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raldana\Desktop\UIP mensual JULIO 2022\"/>
    </mc:Choice>
  </mc:AlternateContent>
  <xr:revisionPtr revIDLastSave="0" documentId="8_{9F59D816-7409-4C1C-9348-9652D1A95281}" xr6:coauthVersionLast="47" xr6:coauthVersionMax="47" xr10:uidLastSave="{00000000-0000-0000-0000-000000000000}"/>
  <bookViews>
    <workbookView xWindow="-120" yWindow="-120" windowWidth="21840" windowHeight="13140" firstSheet="11" activeTab="11" xr2:uid="{00000000-000D-0000-FFFF-FFFF00000000}"/>
  </bookViews>
  <sheets>
    <sheet name="Carátula" sheetId="1" state="hidden" r:id="rId1"/>
    <sheet name="Matriz de intervenciones" sheetId="2" state="hidden" r:id="rId2"/>
    <sheet name="2013" sheetId="4" state="hidden" r:id="rId3"/>
    <sheet name="2014" sheetId="5" state="hidden" r:id="rId4"/>
    <sheet name="2015" sheetId="6" state="hidden" r:id="rId5"/>
    <sheet name="2016" sheetId="7" state="hidden" r:id="rId6"/>
    <sheet name="2017" sheetId="9" state="hidden" r:id="rId7"/>
    <sheet name="2018" sheetId="11" state="hidden" r:id="rId8"/>
    <sheet name="2019" sheetId="13" state="hidden" r:id="rId9"/>
    <sheet name="2020" sheetId="14" state="hidden" r:id="rId10"/>
    <sheet name="2021" sheetId="16" state="hidden" r:id="rId11"/>
    <sheet name="2022" sheetId="15" r:id="rId12"/>
    <sheet name="Criterios" sheetId="12" state="hidden" r:id="rId13"/>
  </sheets>
  <definedNames>
    <definedName name="_xlnm._FilterDatabase" localSheetId="12" hidden="1">Criterios!$B$6:$D$73</definedName>
    <definedName name="_xlnm.Print_Area" localSheetId="7">'2018'!$A$1:$GJ$16</definedName>
    <definedName name="_xlnm.Print_Area" localSheetId="8">'2019'!$A$1:$GJ$15</definedName>
    <definedName name="_xlnm.Print_Area" localSheetId="9">'2020'!$A$1:$GJ$14</definedName>
    <definedName name="_xlnm.Print_Area" localSheetId="10">'2021'!$A$1:$GJ$23</definedName>
    <definedName name="_xlnm.Print_Area" localSheetId="11">'2022'!$A$1:$FB$21</definedName>
    <definedName name="_xlnm.Print_Area" localSheetId="0">Carátula!$A$1:$L$30</definedName>
    <definedName name="_xlnm.Print_Area" localSheetId="12">Criterios!$A$1:$D$32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7" i="15" l="1"/>
  <c r="CY7" i="15"/>
  <c r="CP9" i="15"/>
  <c r="CX10" i="16" l="1"/>
  <c r="CW10" i="16"/>
  <c r="CV10" i="16"/>
  <c r="CU10" i="16"/>
  <c r="CT10" i="16"/>
  <c r="CS10" i="16"/>
  <c r="CR10" i="16"/>
  <c r="CN10" i="16"/>
  <c r="CM10" i="16"/>
  <c r="CG10" i="16"/>
  <c r="CF10" i="16"/>
  <c r="CE10" i="16"/>
  <c r="CD10" i="16"/>
  <c r="CC10" i="16"/>
  <c r="CB10" i="16"/>
  <c r="CA10" i="16"/>
  <c r="BZ10" i="16"/>
  <c r="BY10" i="16"/>
  <c r="BX10" i="16"/>
  <c r="BW10" i="16"/>
  <c r="BV10" i="16"/>
  <c r="BP10" i="16"/>
  <c r="BO10" i="16"/>
  <c r="BN10" i="16"/>
  <c r="BM10" i="16"/>
  <c r="BL10" i="16"/>
  <c r="BK10" i="16"/>
  <c r="BJ10" i="16"/>
  <c r="BI10" i="16"/>
  <c r="BH10" i="16"/>
  <c r="BG10" i="16"/>
  <c r="BF10" i="16"/>
  <c r="BE10" i="16"/>
  <c r="AY10" i="16"/>
  <c r="AX10" i="16"/>
  <c r="AW10" i="16"/>
  <c r="AV10" i="16"/>
  <c r="AU10" i="16"/>
  <c r="AT10" i="16"/>
  <c r="AS10" i="16"/>
  <c r="AR10" i="16"/>
  <c r="AQ10" i="16"/>
  <c r="AP10" i="16"/>
  <c r="AO10" i="16"/>
  <c r="AN10" i="16"/>
  <c r="AH10" i="16"/>
  <c r="AG10" i="16"/>
  <c r="AF10" i="16"/>
  <c r="AE10" i="16"/>
  <c r="AD10" i="16"/>
  <c r="AC10" i="16"/>
  <c r="AB10" i="16"/>
  <c r="AA10" i="16"/>
  <c r="Z10" i="16"/>
  <c r="Y10" i="16"/>
  <c r="X10" i="16"/>
  <c r="W10" i="16"/>
  <c r="Q10" i="16"/>
  <c r="P10" i="16"/>
  <c r="O10" i="16"/>
  <c r="N10" i="16"/>
  <c r="M10" i="16"/>
  <c r="L10" i="16"/>
  <c r="K10" i="16"/>
  <c r="J10" i="16"/>
  <c r="I10" i="16"/>
  <c r="H10" i="16"/>
  <c r="G10" i="16"/>
  <c r="F10" i="16"/>
  <c r="GE9" i="16"/>
  <c r="FX9" i="16"/>
  <c r="FQ9" i="16"/>
  <c r="FJ9" i="16"/>
  <c r="FC9" i="16"/>
  <c r="EV9" i="16"/>
  <c r="EO9" i="16"/>
  <c r="EH9" i="16"/>
  <c r="DM9" i="16"/>
  <c r="DF9" i="16"/>
  <c r="DA9" i="16"/>
  <c r="CY9" i="16"/>
  <c r="CQ9" i="16"/>
  <c r="CP9" i="16"/>
  <c r="EA9" i="16" s="1"/>
  <c r="CO9" i="16"/>
  <c r="DT9" i="16" s="1"/>
  <c r="BC9" i="16"/>
  <c r="BA9" i="16"/>
  <c r="AJ9" i="16"/>
  <c r="U9" i="16"/>
  <c r="S9" i="16"/>
  <c r="GE8" i="16"/>
  <c r="FX8" i="16"/>
  <c r="FQ8" i="16"/>
  <c r="FJ8" i="16"/>
  <c r="FC8" i="16"/>
  <c r="EV8" i="16"/>
  <c r="EO8" i="16"/>
  <c r="EH8" i="16"/>
  <c r="EA8" i="16"/>
  <c r="DT8" i="16"/>
  <c r="DM8" i="16"/>
  <c r="DF8" i="16"/>
  <c r="DC8" i="16"/>
  <c r="DA8" i="16"/>
  <c r="CY8" i="16"/>
  <c r="BC8" i="16"/>
  <c r="BA8" i="16"/>
  <c r="AL8" i="16"/>
  <c r="AJ8" i="16"/>
  <c r="U8" i="16"/>
  <c r="S8" i="16"/>
  <c r="GE7" i="16"/>
  <c r="GE10" i="16" s="1"/>
  <c r="FX7" i="16"/>
  <c r="FQ7" i="16"/>
  <c r="FJ7" i="16"/>
  <c r="FC7" i="16"/>
  <c r="EV7" i="16"/>
  <c r="EV10" i="16" s="1"/>
  <c r="EO7" i="16"/>
  <c r="DM7" i="16"/>
  <c r="DF7" i="16"/>
  <c r="DA7" i="16"/>
  <c r="CY7" i="16"/>
  <c r="CQ7" i="16"/>
  <c r="EH7" i="16" s="1"/>
  <c r="CP7" i="16"/>
  <c r="CP10" i="16" s="1"/>
  <c r="CO7" i="16"/>
  <c r="DT7" i="16" s="1"/>
  <c r="BC7" i="16"/>
  <c r="BA7" i="16"/>
  <c r="AL7" i="16"/>
  <c r="AJ7" i="16"/>
  <c r="T7" i="16"/>
  <c r="U7" i="16" s="1"/>
  <c r="S7" i="16"/>
  <c r="FX10" i="16" l="1"/>
  <c r="DF10" i="16"/>
  <c r="DM10" i="16"/>
  <c r="EO10" i="16"/>
  <c r="FC10" i="16"/>
  <c r="EH10" i="16"/>
  <c r="FQ10" i="16"/>
  <c r="CO10" i="16"/>
  <c r="EA7" i="16"/>
  <c r="EA10" i="16" s="1"/>
  <c r="FJ10" i="16"/>
  <c r="F11" i="16"/>
  <c r="W11" i="16"/>
  <c r="AN11" i="16"/>
  <c r="BE11" i="16"/>
  <c r="BV11" i="16"/>
  <c r="DT10" i="16"/>
  <c r="CQ10" i="16"/>
  <c r="CY8" i="15"/>
  <c r="DA8" i="15"/>
  <c r="CW9" i="15"/>
  <c r="CM11" i="16" l="1"/>
  <c r="EV7" i="15"/>
  <c r="CS9" i="15"/>
  <c r="EO7" i="15"/>
  <c r="EH7" i="15" l="1"/>
  <c r="EA8" i="15" l="1"/>
  <c r="EA7" i="15"/>
  <c r="EA9" i="15" l="1"/>
  <c r="DM8" i="15"/>
  <c r="DM7" i="15"/>
  <c r="DT8" i="15"/>
  <c r="DT7" i="15"/>
  <c r="DF8" i="15" l="1"/>
  <c r="DF7" i="15"/>
  <c r="CN9" i="15"/>
  <c r="CX9" i="15" l="1"/>
  <c r="CV9" i="15"/>
  <c r="CU9" i="15"/>
  <c r="CT9" i="15"/>
  <c r="CR9" i="15"/>
  <c r="CQ9" i="15"/>
  <c r="CO9" i="15"/>
  <c r="CM9" i="15"/>
  <c r="CG9" i="15"/>
  <c r="CF9" i="15"/>
  <c r="CE9" i="15"/>
  <c r="CD9" i="15"/>
  <c r="CC9" i="15"/>
  <c r="CB9" i="15"/>
  <c r="CA9" i="15"/>
  <c r="BZ9" i="15"/>
  <c r="BY9" i="15"/>
  <c r="BX9" i="15"/>
  <c r="BW9" i="15"/>
  <c r="BV9" i="15"/>
  <c r="BP9" i="15"/>
  <c r="BO9" i="15"/>
  <c r="BN9" i="15"/>
  <c r="BM9" i="15"/>
  <c r="BL9" i="15"/>
  <c r="BK9" i="15"/>
  <c r="BJ9" i="15"/>
  <c r="BI9" i="15"/>
  <c r="BH9" i="15"/>
  <c r="BG9" i="15"/>
  <c r="BF9" i="15"/>
  <c r="BE9" i="15"/>
  <c r="AY9" i="15"/>
  <c r="AX9" i="15"/>
  <c r="AW9" i="15"/>
  <c r="AV9" i="15"/>
  <c r="AU9" i="15"/>
  <c r="AT9" i="15"/>
  <c r="AS9" i="15"/>
  <c r="AR9" i="15"/>
  <c r="AQ9" i="15"/>
  <c r="AP9" i="15"/>
  <c r="AO9" i="15"/>
  <c r="AN9" i="15"/>
  <c r="AH9" i="15"/>
  <c r="AG9" i="15"/>
  <c r="AF9" i="15"/>
  <c r="AE9" i="15"/>
  <c r="AD9" i="15"/>
  <c r="AC9" i="15"/>
  <c r="AB9" i="15"/>
  <c r="AA9" i="15"/>
  <c r="Z9" i="15"/>
  <c r="Y9" i="15"/>
  <c r="X9" i="15"/>
  <c r="W9" i="15"/>
  <c r="Q9" i="15"/>
  <c r="P9" i="15"/>
  <c r="O9" i="15"/>
  <c r="N9" i="15"/>
  <c r="M9" i="15"/>
  <c r="L9" i="15"/>
  <c r="K9" i="15"/>
  <c r="J9" i="15"/>
  <c r="I9" i="15"/>
  <c r="H9" i="15"/>
  <c r="G9" i="15"/>
  <c r="F9" i="15"/>
  <c r="GE8" i="15"/>
  <c r="FX8" i="15"/>
  <c r="FQ8" i="15"/>
  <c r="FJ8" i="15"/>
  <c r="FC8" i="15"/>
  <c r="EV8" i="15"/>
  <c r="EV9" i="15" s="1"/>
  <c r="EO8" i="15"/>
  <c r="EH8" i="15"/>
  <c r="BC8" i="15"/>
  <c r="BA8" i="15"/>
  <c r="AJ8" i="15"/>
  <c r="U8" i="15"/>
  <c r="S8" i="15"/>
  <c r="GE7" i="15"/>
  <c r="FX7" i="15"/>
  <c r="FQ7" i="15"/>
  <c r="FJ7" i="15"/>
  <c r="FC7" i="15"/>
  <c r="BC7" i="15"/>
  <c r="BA7" i="15"/>
  <c r="AL7" i="15"/>
  <c r="AJ7" i="15"/>
  <c r="T7" i="15"/>
  <c r="U7" i="15" s="1"/>
  <c r="S7" i="15"/>
  <c r="CM10" i="15" l="1"/>
  <c r="EO9" i="15"/>
  <c r="W10" i="15"/>
  <c r="BV10" i="15"/>
  <c r="EH9" i="15"/>
  <c r="FJ9" i="15"/>
  <c r="FQ9" i="15"/>
  <c r="F10" i="15"/>
  <c r="AN10" i="15"/>
  <c r="BE10" i="15"/>
  <c r="DM9" i="15"/>
  <c r="FC9" i="15"/>
  <c r="DT9" i="15"/>
  <c r="FX9" i="15"/>
  <c r="GE9" i="15"/>
  <c r="DF9" i="15"/>
  <c r="DA9" i="14"/>
  <c r="CY9" i="14"/>
  <c r="DA8" i="14"/>
  <c r="CY8" i="14"/>
  <c r="DA7" i="14"/>
  <c r="CY7" i="14"/>
  <c r="FZ8" i="14"/>
  <c r="FC9" i="14" l="1"/>
  <c r="FC8" i="14"/>
  <c r="EX8" i="14" l="1"/>
  <c r="DC8" i="14" l="1"/>
  <c r="DB8" i="14" s="1"/>
  <c r="ES8" i="14" l="1"/>
  <c r="EQ8" i="14"/>
  <c r="EO7" i="14"/>
  <c r="EL8" i="14" l="1"/>
  <c r="EA8" i="14" l="1"/>
  <c r="EA9" i="14"/>
  <c r="EA7" i="14"/>
  <c r="DQ8" i="14" l="1"/>
  <c r="DO8" i="14"/>
  <c r="CX10" i="14" l="1"/>
  <c r="CW10" i="14"/>
  <c r="CV10" i="14"/>
  <c r="CU10" i="14"/>
  <c r="CT10" i="14"/>
  <c r="CS10" i="14"/>
  <c r="CR10" i="14"/>
  <c r="CQ10" i="14"/>
  <c r="CP10" i="14"/>
  <c r="CO10" i="14"/>
  <c r="CN10" i="14"/>
  <c r="CM10" i="14"/>
  <c r="CG10" i="14"/>
  <c r="CF10" i="14"/>
  <c r="CE10" i="14"/>
  <c r="CD10" i="14"/>
  <c r="CC10" i="14"/>
  <c r="CB10" i="14"/>
  <c r="CA10" i="14"/>
  <c r="BZ10" i="14"/>
  <c r="BY10" i="14"/>
  <c r="BX10" i="14"/>
  <c r="BW10" i="14"/>
  <c r="BV10" i="14"/>
  <c r="BP10" i="14"/>
  <c r="BO10" i="14"/>
  <c r="BN10" i="14"/>
  <c r="BM10" i="14"/>
  <c r="BL10" i="14"/>
  <c r="BK10" i="14"/>
  <c r="BJ10" i="14"/>
  <c r="BI10" i="14"/>
  <c r="BH10" i="14"/>
  <c r="BG10" i="14"/>
  <c r="BF10" i="14"/>
  <c r="BE10" i="14"/>
  <c r="AY10" i="14"/>
  <c r="AX10" i="14"/>
  <c r="AW10" i="14"/>
  <c r="AV10" i="14"/>
  <c r="AU10" i="14"/>
  <c r="AT10" i="14"/>
  <c r="AS10" i="14"/>
  <c r="AR10" i="14"/>
  <c r="AQ10" i="14"/>
  <c r="AP10" i="14"/>
  <c r="AO10" i="14"/>
  <c r="AN10" i="14"/>
  <c r="AH10" i="14"/>
  <c r="AG10" i="14"/>
  <c r="AF10" i="14"/>
  <c r="AE10" i="14"/>
  <c r="AD10" i="14"/>
  <c r="AC10" i="14"/>
  <c r="AB10" i="14"/>
  <c r="AA10" i="14"/>
  <c r="Z10" i="14"/>
  <c r="Y10" i="14"/>
  <c r="X10" i="14"/>
  <c r="W10" i="14"/>
  <c r="Q10" i="14"/>
  <c r="P10" i="14"/>
  <c r="O10" i="14"/>
  <c r="N10" i="14"/>
  <c r="M10" i="14"/>
  <c r="L10" i="14"/>
  <c r="K10" i="14"/>
  <c r="J10" i="14"/>
  <c r="I10" i="14"/>
  <c r="H10" i="14"/>
  <c r="G10" i="14"/>
  <c r="F10" i="14"/>
  <c r="GE9" i="14"/>
  <c r="FX9" i="14"/>
  <c r="FQ9" i="14"/>
  <c r="FJ9" i="14"/>
  <c r="EV9" i="14"/>
  <c r="EO9" i="14"/>
  <c r="EH9" i="14"/>
  <c r="DT9" i="14"/>
  <c r="DM9" i="14"/>
  <c r="DF9" i="14"/>
  <c r="BC9" i="14"/>
  <c r="BA9" i="14"/>
  <c r="AJ9" i="14"/>
  <c r="U9" i="14"/>
  <c r="S9" i="14"/>
  <c r="GE8" i="14"/>
  <c r="GB8" i="14"/>
  <c r="FX8" i="14"/>
  <c r="FU8" i="14"/>
  <c r="FS8" i="14"/>
  <c r="FQ8" i="14"/>
  <c r="FN8" i="14"/>
  <c r="FL8" i="14"/>
  <c r="FJ8" i="14"/>
  <c r="FE8" i="14"/>
  <c r="EZ8" i="14"/>
  <c r="EV8" i="14"/>
  <c r="EO8" i="14"/>
  <c r="EJ8" i="14"/>
  <c r="EH8" i="14"/>
  <c r="DX8" i="14"/>
  <c r="DV8" i="14"/>
  <c r="DT8" i="14"/>
  <c r="DM8" i="14"/>
  <c r="DF8" i="14"/>
  <c r="BC8" i="14"/>
  <c r="BA8" i="14"/>
  <c r="AL8" i="14"/>
  <c r="AJ8" i="14"/>
  <c r="U8" i="14"/>
  <c r="S8" i="14"/>
  <c r="GE7" i="14"/>
  <c r="FX7" i="14"/>
  <c r="FQ7" i="14"/>
  <c r="FJ7" i="14"/>
  <c r="FC7" i="14"/>
  <c r="EV7" i="14"/>
  <c r="EH7" i="14"/>
  <c r="EA10" i="14"/>
  <c r="DT7" i="14"/>
  <c r="DM7" i="14"/>
  <c r="DF7" i="14"/>
  <c r="BC7" i="14"/>
  <c r="BA7" i="14"/>
  <c r="AL7" i="14"/>
  <c r="AJ7" i="14"/>
  <c r="T7" i="14"/>
  <c r="U7" i="14" s="1"/>
  <c r="S7" i="14"/>
  <c r="FX10" i="14" l="1"/>
  <c r="CM11" i="14"/>
  <c r="F11" i="14"/>
  <c r="AN11" i="14"/>
  <c r="BE11" i="14"/>
  <c r="GE10" i="14"/>
  <c r="FC10" i="14"/>
  <c r="FQ10" i="14"/>
  <c r="W11" i="14"/>
  <c r="BV11" i="14"/>
  <c r="EV10" i="14"/>
  <c r="DT10" i="14"/>
  <c r="CZ8" i="14"/>
  <c r="DF10" i="14"/>
  <c r="FJ10" i="14"/>
  <c r="DM10" i="14"/>
  <c r="EH10" i="14"/>
  <c r="EO10" i="14"/>
  <c r="DA8" i="13"/>
  <c r="GG8" i="13" l="1"/>
  <c r="GE8" i="13" l="1"/>
  <c r="GE9" i="13"/>
  <c r="GE7" i="13"/>
  <c r="DC8" i="13"/>
  <c r="GB8" i="13" l="1"/>
  <c r="FZ8" i="13"/>
  <c r="FX8" i="13"/>
  <c r="FX9" i="13"/>
  <c r="FX7" i="13"/>
  <c r="FU8" i="13" l="1"/>
  <c r="FS8" i="13"/>
  <c r="FN8" i="13" l="1"/>
  <c r="FL8" i="13"/>
  <c r="FQ8" i="13"/>
  <c r="FQ9" i="13"/>
  <c r="FQ7" i="13"/>
  <c r="FJ8" i="13"/>
  <c r="FJ9" i="13"/>
  <c r="FJ7" i="13"/>
  <c r="FG8" i="13" l="1"/>
  <c r="FE8" i="13"/>
  <c r="FC8" i="13"/>
  <c r="FC9" i="13"/>
  <c r="FC7" i="13"/>
  <c r="EZ8" i="13" l="1"/>
  <c r="EX8" i="13"/>
  <c r="EV8" i="13"/>
  <c r="EV9" i="13"/>
  <c r="EV7" i="13"/>
  <c r="ES8" i="13" l="1"/>
  <c r="EQ8" i="13"/>
  <c r="EO8" i="13"/>
  <c r="EO9" i="13"/>
  <c r="EO7" i="13"/>
  <c r="EL8" i="13" l="1"/>
  <c r="EJ8" i="13"/>
  <c r="EH8" i="13"/>
  <c r="EH9" i="13"/>
  <c r="EH7" i="13"/>
  <c r="EE8" i="13" l="1"/>
  <c r="EC8" i="13"/>
  <c r="EA8" i="13"/>
  <c r="EA9" i="13"/>
  <c r="EA7" i="13"/>
  <c r="DX8" i="13" l="1"/>
  <c r="EE10" i="11"/>
  <c r="DV8" i="13"/>
  <c r="DT8" i="13"/>
  <c r="DT9" i="13"/>
  <c r="DT7" i="13"/>
  <c r="DB8" i="13" l="1"/>
  <c r="CY10" i="11"/>
  <c r="DO8" i="13" l="1"/>
  <c r="DO10" i="11"/>
  <c r="DM8" i="13"/>
  <c r="CY8" i="13" s="1"/>
  <c r="CZ8" i="13" s="1"/>
  <c r="DM9" i="13"/>
  <c r="DM7" i="13"/>
  <c r="EC10" i="11" l="1"/>
  <c r="DF8" i="13"/>
  <c r="DF9" i="13"/>
  <c r="DF7" i="13"/>
  <c r="CN10" i="13"/>
  <c r="CO10" i="13"/>
  <c r="CP10" i="13"/>
  <c r="CQ10" i="13"/>
  <c r="CR10" i="13"/>
  <c r="CS10" i="13"/>
  <c r="CT10" i="13"/>
  <c r="CU10" i="13"/>
  <c r="CV10" i="13"/>
  <c r="CW10" i="13"/>
  <c r="CX10" i="13"/>
  <c r="FX10" i="13" l="1"/>
  <c r="FQ10" i="13"/>
  <c r="FJ10" i="13"/>
  <c r="FC10" i="13"/>
  <c r="EV10" i="13"/>
  <c r="EO10" i="13"/>
  <c r="EH10" i="13"/>
  <c r="EA10" i="13"/>
  <c r="DT10" i="13"/>
  <c r="DM10" i="13"/>
  <c r="DF10" i="13"/>
  <c r="CM10" i="13"/>
  <c r="CG10" i="13"/>
  <c r="CF10" i="13"/>
  <c r="CE10" i="13"/>
  <c r="CD10" i="13"/>
  <c r="CC10" i="13"/>
  <c r="CB10" i="13"/>
  <c r="CA10" i="13"/>
  <c r="BZ10" i="13"/>
  <c r="BY10" i="13"/>
  <c r="BX10" i="13"/>
  <c r="BW10" i="13"/>
  <c r="BV10" i="13"/>
  <c r="BP10" i="13"/>
  <c r="BO10" i="13"/>
  <c r="BN10" i="13"/>
  <c r="BM10" i="13"/>
  <c r="BL10" i="13"/>
  <c r="BK10" i="13"/>
  <c r="BJ10" i="13"/>
  <c r="BI10" i="13"/>
  <c r="BH10" i="13"/>
  <c r="BG10" i="13"/>
  <c r="BF10" i="13"/>
  <c r="BE10" i="13"/>
  <c r="AY10" i="13"/>
  <c r="AX10" i="13"/>
  <c r="AW10" i="13"/>
  <c r="AV10" i="13"/>
  <c r="AU10" i="13"/>
  <c r="AT10" i="13"/>
  <c r="AS10" i="13"/>
  <c r="AR10" i="13"/>
  <c r="AQ10" i="13"/>
  <c r="AP10" i="13"/>
  <c r="AO10" i="13"/>
  <c r="AN10" i="13"/>
  <c r="AH10" i="13"/>
  <c r="AG10" i="13"/>
  <c r="AF10" i="13"/>
  <c r="AE10" i="13"/>
  <c r="AD10" i="13"/>
  <c r="AC10" i="13"/>
  <c r="AB10" i="13"/>
  <c r="AA10" i="13"/>
  <c r="Z10" i="13"/>
  <c r="Y10" i="13"/>
  <c r="X10" i="13"/>
  <c r="W10" i="13"/>
  <c r="Q10" i="13"/>
  <c r="P10" i="13"/>
  <c r="O10" i="13"/>
  <c r="N10" i="13"/>
  <c r="M10" i="13"/>
  <c r="L10" i="13"/>
  <c r="K10" i="13"/>
  <c r="J10" i="13"/>
  <c r="I10" i="13"/>
  <c r="H10" i="13"/>
  <c r="G10" i="13"/>
  <c r="F10" i="13"/>
  <c r="BC9" i="13"/>
  <c r="BA9" i="13"/>
  <c r="AJ9" i="13"/>
  <c r="U9" i="13"/>
  <c r="S9" i="13"/>
  <c r="BC8" i="13"/>
  <c r="BA8" i="13"/>
  <c r="AL8" i="13"/>
  <c r="AJ8" i="13"/>
  <c r="U8" i="13"/>
  <c r="S8" i="13"/>
  <c r="BC7" i="13"/>
  <c r="BA7" i="13"/>
  <c r="AL7" i="13"/>
  <c r="AJ7" i="13"/>
  <c r="T7" i="13"/>
  <c r="U7" i="13" s="1"/>
  <c r="S7" i="13"/>
  <c r="W11" i="13" l="1"/>
  <c r="GE10" i="13"/>
  <c r="AN11" i="13"/>
  <c r="BE11" i="13"/>
  <c r="CM11" i="13"/>
  <c r="BV11" i="13"/>
  <c r="F11" i="13"/>
  <c r="GE8" i="11"/>
  <c r="GE9" i="11"/>
  <c r="GE10" i="11"/>
  <c r="GE7" i="11"/>
  <c r="DA10" i="11" l="1"/>
  <c r="DC10" i="11"/>
  <c r="GE11" i="11"/>
  <c r="GI10" i="11"/>
  <c r="GG10" i="11"/>
  <c r="FX11" i="11" l="1"/>
  <c r="GB10" i="11"/>
  <c r="FZ10" i="11"/>
  <c r="FQ11" i="11" l="1"/>
  <c r="FU10" i="11"/>
  <c r="FS10" i="11"/>
  <c r="DB10" i="11" l="1"/>
  <c r="CZ10" i="11"/>
  <c r="FJ11" i="11"/>
  <c r="FN10" i="11"/>
  <c r="FL10" i="11"/>
  <c r="CT10" i="11" l="1"/>
  <c r="CT9" i="11"/>
  <c r="CT8" i="11"/>
  <c r="CT7" i="11"/>
  <c r="EJ10" i="11"/>
  <c r="EV11" i="11"/>
  <c r="FC11" i="11"/>
  <c r="FG10" i="11"/>
  <c r="FE10" i="11"/>
  <c r="EZ10" i="11" l="1"/>
  <c r="EX10" i="11"/>
  <c r="ES10" i="11" l="1"/>
  <c r="EQ10" i="11" l="1"/>
  <c r="EO11" i="11"/>
  <c r="EH11" i="11" l="1"/>
  <c r="EL10" i="11"/>
  <c r="U10" i="9" l="1"/>
  <c r="S10" i="9"/>
  <c r="U10" i="7"/>
  <c r="S10" i="7"/>
  <c r="U10" i="6"/>
  <c r="S10" i="6"/>
  <c r="U10" i="5"/>
  <c r="S10" i="5"/>
  <c r="EA11" i="11"/>
  <c r="DT11" i="11"/>
  <c r="DM11" i="11"/>
  <c r="DF11" i="11"/>
  <c r="CX11" i="11"/>
  <c r="CW11" i="11"/>
  <c r="CV11" i="11"/>
  <c r="CU11" i="11"/>
  <c r="CT11" i="11"/>
  <c r="CS11" i="11"/>
  <c r="CR11" i="11"/>
  <c r="CQ11" i="11"/>
  <c r="CP11" i="11"/>
  <c r="CO11" i="11"/>
  <c r="CN11" i="11"/>
  <c r="CM11" i="11"/>
  <c r="CG11" i="11"/>
  <c r="CF11" i="11"/>
  <c r="CE11" i="11"/>
  <c r="CD11" i="11"/>
  <c r="CC11" i="11"/>
  <c r="CB11" i="11"/>
  <c r="CA11" i="11"/>
  <c r="BZ11" i="11"/>
  <c r="BY11" i="11"/>
  <c r="BX11" i="11"/>
  <c r="BW11" i="11"/>
  <c r="BV11" i="11"/>
  <c r="BP11" i="11"/>
  <c r="BO11" i="11"/>
  <c r="BN11" i="11"/>
  <c r="BM11" i="11"/>
  <c r="BL11" i="11"/>
  <c r="BK11" i="11"/>
  <c r="BJ11" i="11"/>
  <c r="BI11" i="11"/>
  <c r="BH11" i="11"/>
  <c r="BG11" i="11"/>
  <c r="BF11" i="11"/>
  <c r="BE11" i="11"/>
  <c r="AY11" i="11"/>
  <c r="AX11" i="11"/>
  <c r="AW11" i="11"/>
  <c r="AV11" i="11"/>
  <c r="AU11" i="11"/>
  <c r="AT11" i="11"/>
  <c r="AS11" i="11"/>
  <c r="AR11" i="11"/>
  <c r="AQ11" i="11"/>
  <c r="AP11" i="11"/>
  <c r="AO11" i="11"/>
  <c r="AN11" i="11"/>
  <c r="AH11" i="11"/>
  <c r="AG11" i="11"/>
  <c r="AF11" i="11"/>
  <c r="AE11" i="11"/>
  <c r="AD11" i="11"/>
  <c r="AC11" i="11"/>
  <c r="AB11" i="11"/>
  <c r="AA11" i="11"/>
  <c r="Z11" i="11"/>
  <c r="Y11" i="11"/>
  <c r="X11" i="11"/>
  <c r="W11" i="11"/>
  <c r="Q11" i="11"/>
  <c r="P11" i="11"/>
  <c r="O11" i="11"/>
  <c r="N11" i="11"/>
  <c r="M11" i="11"/>
  <c r="L11" i="11"/>
  <c r="K11" i="11"/>
  <c r="J11" i="11"/>
  <c r="I11" i="11"/>
  <c r="H11" i="11"/>
  <c r="G11" i="11"/>
  <c r="F11" i="11"/>
  <c r="BC10" i="11"/>
  <c r="BA10" i="11"/>
  <c r="AL10" i="11"/>
  <c r="AJ10" i="11"/>
  <c r="BC9" i="11"/>
  <c r="BA9" i="11"/>
  <c r="AJ9" i="11"/>
  <c r="U9" i="11"/>
  <c r="S9" i="11"/>
  <c r="BC8" i="11"/>
  <c r="BA8" i="11"/>
  <c r="AL8" i="11"/>
  <c r="AJ8" i="11"/>
  <c r="U8" i="11"/>
  <c r="S8" i="11"/>
  <c r="BC7" i="11"/>
  <c r="BA7" i="11"/>
  <c r="AL7" i="11"/>
  <c r="AJ7" i="11"/>
  <c r="T7" i="11"/>
  <c r="U7" i="11" s="1"/>
  <c r="S7" i="11"/>
  <c r="Q11" i="9"/>
  <c r="P11" i="9"/>
  <c r="O11" i="9"/>
  <c r="N11" i="9"/>
  <c r="M11" i="9"/>
  <c r="L11" i="9"/>
  <c r="K11" i="9"/>
  <c r="J11" i="9"/>
  <c r="I11" i="9"/>
  <c r="H11" i="9"/>
  <c r="G11" i="9"/>
  <c r="F11" i="9"/>
  <c r="Q11" i="7"/>
  <c r="P11" i="7"/>
  <c r="O11" i="7"/>
  <c r="N11" i="7"/>
  <c r="M11" i="7"/>
  <c r="L11" i="7"/>
  <c r="K11" i="7"/>
  <c r="J11" i="7"/>
  <c r="I11" i="7"/>
  <c r="H11" i="7"/>
  <c r="G11" i="7"/>
  <c r="F11" i="7"/>
  <c r="Q11" i="6"/>
  <c r="P11" i="6"/>
  <c r="O11" i="6"/>
  <c r="N11" i="6"/>
  <c r="M11" i="6"/>
  <c r="L11" i="6"/>
  <c r="K11" i="6"/>
  <c r="J11" i="6"/>
  <c r="I11" i="6"/>
  <c r="H11" i="6"/>
  <c r="G11" i="6"/>
  <c r="F11" i="6"/>
  <c r="Q11" i="5"/>
  <c r="P11" i="5"/>
  <c r="O11" i="5"/>
  <c r="N11" i="5"/>
  <c r="M11" i="5"/>
  <c r="L11" i="5"/>
  <c r="K11" i="5"/>
  <c r="J11" i="5"/>
  <c r="I11" i="5"/>
  <c r="H11" i="5"/>
  <c r="G11" i="5"/>
  <c r="F11" i="5"/>
  <c r="Q12" i="4"/>
  <c r="P12" i="4"/>
  <c r="O12" i="4"/>
  <c r="N12" i="4"/>
  <c r="M12" i="4"/>
  <c r="L12" i="4"/>
  <c r="K12" i="4"/>
  <c r="J12" i="4"/>
  <c r="I12" i="4"/>
  <c r="H12" i="4"/>
  <c r="G12" i="4"/>
  <c r="F12" i="4"/>
  <c r="BV13" i="2"/>
  <c r="BW13" i="2"/>
  <c r="BX13" i="2"/>
  <c r="BY13" i="2"/>
  <c r="BZ13" i="2"/>
  <c r="F12" i="11" l="1"/>
  <c r="W12" i="11"/>
  <c r="AN12" i="11"/>
  <c r="BE12" i="11"/>
  <c r="BV12" i="11"/>
  <c r="CM12" i="11"/>
  <c r="F12" i="9"/>
  <c r="F12" i="7"/>
  <c r="F12" i="6"/>
  <c r="F12" i="5"/>
  <c r="F13" i="4"/>
  <c r="EE12" i="2"/>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<sst xmlns="http://schemas.openxmlformats.org/spreadsheetml/2006/main" count="1581" uniqueCount="217">
  <si>
    <t>Resultado           (a)</t>
  </si>
  <si>
    <t>Programa          (b)</t>
  </si>
  <si>
    <t>Producción             (c)</t>
  </si>
  <si>
    <t>Acciones Gestión                 (d)</t>
  </si>
  <si>
    <t>Matriz de Intervenciones Relevantes para el Logro de Resultados</t>
  </si>
  <si>
    <t>DEL GASTO PÚBLICO</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</si>
  <si>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</si>
  <si>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</si>
  <si>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</si>
  <si>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</si>
  <si>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</si>
  <si>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</si>
  <si>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</si>
  <si>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</si>
  <si>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</si>
  <si>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</si>
  <si>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</si>
  <si>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</si>
  <si>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</si>
  <si>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</si>
  <si>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 xml:space="preserve">FORMATOS PARA </t>
  </si>
  <si>
    <t xml:space="preserve">LEY DEL PRESUPUESTO GENERAL DE 
INGRESOS Y </t>
  </si>
  <si>
    <t xml:space="preserve">INGRESOS Y EGRESOS DEL ESTADO </t>
  </si>
  <si>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</si>
  <si>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</si>
  <si>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</si>
  <si>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</si>
  <si>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</si>
  <si>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</si>
  <si>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</si>
  <si>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</si>
  <si>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</si>
  <si>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</si>
  <si>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</si>
  <si>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</si>
  <si>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</si>
  <si>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</si>
  <si>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</si>
  <si>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</si>
  <si>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</si>
  <si>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</si>
  <si>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</si>
  <si>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</si>
  <si>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</si>
  <si>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</si>
  <si>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</si>
  <si>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</si>
  <si>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</si>
  <si>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</si>
  <si>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</si>
  <si>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</si>
  <si>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</si>
  <si>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</si>
  <si>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</si>
  <si>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</si>
  <si>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</si>
  <si>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</si>
  <si>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</si>
  <si>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</si>
  <si>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</si>
  <si>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</si>
  <si>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</si>
  <si>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</si>
  <si>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</si>
  <si>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</si>
  <si>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</si>
  <si>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</si>
  <si>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</si>
  <si>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ORGANISMOS NACIONALES E INTERNACIONALES INFORMADOS SOBRE EL AVANCE Y CUMPLIMIENTO DE COMPROMISOS EN TEMAS DE DESARROLLO DE LAS MUJERES</t>
  </si>
  <si>
    <t>INSTITUCIONES GUBERNAMENTALES ASESORADAS PARA LA IMPLEMENTACIÓN DE LA POLÍTICA NACIONAL DE PROMOCIÓN Y DESARROLLO INTEGRAL DE LAS MUJERES (PNPDIM) Y PLAN DE EQUIDAD DE OPORTUNIDADES (PEO) 2008-2023, EN EL MARCO DE LOS PACTOS DE GOBIERNO, Y ORGANIZACIONES DE MUJERES Y DE LA SOCIEDAD CIVIL INFORMADAS Y CAPACITADAS EN ESTA POLÍTICA</t>
  </si>
  <si>
    <t>PERSONAS CAPACITADAS, INFORMADAS Y ATENDIDAS EN TEMAS DE PROBLEMÁTICA DE LA VIOLENCIA INTRAFAMILIAR (VIF)</t>
  </si>
  <si>
    <t>ENTIDADES ASESORADAS O INFORMADAS Y CAPACITADAS SOBRE LA POLÍTICA NACIONAL DE PROMOCIÓN Y DESARROLLO INTEGRAL DE LAS MUJERES (PNPDIM) Y PLAN DE EQUIDAD DE OPORTUNIDADES (PEO) 2008-2023 Y EN DERECHOS HUMANOS DE LAS MUJERES</t>
  </si>
  <si>
    <t>PERSONAS CAPACITADAS, INFORMADAS Y ATENDIDAS SOBRE VIOLENCIA INTRAFAMILIAR (VIF)</t>
  </si>
  <si>
    <t xml:space="preserve">Criterios para establecer costos fijos y variables </t>
  </si>
  <si>
    <t>Subgrupo de Gasto</t>
  </si>
  <si>
    <t>Denominación</t>
  </si>
  <si>
    <t xml:space="preserve"> Costo
(Fijo / Variable)</t>
  </si>
  <si>
    <t>Fijo</t>
  </si>
  <si>
    <t>Variable</t>
  </si>
  <si>
    <t>PARA EL 2016, SE HAN INCREMENTADO A 575 LAS ENTIDADES ASESORADAS Y CAPACITADAS SOBRE LA POLÍTICA NACIONAL DE PROMOCIÓN Y DESARROLLO INTEGRAL DE LAS MUJERES (PNPDIM) Y PLAN DE EQUIDAD DE OPORTUNIDADES (PEO) 2008-2023 (DE 13 EN 2012 A 575 EN 2016)</t>
  </si>
  <si>
    <t>PARA EL 2020, LAS ENTIDADES GUBERNAMENTALES DEL ORGANISMO EJECUTIVO HAN SIDO ASESORADAS EN LA IMPLEMENTACIÓN DE LA PNPDIM Y PEO 2008-2023, ASI COMO LAS ORGANIZACIONES DE MUJERES DE LA SOCIEDAD CIVIL, HAN SIDO INFORMADAS EN ESTA POLÍTICA (DE 494 EN EL 2015 A 825 ENTIDADES)</t>
  </si>
  <si>
    <t>No se ejecutó meta física</t>
  </si>
  <si>
    <t>Información para los meses de marzo y abril.</t>
  </si>
  <si>
    <t xml:space="preserve">Nota: </t>
  </si>
  <si>
    <t>En el año 2015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</si>
  <si>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2016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</si>
  <si>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2018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</si>
  <si>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2017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</si>
  <si>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2013 las metas físicas de la estructura presupuestaria de la Secretaría Presidencial de la Mujer no incluye personas como unidad de medida. Las metas físicas institucionales se refieren a documentos, por lo cual no se calcularon costos fijos y variables.</t>
  </si>
  <si>
    <t>En el año 2014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únicamente para el producto con unidad de medida personas.</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</si>
  <si>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</si>
  <si>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Para el 2023, 472 entidades de la administración pública y gobiernos locales cuentan con asistencia técnica para institucionalizar la equidad entre hombres y mujeres.</t>
  </si>
  <si>
    <t>Dirección y coordinación</t>
  </si>
  <si>
    <t>Personas capacitadas, informadas y atendidas sobre violencia
intrafamiliar (VIF)</t>
  </si>
  <si>
    <t>Entidades de gobierno central, local y consejos de desarrollo con
asistencia técnica para institucionalizar la equidad entre hombres y
mujeres.</t>
  </si>
  <si>
    <t xml:space="preserve">ARTICULO 19. TRANSPARENCIA Y EFICIENCIA </t>
  </si>
  <si>
    <t xml:space="preserve">CUMPLIMIENTO DEL DECRETO 25-2018, </t>
  </si>
  <si>
    <t>PARA EL EJERCICIO FISCAL DOS MIL DIECINUEVE</t>
  </si>
  <si>
    <t>Capacitar para la prevención de la violencia intrafamiliar y atender a víctimas de violencia intrafamiliar.</t>
  </si>
  <si>
    <t>Asistir técnicamente a las entidades de gobierno central, gobiernos locales y consejos de desarrollo para la implementación de la perspectiva de equidad entre hombres y mujeres.</t>
  </si>
  <si>
    <t>Información mes de abril.</t>
  </si>
  <si>
    <t>Para el 2024, 472 entidades de la administración pública y gobiernos locales cuentan con asistencia técnica para institucionalizar la equidad entre hombres y mujeres.</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</si>
  <si>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</si>
  <si>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</si>
  <si>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</si>
  <si>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</si>
  <si>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</si>
  <si>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</si>
  <si>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</si>
  <si>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</si>
  <si>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</si>
  <si>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</si>
  <si>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</si>
  <si>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</si>
  <si>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</si>
  <si>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</si>
  <si>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</si>
  <si>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</si>
  <si>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</si>
  <si>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</si>
  <si>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</si>
  <si>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</si>
  <si>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</si>
  <si>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</si>
  <si>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</si>
  <si>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</si>
  <si>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</si>
  <si>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</si>
  <si>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</si>
  <si>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</si>
  <si>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</si>
  <si>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</si>
  <si>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</si>
  <si>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</si>
  <si>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</si>
  <si>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</si>
  <si>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</si>
  <si>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</si>
  <si>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</si>
  <si>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</si>
  <si>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</si>
  <si>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</si>
  <si>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</si>
  <si>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</si>
  <si>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</si>
  <si>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</si>
  <si>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</si>
  <si>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</si>
  <si>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</si>
  <si>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</si>
  <si>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</si>
  <si>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</si>
  <si>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</si>
  <si>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</si>
  <si>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</si>
  <si>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</si>
  <si>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</si>
  <si>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</si>
  <si>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</si>
  <si>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</si>
  <si>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</si>
  <si>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</si>
  <si>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</si>
  <si>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</si>
  <si>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</si>
  <si>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</si>
  <si>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</si>
  <si>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</si>
  <si>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</si>
  <si>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</si>
  <si>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</si>
  <si>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</si>
  <si>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</si>
  <si>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</si>
  <si>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</si>
  <si>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</si>
  <si>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</si>
  <si>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</si>
  <si>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</si>
  <si>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</si>
  <si>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</si>
  <si>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</si>
  <si>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</si>
  <si>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</si>
  <si>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</si>
  <si>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</si>
  <si>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</si>
  <si>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</si>
  <si>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</si>
  <si>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</si>
  <si>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</si>
  <si>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</si>
  <si>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</si>
  <si>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</si>
  <si>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</si>
  <si>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Para el 2025, Cuatrocientos setenta y dos (472) entidades de la administración pública y gobiernos locales cuentan con asistencia técnica para institucionalizar la equidad entre hombres y mujeres.</t>
  </si>
  <si>
    <t>Autorizado:</t>
  </si>
  <si>
    <t>Secretaría Presidencial de la Mujer</t>
  </si>
  <si>
    <t>(e)  Ejecución Financiera Mensual, en Quetzales</t>
  </si>
  <si>
    <t>Ana Leticia Aguilar Theissen</t>
  </si>
  <si>
    <t>Secretaria Presidencial de la Mujer</t>
  </si>
  <si>
    <t>Aprobado:</t>
  </si>
  <si>
    <t>Graciela  Rosydalia Fernández Corzo</t>
  </si>
  <si>
    <t>Directora Unidad de Planificación</t>
  </si>
  <si>
    <t>Elaborado por:</t>
  </si>
  <si>
    <r>
      <rPr>
        <b/>
        <sz val="20"/>
        <rFont val="Calibri"/>
        <family val="2"/>
        <scheme val="minor"/>
      </rPr>
      <t xml:space="preserve">Nota: </t>
    </r>
    <r>
      <rPr>
        <sz val="20"/>
        <rFont val="Calibri"/>
        <family val="2"/>
        <scheme val="minor"/>
      </rPr>
      <t>A partir del año 2021, la Secretaría Presidencial de la Mujer (Seprem) no registrará beneficiarios directos para el Producto "Personas capacitadas, informadas y atendidas sobre violencia intrafamiliar (VIF)", debido a que el Programa de Prevención y Erradicación de la Violencia Intrafamiliar -PROPEVI-, fue trasladado a la Unidad para la Prevención Comunitaria de la Violencia del Ministerio de Gobernación, de conformidad con lo establecido en el Acuerdo Gubernativo No. 001-2020 y Acuerdo Gubernativo 186-2020.</t>
    </r>
  </si>
  <si>
    <t>Andrés Miguel Pascual</t>
  </si>
  <si>
    <t>Especialista en Planificación</t>
  </si>
  <si>
    <t>Guatemala, 03 de enero de 2022.</t>
  </si>
  <si>
    <t>Para el 2026, Cuatrocientos setenta y dos (472) entidades de la administración pública y gobiernos locales cuentan con asistencia técnica para institucionalizar la equidad entre hombres y mujeres.</t>
  </si>
  <si>
    <t>Asesorar técnicamente a las entidades de gobierno central, gobiernos locales y consejos de desarrollo urbano y rural para la institucionalización de la equidad entre hombres y mujeres.</t>
  </si>
  <si>
    <t>AÑO 2022</t>
  </si>
  <si>
    <t>Aprobado por:</t>
  </si>
  <si>
    <t>Ruth Patricia Pérez</t>
  </si>
  <si>
    <t>Asistente de Planificación</t>
  </si>
  <si>
    <t>Guatemala, agosto 2 de 2022</t>
  </si>
  <si>
    <t>Revisado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</si>
</sst>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37"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6"/>
      <color theme="1"/>
      <name val="Calibri"/>
      <family val="2"/>
      <scheme val="minor"/>
    </font>
    <font>
      <sz val="10"/>
      <color rgb="FFFF0000"/>
      <name val="Calibri"/>
      <family val="2"/>
      <scheme val="minor"/>
    </font>
    <font>
      <sz val="11"/>
      <color theme="0"/>
      <name val="Calibri"/>
      <family val="2"/>
      <scheme val="minor"/>
    </font>
    <font>
      <sz val="16"/>
      <color theme="0"/>
      <name val="Calibri"/>
      <family val="2"/>
      <scheme val="minor"/>
    </font>
    <font>
      <b/>
      <sz val="11"/>
      <color theme="1"/>
      <name val="Calibri"/>
      <family val="2"/>
      <scheme val="minor"/>
    </font>
    <font>
      <sz val="11"/>
      <color theme="1"/>
      <name val="Times New Roman"/>
      <family val="1"/>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u val="singleAccounting"/>
      <sz val="10"/>
      <color theme="1"/>
      <name val="Calibri"/>
      <family val="2"/>
      <scheme val="minor"/>
    </font>
    <font>
      <sz val="10"/>
      <name val="Calibri"/>
      <family val="2"/>
      <scheme val="minor"/>
    </font>
    <font>
      <b/>
      <sz val="20"/>
      <color theme="1"/>
      <name val="Calibri"/>
      <family val="2"/>
      <scheme val="minor"/>
    </font>
    <font>
      <sz val="18"/>
      <color theme="1"/>
      <name val="Calibri"/>
      <family val="2"/>
      <scheme val="minor"/>
    </font>
    <font>
      <sz val="18"/>
      <name val="Calibri"/>
      <family val="2"/>
      <scheme val="minor"/>
    </font>
    <font>
      <sz val="20"/>
      <name val="Calibri"/>
      <family val="2"/>
      <scheme val="minor"/>
    </font>
    <font>
      <b/>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1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1">
    <xf numFmtId="0" fontId="0" fillId="0" borderId="0"/>
  </cellStyleXfs>
  <cellXfs count="494">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165" fontId="1" fillId="0" borderId="27" xfId="0" applyNumberFormat="1" applyFont="1" applyBorder="1" applyAlignment="1">
      <alignment horizontal="left" vertical="center"/>
    </xf>
    <xf numFmtId="165" fontId="1" fillId="0" borderId="39" xfId="0" applyNumberFormat="1" applyFont="1" applyBorder="1" applyAlignment="1">
      <alignment horizontal="left" vertical="center"/>
    </xf>
    <xf numFmtId="0" fontId="1" fillId="0" borderId="29" xfId="0"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6" fillId="0" borderId="0" xfId="0" applyFont="1"/>
    <xf numFmtId="165" fontId="1" fillId="3" borderId="6" xfId="0" applyNumberFormat="1" applyFont="1" applyFill="1" applyBorder="1" applyAlignment="1">
      <alignment vertical="center"/>
    </xf>
    <xf numFmtId="165" fontId="1" fillId="3" borderId="13" xfId="0" applyNumberFormat="1" applyFont="1" applyFill="1" applyBorder="1" applyAlignment="1">
      <alignment vertical="center"/>
    </xf>
    <xf numFmtId="165" fontId="1" fillId="3" borderId="36" xfId="0" applyNumberFormat="1" applyFont="1" applyFill="1" applyBorder="1" applyAlignment="1">
      <alignment vertical="center"/>
    </xf>
    <xf numFmtId="165" fontId="17" fillId="3" borderId="6" xfId="0" applyNumberFormat="1" applyFont="1" applyFill="1" applyBorder="1" applyAlignment="1">
      <alignment vertical="center"/>
    </xf>
    <xf numFmtId="165" fontId="17" fillId="3" borderId="13" xfId="0" applyNumberFormat="1" applyFont="1" applyFill="1" applyBorder="1" applyAlignment="1">
      <alignment vertical="center"/>
    </xf>
    <xf numFmtId="165" fontId="17" fillId="3" borderId="36" xfId="0" applyNumberFormat="1" applyFont="1" applyFill="1" applyBorder="1" applyAlignment="1">
      <alignment vertical="center"/>
    </xf>
    <xf numFmtId="0" fontId="19" fillId="0" borderId="0" xfId="0" applyFont="1"/>
    <xf numFmtId="0" fontId="18" fillId="0" borderId="0" xfId="0" applyFont="1"/>
    <xf numFmtId="165" fontId="0" fillId="0" borderId="4" xfId="0" applyNumberFormat="1" applyBorder="1" applyAlignment="1">
      <alignment vertical="center"/>
    </xf>
    <xf numFmtId="165" fontId="0" fillId="0" borderId="1" xfId="0" applyNumberFormat="1" applyBorder="1" applyAlignment="1">
      <alignment vertical="center"/>
    </xf>
    <xf numFmtId="165" fontId="0" fillId="0" borderId="5" xfId="0" applyNumberFormat="1" applyBorder="1" applyAlignment="1">
      <alignment vertical="center"/>
    </xf>
    <xf numFmtId="165" fontId="0" fillId="0" borderId="34" xfId="0" applyNumberFormat="1" applyBorder="1" applyAlignment="1">
      <alignment horizontal="left" vertical="center"/>
    </xf>
    <xf numFmtId="165" fontId="0" fillId="0" borderId="12" xfId="0" applyNumberFormat="1" applyBorder="1" applyAlignment="1">
      <alignment horizontal="left" vertical="center"/>
    </xf>
    <xf numFmtId="165" fontId="0" fillId="0" borderId="1" xfId="0" applyNumberFormat="1" applyBorder="1" applyAlignment="1">
      <alignment horizontal="left" vertical="center"/>
    </xf>
    <xf numFmtId="0" fontId="0" fillId="0" borderId="35" xfId="0" applyBorder="1" applyAlignment="1">
      <alignment horizontal="center" vertical="center" wrapText="1"/>
    </xf>
    <xf numFmtId="165" fontId="0" fillId="0" borderId="37" xfId="0" applyNumberFormat="1" applyBorder="1" applyAlignment="1">
      <alignment horizontal="left" vertical="center"/>
    </xf>
    <xf numFmtId="165" fontId="0" fillId="0" borderId="14" xfId="0" applyNumberFormat="1" applyBorder="1" applyAlignment="1">
      <alignment horizontal="left" vertical="center"/>
    </xf>
    <xf numFmtId="165" fontId="0" fillId="0" borderId="6" xfId="0" applyNumberFormat="1" applyBorder="1" applyAlignment="1">
      <alignment vertical="center"/>
    </xf>
    <xf numFmtId="165" fontId="0" fillId="0" borderId="13" xfId="0" applyNumberFormat="1" applyBorder="1" applyAlignment="1">
      <alignment vertical="center"/>
    </xf>
    <xf numFmtId="165" fontId="0" fillId="0" borderId="36" xfId="0" applyNumberFormat="1" applyBorder="1" applyAlignment="1">
      <alignment vertical="center"/>
    </xf>
    <xf numFmtId="0" fontId="0" fillId="0" borderId="7" xfId="0" applyBorder="1"/>
    <xf numFmtId="0" fontId="0" fillId="0" borderId="7" xfId="0" applyBorder="1" applyAlignment="1">
      <alignment horizontal="center" vertical="center" wrapText="1"/>
    </xf>
    <xf numFmtId="165" fontId="0" fillId="0" borderId="6" xfId="0" applyNumberFormat="1" applyBorder="1" applyAlignment="1">
      <alignment horizontal="left" vertical="center"/>
    </xf>
    <xf numFmtId="165" fontId="0" fillId="0" borderId="13" xfId="0" applyNumberFormat="1" applyBorder="1" applyAlignment="1">
      <alignment horizontal="left" vertical="center"/>
    </xf>
    <xf numFmtId="3" fontId="0" fillId="0" borderId="16" xfId="0" applyNumberFormat="1" applyBorder="1" applyAlignment="1">
      <alignment horizontal="center" vertical="center" wrapText="1"/>
    </xf>
    <xf numFmtId="165" fontId="0" fillId="0" borderId="36" xfId="0" applyNumberFormat="1" applyBorder="1" applyAlignment="1">
      <alignment horizontal="left" vertical="center"/>
    </xf>
    <xf numFmtId="3" fontId="0" fillId="0" borderId="7" xfId="0" applyNumberFormat="1" applyBorder="1" applyAlignment="1">
      <alignment horizontal="center" vertical="center" wrapText="1"/>
    </xf>
    <xf numFmtId="165" fontId="20" fillId="2" borderId="10" xfId="0" applyNumberFormat="1" applyFont="1" applyFill="1" applyBorder="1" applyAlignment="1">
      <alignment vertical="center"/>
    </xf>
    <xf numFmtId="165" fontId="20" fillId="2" borderId="23" xfId="0" applyNumberFormat="1" applyFont="1" applyFill="1" applyBorder="1" applyAlignment="1">
      <alignment vertical="center"/>
    </xf>
    <xf numFmtId="165" fontId="20" fillId="2" borderId="43" xfId="0" applyNumberFormat="1" applyFont="1" applyFill="1" applyBorder="1" applyAlignment="1">
      <alignment vertical="center"/>
    </xf>
    <xf numFmtId="165" fontId="20" fillId="2" borderId="24" xfId="0" applyNumberFormat="1" applyFont="1" applyFill="1" applyBorder="1" applyAlignment="1">
      <alignment vertical="center"/>
    </xf>
    <xf numFmtId="0" fontId="21" fillId="0" borderId="0" xfId="0" applyFont="1"/>
    <xf numFmtId="165" fontId="22" fillId="0" borderId="4" xfId="0" applyNumberFormat="1" applyFont="1" applyBorder="1" applyAlignment="1">
      <alignment vertical="center"/>
    </xf>
    <xf numFmtId="165" fontId="23" fillId="2" borderId="43" xfId="0" applyNumberFormat="1" applyFont="1" applyFill="1" applyBorder="1" applyAlignment="1">
      <alignment vertical="center"/>
    </xf>
    <xf numFmtId="165" fontId="22" fillId="0" borderId="1" xfId="0" applyNumberFormat="1" applyFont="1" applyBorder="1" applyAlignment="1">
      <alignment vertical="center"/>
    </xf>
    <xf numFmtId="49" fontId="22" fillId="0" borderId="17" xfId="0" applyNumberFormat="1" applyFont="1" applyBorder="1" applyAlignment="1">
      <alignment vertical="center"/>
    </xf>
    <xf numFmtId="0" fontId="22" fillId="0" borderId="17" xfId="0" applyFont="1" applyBorder="1" applyAlignment="1">
      <alignment vertical="center" wrapText="1"/>
    </xf>
    <xf numFmtId="49" fontId="22" fillId="0" borderId="15" xfId="0" applyNumberFormat="1" applyFont="1" applyBorder="1" applyAlignment="1">
      <alignment vertical="center" wrapText="1"/>
    </xf>
    <xf numFmtId="0" fontId="22" fillId="0" borderId="15" xfId="0" applyFont="1" applyBorder="1" applyAlignment="1">
      <alignment vertical="center" wrapText="1"/>
    </xf>
    <xf numFmtId="0" fontId="22" fillId="0" borderId="26" xfId="0" applyFont="1" applyBorder="1" applyAlignment="1">
      <alignment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lignment horizontal="center" vertical="center" wrapText="1"/>
    </xf>
    <xf numFmtId="165" fontId="25" fillId="0" borderId="6" xfId="0" applyNumberFormat="1" applyFont="1" applyBorder="1" applyAlignment="1">
      <alignment vertical="center"/>
    </xf>
    <xf numFmtId="165" fontId="25" fillId="0" borderId="13" xfId="0" applyNumberFormat="1" applyFont="1" applyBorder="1" applyAlignment="1">
      <alignment vertical="center"/>
    </xf>
    <xf numFmtId="165" fontId="25" fillId="0" borderId="36" xfId="0" applyNumberFormat="1" applyFont="1" applyBorder="1" applyAlignment="1">
      <alignment vertical="center"/>
    </xf>
    <xf numFmtId="3" fontId="25" fillId="0" borderId="7" xfId="0" applyNumberFormat="1" applyFont="1" applyBorder="1" applyAlignment="1">
      <alignment horizontal="center" vertical="center" wrapText="1"/>
    </xf>
    <xf numFmtId="165" fontId="26" fillId="0" borderId="1" xfId="0" applyNumberFormat="1" applyFont="1" applyBorder="1" applyAlignment="1">
      <alignment horizontal="left" vertical="center"/>
    </xf>
    <xf numFmtId="165" fontId="0" fillId="4" borderId="5" xfId="0" applyNumberFormat="1" applyFill="1" applyBorder="1" applyAlignment="1">
      <alignment vertical="center"/>
    </xf>
    <xf numFmtId="165" fontId="0" fillId="4" borderId="1" xfId="0" applyNumberFormat="1" applyFill="1" applyBorder="1" applyAlignment="1">
      <alignment vertical="center"/>
    </xf>
    <xf numFmtId="165" fontId="1" fillId="4" borderId="6" xfId="0" applyNumberFormat="1" applyFont="1" applyFill="1" applyBorder="1" applyAlignment="1">
      <alignment vertical="center"/>
    </xf>
    <xf numFmtId="165" fontId="1" fillId="4" borderId="13" xfId="0" applyNumberFormat="1" applyFont="1" applyFill="1" applyBorder="1" applyAlignment="1">
      <alignment vertical="center"/>
    </xf>
    <xf numFmtId="165" fontId="22" fillId="0" borderId="6" xfId="0" applyNumberFormat="1" applyFont="1" applyBorder="1" applyAlignment="1">
      <alignment vertical="center"/>
    </xf>
    <xf numFmtId="0" fontId="0" fillId="0" borderId="44" xfId="0" applyBorder="1" applyAlignment="1">
      <alignment horizontal="center" vertical="center" wrapText="1"/>
    </xf>
    <xf numFmtId="165" fontId="0" fillId="0" borderId="44" xfId="0" applyNumberFormat="1" applyBorder="1" applyAlignment="1">
      <alignment horizontal="left" vertical="center"/>
    </xf>
    <xf numFmtId="165" fontId="23" fillId="2" borderId="47" xfId="0" applyNumberFormat="1" applyFont="1" applyFill="1" applyBorder="1" applyAlignment="1">
      <alignment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5" fontId="22" fillId="0" borderId="5" xfId="0" applyNumberFormat="1" applyFont="1" applyBorder="1" applyAlignment="1">
      <alignment vertical="center"/>
    </xf>
    <xf numFmtId="165" fontId="22" fillId="0" borderId="13" xfId="0" applyNumberFormat="1" applyFont="1" applyBorder="1" applyAlignment="1">
      <alignment vertical="center"/>
    </xf>
    <xf numFmtId="165" fontId="22" fillId="0" borderId="7" xfId="0" applyNumberFormat="1" applyFont="1" applyBorder="1" applyAlignment="1">
      <alignment vertical="center"/>
    </xf>
    <xf numFmtId="165" fontId="0" fillId="3" borderId="1" xfId="0" applyNumberForma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4" fillId="0" borderId="0" xfId="0" applyFont="1" applyAlignment="1" applyProtection="1">
      <alignment horizontal="center"/>
      <protection locked="0"/>
    </xf>
    <xf numFmtId="0" fontId="4" fillId="0" borderId="0" xfId="0" applyFont="1" applyProtection="1">
      <protection locked="0"/>
    </xf>
    <xf numFmtId="0" fontId="3" fillId="0" borderId="1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49" fontId="22" fillId="0" borderId="17" xfId="0" applyNumberFormat="1" applyFont="1" applyBorder="1" applyAlignment="1" applyProtection="1">
      <alignment vertical="center"/>
      <protection locked="0"/>
    </xf>
    <xf numFmtId="0" fontId="22" fillId="0" borderId="17" xfId="0" applyFont="1" applyBorder="1" applyAlignment="1" applyProtection="1">
      <alignment vertical="center" wrapText="1"/>
      <protection locked="0"/>
    </xf>
    <xf numFmtId="165" fontId="0" fillId="0" borderId="4" xfId="0" applyNumberFormat="1" applyBorder="1" applyAlignment="1" applyProtection="1">
      <alignment vertical="center"/>
      <protection locked="0"/>
    </xf>
    <xf numFmtId="165" fontId="0" fillId="0" borderId="1" xfId="0" applyNumberFormat="1" applyBorder="1" applyAlignment="1" applyProtection="1">
      <alignment vertical="center"/>
      <protection locked="0"/>
    </xf>
    <xf numFmtId="165" fontId="0" fillId="0" borderId="5" xfId="0" applyNumberFormat="1" applyBorder="1" applyAlignment="1" applyProtection="1">
      <alignment vertical="center"/>
      <protection locked="0"/>
    </xf>
    <xf numFmtId="165" fontId="0" fillId="0" borderId="34"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35" xfId="0" applyBorder="1" applyAlignment="1" applyProtection="1">
      <alignment horizontal="center" vertical="center" wrapText="1"/>
      <protection locked="0"/>
    </xf>
    <xf numFmtId="165" fontId="0" fillId="0" borderId="37" xfId="0" applyNumberFormat="1" applyBorder="1" applyAlignment="1" applyProtection="1">
      <alignment horizontal="left" vertical="center"/>
      <protection locked="0"/>
    </xf>
    <xf numFmtId="0" fontId="0" fillId="0" borderId="44" xfId="0" applyBorder="1" applyAlignment="1" applyProtection="1">
      <alignment horizontal="center" vertical="center" wrapText="1"/>
      <protection locked="0"/>
    </xf>
    <xf numFmtId="165" fontId="22" fillId="0" borderId="4" xfId="0" applyNumberFormat="1" applyFont="1" applyBorder="1" applyAlignment="1" applyProtection="1">
      <alignment vertical="center"/>
      <protection locked="0"/>
    </xf>
    <xf numFmtId="165" fontId="0" fillId="0" borderId="44" xfId="0" applyNumberFormat="1" applyBorder="1" applyAlignment="1" applyProtection="1">
      <alignment horizontal="left" vertical="center"/>
      <protection locked="0"/>
    </xf>
    <xf numFmtId="0" fontId="0" fillId="0" borderId="0" xfId="0" applyAlignment="1" applyProtection="1">
      <alignment vertical="center"/>
      <protection locked="0"/>
    </xf>
    <xf numFmtId="165" fontId="1" fillId="0" borderId="4" xfId="0" applyNumberFormat="1" applyFont="1" applyBorder="1" applyAlignment="1" applyProtection="1">
      <alignment vertical="center"/>
      <protection locked="0"/>
    </xf>
    <xf numFmtId="165" fontId="1" fillId="0" borderId="37" xfId="0" applyNumberFormat="1" applyFont="1" applyBorder="1" applyAlignment="1" applyProtection="1">
      <alignment horizontal="left" vertical="center"/>
      <protection locked="0"/>
    </xf>
    <xf numFmtId="165" fontId="1" fillId="0" borderId="1" xfId="0" applyNumberFormat="1" applyFont="1" applyBorder="1" applyAlignment="1" applyProtection="1">
      <alignment horizontal="left" vertical="center"/>
      <protection locked="0"/>
    </xf>
    <xf numFmtId="0" fontId="1" fillId="0" borderId="35" xfId="0" applyFont="1" applyBorder="1" applyAlignment="1" applyProtection="1">
      <alignment horizontal="center" vertical="center" wrapText="1"/>
      <protection locked="0"/>
    </xf>
    <xf numFmtId="165" fontId="1" fillId="0" borderId="1" xfId="0" applyNumberFormat="1" applyFont="1" applyBorder="1" applyAlignment="1" applyProtection="1">
      <alignment vertical="center"/>
      <protection locked="0"/>
    </xf>
    <xf numFmtId="165" fontId="1" fillId="0" borderId="34" xfId="0" applyNumberFormat="1" applyFont="1" applyBorder="1" applyAlignment="1" applyProtection="1">
      <alignment horizontal="left" vertical="center"/>
      <protection locked="0"/>
    </xf>
    <xf numFmtId="165" fontId="0" fillId="3" borderId="1" xfId="0" applyNumberFormat="1" applyFill="1" applyBorder="1" applyAlignment="1" applyProtection="1">
      <alignment vertical="center"/>
      <protection locked="0"/>
    </xf>
    <xf numFmtId="49" fontId="22" fillId="0" borderId="15" xfId="0" applyNumberFormat="1" applyFont="1" applyBorder="1" applyAlignment="1" applyProtection="1">
      <alignment vertical="center" wrapText="1"/>
      <protection locked="0"/>
    </xf>
    <xf numFmtId="165" fontId="0" fillId="0" borderId="14" xfId="0" applyNumberFormat="1" applyBorder="1" applyAlignment="1" applyProtection="1">
      <alignment horizontal="left" vertical="center"/>
      <protection locked="0"/>
    </xf>
    <xf numFmtId="0" fontId="22" fillId="0" borderId="15" xfId="0" applyFont="1" applyBorder="1" applyAlignment="1" applyProtection="1">
      <alignment vertical="center" wrapText="1"/>
      <protection locked="0"/>
    </xf>
    <xf numFmtId="165" fontId="22" fillId="0" borderId="6" xfId="0" applyNumberFormat="1" applyFont="1" applyBorder="1" applyAlignment="1" applyProtection="1">
      <alignment vertical="center"/>
      <protection locked="0"/>
    </xf>
    <xf numFmtId="165" fontId="26" fillId="0" borderId="1" xfId="0" applyNumberFormat="1" applyFont="1" applyBorder="1" applyAlignment="1" applyProtection="1">
      <alignment horizontal="left" vertical="center"/>
      <protection locked="0"/>
    </xf>
    <xf numFmtId="165" fontId="20" fillId="2" borderId="10" xfId="0" applyNumberFormat="1" applyFont="1" applyFill="1" applyBorder="1" applyAlignment="1" applyProtection="1">
      <alignment vertical="center"/>
      <protection locked="0"/>
    </xf>
    <xf numFmtId="165" fontId="20" fillId="2" borderId="23" xfId="0" applyNumberFormat="1" applyFont="1" applyFill="1" applyBorder="1" applyAlignment="1" applyProtection="1">
      <alignment vertical="center"/>
      <protection locked="0"/>
    </xf>
    <xf numFmtId="165" fontId="0" fillId="0" borderId="0" xfId="0" applyNumberFormat="1" applyProtection="1">
      <protection locked="0"/>
    </xf>
    <xf numFmtId="165" fontId="23" fillId="2" borderId="47" xfId="0" applyNumberFormat="1" applyFont="1" applyFill="1" applyBorder="1" applyAlignment="1" applyProtection="1">
      <alignment vertical="center"/>
      <protection locked="0"/>
    </xf>
    <xf numFmtId="165" fontId="3" fillId="2" borderId="23" xfId="0" applyNumberFormat="1" applyFont="1" applyFill="1" applyBorder="1" applyAlignment="1" applyProtection="1">
      <alignment vertical="center"/>
      <protection locked="0"/>
    </xf>
    <xf numFmtId="0" fontId="21" fillId="0" borderId="0" xfId="0" applyFont="1" applyProtection="1">
      <protection locked="0"/>
    </xf>
    <xf numFmtId="0" fontId="19" fillId="0" borderId="0" xfId="0" applyFont="1" applyProtection="1">
      <protection locked="0"/>
    </xf>
    <xf numFmtId="0" fontId="18" fillId="0" borderId="0" xfId="0" applyFont="1" applyProtection="1">
      <protection locked="0"/>
    </xf>
    <xf numFmtId="0" fontId="27" fillId="0" borderId="35" xfId="0" applyFont="1" applyBorder="1" applyAlignment="1" applyProtection="1">
      <alignment horizontal="center" vertical="center" wrapText="1"/>
      <protection locked="0"/>
    </xf>
    <xf numFmtId="165" fontId="1" fillId="0" borderId="48" xfId="0" applyNumberFormat="1" applyFont="1" applyBorder="1" applyAlignment="1" applyProtection="1">
      <alignment horizontal="left" vertical="center"/>
      <protection locked="0"/>
    </xf>
    <xf numFmtId="165" fontId="1" fillId="0" borderId="14" xfId="0" applyNumberFormat="1" applyFont="1" applyBorder="1" applyAlignment="1" applyProtection="1">
      <alignment horizontal="left" vertical="center"/>
      <protection locked="0"/>
    </xf>
    <xf numFmtId="165" fontId="1" fillId="0" borderId="49" xfId="0" applyNumberFormat="1" applyFont="1" applyBorder="1" applyAlignment="1" applyProtection="1">
      <alignment horizontal="left" vertical="center"/>
      <protection locked="0"/>
    </xf>
    <xf numFmtId="165" fontId="1" fillId="0" borderId="12" xfId="0" applyNumberFormat="1" applyFont="1" applyBorder="1" applyAlignment="1" applyProtection="1">
      <alignment horizontal="left" vertical="center"/>
      <protection locked="0"/>
    </xf>
    <xf numFmtId="0" fontId="1" fillId="0" borderId="50" xfId="0" applyFont="1" applyBorder="1" applyAlignment="1" applyProtection="1">
      <alignment horizontal="center" vertical="center" wrapText="1"/>
      <protection locked="0"/>
    </xf>
    <xf numFmtId="0" fontId="20" fillId="0" borderId="0" xfId="0" applyFont="1" applyProtection="1">
      <protection locked="0"/>
    </xf>
    <xf numFmtId="0" fontId="28" fillId="0" borderId="4"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9" fillId="0" borderId="0" xfId="0" applyFont="1" applyProtection="1">
      <protection locked="0"/>
    </xf>
    <xf numFmtId="0" fontId="30" fillId="0" borderId="0" xfId="0" applyFont="1" applyProtection="1">
      <protection locked="0"/>
    </xf>
    <xf numFmtId="165" fontId="29" fillId="0" borderId="44" xfId="0" applyNumberFormat="1" applyFont="1" applyBorder="1" applyAlignment="1" applyProtection="1">
      <alignment horizontal="left" vertical="center"/>
      <protection locked="0"/>
    </xf>
    <xf numFmtId="165" fontId="29" fillId="0" borderId="37" xfId="0" applyNumberFormat="1" applyFont="1" applyBorder="1" applyAlignment="1" applyProtection="1">
      <alignment horizontal="left" vertical="center"/>
      <protection locked="0"/>
    </xf>
    <xf numFmtId="165" fontId="29" fillId="0" borderId="1" xfId="0" applyNumberFormat="1" applyFont="1" applyBorder="1" applyAlignment="1" applyProtection="1">
      <alignment horizontal="left" vertical="center"/>
      <protection locked="0"/>
    </xf>
    <xf numFmtId="0" fontId="29" fillId="0" borderId="35" xfId="0" applyFont="1" applyBorder="1" applyAlignment="1" applyProtection="1">
      <alignment horizontal="center" vertical="center" wrapText="1"/>
      <protection locked="0"/>
    </xf>
    <xf numFmtId="165" fontId="29" fillId="0" borderId="4" xfId="0" applyNumberFormat="1" applyFont="1" applyBorder="1" applyAlignment="1" applyProtection="1">
      <alignment vertical="center"/>
      <protection locked="0"/>
    </xf>
    <xf numFmtId="165" fontId="29" fillId="0" borderId="6" xfId="0" applyNumberFormat="1" applyFont="1" applyBorder="1" applyAlignment="1" applyProtection="1">
      <alignment vertical="center"/>
      <protection locked="0"/>
    </xf>
    <xf numFmtId="165" fontId="4" fillId="2" borderId="47" xfId="0" applyNumberFormat="1" applyFont="1" applyFill="1" applyBorder="1" applyAlignment="1" applyProtection="1">
      <alignment vertical="center"/>
      <protection locked="0"/>
    </xf>
    <xf numFmtId="165" fontId="29" fillId="0" borderId="1" xfId="0" applyNumberFormat="1" applyFont="1" applyBorder="1" applyAlignment="1" applyProtection="1">
      <alignment vertical="center"/>
      <protection locked="0"/>
    </xf>
    <xf numFmtId="165" fontId="29"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28" fillId="0" borderId="2"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33" fillId="0" borderId="0" xfId="0" applyFont="1" applyProtection="1">
      <protection locked="0"/>
    </xf>
    <xf numFmtId="0" fontId="28" fillId="0" borderId="8"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49" fontId="33" fillId="0" borderId="17" xfId="0" applyNumberFormat="1" applyFont="1" applyBorder="1" applyAlignment="1" applyProtection="1">
      <alignment vertical="center"/>
      <protection locked="0"/>
    </xf>
    <xf numFmtId="0" fontId="33" fillId="0" borderId="17" xfId="0" applyFont="1" applyBorder="1" applyAlignment="1" applyProtection="1">
      <alignment vertical="center" wrapText="1"/>
      <protection locked="0"/>
    </xf>
    <xf numFmtId="165" fontId="33" fillId="0" borderId="1" xfId="0" applyNumberFormat="1" applyFont="1" applyBorder="1" applyAlignment="1" applyProtection="1">
      <alignment vertical="center"/>
      <protection locked="0"/>
    </xf>
    <xf numFmtId="165" fontId="33" fillId="0" borderId="34" xfId="0" applyNumberFormat="1" applyFont="1" applyBorder="1" applyAlignment="1" applyProtection="1">
      <alignment horizontal="left" vertical="center"/>
      <protection locked="0"/>
    </xf>
    <xf numFmtId="165" fontId="33" fillId="0" borderId="1" xfId="0" applyNumberFormat="1" applyFont="1" applyBorder="1" applyAlignment="1" applyProtection="1">
      <alignment horizontal="left" vertical="center"/>
      <protection locked="0"/>
    </xf>
    <xf numFmtId="0" fontId="33" fillId="0" borderId="35" xfId="0" applyFont="1" applyBorder="1" applyAlignment="1" applyProtection="1">
      <alignment horizontal="center" vertical="center" wrapText="1"/>
      <protection locked="0"/>
    </xf>
    <xf numFmtId="165" fontId="33" fillId="0" borderId="37" xfId="0" applyNumberFormat="1" applyFont="1" applyBorder="1" applyAlignment="1" applyProtection="1">
      <alignment horizontal="left" vertical="center"/>
      <protection locked="0"/>
    </xf>
    <xf numFmtId="49" fontId="33" fillId="0" borderId="15" xfId="0" applyNumberFormat="1" applyFont="1" applyBorder="1" applyAlignment="1" applyProtection="1">
      <alignment vertical="center" wrapText="1"/>
      <protection locked="0"/>
    </xf>
    <xf numFmtId="0" fontId="33" fillId="0" borderId="15" xfId="0" applyFont="1" applyBorder="1" applyAlignment="1" applyProtection="1">
      <alignment vertical="center" wrapText="1"/>
      <protection locked="0"/>
    </xf>
    <xf numFmtId="165" fontId="28" fillId="2" borderId="23" xfId="0" applyNumberFormat="1" applyFont="1" applyFill="1" applyBorder="1" applyAlignment="1" applyProtection="1">
      <alignment vertical="center"/>
      <protection locked="0"/>
    </xf>
    <xf numFmtId="165" fontId="29" fillId="0" borderId="5" xfId="0" applyNumberFormat="1" applyFont="1" applyBorder="1" applyAlignment="1" applyProtection="1">
      <alignment vertical="center"/>
      <protection locked="0"/>
    </xf>
    <xf numFmtId="165" fontId="29" fillId="0" borderId="12" xfId="0" applyNumberFormat="1" applyFont="1" applyBorder="1" applyAlignment="1" applyProtection="1">
      <alignment horizontal="left" vertical="center"/>
      <protection locked="0"/>
    </xf>
    <xf numFmtId="0" fontId="29" fillId="0" borderId="44" xfId="0" applyFont="1" applyBorder="1" applyAlignment="1" applyProtection="1">
      <alignment horizontal="center" vertical="center" wrapText="1"/>
      <protection locked="0"/>
    </xf>
    <xf numFmtId="0" fontId="29" fillId="0" borderId="0" xfId="0" applyFont="1" applyAlignment="1" applyProtection="1">
      <alignment vertical="center"/>
      <protection locked="0"/>
    </xf>
    <xf numFmtId="165" fontId="29"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29" fillId="0" borderId="0" xfId="0" applyNumberFormat="1" applyFont="1" applyProtection="1">
      <protection locked="0"/>
    </xf>
    <xf numFmtId="0" fontId="34" fillId="0" borderId="0" xfId="0" applyFont="1" applyProtection="1">
      <protection locked="0"/>
    </xf>
    <xf numFmtId="0" fontId="30" fillId="0" borderId="0" xfId="0" applyFont="1" applyAlignment="1" applyProtection="1">
      <alignment horizontal="left" wrapText="1"/>
      <protection locked="0"/>
    </xf>
    <xf numFmtId="0" fontId="35" fillId="0" borderId="0" xfId="0" applyFont="1" applyProtection="1">
      <protection locked="0"/>
    </xf>
    <xf numFmtId="0" fontId="10" fillId="0" borderId="0" xfId="0" applyFont="1" applyAlignment="1" applyProtection="1">
      <alignment horizontal="right"/>
      <protection locked="0"/>
    </xf>
    <xf numFmtId="0" fontId="10" fillId="0" borderId="0" xfId="0" applyFont="1" applyProtection="1">
      <protection locked="0"/>
    </xf>
    <xf numFmtId="0" fontId="31" fillId="0" borderId="0" xfId="0" applyFont="1" applyProtection="1">
      <protection locked="0"/>
    </xf>
    <xf numFmtId="0" fontId="33" fillId="5" borderId="0" xfId="0" applyFont="1" applyFill="1" applyProtection="1">
      <protection locked="0"/>
    </xf>
    <xf numFmtId="165" fontId="33" fillId="5" borderId="1" xfId="0" applyNumberFormat="1" applyFont="1" applyFill="1" applyBorder="1" applyAlignment="1" applyProtection="1">
      <alignment vertical="center"/>
      <protection locked="0"/>
    </xf>
    <xf numFmtId="165" fontId="33" fillId="5" borderId="34" xfId="0" applyNumberFormat="1" applyFont="1" applyFill="1" applyBorder="1" applyAlignment="1" applyProtection="1">
      <alignment horizontal="left" vertical="center"/>
      <protection locked="0"/>
    </xf>
    <xf numFmtId="165" fontId="33" fillId="5" borderId="37" xfId="0" applyNumberFormat="1" applyFont="1" applyFill="1" applyBorder="1" applyAlignment="1" applyProtection="1">
      <alignment horizontal="left" vertical="center"/>
      <protection locked="0"/>
    </xf>
    <xf numFmtId="165" fontId="33" fillId="5" borderId="1" xfId="0" applyNumberFormat="1" applyFont="1" applyFill="1" applyBorder="1" applyAlignment="1" applyProtection="1">
      <alignment horizontal="left" vertical="center"/>
      <protection locked="0"/>
    </xf>
    <xf numFmtId="0" fontId="33" fillId="5" borderId="35" xfId="0" applyFont="1" applyFill="1" applyBorder="1" applyAlignment="1" applyProtection="1">
      <alignment horizontal="center" vertical="center" wrapText="1"/>
      <protection locked="0"/>
    </xf>
    <xf numFmtId="165" fontId="33" fillId="6" borderId="1" xfId="0" applyNumberFormat="1" applyFont="1" applyFill="1" applyBorder="1" applyAlignment="1" applyProtection="1">
      <alignment vertical="center"/>
      <protection locked="0"/>
    </xf>
    <xf numFmtId="165" fontId="28" fillId="7" borderId="23" xfId="0" applyNumberFormat="1" applyFont="1" applyFill="1" applyBorder="1" applyAlignment="1" applyProtection="1">
      <alignment vertical="center"/>
      <protection locked="0"/>
    </xf>
    <xf numFmtId="165" fontId="29" fillId="8" borderId="4" xfId="0"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protection locked="0"/>
    </xf>
    <xf numFmtId="0" fontId="31" fillId="0" borderId="0" xfId="0" applyFont="1" applyAlignment="1" applyProtection="1">
      <alignment horizontal="center"/>
      <protection locked="0"/>
    </xf>
    <xf numFmtId="0" fontId="28" fillId="5" borderId="12" xfId="0" applyFont="1" applyFill="1" applyBorder="1" applyAlignment="1" applyProtection="1">
      <alignment horizontal="center" vertical="center" wrapText="1"/>
      <protection locked="0"/>
    </xf>
    <xf numFmtId="0" fontId="33" fillId="3" borderId="0" xfId="0" applyFont="1" applyFill="1" applyProtection="1">
      <protection locked="0"/>
    </xf>
    <xf numFmtId="0" fontId="28" fillId="3" borderId="12" xfId="0" applyFont="1" applyFill="1" applyBorder="1" applyAlignment="1" applyProtection="1">
      <alignment horizontal="center" vertical="center" wrapText="1"/>
      <protection locked="0"/>
    </xf>
    <xf numFmtId="165" fontId="33" fillId="3" borderId="1" xfId="0" applyNumberFormat="1" applyFont="1" applyFill="1" applyBorder="1" applyAlignment="1" applyProtection="1">
      <alignment vertical="center"/>
      <protection locked="0"/>
    </xf>
    <xf numFmtId="165" fontId="33" fillId="3" borderId="34" xfId="0" applyNumberFormat="1" applyFont="1" applyFill="1" applyBorder="1" applyAlignment="1" applyProtection="1">
      <alignment horizontal="left" vertical="center"/>
      <protection locked="0"/>
    </xf>
    <xf numFmtId="165" fontId="33" fillId="3" borderId="37" xfId="0" applyNumberFormat="1" applyFont="1" applyFill="1" applyBorder="1" applyAlignment="1" applyProtection="1">
      <alignment horizontal="left" vertical="center"/>
      <protection locked="0"/>
    </xf>
    <xf numFmtId="165" fontId="33" fillId="3" borderId="1" xfId="0" applyNumberFormat="1" applyFont="1" applyFill="1" applyBorder="1" applyAlignment="1" applyProtection="1">
      <alignment horizontal="left" vertical="center"/>
      <protection locked="0"/>
    </xf>
    <xf numFmtId="0" fontId="33" fillId="3" borderId="35" xfId="0" applyFont="1" applyFill="1" applyBorder="1" applyAlignment="1" applyProtection="1">
      <alignment horizontal="center" vertical="center" wrapText="1"/>
      <protection locked="0"/>
    </xf>
    <xf numFmtId="165" fontId="28" fillId="3" borderId="23" xfId="0" applyNumberFormat="1" applyFont="1" applyFill="1" applyBorder="1" applyAlignment="1" applyProtection="1">
      <alignment vertical="center"/>
      <protection locked="0"/>
    </xf>
    <xf numFmtId="0" fontId="29" fillId="3" borderId="0" xfId="0" applyFont="1" applyFill="1" applyProtection="1">
      <protection locked="0"/>
    </xf>
    <xf numFmtId="0" fontId="0" fillId="3" borderId="0" xfId="0" applyFill="1" applyProtection="1">
      <protection locked="0"/>
    </xf>
    <xf numFmtId="44" fontId="29" fillId="0" borderId="0" xfId="0" applyNumberFormat="1" applyFont="1" applyProtection="1">
      <protection locked="0"/>
    </xf>
    <xf numFmtId="0" fontId="36" fillId="0" borderId="0" xfId="0" applyFont="1" applyProtection="1">
      <protection locked="0"/>
    </xf>
    <xf numFmtId="165" fontId="30" fillId="0" borderId="0" xfId="0" applyNumberFormat="1" applyFont="1" applyProtection="1">
      <protection locked="0"/>
    </xf>
    <xf numFmtId="44" fontId="33" fillId="0" borderId="0" xfId="0" applyNumberFormat="1" applyFont="1" applyProtection="1">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0" xfId="0" applyFont="1" applyAlignment="1">
      <alignment horizontal="left" vertical="top" wrapText="1"/>
    </xf>
    <xf numFmtId="0" fontId="0" fillId="0" borderId="30" xfId="0" applyBorder="1" applyAlignment="1">
      <alignment horizontal="center"/>
    </xf>
    <xf numFmtId="0" fontId="0" fillId="0" borderId="31" xfId="0" applyBorder="1" applyAlignment="1">
      <alignment horizontal="center"/>
    </xf>
    <xf numFmtId="164" fontId="20" fillId="2" borderId="21" xfId="0" applyNumberFormat="1" applyFont="1" applyFill="1" applyBorder="1" applyAlignment="1">
      <alignment horizontal="center" vertical="center"/>
    </xf>
    <xf numFmtId="164" fontId="20" fillId="2" borderId="19" xfId="0" applyNumberFormat="1" applyFont="1" applyFill="1" applyBorder="1" applyAlignment="1">
      <alignment horizontal="center" vertical="center"/>
    </xf>
    <xf numFmtId="164" fontId="20" fillId="2" borderId="22" xfId="0" applyNumberFormat="1" applyFont="1" applyFill="1" applyBorder="1" applyAlignment="1">
      <alignment horizontal="center" vertical="center"/>
    </xf>
    <xf numFmtId="164" fontId="24" fillId="2" borderId="21" xfId="0" applyNumberFormat="1" applyFont="1" applyFill="1" applyBorder="1" applyAlignment="1">
      <alignment horizontal="center" vertical="center"/>
    </xf>
    <xf numFmtId="164" fontId="24" fillId="2" borderId="19" xfId="0" applyNumberFormat="1" applyFont="1" applyFill="1" applyBorder="1" applyAlignment="1">
      <alignment horizontal="center" vertical="center"/>
    </xf>
    <xf numFmtId="164" fontId="24" fillId="2" borderId="22"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19" fillId="0" borderId="0" xfId="0" applyFont="1" applyAlignment="1">
      <alignment horizontal="left" vertical="top"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33"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4" fillId="0" borderId="0" xfId="0" applyFont="1" applyAlignment="1" applyProtection="1">
      <alignment horizontal="center"/>
      <protection locked="0"/>
    </xf>
    <xf numFmtId="0" fontId="3" fillId="0" borderId="1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40"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49" fontId="22" fillId="0" borderId="33"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25" fillId="2" borderId="30"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164" fontId="24" fillId="2" borderId="21" xfId="0" applyNumberFormat="1" applyFont="1" applyFill="1" applyBorder="1" applyAlignment="1" applyProtection="1">
      <alignment horizontal="center" vertical="center"/>
      <protection locked="0"/>
    </xf>
    <xf numFmtId="164" fontId="24" fillId="2" borderId="19" xfId="0" applyNumberFormat="1" applyFont="1" applyFill="1" applyBorder="1" applyAlignment="1" applyProtection="1">
      <alignment horizontal="center" vertical="center"/>
      <protection locked="0"/>
    </xf>
    <xf numFmtId="164" fontId="24" fillId="2" borderId="22" xfId="0" applyNumberFormat="1" applyFont="1" applyFill="1" applyBorder="1" applyAlignment="1" applyProtection="1">
      <alignment horizontal="center" vertical="center"/>
      <protection locked="0"/>
    </xf>
    <xf numFmtId="0" fontId="25" fillId="2" borderId="27" xfId="0" applyFont="1" applyFill="1" applyBorder="1" applyAlignment="1" applyProtection="1">
      <alignment horizontal="center" vertical="center" wrapText="1"/>
      <protection locked="0"/>
    </xf>
    <xf numFmtId="0" fontId="25" fillId="2" borderId="28"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164" fontId="20" fillId="2" borderId="21" xfId="0" applyNumberFormat="1" applyFont="1" applyFill="1" applyBorder="1" applyAlignment="1" applyProtection="1">
      <alignment horizontal="center" vertical="center"/>
      <protection locked="0"/>
    </xf>
    <xf numFmtId="164" fontId="20" fillId="2" borderId="19" xfId="0" applyNumberFormat="1" applyFont="1" applyFill="1" applyBorder="1" applyAlignment="1" applyProtection="1">
      <alignment horizontal="center" vertical="center"/>
      <protection locked="0"/>
    </xf>
    <xf numFmtId="164" fontId="20" fillId="2" borderId="22" xfId="0" applyNumberFormat="1" applyFont="1" applyFill="1" applyBorder="1" applyAlignment="1" applyProtection="1">
      <alignment horizontal="center" vertical="center"/>
      <protection locked="0"/>
    </xf>
    <xf numFmtId="0" fontId="31" fillId="0" borderId="51" xfId="0" applyFont="1" applyBorder="1" applyAlignment="1" applyProtection="1">
      <alignment horizontal="left" vertical="justify" wrapText="1"/>
      <protection locked="0"/>
    </xf>
    <xf numFmtId="0" fontId="31" fillId="0" borderId="0" xfId="0" applyFont="1" applyAlignment="1" applyProtection="1">
      <alignment horizontal="left" vertical="justify" wrapText="1"/>
      <protection locked="0"/>
    </xf>
    <xf numFmtId="0" fontId="35" fillId="0" borderId="0" xfId="0" applyFont="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49" fontId="33" fillId="0" borderId="24" xfId="0" applyNumberFormat="1" applyFont="1" applyBorder="1" applyAlignment="1" applyProtection="1">
      <alignment horizontal="center" vertical="center" wrapText="1"/>
      <protection locked="0"/>
    </xf>
    <xf numFmtId="49" fontId="33" fillId="0" borderId="25" xfId="0" applyNumberFormat="1" applyFont="1" applyBorder="1" applyAlignment="1" applyProtection="1">
      <alignment horizontal="center" vertical="center" wrapText="1"/>
      <protection locked="0"/>
    </xf>
    <xf numFmtId="49" fontId="33" fillId="0" borderId="33" xfId="0" applyNumberFormat="1"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9" fillId="0" borderId="30" xfId="0" applyFont="1" applyBorder="1" applyAlignment="1" applyProtection="1">
      <alignment horizontal="center"/>
      <protection locked="0"/>
    </xf>
    <xf numFmtId="0" fontId="29" fillId="0" borderId="31" xfId="0" applyFont="1" applyBorder="1" applyAlignment="1" applyProtection="1">
      <alignment horizontal="center"/>
      <protection locked="0"/>
    </xf>
    <xf numFmtId="0" fontId="33" fillId="0" borderId="30" xfId="0" applyFont="1" applyBorder="1" applyAlignment="1" applyProtection="1">
      <alignment horizontal="center"/>
      <protection locked="0"/>
    </xf>
    <xf numFmtId="0" fontId="33" fillId="0" borderId="31" xfId="0" applyFont="1" applyBorder="1" applyAlignment="1" applyProtection="1">
      <alignment horizontal="center"/>
      <protection locked="0"/>
    </xf>
    <xf numFmtId="0" fontId="28" fillId="0" borderId="40"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28" fillId="5" borderId="40" xfId="0" applyFont="1" applyFill="1" applyBorder="1" applyAlignment="1" applyProtection="1">
      <alignment horizontal="center" vertical="center" wrapText="1"/>
      <protection locked="0"/>
    </xf>
    <xf numFmtId="0" fontId="28" fillId="5" borderId="36" xfId="0" applyFont="1" applyFill="1" applyBorder="1" applyAlignment="1" applyProtection="1">
      <alignment horizontal="center" vertical="center" wrapText="1"/>
      <protection locked="0"/>
    </xf>
    <xf numFmtId="0" fontId="28" fillId="5" borderId="41" xfId="0" applyFont="1" applyFill="1" applyBorder="1" applyAlignment="1" applyProtection="1">
      <alignment horizontal="center" vertical="center" wrapText="1"/>
      <protection locked="0"/>
    </xf>
    <xf numFmtId="0" fontId="28" fillId="5" borderId="42" xfId="0" applyFont="1" applyFill="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0" fontId="28" fillId="6" borderId="12"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8" fillId="0" borderId="18"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3" borderId="12" xfId="0" applyFont="1" applyFill="1" applyBorder="1" applyAlignment="1" applyProtection="1">
      <alignment horizontal="center" vertical="center" wrapText="1"/>
      <protection locked="0"/>
    </xf>
    <xf numFmtId="0" fontId="28" fillId="3" borderId="13"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8" fillId="3" borderId="36" xfId="0" applyFont="1" applyFill="1" applyBorder="1" applyAlignment="1" applyProtection="1">
      <alignment horizontal="center" vertical="center" wrapText="1"/>
      <protection locked="0"/>
    </xf>
    <xf numFmtId="0" fontId="28" fillId="3" borderId="41" xfId="0" applyFont="1" applyFill="1" applyBorder="1" applyAlignment="1" applyProtection="1">
      <alignment horizontal="center" vertical="center" wrapText="1"/>
      <protection locked="0"/>
    </xf>
    <xf numFmtId="0" fontId="28" fillId="3" borderId="42"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30" fillId="0" borderId="0" xfId="0" applyFont="1" applyAlignment="1" applyProtection="1">
      <alignment horizontal="center"/>
      <protection locked="0"/>
    </xf>
    <xf numFmtId="49" fontId="33" fillId="0" borderId="24" xfId="0" applyNumberFormat="1" applyFont="1" applyBorder="1" applyAlignment="1" applyProtection="1">
      <alignment horizontal="left" vertical="center" wrapText="1"/>
      <protection locked="0"/>
    </xf>
    <xf numFmtId="49" fontId="33" fillId="0" borderId="33" xfId="0" applyNumberFormat="1" applyFont="1" applyBorder="1" applyAlignment="1" applyProtection="1">
      <alignment horizontal="left" vertical="center" wrapText="1"/>
      <protection locked="0"/>
    </xf>
    <xf numFmtId="0" fontId="31" fillId="0" borderId="0" xfId="0" applyFont="1" applyAlignment="1" applyProtection="1">
      <alignment horizont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4" zoomScale="91" zoomScaleNormal="91" zoomScalePageLayoutView="98" workbookViewId="0">
      <selection activeCell="A12" sqref="A12:L12"/>
    </sheetView>
  </sheetViews>
  <sheetFormatPr baseColWidth="10"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258" t="s">
        <v>20</v>
      </c>
      <c r="B11" s="258"/>
      <c r="C11" s="258"/>
      <c r="D11" s="258"/>
      <c r="E11" s="258"/>
      <c r="F11" s="258"/>
      <c r="G11" s="258"/>
      <c r="H11" s="258"/>
      <c r="I11" s="258"/>
      <c r="J11" s="258"/>
      <c r="K11" s="258"/>
      <c r="L11" s="258"/>
    </row>
    <row r="12" spans="1:12" ht="24.75" customHeight="1" x14ac:dyDescent="0.45">
      <c r="A12" s="258" t="s">
        <v>96</v>
      </c>
      <c r="B12" s="258"/>
      <c r="C12" s="258"/>
      <c r="D12" s="258"/>
      <c r="E12" s="258"/>
      <c r="F12" s="258"/>
      <c r="G12" s="258"/>
      <c r="H12" s="258"/>
      <c r="I12" s="258"/>
      <c r="J12" s="258"/>
      <c r="K12" s="258"/>
      <c r="L12" s="258"/>
    </row>
    <row r="13" spans="1:12" ht="24.75" customHeight="1" x14ac:dyDescent="0.45">
      <c r="A13" s="260" t="s">
        <v>21</v>
      </c>
      <c r="B13" s="258"/>
      <c r="C13" s="258"/>
      <c r="D13" s="258"/>
      <c r="E13" s="258"/>
      <c r="F13" s="258"/>
      <c r="G13" s="258"/>
      <c r="H13" s="258"/>
      <c r="I13" s="258"/>
      <c r="J13" s="258"/>
      <c r="K13" s="258"/>
      <c r="L13" s="258"/>
    </row>
    <row r="14" spans="1:12" ht="24.75" customHeight="1" x14ac:dyDescent="0.45">
      <c r="A14" s="258" t="s">
        <v>22</v>
      </c>
      <c r="B14" s="258"/>
      <c r="C14" s="258"/>
      <c r="D14" s="258"/>
      <c r="E14" s="258"/>
      <c r="F14" s="258"/>
      <c r="G14" s="258"/>
      <c r="H14" s="258"/>
      <c r="I14" s="258"/>
      <c r="J14" s="258"/>
      <c r="K14" s="258"/>
      <c r="L14" s="258"/>
    </row>
    <row r="15" spans="1:12" ht="24.75" customHeight="1" x14ac:dyDescent="0.45">
      <c r="A15" s="258" t="s">
        <v>97</v>
      </c>
      <c r="B15" s="258"/>
      <c r="C15" s="258"/>
      <c r="D15" s="258"/>
      <c r="E15" s="258"/>
      <c r="F15" s="258"/>
      <c r="G15" s="258"/>
      <c r="H15" s="258"/>
      <c r="I15" s="258"/>
      <c r="J15" s="258"/>
      <c r="K15" s="258"/>
      <c r="L15" s="258"/>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258" t="s">
        <v>95</v>
      </c>
      <c r="B19" s="258"/>
      <c r="C19" s="258"/>
      <c r="D19" s="258"/>
      <c r="E19" s="258"/>
      <c r="F19" s="258"/>
      <c r="G19" s="258"/>
      <c r="H19" s="258"/>
      <c r="I19" s="258"/>
      <c r="J19" s="258"/>
      <c r="K19" s="258"/>
      <c r="L19" s="258"/>
    </row>
    <row r="20" spans="1:12" ht="24.75" customHeight="1" x14ac:dyDescent="0.45">
      <c r="A20" s="258" t="s">
        <v>5</v>
      </c>
      <c r="B20" s="258"/>
      <c r="C20" s="258"/>
      <c r="D20" s="258"/>
      <c r="E20" s="258"/>
      <c r="F20" s="258"/>
      <c r="G20" s="258"/>
      <c r="H20" s="258"/>
      <c r="I20" s="258"/>
      <c r="J20" s="258"/>
      <c r="K20" s="258"/>
      <c r="L20" s="258"/>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259"/>
      <c r="B28" s="259"/>
      <c r="C28" s="259"/>
      <c r="D28" s="259"/>
      <c r="E28" s="259"/>
      <c r="F28" s="259"/>
      <c r="G28" s="259"/>
      <c r="H28" s="259"/>
      <c r="I28" s="259"/>
      <c r="J28" s="259"/>
      <c r="K28" s="259"/>
      <c r="L28" s="259"/>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38"/>
      <c r="BA2" s="38"/>
      <c r="BB2" s="38"/>
      <c r="BC2" s="38"/>
      <c r="BD2" s="38"/>
      <c r="BE2" s="295" t="s">
        <v>4</v>
      </c>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299" t="s">
        <v>0</v>
      </c>
      <c r="C4" s="299" t="s">
        <v>1</v>
      </c>
      <c r="D4" s="299" t="s">
        <v>2</v>
      </c>
      <c r="E4" s="299" t="s">
        <v>3</v>
      </c>
      <c r="F4" s="296" t="s">
        <v>18</v>
      </c>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39"/>
      <c r="BA4" s="39"/>
      <c r="BB4" s="39"/>
      <c r="BC4" s="39"/>
      <c r="BD4" s="39"/>
      <c r="BE4" s="296" t="s">
        <v>18</v>
      </c>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8"/>
    </row>
    <row r="5" spans="2:136" ht="23.25" customHeight="1" thickBot="1" x14ac:dyDescent="0.3">
      <c r="B5" s="300"/>
      <c r="C5" s="300"/>
      <c r="D5" s="300"/>
      <c r="E5" s="300"/>
      <c r="F5" s="267">
        <v>2013</v>
      </c>
      <c r="G5" s="268"/>
      <c r="H5" s="268"/>
      <c r="I5" s="268"/>
      <c r="J5" s="268"/>
      <c r="K5" s="268"/>
      <c r="L5" s="268"/>
      <c r="M5" s="268"/>
      <c r="N5" s="268"/>
      <c r="O5" s="268"/>
      <c r="P5" s="268"/>
      <c r="Q5" s="269"/>
      <c r="R5" s="265" t="s">
        <v>32</v>
      </c>
      <c r="S5" s="261" t="s">
        <v>33</v>
      </c>
      <c r="T5" s="261" t="s">
        <v>34</v>
      </c>
      <c r="U5" s="276" t="s">
        <v>35</v>
      </c>
      <c r="V5" s="263" t="s">
        <v>36</v>
      </c>
      <c r="W5" s="267">
        <v>2014</v>
      </c>
      <c r="X5" s="268"/>
      <c r="Y5" s="268"/>
      <c r="Z5" s="268"/>
      <c r="AA5" s="268"/>
      <c r="AB5" s="268"/>
      <c r="AC5" s="268"/>
      <c r="AD5" s="268"/>
      <c r="AE5" s="268"/>
      <c r="AF5" s="268"/>
      <c r="AG5" s="268"/>
      <c r="AH5" s="269"/>
      <c r="AI5" s="265" t="s">
        <v>32</v>
      </c>
      <c r="AJ5" s="261" t="s">
        <v>33</v>
      </c>
      <c r="AK5" s="261" t="s">
        <v>34</v>
      </c>
      <c r="AL5" s="276" t="s">
        <v>35</v>
      </c>
      <c r="AM5" s="263" t="s">
        <v>36</v>
      </c>
      <c r="AN5" s="296">
        <v>2015</v>
      </c>
      <c r="AO5" s="297"/>
      <c r="AP5" s="297"/>
      <c r="AQ5" s="297"/>
      <c r="AR5" s="297"/>
      <c r="AS5" s="297"/>
      <c r="AT5" s="297"/>
      <c r="AU5" s="297"/>
      <c r="AV5" s="297"/>
      <c r="AW5" s="297"/>
      <c r="AX5" s="297"/>
      <c r="AY5" s="298"/>
      <c r="AZ5" s="265" t="s">
        <v>32</v>
      </c>
      <c r="BA5" s="261" t="s">
        <v>33</v>
      </c>
      <c r="BB5" s="261" t="s">
        <v>34</v>
      </c>
      <c r="BC5" s="261" t="s">
        <v>35</v>
      </c>
      <c r="BD5" s="263" t="s">
        <v>36</v>
      </c>
      <c r="BE5" s="267">
        <v>2016</v>
      </c>
      <c r="BF5" s="268"/>
      <c r="BG5" s="268"/>
      <c r="BH5" s="268"/>
      <c r="BI5" s="268"/>
      <c r="BJ5" s="268"/>
      <c r="BK5" s="268"/>
      <c r="BL5" s="268"/>
      <c r="BM5" s="268"/>
      <c r="BN5" s="268"/>
      <c r="BO5" s="268"/>
      <c r="BP5" s="269"/>
      <c r="BQ5" s="265" t="s">
        <v>32</v>
      </c>
      <c r="BR5" s="261" t="s">
        <v>33</v>
      </c>
      <c r="BS5" s="261" t="s">
        <v>34</v>
      </c>
      <c r="BT5" s="261" t="s">
        <v>35</v>
      </c>
      <c r="BU5" s="263" t="s">
        <v>36</v>
      </c>
      <c r="BV5" s="267">
        <v>2017</v>
      </c>
      <c r="BW5" s="268"/>
      <c r="BX5" s="268"/>
      <c r="BY5" s="268"/>
      <c r="BZ5" s="268"/>
      <c r="CA5" s="268"/>
      <c r="CB5" s="268"/>
      <c r="CC5" s="268"/>
      <c r="CD5" s="268"/>
      <c r="CE5" s="268"/>
      <c r="CF5" s="268"/>
      <c r="CG5" s="269"/>
      <c r="CH5" s="265" t="s">
        <v>32</v>
      </c>
      <c r="CI5" s="261" t="s">
        <v>33</v>
      </c>
      <c r="CJ5" s="261" t="s">
        <v>34</v>
      </c>
      <c r="CK5" s="261" t="s">
        <v>35</v>
      </c>
      <c r="CL5" s="263" t="s">
        <v>36</v>
      </c>
      <c r="CM5" s="267">
        <v>2018</v>
      </c>
      <c r="CN5" s="268"/>
      <c r="CO5" s="268"/>
      <c r="CP5" s="268"/>
      <c r="CQ5" s="268"/>
      <c r="CR5" s="268"/>
      <c r="CS5" s="268"/>
      <c r="CT5" s="268"/>
      <c r="CU5" s="268"/>
      <c r="CV5" s="268"/>
      <c r="CW5" s="268"/>
      <c r="CX5" s="269"/>
      <c r="CY5" s="265" t="s">
        <v>32</v>
      </c>
      <c r="CZ5" s="261" t="s">
        <v>33</v>
      </c>
      <c r="DA5" s="261" t="s">
        <v>34</v>
      </c>
      <c r="DB5" s="276" t="s">
        <v>35</v>
      </c>
      <c r="DC5" s="263" t="s">
        <v>36</v>
      </c>
      <c r="DG5" s="265" t="s">
        <v>32</v>
      </c>
      <c r="DH5" s="261" t="s">
        <v>33</v>
      </c>
      <c r="DI5" s="261" t="s">
        <v>34</v>
      </c>
      <c r="DJ5" s="276" t="s">
        <v>35</v>
      </c>
      <c r="DK5" s="263" t="s">
        <v>36</v>
      </c>
      <c r="DN5" s="265" t="s">
        <v>32</v>
      </c>
      <c r="DO5" s="261" t="s">
        <v>33</v>
      </c>
      <c r="DP5" s="261" t="s">
        <v>34</v>
      </c>
      <c r="DQ5" s="276" t="s">
        <v>35</v>
      </c>
      <c r="DR5" s="263" t="s">
        <v>36</v>
      </c>
      <c r="DU5" s="265" t="s">
        <v>32</v>
      </c>
      <c r="DV5" s="261" t="s">
        <v>33</v>
      </c>
      <c r="DW5" s="261" t="s">
        <v>34</v>
      </c>
      <c r="DX5" s="276" t="s">
        <v>35</v>
      </c>
      <c r="DY5" s="263" t="s">
        <v>36</v>
      </c>
      <c r="EB5" s="265" t="s">
        <v>32</v>
      </c>
      <c r="EC5" s="261" t="s">
        <v>33</v>
      </c>
      <c r="ED5" s="261" t="s">
        <v>34</v>
      </c>
      <c r="EE5" s="276" t="s">
        <v>35</v>
      </c>
      <c r="EF5" s="263" t="s">
        <v>36</v>
      </c>
    </row>
    <row r="6" spans="2:136" ht="30.75" customHeight="1" thickBot="1" x14ac:dyDescent="0.3">
      <c r="B6" s="301"/>
      <c r="C6" s="301"/>
      <c r="D6" s="301"/>
      <c r="E6" s="301"/>
      <c r="F6" s="17" t="s">
        <v>8</v>
      </c>
      <c r="G6" s="18" t="s">
        <v>7</v>
      </c>
      <c r="H6" s="18" t="s">
        <v>9</v>
      </c>
      <c r="I6" s="18" t="s">
        <v>10</v>
      </c>
      <c r="J6" s="18" t="s">
        <v>9</v>
      </c>
      <c r="K6" s="18" t="s">
        <v>11</v>
      </c>
      <c r="L6" s="18" t="s">
        <v>11</v>
      </c>
      <c r="M6" s="18" t="s">
        <v>10</v>
      </c>
      <c r="N6" s="18" t="s">
        <v>12</v>
      </c>
      <c r="O6" s="18" t="s">
        <v>13</v>
      </c>
      <c r="P6" s="18" t="s">
        <v>14</v>
      </c>
      <c r="Q6" s="19" t="s">
        <v>15</v>
      </c>
      <c r="R6" s="266"/>
      <c r="S6" s="262"/>
      <c r="T6" s="262"/>
      <c r="U6" s="277"/>
      <c r="V6" s="264"/>
      <c r="W6" s="20" t="s">
        <v>16</v>
      </c>
      <c r="X6" s="16" t="s">
        <v>7</v>
      </c>
      <c r="Y6" s="16" t="s">
        <v>9</v>
      </c>
      <c r="Z6" s="16" t="s">
        <v>10</v>
      </c>
      <c r="AA6" s="16" t="s">
        <v>9</v>
      </c>
      <c r="AB6" s="16" t="s">
        <v>11</v>
      </c>
      <c r="AC6" s="16" t="s">
        <v>11</v>
      </c>
      <c r="AD6" s="16" t="s">
        <v>10</v>
      </c>
      <c r="AE6" s="16" t="s">
        <v>12</v>
      </c>
      <c r="AF6" s="16" t="s">
        <v>13</v>
      </c>
      <c r="AG6" s="16" t="s">
        <v>14</v>
      </c>
      <c r="AH6" s="21" t="s">
        <v>15</v>
      </c>
      <c r="AI6" s="266"/>
      <c r="AJ6" s="262"/>
      <c r="AK6" s="262"/>
      <c r="AL6" s="277"/>
      <c r="AM6" s="264"/>
      <c r="AN6" s="17" t="s">
        <v>16</v>
      </c>
      <c r="AO6" s="18" t="s">
        <v>7</v>
      </c>
      <c r="AP6" s="18" t="s">
        <v>9</v>
      </c>
      <c r="AQ6" s="18" t="s">
        <v>10</v>
      </c>
      <c r="AR6" s="18" t="s">
        <v>9</v>
      </c>
      <c r="AS6" s="18" t="s">
        <v>11</v>
      </c>
      <c r="AT6" s="18" t="s">
        <v>11</v>
      </c>
      <c r="AU6" s="18" t="s">
        <v>10</v>
      </c>
      <c r="AV6" s="18" t="s">
        <v>12</v>
      </c>
      <c r="AW6" s="18" t="s">
        <v>13</v>
      </c>
      <c r="AX6" s="18" t="s">
        <v>14</v>
      </c>
      <c r="AY6" s="19" t="s">
        <v>15</v>
      </c>
      <c r="AZ6" s="266"/>
      <c r="BA6" s="262"/>
      <c r="BB6" s="262"/>
      <c r="BC6" s="262"/>
      <c r="BD6" s="293"/>
      <c r="BE6" s="20" t="s">
        <v>16</v>
      </c>
      <c r="BF6" s="16" t="s">
        <v>7</v>
      </c>
      <c r="BG6" s="16" t="s">
        <v>9</v>
      </c>
      <c r="BH6" s="16" t="s">
        <v>10</v>
      </c>
      <c r="BI6" s="16" t="s">
        <v>9</v>
      </c>
      <c r="BJ6" s="16" t="s">
        <v>11</v>
      </c>
      <c r="BK6" s="16" t="s">
        <v>11</v>
      </c>
      <c r="BL6" s="16" t="s">
        <v>10</v>
      </c>
      <c r="BM6" s="16" t="s">
        <v>12</v>
      </c>
      <c r="BN6" s="16" t="s">
        <v>13</v>
      </c>
      <c r="BO6" s="16" t="s">
        <v>14</v>
      </c>
      <c r="BP6" s="21" t="s">
        <v>15</v>
      </c>
      <c r="BQ6" s="266"/>
      <c r="BR6" s="262"/>
      <c r="BS6" s="262"/>
      <c r="BT6" s="262"/>
      <c r="BU6" s="264"/>
      <c r="BV6" s="20" t="s">
        <v>16</v>
      </c>
      <c r="BW6" s="16" t="s">
        <v>7</v>
      </c>
      <c r="BX6" s="16" t="s">
        <v>9</v>
      </c>
      <c r="BY6" s="16" t="s">
        <v>10</v>
      </c>
      <c r="BZ6" s="16" t="s">
        <v>9</v>
      </c>
      <c r="CA6" s="16" t="s">
        <v>11</v>
      </c>
      <c r="CB6" s="16" t="s">
        <v>11</v>
      </c>
      <c r="CC6" s="16" t="s">
        <v>10</v>
      </c>
      <c r="CD6" s="16" t="s">
        <v>12</v>
      </c>
      <c r="CE6" s="16" t="s">
        <v>13</v>
      </c>
      <c r="CF6" s="16" t="s">
        <v>14</v>
      </c>
      <c r="CG6" s="21" t="s">
        <v>15</v>
      </c>
      <c r="CH6" s="266"/>
      <c r="CI6" s="262"/>
      <c r="CJ6" s="262"/>
      <c r="CK6" s="262"/>
      <c r="CL6" s="264"/>
      <c r="CM6" s="17" t="s">
        <v>16</v>
      </c>
      <c r="CN6" s="18" t="s">
        <v>7</v>
      </c>
      <c r="CO6" s="18" t="s">
        <v>9</v>
      </c>
      <c r="CP6" s="18" t="s">
        <v>10</v>
      </c>
      <c r="CQ6" s="18" t="s">
        <v>9</v>
      </c>
      <c r="CR6" s="18" t="s">
        <v>11</v>
      </c>
      <c r="CS6" s="18" t="s">
        <v>11</v>
      </c>
      <c r="CT6" s="18" t="s">
        <v>10</v>
      </c>
      <c r="CU6" s="18" t="s">
        <v>12</v>
      </c>
      <c r="CV6" s="18" t="s">
        <v>13</v>
      </c>
      <c r="CW6" s="18" t="s">
        <v>14</v>
      </c>
      <c r="CX6" s="19" t="s">
        <v>15</v>
      </c>
      <c r="CY6" s="266"/>
      <c r="CZ6" s="262"/>
      <c r="DA6" s="262"/>
      <c r="DB6" s="277"/>
      <c r="DC6" s="264"/>
      <c r="DF6" s="17" t="s">
        <v>16</v>
      </c>
      <c r="DG6" s="266"/>
      <c r="DH6" s="262"/>
      <c r="DI6" s="262"/>
      <c r="DJ6" s="277"/>
      <c r="DK6" s="264"/>
      <c r="DM6" s="18" t="s">
        <v>7</v>
      </c>
      <c r="DN6" s="266"/>
      <c r="DO6" s="262"/>
      <c r="DP6" s="262"/>
      <c r="DQ6" s="277"/>
      <c r="DR6" s="264"/>
      <c r="DT6" s="18" t="s">
        <v>9</v>
      </c>
      <c r="DU6" s="266"/>
      <c r="DV6" s="262"/>
      <c r="DW6" s="262"/>
      <c r="DX6" s="277"/>
      <c r="DY6" s="264"/>
      <c r="EA6" s="18" t="s">
        <v>10</v>
      </c>
      <c r="EB6" s="266"/>
      <c r="EC6" s="262"/>
      <c r="ED6" s="262"/>
      <c r="EE6" s="277"/>
      <c r="EF6" s="264"/>
    </row>
    <row r="7" spans="2:136" s="31" customFormat="1" ht="70.5" customHeight="1" x14ac:dyDescent="0.25">
      <c r="B7" s="285"/>
      <c r="C7" s="285"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37</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43</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46</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51</v>
      </c>
      <c r="DF7" s="28">
        <v>830115.86</v>
      </c>
      <c r="DG7" s="42">
        <v>815883.83</v>
      </c>
      <c r="DH7" s="50"/>
      <c r="DI7" s="50">
        <v>14232.03</v>
      </c>
      <c r="DJ7" s="45"/>
      <c r="DK7" s="43" t="s">
        <v>56</v>
      </c>
      <c r="DM7" s="29">
        <v>772667.32</v>
      </c>
      <c r="DN7" s="42">
        <v>653855.31000000006</v>
      </c>
      <c r="DO7" s="50"/>
      <c r="DP7" s="50">
        <v>118812.01</v>
      </c>
      <c r="DQ7" s="45"/>
      <c r="DR7" s="43" t="s">
        <v>56</v>
      </c>
      <c r="DT7" s="29">
        <v>1243240.27</v>
      </c>
      <c r="DU7" s="42">
        <v>673199.83</v>
      </c>
      <c r="DV7" s="50"/>
      <c r="DW7" s="50">
        <v>570040.43999999994</v>
      </c>
      <c r="DX7" s="45"/>
      <c r="DY7" s="43" t="s">
        <v>56</v>
      </c>
      <c r="EA7" s="29">
        <v>1036039.51</v>
      </c>
      <c r="EB7" s="42">
        <v>657277.18999999994</v>
      </c>
      <c r="EC7" s="50">
        <f>EB7/3</f>
        <v>219092.39666666664</v>
      </c>
      <c r="ED7" s="50">
        <v>378762.32</v>
      </c>
      <c r="EE7" s="45">
        <f>ED7/3</f>
        <v>126254.10666666667</v>
      </c>
      <c r="EF7" s="43" t="s">
        <v>51</v>
      </c>
    </row>
    <row r="8" spans="2:136" s="31" customFormat="1" ht="116.25" customHeight="1" x14ac:dyDescent="0.25">
      <c r="B8" s="286"/>
      <c r="C8" s="286"/>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44</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47</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52</v>
      </c>
      <c r="DF8" s="28">
        <v>125014.39999999999</v>
      </c>
      <c r="DG8" s="42">
        <v>125014</v>
      </c>
      <c r="DH8" s="45">
        <f>DG8/1</f>
        <v>125014</v>
      </c>
      <c r="DI8" s="45"/>
      <c r="DJ8" s="45"/>
      <c r="DK8" s="43" t="s">
        <v>57</v>
      </c>
      <c r="DM8" s="29">
        <v>105892.54</v>
      </c>
      <c r="DN8" s="42">
        <v>105892.54</v>
      </c>
      <c r="DO8" s="45">
        <f>DN8/4</f>
        <v>26473.134999999998</v>
      </c>
      <c r="DP8" s="45"/>
      <c r="DQ8" s="45"/>
      <c r="DR8" s="43" t="s">
        <v>37</v>
      </c>
      <c r="DT8" s="29">
        <v>96962</v>
      </c>
      <c r="DU8" s="42">
        <v>96962</v>
      </c>
      <c r="DV8" s="45"/>
      <c r="DW8" s="45"/>
      <c r="DX8" s="45"/>
      <c r="DY8" s="43" t="s">
        <v>56</v>
      </c>
      <c r="EA8" s="29">
        <v>96962</v>
      </c>
      <c r="EB8" s="42">
        <v>96962</v>
      </c>
      <c r="EC8" s="45">
        <f>EB8/2</f>
        <v>48481</v>
      </c>
      <c r="ED8" s="45"/>
      <c r="EE8" s="45"/>
      <c r="EF8" s="43" t="s">
        <v>43</v>
      </c>
    </row>
    <row r="9" spans="2:136" s="31" customFormat="1" ht="86.25" customHeight="1" x14ac:dyDescent="0.25">
      <c r="B9" s="286"/>
      <c r="C9" s="286"/>
      <c r="D9" s="32" t="s">
        <v>64</v>
      </c>
      <c r="E9" s="37" t="s">
        <v>28</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39</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286"/>
      <c r="C10" s="286"/>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41</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45</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48</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53</v>
      </c>
      <c r="DF10" s="28">
        <v>416967.87</v>
      </c>
      <c r="DG10" s="42">
        <v>416967.87</v>
      </c>
      <c r="DH10" s="45"/>
      <c r="DI10" s="45"/>
      <c r="DJ10" s="45"/>
      <c r="DK10" s="43" t="s">
        <v>56</v>
      </c>
      <c r="DM10" s="29">
        <v>472837.49</v>
      </c>
      <c r="DN10" s="42">
        <v>472837.49</v>
      </c>
      <c r="DO10" s="45"/>
      <c r="DP10" s="45"/>
      <c r="DQ10" s="45"/>
      <c r="DR10" s="43" t="s">
        <v>56</v>
      </c>
      <c r="DT10" s="29">
        <v>408773</v>
      </c>
      <c r="DU10" s="42">
        <v>408773</v>
      </c>
      <c r="DV10" s="45"/>
      <c r="DW10" s="45"/>
      <c r="DX10" s="45"/>
      <c r="DY10" s="43" t="s">
        <v>56</v>
      </c>
      <c r="EA10" s="29">
        <v>509644.07</v>
      </c>
      <c r="EB10" s="42">
        <v>466066.73</v>
      </c>
      <c r="EC10" s="45">
        <f>EB10/72</f>
        <v>6473.1490277777775</v>
      </c>
      <c r="ED10" s="45">
        <v>43577.34</v>
      </c>
      <c r="EE10" s="45">
        <f>ED10/72</f>
        <v>605.24083333333328</v>
      </c>
      <c r="EF10" s="43" t="s">
        <v>53</v>
      </c>
    </row>
    <row r="11" spans="2:136" s="31" customFormat="1" ht="72.75" customHeight="1" x14ac:dyDescent="0.25">
      <c r="B11" s="286"/>
      <c r="C11" s="286"/>
      <c r="D11" s="32" t="s">
        <v>66</v>
      </c>
      <c r="E11" s="33" t="s">
        <v>29</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40</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302"/>
      <c r="C12" s="286"/>
      <c r="D12" s="36" t="s">
        <v>67</v>
      </c>
      <c r="E12" s="36" t="s">
        <v>31</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42</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49</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54</v>
      </c>
      <c r="DF12" s="28">
        <v>167257.25</v>
      </c>
      <c r="DG12" s="40">
        <v>167257.25</v>
      </c>
      <c r="DH12" s="41"/>
      <c r="DI12" s="41"/>
      <c r="DJ12" s="48"/>
      <c r="DK12" s="22" t="s">
        <v>56</v>
      </c>
      <c r="DM12" s="29">
        <v>130392.5</v>
      </c>
      <c r="DN12" s="40">
        <v>130392.5</v>
      </c>
      <c r="DO12" s="41">
        <f>DN12/4100</f>
        <v>31.803048780487806</v>
      </c>
      <c r="DP12" s="41"/>
      <c r="DQ12" s="48"/>
      <c r="DR12" s="53" t="s">
        <v>59</v>
      </c>
      <c r="DT12" s="29">
        <v>138314.71</v>
      </c>
      <c r="DU12" s="40">
        <v>136634.71</v>
      </c>
      <c r="DV12" s="41"/>
      <c r="DW12" s="41">
        <v>1680</v>
      </c>
      <c r="DX12" s="48"/>
      <c r="DY12" s="22" t="s">
        <v>56</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287" t="s">
        <v>24</v>
      </c>
      <c r="C13" s="288"/>
      <c r="D13" s="288"/>
      <c r="E13" s="289"/>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290" t="s">
        <v>25</v>
      </c>
      <c r="C14" s="291"/>
      <c r="D14" s="291"/>
      <c r="E14" s="292"/>
      <c r="F14" s="282">
        <f>SUM(F13:Q13)</f>
        <v>22631002.82</v>
      </c>
      <c r="G14" s="283"/>
      <c r="H14" s="283"/>
      <c r="I14" s="283"/>
      <c r="J14" s="283"/>
      <c r="K14" s="283"/>
      <c r="L14" s="283"/>
      <c r="M14" s="283"/>
      <c r="N14" s="283"/>
      <c r="O14" s="283"/>
      <c r="P14" s="283"/>
      <c r="Q14" s="284"/>
      <c r="R14" s="24"/>
      <c r="S14" s="24"/>
      <c r="T14" s="24"/>
      <c r="U14" s="24"/>
      <c r="V14" s="24"/>
      <c r="W14" s="282">
        <f>SUM(W13:AH13)</f>
        <v>24597656.260000005</v>
      </c>
      <c r="X14" s="283"/>
      <c r="Y14" s="283"/>
      <c r="Z14" s="283"/>
      <c r="AA14" s="283"/>
      <c r="AB14" s="283"/>
      <c r="AC14" s="283"/>
      <c r="AD14" s="283"/>
      <c r="AE14" s="283"/>
      <c r="AF14" s="283"/>
      <c r="AG14" s="283"/>
      <c r="AH14" s="284"/>
      <c r="AI14" s="24"/>
      <c r="AJ14" s="24"/>
      <c r="AK14" s="24"/>
      <c r="AL14" s="24"/>
      <c r="AM14" s="24"/>
      <c r="AN14" s="282">
        <f>SUM(AN13:AY13)</f>
        <v>24512704.749999996</v>
      </c>
      <c r="AO14" s="283"/>
      <c r="AP14" s="283"/>
      <c r="AQ14" s="283"/>
      <c r="AR14" s="283"/>
      <c r="AS14" s="283"/>
      <c r="AT14" s="283"/>
      <c r="AU14" s="283"/>
      <c r="AV14" s="283"/>
      <c r="AW14" s="283"/>
      <c r="AX14" s="283"/>
      <c r="AY14" s="284"/>
      <c r="AZ14" s="24"/>
      <c r="BA14" s="24"/>
      <c r="BB14" s="24"/>
      <c r="BC14" s="24"/>
      <c r="BD14" s="24"/>
      <c r="BE14" s="282">
        <f>SUM(BE13:BP13)</f>
        <v>21582167.02</v>
      </c>
      <c r="BF14" s="283"/>
      <c r="BG14" s="283"/>
      <c r="BH14" s="283"/>
      <c r="BI14" s="283"/>
      <c r="BJ14" s="283"/>
      <c r="BK14" s="283"/>
      <c r="BL14" s="283"/>
      <c r="BM14" s="283"/>
      <c r="BN14" s="283"/>
      <c r="BO14" s="283"/>
      <c r="BP14" s="284"/>
      <c r="BQ14" s="24"/>
      <c r="BR14" s="24"/>
      <c r="BS14" s="24"/>
      <c r="BT14" s="24"/>
      <c r="BU14" s="24"/>
      <c r="BV14" s="282">
        <f>SUM(BV13:CG13)</f>
        <v>21430066.310000002</v>
      </c>
      <c r="BW14" s="283"/>
      <c r="BX14" s="283"/>
      <c r="BY14" s="283"/>
      <c r="BZ14" s="283"/>
      <c r="CA14" s="283"/>
      <c r="CB14" s="283"/>
      <c r="CC14" s="283"/>
      <c r="CD14" s="283"/>
      <c r="CE14" s="283"/>
      <c r="CF14" s="283"/>
      <c r="CG14" s="284"/>
      <c r="CH14" s="24"/>
      <c r="CI14" s="24"/>
      <c r="CJ14" s="24"/>
      <c r="CK14" s="24"/>
      <c r="CL14" s="24"/>
      <c r="CM14" s="280">
        <f>SUM(CM13:CX13)</f>
        <v>6713279.5</v>
      </c>
      <c r="CN14" s="281"/>
      <c r="CO14" s="281"/>
      <c r="CP14" s="281"/>
      <c r="CQ14" s="281"/>
      <c r="CR14" s="281"/>
      <c r="CS14" s="281"/>
      <c r="CT14" s="281"/>
      <c r="CU14" s="281"/>
      <c r="CV14" s="281"/>
      <c r="CW14" s="281"/>
      <c r="CX14" s="281"/>
      <c r="CY14" s="281"/>
      <c r="CZ14" s="281"/>
      <c r="DA14" s="281"/>
      <c r="DB14" s="281"/>
      <c r="DC14" s="281"/>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78" t="s">
        <v>50</v>
      </c>
      <c r="CN15" s="279"/>
      <c r="CO15" s="279"/>
      <c r="CP15" s="279"/>
      <c r="CQ15" s="279"/>
      <c r="CR15" s="279"/>
      <c r="CS15" s="279"/>
      <c r="CT15" s="279"/>
      <c r="CU15" s="279"/>
      <c r="CV15" s="279"/>
      <c r="CW15" s="279"/>
      <c r="CX15" s="279"/>
      <c r="CY15" s="279"/>
      <c r="CZ15" s="279"/>
      <c r="DA15" s="279"/>
      <c r="DB15" s="279"/>
      <c r="DC15" s="279"/>
      <c r="DF15" s="270" t="s">
        <v>55</v>
      </c>
      <c r="DG15" s="271"/>
      <c r="DH15" s="271"/>
      <c r="DI15" s="271"/>
      <c r="DJ15" s="271"/>
      <c r="DK15" s="272"/>
      <c r="DM15" s="270" t="s">
        <v>58</v>
      </c>
      <c r="DN15" s="271"/>
      <c r="DO15" s="271"/>
      <c r="DP15" s="271"/>
      <c r="DQ15" s="271"/>
      <c r="DR15" s="272"/>
      <c r="DT15" s="270" t="s">
        <v>60</v>
      </c>
      <c r="DU15" s="271"/>
      <c r="DV15" s="271"/>
      <c r="DW15" s="271"/>
      <c r="DX15" s="271"/>
      <c r="DY15" s="272"/>
      <c r="EA15" s="270" t="s">
        <v>60</v>
      </c>
      <c r="EB15" s="271"/>
      <c r="EC15" s="271"/>
      <c r="ED15" s="271"/>
      <c r="EE15" s="271"/>
      <c r="EF15" s="272"/>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73"/>
      <c r="CN16" s="274"/>
      <c r="CO16" s="274"/>
      <c r="CP16" s="274"/>
      <c r="CQ16" s="274"/>
      <c r="CR16" s="274"/>
      <c r="CS16" s="274"/>
      <c r="CT16" s="274"/>
      <c r="CU16" s="274"/>
      <c r="CV16" s="274"/>
      <c r="CW16" s="274"/>
      <c r="CX16" s="274"/>
      <c r="CY16" s="274"/>
      <c r="CZ16" s="274"/>
      <c r="DA16" s="274"/>
      <c r="DB16" s="274"/>
      <c r="DC16" s="274"/>
      <c r="DF16" s="273"/>
      <c r="DG16" s="274"/>
      <c r="DH16" s="274"/>
      <c r="DI16" s="274"/>
      <c r="DJ16" s="274"/>
      <c r="DK16" s="275"/>
      <c r="DM16" s="273"/>
      <c r="DN16" s="274"/>
      <c r="DO16" s="274"/>
      <c r="DP16" s="274"/>
      <c r="DQ16" s="274"/>
      <c r="DR16" s="275"/>
      <c r="DT16" s="273"/>
      <c r="DU16" s="274"/>
      <c r="DV16" s="274"/>
      <c r="DW16" s="274"/>
      <c r="DX16" s="274"/>
      <c r="DY16" s="275"/>
      <c r="EA16" s="273"/>
      <c r="EB16" s="274"/>
      <c r="EC16" s="274"/>
      <c r="ED16" s="274"/>
      <c r="EE16" s="274"/>
      <c r="EF16" s="275"/>
    </row>
    <row r="17" spans="2:131" ht="15" customHeight="1" x14ac:dyDescent="0.25">
      <c r="B17" s="24" t="s">
        <v>17</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294" t="s">
        <v>19</v>
      </c>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2:V16"/>
  <sheetViews>
    <sheetView showGridLines="0" zoomScale="70" zoomScaleNormal="70" workbookViewId="0">
      <selection activeCell="A12" sqref="A12"/>
    </sheetView>
  </sheetViews>
  <sheetFormatPr baseColWidth="10" defaultRowHeight="15" x14ac:dyDescent="0.25"/>
  <cols>
    <col min="2" max="2" width="18.28515625" customWidth="1"/>
    <col min="3" max="3" width="17.28515625" customWidth="1"/>
    <col min="4" max="4" width="31.140625" customWidth="1"/>
    <col min="5" max="5" width="38.7109375" customWidth="1"/>
    <col min="6" max="6" width="17.140625" bestFit="1" customWidth="1"/>
    <col min="7" max="7" width="17.42578125" bestFit="1" customWidth="1"/>
    <col min="8" max="8" width="17.140625" bestFit="1" customWidth="1"/>
    <col min="9" max="9" width="17.42578125" bestFit="1" customWidth="1"/>
    <col min="10"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t="s">
        <v>18</v>
      </c>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2013</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17" t="s">
        <v>8</v>
      </c>
      <c r="G6" s="18" t="s">
        <v>7</v>
      </c>
      <c r="H6" s="18" t="s">
        <v>9</v>
      </c>
      <c r="I6" s="18" t="s">
        <v>10</v>
      </c>
      <c r="J6" s="18" t="s">
        <v>9</v>
      </c>
      <c r="K6" s="18" t="s">
        <v>11</v>
      </c>
      <c r="L6" s="18" t="s">
        <v>11</v>
      </c>
      <c r="M6" s="18" t="s">
        <v>10</v>
      </c>
      <c r="N6" s="18" t="s">
        <v>12</v>
      </c>
      <c r="O6" s="18" t="s">
        <v>13</v>
      </c>
      <c r="P6" s="18" t="s">
        <v>14</v>
      </c>
      <c r="Q6" s="19" t="s">
        <v>15</v>
      </c>
      <c r="R6" s="266"/>
      <c r="S6" s="262"/>
      <c r="T6" s="262"/>
      <c r="U6" s="304"/>
      <c r="V6" s="306"/>
    </row>
    <row r="7" spans="2:22" s="31" customFormat="1" ht="70.5" customHeight="1" x14ac:dyDescent="0.25">
      <c r="B7" s="285" t="s">
        <v>79</v>
      </c>
      <c r="C7" s="285"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c r="S7" s="44"/>
      <c r="T7" s="44"/>
      <c r="U7" s="45"/>
      <c r="V7" s="43">
        <v>0</v>
      </c>
    </row>
    <row r="8" spans="2:22" s="31" customFormat="1" ht="116.25" customHeight="1" x14ac:dyDescent="0.25">
      <c r="B8" s="286"/>
      <c r="C8" s="286"/>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c r="S8" s="46"/>
      <c r="T8" s="46"/>
      <c r="U8" s="45"/>
      <c r="V8" s="43">
        <v>0</v>
      </c>
    </row>
    <row r="9" spans="2:22" s="31" customFormat="1" ht="86.25" customHeight="1" x14ac:dyDescent="0.25">
      <c r="B9" s="286"/>
      <c r="C9" s="286"/>
      <c r="D9" s="32" t="s">
        <v>64</v>
      </c>
      <c r="E9" s="37" t="s">
        <v>28</v>
      </c>
      <c r="F9" s="28">
        <v>0</v>
      </c>
      <c r="G9" s="29">
        <v>0</v>
      </c>
      <c r="H9" s="29">
        <v>0</v>
      </c>
      <c r="I9" s="29">
        <v>0</v>
      </c>
      <c r="J9" s="29">
        <v>18000</v>
      </c>
      <c r="K9" s="29">
        <v>4200</v>
      </c>
      <c r="L9" s="29">
        <v>8527.02</v>
      </c>
      <c r="M9" s="29">
        <v>0</v>
      </c>
      <c r="N9" s="29">
        <v>6750</v>
      </c>
      <c r="O9" s="29">
        <v>39175</v>
      </c>
      <c r="P9" s="29">
        <v>0</v>
      </c>
      <c r="Q9" s="30">
        <v>74723</v>
      </c>
      <c r="R9" s="42"/>
      <c r="S9" s="46"/>
      <c r="T9" s="46"/>
      <c r="U9" s="45"/>
      <c r="V9" s="43">
        <v>0</v>
      </c>
    </row>
    <row r="10" spans="2:22" s="31" customFormat="1" ht="108.75" customHeight="1" x14ac:dyDescent="0.25">
      <c r="B10" s="286"/>
      <c r="C10" s="286"/>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c r="S10" s="46"/>
      <c r="T10" s="46"/>
      <c r="U10" s="45"/>
      <c r="V10" s="43">
        <v>0</v>
      </c>
    </row>
    <row r="11" spans="2:22" s="31" customFormat="1" ht="72.75" customHeight="1" thickBot="1" x14ac:dyDescent="0.3">
      <c r="B11" s="286"/>
      <c r="C11" s="286"/>
      <c r="D11" s="32" t="s">
        <v>66</v>
      </c>
      <c r="E11" s="33" t="s">
        <v>29</v>
      </c>
      <c r="F11" s="28">
        <v>0</v>
      </c>
      <c r="G11" s="29">
        <v>8470</v>
      </c>
      <c r="H11" s="29">
        <v>20272.5</v>
      </c>
      <c r="I11" s="29">
        <v>14815</v>
      </c>
      <c r="J11" s="29">
        <v>0</v>
      </c>
      <c r="K11" s="29">
        <v>0</v>
      </c>
      <c r="L11" s="29">
        <v>2000</v>
      </c>
      <c r="M11" s="29">
        <v>560</v>
      </c>
      <c r="N11" s="29">
        <v>0</v>
      </c>
      <c r="O11" s="29">
        <v>3260</v>
      </c>
      <c r="P11" s="29">
        <v>0</v>
      </c>
      <c r="Q11" s="30">
        <v>3542</v>
      </c>
      <c r="R11" s="56"/>
      <c r="S11" s="57"/>
      <c r="T11" s="57"/>
      <c r="U11" s="52"/>
      <c r="V11" s="58">
        <v>0</v>
      </c>
    </row>
    <row r="12" spans="2:22" s="31" customFormat="1" ht="45" customHeight="1" thickBot="1" x14ac:dyDescent="0.3">
      <c r="B12" s="287" t="s">
        <v>24</v>
      </c>
      <c r="C12" s="288"/>
      <c r="D12" s="288"/>
      <c r="E12" s="289"/>
      <c r="F12" s="34">
        <f t="shared" ref="F12:Q12" si="0">SUM(F7:F11)</f>
        <v>1164836.99</v>
      </c>
      <c r="G12" s="34">
        <f t="shared" si="0"/>
        <v>1774706.9</v>
      </c>
      <c r="H12" s="34">
        <f t="shared" si="0"/>
        <v>1856619.34</v>
      </c>
      <c r="I12" s="34">
        <f t="shared" si="0"/>
        <v>1839349.46</v>
      </c>
      <c r="J12" s="34">
        <f t="shared" si="0"/>
        <v>1921335.52</v>
      </c>
      <c r="K12" s="34">
        <f t="shared" si="0"/>
        <v>1737139.9300000002</v>
      </c>
      <c r="L12" s="34">
        <f t="shared" si="0"/>
        <v>2471005.0300000003</v>
      </c>
      <c r="M12" s="34">
        <f t="shared" si="0"/>
        <v>1619602.52</v>
      </c>
      <c r="N12" s="34">
        <f t="shared" si="0"/>
        <v>1808983.18</v>
      </c>
      <c r="O12" s="34">
        <f t="shared" si="0"/>
        <v>1895753.28</v>
      </c>
      <c r="P12" s="34">
        <f t="shared" si="0"/>
        <v>2000132.6400000001</v>
      </c>
      <c r="Q12" s="35">
        <f t="shared" si="0"/>
        <v>2541538.0300000003</v>
      </c>
      <c r="R12"/>
      <c r="S12" s="47"/>
      <c r="T12"/>
      <c r="U12"/>
      <c r="V12"/>
    </row>
    <row r="13" spans="2:22" ht="48.75" customHeight="1" thickBot="1" x14ac:dyDescent="0.3">
      <c r="B13" s="290" t="s">
        <v>25</v>
      </c>
      <c r="C13" s="291"/>
      <c r="D13" s="291"/>
      <c r="E13" s="292"/>
      <c r="F13" s="282">
        <f>SUM(F12:Q12)</f>
        <v>22631002.82</v>
      </c>
      <c r="G13" s="283"/>
      <c r="H13" s="283"/>
      <c r="I13" s="283"/>
      <c r="J13" s="283"/>
      <c r="K13" s="283"/>
      <c r="L13" s="283"/>
      <c r="M13" s="283"/>
      <c r="N13" s="283"/>
      <c r="O13" s="283"/>
      <c r="P13" s="283"/>
      <c r="Q13" s="284"/>
      <c r="R13" s="24"/>
      <c r="S13" s="24"/>
      <c r="T13" s="24"/>
      <c r="U13" s="24"/>
      <c r="V13" s="24"/>
    </row>
    <row r="15" spans="2:22" ht="21" x14ac:dyDescent="0.35">
      <c r="B15" s="66" t="s">
        <v>83</v>
      </c>
    </row>
    <row r="16" spans="2:22" ht="21" x14ac:dyDescent="0.35">
      <c r="B16" s="66" t="s">
        <v>88</v>
      </c>
    </row>
  </sheetData>
  <mergeCells count="17">
    <mergeCell ref="S5:S6"/>
    <mergeCell ref="T5:T6"/>
    <mergeCell ref="U5:U6"/>
    <mergeCell ref="V5:V6"/>
    <mergeCell ref="B2:V2"/>
    <mergeCell ref="B4:B6"/>
    <mergeCell ref="C4:C6"/>
    <mergeCell ref="D4:D6"/>
    <mergeCell ref="E4:E6"/>
    <mergeCell ref="F4:V4"/>
    <mergeCell ref="F5:Q5"/>
    <mergeCell ref="R5:R6"/>
    <mergeCell ref="B7:B11"/>
    <mergeCell ref="C7:C11"/>
    <mergeCell ref="B12:E12"/>
    <mergeCell ref="B13:E13"/>
    <mergeCell ref="F13:Q13"/>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2:V15"/>
  <sheetViews>
    <sheetView showGridLines="0" topLeftCell="J7" zoomScale="70" zoomScaleNormal="70" workbookViewId="0">
      <selection activeCell="J11" sqref="J11"/>
    </sheetView>
  </sheetViews>
  <sheetFormatPr baseColWidth="10" defaultRowHeight="15" x14ac:dyDescent="0.25"/>
  <cols>
    <col min="2"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12" width="17.42578125" bestFit="1" customWidth="1"/>
    <col min="13" max="13" width="17.140625" bestFit="1" customWidth="1"/>
    <col min="14" max="14" width="17.42578125" bestFit="1" customWidth="1"/>
    <col min="15" max="15" width="17.140625" bestFit="1" customWidth="1"/>
    <col min="16" max="16" width="17.42578125" bestFit="1" customWidth="1"/>
    <col min="17"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2014</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20" t="s">
        <v>16</v>
      </c>
      <c r="G6" s="16" t="s">
        <v>7</v>
      </c>
      <c r="H6" s="16" t="s">
        <v>9</v>
      </c>
      <c r="I6" s="16" t="s">
        <v>10</v>
      </c>
      <c r="J6" s="16" t="s">
        <v>9</v>
      </c>
      <c r="K6" s="16" t="s">
        <v>11</v>
      </c>
      <c r="L6" s="16" t="s">
        <v>11</v>
      </c>
      <c r="M6" s="16" t="s">
        <v>10</v>
      </c>
      <c r="N6" s="16" t="s">
        <v>12</v>
      </c>
      <c r="O6" s="16" t="s">
        <v>13</v>
      </c>
      <c r="P6" s="16" t="s">
        <v>14</v>
      </c>
      <c r="Q6" s="21" t="s">
        <v>15</v>
      </c>
      <c r="R6" s="266"/>
      <c r="S6" s="262"/>
      <c r="T6" s="262"/>
      <c r="U6" s="304"/>
      <c r="V6" s="306"/>
    </row>
    <row r="7" spans="2:22" s="31" customFormat="1" ht="70.5" customHeight="1" x14ac:dyDescent="0.25">
      <c r="B7" s="285" t="s">
        <v>79</v>
      </c>
      <c r="C7" s="285" t="s">
        <v>23</v>
      </c>
      <c r="D7" s="27" t="s">
        <v>62</v>
      </c>
      <c r="E7" s="33" t="s">
        <v>26</v>
      </c>
      <c r="F7" s="28">
        <v>805618.16</v>
      </c>
      <c r="G7" s="29">
        <v>931673.02</v>
      </c>
      <c r="H7" s="29">
        <v>1044152.23</v>
      </c>
      <c r="I7" s="29">
        <v>991297.1</v>
      </c>
      <c r="J7" s="29">
        <v>1097995.99</v>
      </c>
      <c r="K7" s="29">
        <v>1110814.04</v>
      </c>
      <c r="L7" s="29">
        <v>1478460.44</v>
      </c>
      <c r="M7" s="29">
        <v>1104031.79</v>
      </c>
      <c r="N7" s="29">
        <v>946096.64000000001</v>
      </c>
      <c r="O7" s="29">
        <v>1350463.75</v>
      </c>
      <c r="P7" s="29">
        <v>1689852.14</v>
      </c>
      <c r="Q7" s="30">
        <v>1324352.44</v>
      </c>
      <c r="R7" s="42"/>
      <c r="S7" s="50"/>
      <c r="T7" s="50"/>
      <c r="U7" s="45"/>
      <c r="V7" s="43">
        <v>0</v>
      </c>
    </row>
    <row r="8" spans="2:22" s="31" customFormat="1" ht="116.25" customHeight="1" x14ac:dyDescent="0.25">
      <c r="B8" s="286"/>
      <c r="C8" s="286"/>
      <c r="D8" s="32" t="s">
        <v>63</v>
      </c>
      <c r="E8" s="33" t="s">
        <v>27</v>
      </c>
      <c r="F8" s="28">
        <v>829250.1</v>
      </c>
      <c r="G8" s="29">
        <v>740344.17</v>
      </c>
      <c r="H8" s="29">
        <v>728265.22</v>
      </c>
      <c r="I8" s="29">
        <v>766505.8</v>
      </c>
      <c r="J8" s="29">
        <v>728609.42</v>
      </c>
      <c r="K8" s="29">
        <v>749723.83</v>
      </c>
      <c r="L8" s="29">
        <v>1271533.96</v>
      </c>
      <c r="M8" s="29">
        <v>749213.9</v>
      </c>
      <c r="N8" s="29">
        <v>776050.64</v>
      </c>
      <c r="O8" s="29">
        <v>778919.54</v>
      </c>
      <c r="P8" s="29">
        <v>822581.89</v>
      </c>
      <c r="Q8" s="30">
        <v>1374045.88</v>
      </c>
      <c r="R8" s="42"/>
      <c r="S8" s="45"/>
      <c r="T8" s="45"/>
      <c r="U8" s="45"/>
      <c r="V8" s="43">
        <v>0</v>
      </c>
    </row>
    <row r="9" spans="2:22" s="31" customFormat="1" ht="108.75" customHeight="1" x14ac:dyDescent="0.25">
      <c r="B9" s="286"/>
      <c r="C9" s="286"/>
      <c r="D9" s="32" t="s">
        <v>65</v>
      </c>
      <c r="E9" s="37" t="s">
        <v>30</v>
      </c>
      <c r="F9" s="28">
        <v>0</v>
      </c>
      <c r="G9" s="29">
        <v>1400</v>
      </c>
      <c r="H9" s="29">
        <v>21229</v>
      </c>
      <c r="I9" s="29">
        <v>24780</v>
      </c>
      <c r="J9" s="29">
        <v>53136.7</v>
      </c>
      <c r="K9" s="29">
        <v>27865</v>
      </c>
      <c r="L9" s="29">
        <v>27860</v>
      </c>
      <c r="M9" s="29">
        <v>7392</v>
      </c>
      <c r="N9" s="29">
        <v>14837</v>
      </c>
      <c r="O9" s="29">
        <v>6799</v>
      </c>
      <c r="P9" s="29">
        <v>120844</v>
      </c>
      <c r="Q9" s="30">
        <v>45931.5</v>
      </c>
      <c r="R9" s="42"/>
      <c r="S9" s="45"/>
      <c r="T9" s="45"/>
      <c r="U9" s="45"/>
      <c r="V9" s="43">
        <v>0</v>
      </c>
    </row>
    <row r="10" spans="2:22" s="31" customFormat="1" ht="93" customHeight="1" thickBot="1" x14ac:dyDescent="0.3">
      <c r="B10" s="302"/>
      <c r="C10" s="286"/>
      <c r="D10" s="36" t="s">
        <v>67</v>
      </c>
      <c r="E10" s="36" t="s">
        <v>31</v>
      </c>
      <c r="F10" s="28">
        <v>0</v>
      </c>
      <c r="G10" s="29">
        <v>0</v>
      </c>
      <c r="H10" s="29">
        <v>18892.5</v>
      </c>
      <c r="I10" s="29">
        <v>0</v>
      </c>
      <c r="J10" s="29">
        <v>20034.41</v>
      </c>
      <c r="K10" s="29">
        <v>0</v>
      </c>
      <c r="L10" s="29">
        <v>123.75</v>
      </c>
      <c r="M10" s="29">
        <v>1930.46</v>
      </c>
      <c r="N10" s="29">
        <v>2050</v>
      </c>
      <c r="O10" s="29">
        <v>4431.45</v>
      </c>
      <c r="P10" s="29">
        <v>8267.4</v>
      </c>
      <c r="Q10" s="30">
        <v>0</v>
      </c>
      <c r="R10" s="40">
        <v>40981.120000000003</v>
      </c>
      <c r="S10" s="41">
        <f>R10/V10</f>
        <v>1.0546650539156395</v>
      </c>
      <c r="T10" s="41">
        <v>14748.85</v>
      </c>
      <c r="U10" s="48">
        <f>T10/V10</f>
        <v>0.37956738811539747</v>
      </c>
      <c r="V10" s="55">
        <v>38857</v>
      </c>
    </row>
    <row r="11" spans="2:22" s="31" customFormat="1" ht="45" customHeight="1" thickBot="1" x14ac:dyDescent="0.3">
      <c r="B11" s="287" t="s">
        <v>24</v>
      </c>
      <c r="C11" s="288"/>
      <c r="D11" s="288"/>
      <c r="E11" s="289"/>
      <c r="F11" s="34">
        <f t="shared" ref="F11:Q11" si="0">SUM(F7:F10)</f>
        <v>1634868.26</v>
      </c>
      <c r="G11" s="34">
        <f t="shared" si="0"/>
        <v>1673417.19</v>
      </c>
      <c r="H11" s="34">
        <f t="shared" si="0"/>
        <v>1812538.95</v>
      </c>
      <c r="I11" s="34">
        <f t="shared" si="0"/>
        <v>1782582.9</v>
      </c>
      <c r="J11" s="34">
        <f t="shared" si="0"/>
        <v>1899776.52</v>
      </c>
      <c r="K11" s="34">
        <f t="shared" si="0"/>
        <v>1888402.87</v>
      </c>
      <c r="L11" s="34">
        <f t="shared" si="0"/>
        <v>2777978.15</v>
      </c>
      <c r="M11" s="34">
        <f t="shared" si="0"/>
        <v>1862568.15</v>
      </c>
      <c r="N11" s="34">
        <f t="shared" si="0"/>
        <v>1739034.28</v>
      </c>
      <c r="O11" s="34">
        <f t="shared" si="0"/>
        <v>2140613.7400000002</v>
      </c>
      <c r="P11" s="34">
        <f t="shared" si="0"/>
        <v>2641545.4299999997</v>
      </c>
      <c r="Q11" s="35">
        <f t="shared" si="0"/>
        <v>2744329.82</v>
      </c>
      <c r="R11"/>
      <c r="S11"/>
      <c r="T11"/>
      <c r="U11"/>
      <c r="V11"/>
    </row>
    <row r="12" spans="2:22" ht="48.75" customHeight="1" thickBot="1" x14ac:dyDescent="0.3">
      <c r="B12" s="290" t="s">
        <v>25</v>
      </c>
      <c r="C12" s="291"/>
      <c r="D12" s="291"/>
      <c r="E12" s="292"/>
      <c r="F12" s="282">
        <f>SUM(F11:Q11)</f>
        <v>24597656.260000005</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1.25" customHeight="1" x14ac:dyDescent="0.25">
      <c r="B15" s="307" t="s">
        <v>89</v>
      </c>
      <c r="C15" s="307"/>
      <c r="D15" s="307"/>
      <c r="E15" s="307"/>
      <c r="F15" s="307"/>
      <c r="G15" s="307"/>
      <c r="H15" s="307"/>
      <c r="I15" s="307"/>
      <c r="J15" s="307"/>
      <c r="K15" s="307"/>
      <c r="L15" s="307"/>
      <c r="M15" s="307"/>
      <c r="N15" s="307"/>
      <c r="O15" s="307"/>
      <c r="P15" s="307"/>
      <c r="Q15" s="307"/>
      <c r="R15" s="307"/>
      <c r="S15" s="307"/>
      <c r="T15" s="307"/>
      <c r="U15" s="307"/>
      <c r="V15" s="307"/>
    </row>
  </sheetData>
  <mergeCells count="18">
    <mergeCell ref="C7:C10"/>
    <mergeCell ref="B11:E11"/>
    <mergeCell ref="B12:E12"/>
    <mergeCell ref="F12:Q12"/>
    <mergeCell ref="B15:V15"/>
    <mergeCell ref="B7:B10"/>
    <mergeCell ref="B2:V2"/>
    <mergeCell ref="B4:B6"/>
    <mergeCell ref="C4:C6"/>
    <mergeCell ref="D4:D6"/>
    <mergeCell ref="E4:E6"/>
    <mergeCell ref="F4:V4"/>
    <mergeCell ref="S5:S6"/>
    <mergeCell ref="T5:T6"/>
    <mergeCell ref="U5:U6"/>
    <mergeCell ref="V5:V6"/>
    <mergeCell ref="F5:Q5"/>
    <mergeCell ref="R5:R6"/>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15"/>
  <sheetViews>
    <sheetView showGridLines="0" topLeftCell="K10" zoomScale="70" zoomScaleNormal="70" workbookViewId="0">
      <selection activeCell="AB12" sqref="AB12"/>
    </sheetView>
  </sheetViews>
  <sheetFormatPr baseColWidth="10" defaultRowHeight="15" x14ac:dyDescent="0.25"/>
  <cols>
    <col min="2" max="2" width="16.5703125" customWidth="1"/>
    <col min="3" max="3" width="17.28515625" customWidth="1"/>
    <col min="4" max="4" width="35.140625" customWidth="1"/>
    <col min="5" max="5" width="38.7109375" customWidth="1"/>
    <col min="6" max="6" width="17.140625" bestFit="1" customWidth="1"/>
    <col min="7" max="7" width="16.7109375" bestFit="1" customWidth="1"/>
    <col min="8" max="8" width="17.140625" bestFit="1" customWidth="1"/>
    <col min="9" max="9" width="17.42578125" bestFit="1" customWidth="1"/>
    <col min="10" max="10" width="17.85546875" bestFit="1" customWidth="1"/>
    <col min="11" max="11" width="16.7109375" bestFit="1" customWidth="1"/>
    <col min="12" max="14" width="17.42578125" bestFit="1" customWidth="1"/>
    <col min="15" max="15" width="17.140625" bestFit="1" customWidth="1"/>
    <col min="16"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38"/>
      <c r="S2" s="38"/>
      <c r="T2" s="38"/>
      <c r="U2" s="38"/>
      <c r="V2" s="38"/>
    </row>
    <row r="3" spans="2:22" ht="15.75" thickBot="1" x14ac:dyDescent="0.3"/>
    <row r="4" spans="2:22" ht="23.25" customHeight="1" thickBot="1" x14ac:dyDescent="0.3">
      <c r="B4" s="299" t="s">
        <v>0</v>
      </c>
      <c r="C4" s="299" t="s">
        <v>1</v>
      </c>
      <c r="D4" s="299" t="s">
        <v>2</v>
      </c>
      <c r="E4" s="299" t="s">
        <v>3</v>
      </c>
      <c r="F4" s="296"/>
      <c r="G4" s="297"/>
      <c r="H4" s="297"/>
      <c r="I4" s="297"/>
      <c r="J4" s="297"/>
      <c r="K4" s="297"/>
      <c r="L4" s="297"/>
      <c r="M4" s="297"/>
      <c r="N4" s="297"/>
      <c r="O4" s="297"/>
      <c r="P4" s="297"/>
      <c r="Q4" s="298"/>
      <c r="R4" s="39"/>
      <c r="S4" s="39"/>
      <c r="T4" s="39"/>
      <c r="U4" s="39"/>
      <c r="V4" s="39"/>
    </row>
    <row r="5" spans="2:22" ht="23.25" customHeight="1" thickBot="1" x14ac:dyDescent="0.3">
      <c r="B5" s="300"/>
      <c r="C5" s="300"/>
      <c r="D5" s="300"/>
      <c r="E5" s="300"/>
      <c r="F5" s="296">
        <v>2015</v>
      </c>
      <c r="G5" s="297"/>
      <c r="H5" s="297"/>
      <c r="I5" s="297"/>
      <c r="J5" s="297"/>
      <c r="K5" s="297"/>
      <c r="L5" s="297"/>
      <c r="M5" s="297"/>
      <c r="N5" s="297"/>
      <c r="O5" s="297"/>
      <c r="P5" s="297"/>
      <c r="Q5" s="298"/>
      <c r="R5" s="265" t="s">
        <v>32</v>
      </c>
      <c r="S5" s="261" t="s">
        <v>33</v>
      </c>
      <c r="T5" s="261" t="s">
        <v>34</v>
      </c>
      <c r="U5" s="303" t="s">
        <v>35</v>
      </c>
      <c r="V5" s="305" t="s">
        <v>36</v>
      </c>
    </row>
    <row r="6" spans="2:22" ht="30.75" customHeight="1" thickBot="1" x14ac:dyDescent="0.3">
      <c r="B6" s="301"/>
      <c r="C6" s="301"/>
      <c r="D6" s="301"/>
      <c r="E6" s="301"/>
      <c r="F6" s="17" t="s">
        <v>16</v>
      </c>
      <c r="G6" s="18" t="s">
        <v>7</v>
      </c>
      <c r="H6" s="18" t="s">
        <v>9</v>
      </c>
      <c r="I6" s="18" t="s">
        <v>10</v>
      </c>
      <c r="J6" s="18" t="s">
        <v>9</v>
      </c>
      <c r="K6" s="18" t="s">
        <v>11</v>
      </c>
      <c r="L6" s="18" t="s">
        <v>11</v>
      </c>
      <c r="M6" s="18" t="s">
        <v>10</v>
      </c>
      <c r="N6" s="18" t="s">
        <v>12</v>
      </c>
      <c r="O6" s="18" t="s">
        <v>13</v>
      </c>
      <c r="P6" s="18" t="s">
        <v>14</v>
      </c>
      <c r="Q6" s="19" t="s">
        <v>15</v>
      </c>
      <c r="R6" s="266"/>
      <c r="S6" s="262"/>
      <c r="T6" s="262"/>
      <c r="U6" s="304"/>
      <c r="V6" s="306"/>
    </row>
    <row r="7" spans="2:22" s="31" customFormat="1" ht="70.5" customHeight="1" x14ac:dyDescent="0.25">
      <c r="B7" s="285" t="s">
        <v>79</v>
      </c>
      <c r="C7" s="285" t="s">
        <v>23</v>
      </c>
      <c r="D7" s="27" t="s">
        <v>62</v>
      </c>
      <c r="E7" s="33" t="s">
        <v>26</v>
      </c>
      <c r="F7" s="28">
        <v>861015.97</v>
      </c>
      <c r="G7" s="29">
        <v>755459.15</v>
      </c>
      <c r="H7" s="29">
        <v>1336266.58</v>
      </c>
      <c r="I7" s="29">
        <v>1233210.32</v>
      </c>
      <c r="J7" s="29">
        <v>1465926.33</v>
      </c>
      <c r="K7" s="29">
        <v>919334.55</v>
      </c>
      <c r="L7" s="29">
        <v>1246702.46</v>
      </c>
      <c r="M7" s="29">
        <v>1049249.22</v>
      </c>
      <c r="N7" s="29">
        <v>878537.26</v>
      </c>
      <c r="O7" s="29">
        <v>830670.45</v>
      </c>
      <c r="P7" s="29">
        <v>1618039.85</v>
      </c>
      <c r="Q7" s="30">
        <v>1168370.68</v>
      </c>
      <c r="R7" s="42"/>
      <c r="S7" s="45"/>
      <c r="T7" s="45"/>
      <c r="U7" s="45"/>
      <c r="V7" s="43">
        <v>0</v>
      </c>
    </row>
    <row r="8" spans="2:22" s="31" customFormat="1" ht="116.25" customHeight="1" x14ac:dyDescent="0.25">
      <c r="B8" s="286"/>
      <c r="C8" s="286"/>
      <c r="D8" s="32" t="s">
        <v>68</v>
      </c>
      <c r="E8" s="33" t="s">
        <v>27</v>
      </c>
      <c r="F8" s="28">
        <v>195425.87</v>
      </c>
      <c r="G8" s="29">
        <v>118726.08</v>
      </c>
      <c r="H8" s="29">
        <v>104001.03</v>
      </c>
      <c r="I8" s="29">
        <v>92397.59</v>
      </c>
      <c r="J8" s="29">
        <v>118867.41</v>
      </c>
      <c r="K8" s="29">
        <v>137396.24</v>
      </c>
      <c r="L8" s="29">
        <v>167048.26999999999</v>
      </c>
      <c r="M8" s="29">
        <v>128795.94</v>
      </c>
      <c r="N8" s="29">
        <v>121366</v>
      </c>
      <c r="O8" s="29">
        <v>149369.29999999999</v>
      </c>
      <c r="P8" s="29">
        <v>104387.8</v>
      </c>
      <c r="Q8" s="30">
        <v>160725.76999999999</v>
      </c>
      <c r="R8" s="42"/>
      <c r="S8" s="45"/>
      <c r="T8" s="45"/>
      <c r="U8" s="45"/>
      <c r="V8" s="43">
        <v>0</v>
      </c>
    </row>
    <row r="9" spans="2:22" s="31" customFormat="1" ht="189.75" customHeight="1" x14ac:dyDescent="0.25">
      <c r="B9" s="286"/>
      <c r="C9" s="286"/>
      <c r="D9" s="32" t="s">
        <v>69</v>
      </c>
      <c r="E9" s="37" t="s">
        <v>30</v>
      </c>
      <c r="F9" s="28">
        <v>660565.34</v>
      </c>
      <c r="G9" s="29">
        <v>557473.81000000006</v>
      </c>
      <c r="H9" s="29">
        <v>536893.29</v>
      </c>
      <c r="I9" s="29">
        <v>517240.13</v>
      </c>
      <c r="J9" s="29">
        <v>604120.94999999995</v>
      </c>
      <c r="K9" s="29">
        <v>578536.48</v>
      </c>
      <c r="L9" s="29">
        <v>943425.64</v>
      </c>
      <c r="M9" s="29">
        <v>558737.07999999996</v>
      </c>
      <c r="N9" s="29">
        <v>589362.17000000004</v>
      </c>
      <c r="O9" s="29">
        <v>538028.98</v>
      </c>
      <c r="P9" s="29">
        <v>549265.24</v>
      </c>
      <c r="Q9" s="30">
        <v>969632.6</v>
      </c>
      <c r="R9" s="42"/>
      <c r="S9" s="45"/>
      <c r="T9" s="45"/>
      <c r="U9" s="45"/>
      <c r="V9" s="43">
        <v>0</v>
      </c>
    </row>
    <row r="10" spans="2:22" s="31" customFormat="1" ht="93" customHeight="1" thickBot="1" x14ac:dyDescent="0.3">
      <c r="B10" s="302"/>
      <c r="C10" s="286"/>
      <c r="D10" s="36" t="s">
        <v>70</v>
      </c>
      <c r="E10" s="36" t="s">
        <v>31</v>
      </c>
      <c r="F10" s="28">
        <v>171074.5</v>
      </c>
      <c r="G10" s="29">
        <v>136451.59</v>
      </c>
      <c r="H10" s="29">
        <v>120974.81</v>
      </c>
      <c r="I10" s="29">
        <v>125990.68</v>
      </c>
      <c r="J10" s="29">
        <v>168750.13</v>
      </c>
      <c r="K10" s="29">
        <v>153884.63</v>
      </c>
      <c r="L10" s="29">
        <v>241265.48</v>
      </c>
      <c r="M10" s="29">
        <v>157463</v>
      </c>
      <c r="N10" s="29">
        <v>138489.49</v>
      </c>
      <c r="O10" s="29">
        <v>158118.1</v>
      </c>
      <c r="P10" s="29">
        <v>132249</v>
      </c>
      <c r="Q10" s="30">
        <v>243421.51</v>
      </c>
      <c r="R10" s="51">
        <v>1854586.72</v>
      </c>
      <c r="S10" s="52">
        <f>R10/V10</f>
        <v>84.383780143780143</v>
      </c>
      <c r="T10" s="52">
        <v>93546.2</v>
      </c>
      <c r="U10" s="54">
        <f>T10/V10</f>
        <v>4.2563563563563562</v>
      </c>
      <c r="V10" s="55">
        <v>21978</v>
      </c>
    </row>
    <row r="11" spans="2:22" s="31" customFormat="1" ht="45" customHeight="1" thickBot="1" x14ac:dyDescent="0.3">
      <c r="B11" s="287" t="s">
        <v>24</v>
      </c>
      <c r="C11" s="288"/>
      <c r="D11" s="288"/>
      <c r="E11" s="289"/>
      <c r="F11" s="34">
        <f t="shared" ref="F11:Q11" si="0">SUM(F7:F10)</f>
        <v>1888081.6799999997</v>
      </c>
      <c r="G11" s="34">
        <f t="shared" si="0"/>
        <v>1568110.6300000001</v>
      </c>
      <c r="H11" s="34">
        <f t="shared" si="0"/>
        <v>2098135.71</v>
      </c>
      <c r="I11" s="34">
        <f t="shared" si="0"/>
        <v>1968838.72</v>
      </c>
      <c r="J11" s="34">
        <f t="shared" si="0"/>
        <v>2357664.8199999998</v>
      </c>
      <c r="K11" s="34">
        <f t="shared" si="0"/>
        <v>1789151.9</v>
      </c>
      <c r="L11" s="34">
        <f t="shared" si="0"/>
        <v>2598441.85</v>
      </c>
      <c r="M11" s="34">
        <f t="shared" si="0"/>
        <v>1894245.2399999998</v>
      </c>
      <c r="N11" s="34">
        <f t="shared" si="0"/>
        <v>1727754.9200000002</v>
      </c>
      <c r="O11" s="34">
        <f t="shared" si="0"/>
        <v>1676186.83</v>
      </c>
      <c r="P11" s="34">
        <f t="shared" si="0"/>
        <v>2403941.89</v>
      </c>
      <c r="Q11" s="35">
        <f t="shared" si="0"/>
        <v>2542150.5599999996</v>
      </c>
      <c r="R11"/>
      <c r="S11"/>
      <c r="T11"/>
      <c r="U11"/>
      <c r="V11"/>
    </row>
    <row r="12" spans="2:22" ht="48.75" customHeight="1" thickBot="1" x14ac:dyDescent="0.3">
      <c r="B12" s="290" t="s">
        <v>25</v>
      </c>
      <c r="C12" s="291"/>
      <c r="D12" s="291"/>
      <c r="E12" s="292"/>
      <c r="F12" s="282">
        <f>SUM(F11:Q11)</f>
        <v>24512704.749999996</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8" customHeight="1" x14ac:dyDescent="0.25">
      <c r="B15" s="307" t="s">
        <v>84</v>
      </c>
      <c r="C15" s="307"/>
      <c r="D15" s="307"/>
      <c r="E15" s="307"/>
      <c r="F15" s="307"/>
      <c r="G15" s="307"/>
      <c r="H15" s="307"/>
      <c r="I15" s="307"/>
      <c r="J15" s="307"/>
      <c r="K15" s="307"/>
      <c r="L15" s="307"/>
      <c r="M15" s="307"/>
      <c r="N15" s="307"/>
      <c r="O15" s="307"/>
      <c r="P15" s="307"/>
      <c r="Q15" s="307"/>
      <c r="R15" s="307"/>
      <c r="S15" s="307"/>
      <c r="T15" s="307"/>
      <c r="U15" s="307"/>
      <c r="V15" s="307"/>
    </row>
  </sheetData>
  <mergeCells count="18">
    <mergeCell ref="B7:B10"/>
    <mergeCell ref="C7:C10"/>
    <mergeCell ref="B11:E11"/>
    <mergeCell ref="B12:E12"/>
    <mergeCell ref="B15:V15"/>
    <mergeCell ref="F12:Q12"/>
    <mergeCell ref="B2:Q2"/>
    <mergeCell ref="B4:B6"/>
    <mergeCell ref="C4:C6"/>
    <mergeCell ref="D4:D6"/>
    <mergeCell ref="E4:E6"/>
    <mergeCell ref="F4:Q4"/>
    <mergeCell ref="S5:S6"/>
    <mergeCell ref="T5:T6"/>
    <mergeCell ref="U5:U6"/>
    <mergeCell ref="V5:V6"/>
    <mergeCell ref="F5:Q5"/>
    <mergeCell ref="R5:R6"/>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B2:V15"/>
  <sheetViews>
    <sheetView showGridLines="0" topLeftCell="I7" zoomScale="70" zoomScaleNormal="70" workbookViewId="0">
      <selection activeCell="Z10" sqref="Z10"/>
    </sheetView>
  </sheetViews>
  <sheetFormatPr baseColWidth="10" defaultRowHeight="15" x14ac:dyDescent="0.25"/>
  <cols>
    <col min="2" max="2" width="21.42578125" customWidth="1"/>
    <col min="3"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9" width="16.7109375" bestFit="1" customWidth="1"/>
    <col min="10" max="10" width="17.42578125" bestFit="1" customWidth="1"/>
    <col min="11"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t="s">
        <v>4</v>
      </c>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t="s">
        <v>18</v>
      </c>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2016</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20" t="s">
        <v>16</v>
      </c>
      <c r="G6" s="16" t="s">
        <v>7</v>
      </c>
      <c r="H6" s="16" t="s">
        <v>9</v>
      </c>
      <c r="I6" s="16" t="s">
        <v>10</v>
      </c>
      <c r="J6" s="16" t="s">
        <v>9</v>
      </c>
      <c r="K6" s="16" t="s">
        <v>11</v>
      </c>
      <c r="L6" s="16" t="s">
        <v>11</v>
      </c>
      <c r="M6" s="16" t="s">
        <v>10</v>
      </c>
      <c r="N6" s="16" t="s">
        <v>12</v>
      </c>
      <c r="O6" s="16" t="s">
        <v>13</v>
      </c>
      <c r="P6" s="16" t="s">
        <v>14</v>
      </c>
      <c r="Q6" s="21" t="s">
        <v>15</v>
      </c>
      <c r="R6" s="266"/>
      <c r="S6" s="262"/>
      <c r="T6" s="262"/>
      <c r="U6" s="304"/>
      <c r="V6" s="306"/>
    </row>
    <row r="7" spans="2:22" s="31" customFormat="1" ht="70.5" customHeight="1" x14ac:dyDescent="0.25">
      <c r="B7" s="285" t="s">
        <v>79</v>
      </c>
      <c r="C7" s="285" t="s">
        <v>23</v>
      </c>
      <c r="D7" s="27" t="s">
        <v>62</v>
      </c>
      <c r="E7" s="33" t="s">
        <v>26</v>
      </c>
      <c r="F7" s="28">
        <v>638015.34</v>
      </c>
      <c r="G7" s="29">
        <v>568000.23</v>
      </c>
      <c r="H7" s="29">
        <v>554364.66</v>
      </c>
      <c r="I7" s="29">
        <v>653093.02</v>
      </c>
      <c r="J7" s="29">
        <v>679526.33</v>
      </c>
      <c r="K7" s="29">
        <v>1629453.31</v>
      </c>
      <c r="L7" s="29">
        <v>1101739.29</v>
      </c>
      <c r="M7" s="29">
        <v>765982.25</v>
      </c>
      <c r="N7" s="29">
        <v>785143.23</v>
      </c>
      <c r="O7" s="29">
        <v>813950.11</v>
      </c>
      <c r="P7" s="29">
        <v>996945.51</v>
      </c>
      <c r="Q7" s="30">
        <v>1385854.57</v>
      </c>
      <c r="R7" s="42"/>
      <c r="S7" s="45"/>
      <c r="T7" s="45"/>
      <c r="U7" s="45"/>
      <c r="V7" s="43"/>
    </row>
    <row r="8" spans="2:22" s="31" customFormat="1" ht="116.25" customHeight="1" x14ac:dyDescent="0.25">
      <c r="B8" s="286"/>
      <c r="C8" s="286"/>
      <c r="D8" s="32" t="s">
        <v>68</v>
      </c>
      <c r="E8" s="33" t="s">
        <v>27</v>
      </c>
      <c r="F8" s="28">
        <v>142804.84</v>
      </c>
      <c r="G8" s="29">
        <v>112063.34</v>
      </c>
      <c r="H8" s="29">
        <v>91967.41</v>
      </c>
      <c r="I8" s="29">
        <v>94538</v>
      </c>
      <c r="J8" s="29">
        <v>124735.73</v>
      </c>
      <c r="K8" s="29">
        <v>110506.57</v>
      </c>
      <c r="L8" s="29">
        <v>219769.85</v>
      </c>
      <c r="M8" s="29">
        <v>105959</v>
      </c>
      <c r="N8" s="29">
        <v>106448.79</v>
      </c>
      <c r="O8" s="29">
        <v>91505</v>
      </c>
      <c r="P8" s="29">
        <v>102173.61</v>
      </c>
      <c r="Q8" s="30">
        <v>142177.39000000001</v>
      </c>
      <c r="R8" s="42"/>
      <c r="S8" s="45"/>
      <c r="T8" s="45"/>
      <c r="U8" s="45"/>
      <c r="V8" s="43"/>
    </row>
    <row r="9" spans="2:22" s="31" customFormat="1" ht="141.75" customHeight="1" x14ac:dyDescent="0.25">
      <c r="B9" s="286"/>
      <c r="C9" s="286"/>
      <c r="D9" s="32" t="s">
        <v>71</v>
      </c>
      <c r="E9" s="37" t="s">
        <v>30</v>
      </c>
      <c r="F9" s="28">
        <v>457132.55</v>
      </c>
      <c r="G9" s="29">
        <v>631269.03</v>
      </c>
      <c r="H9" s="29">
        <v>583620.63</v>
      </c>
      <c r="I9" s="29">
        <v>634487.55000000005</v>
      </c>
      <c r="J9" s="29">
        <v>563705.18999999994</v>
      </c>
      <c r="K9" s="29">
        <v>585132.44999999995</v>
      </c>
      <c r="L9" s="29">
        <v>979039.94</v>
      </c>
      <c r="M9" s="29">
        <v>621577.64</v>
      </c>
      <c r="N9" s="29">
        <v>569477.47</v>
      </c>
      <c r="O9" s="29">
        <v>612051.68000000005</v>
      </c>
      <c r="P9" s="29">
        <v>594333.35</v>
      </c>
      <c r="Q9" s="30">
        <v>932480.31</v>
      </c>
      <c r="R9" s="42"/>
      <c r="S9" s="45"/>
      <c r="T9" s="45"/>
      <c r="U9" s="45"/>
      <c r="V9" s="43"/>
    </row>
    <row r="10" spans="2:22" s="31" customFormat="1" ht="93" customHeight="1" thickBot="1" x14ac:dyDescent="0.3">
      <c r="B10" s="302"/>
      <c r="C10" s="286"/>
      <c r="D10" s="36" t="s">
        <v>72</v>
      </c>
      <c r="E10" s="36" t="s">
        <v>31</v>
      </c>
      <c r="F10" s="28">
        <v>96093.71</v>
      </c>
      <c r="G10" s="29">
        <v>173799</v>
      </c>
      <c r="H10" s="29">
        <v>117328.21</v>
      </c>
      <c r="I10" s="29">
        <v>159636.94</v>
      </c>
      <c r="J10" s="29">
        <v>128995</v>
      </c>
      <c r="K10" s="29">
        <v>192085.59</v>
      </c>
      <c r="L10" s="29">
        <v>212391.75</v>
      </c>
      <c r="M10" s="29">
        <v>121803.6</v>
      </c>
      <c r="N10" s="29">
        <v>107613.64</v>
      </c>
      <c r="O10" s="29">
        <v>136021.6</v>
      </c>
      <c r="P10" s="29">
        <v>179529.95</v>
      </c>
      <c r="Q10" s="30">
        <v>175842.86</v>
      </c>
      <c r="R10" s="51">
        <v>1735426.3</v>
      </c>
      <c r="S10" s="52">
        <f>R10/V10</f>
        <v>56.082804420889353</v>
      </c>
      <c r="T10" s="52">
        <v>65715.55</v>
      </c>
      <c r="U10" s="54">
        <f>T10/V10</f>
        <v>2.1236927998965873</v>
      </c>
      <c r="V10" s="55">
        <v>30944</v>
      </c>
    </row>
    <row r="11" spans="2:22" s="31" customFormat="1" ht="45" customHeight="1" thickBot="1" x14ac:dyDescent="0.3">
      <c r="B11" s="287" t="s">
        <v>24</v>
      </c>
      <c r="C11" s="288"/>
      <c r="D11" s="288"/>
      <c r="E11" s="289"/>
      <c r="F11" s="34">
        <f t="shared" ref="F11:Q11" si="0">SUM(F7:F10)</f>
        <v>1334046.44</v>
      </c>
      <c r="G11" s="34">
        <f t="shared" si="0"/>
        <v>1485131.6</v>
      </c>
      <c r="H11" s="34">
        <f t="shared" si="0"/>
        <v>1347280.9100000001</v>
      </c>
      <c r="I11" s="34">
        <f t="shared" si="0"/>
        <v>1541755.51</v>
      </c>
      <c r="J11" s="34">
        <f t="shared" si="0"/>
        <v>1496962.25</v>
      </c>
      <c r="K11" s="34">
        <f t="shared" si="0"/>
        <v>2517177.92</v>
      </c>
      <c r="L11" s="34">
        <f t="shared" si="0"/>
        <v>2512940.83</v>
      </c>
      <c r="M11" s="34">
        <f t="shared" si="0"/>
        <v>1615322.4900000002</v>
      </c>
      <c r="N11" s="34">
        <f t="shared" si="0"/>
        <v>1568683.13</v>
      </c>
      <c r="O11" s="34">
        <f t="shared" si="0"/>
        <v>1653528.3900000001</v>
      </c>
      <c r="P11" s="34">
        <f t="shared" si="0"/>
        <v>1872982.4200000002</v>
      </c>
      <c r="Q11" s="35">
        <f t="shared" si="0"/>
        <v>2636355.13</v>
      </c>
      <c r="R11"/>
      <c r="S11"/>
      <c r="T11"/>
      <c r="U11"/>
      <c r="V11"/>
    </row>
    <row r="12" spans="2:22" ht="48.75" customHeight="1" thickBot="1" x14ac:dyDescent="0.3">
      <c r="B12" s="290" t="s">
        <v>25</v>
      </c>
      <c r="C12" s="291"/>
      <c r="D12" s="291"/>
      <c r="E12" s="292"/>
      <c r="F12" s="282">
        <f>SUM(F11:Q11)</f>
        <v>21582167.02</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3.5" customHeight="1" x14ac:dyDescent="0.25">
      <c r="B15" s="307" t="s">
        <v>85</v>
      </c>
      <c r="C15" s="307"/>
      <c r="D15" s="307"/>
      <c r="E15" s="307"/>
      <c r="F15" s="307"/>
      <c r="G15" s="307"/>
      <c r="H15" s="307"/>
      <c r="I15" s="307"/>
      <c r="J15" s="307"/>
      <c r="K15" s="307"/>
      <c r="L15" s="307"/>
      <c r="M15" s="307"/>
      <c r="N15" s="307"/>
      <c r="O15" s="307"/>
      <c r="P15" s="307"/>
      <c r="Q15" s="307"/>
      <c r="R15" s="307"/>
      <c r="S15" s="307"/>
      <c r="T15" s="307"/>
      <c r="U15" s="307"/>
      <c r="V15" s="307"/>
    </row>
  </sheetData>
  <mergeCells count="19">
    <mergeCell ref="R5:R6"/>
    <mergeCell ref="F12:Q12"/>
    <mergeCell ref="B7:B10"/>
    <mergeCell ref="C7:C10"/>
    <mergeCell ref="B11:E11"/>
    <mergeCell ref="B12:E12"/>
    <mergeCell ref="B15:V15"/>
    <mergeCell ref="B2:E2"/>
    <mergeCell ref="F2:V2"/>
    <mergeCell ref="B4:B6"/>
    <mergeCell ref="C4:C6"/>
    <mergeCell ref="D4:D6"/>
    <mergeCell ref="E4:E6"/>
    <mergeCell ref="F4:V4"/>
    <mergeCell ref="S5:S6"/>
    <mergeCell ref="T5:T6"/>
    <mergeCell ref="U5:U6"/>
    <mergeCell ref="V5:V6"/>
    <mergeCell ref="F5:Q5"/>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B2:V15"/>
  <sheetViews>
    <sheetView showGridLines="0" topLeftCell="L1" zoomScale="70" zoomScaleNormal="70" workbookViewId="0">
      <selection activeCell="P10" sqref="P10"/>
    </sheetView>
  </sheetViews>
  <sheetFormatPr baseColWidth="10" defaultRowHeight="15" x14ac:dyDescent="0.25"/>
  <cols>
    <col min="2" max="2" width="21.7109375" customWidth="1"/>
    <col min="3" max="3" width="17.28515625" customWidth="1"/>
    <col min="4" max="4" width="31.140625" customWidth="1"/>
    <col min="5" max="5" width="38.7109375" customWidth="1"/>
    <col min="6" max="7" width="17.140625" bestFit="1" customWidth="1"/>
    <col min="8" max="11" width="17.42578125" bestFit="1" customWidth="1"/>
    <col min="12" max="12" width="17.85546875" bestFit="1" customWidth="1"/>
    <col min="13" max="15" width="17.42578125" bestFit="1" customWidth="1"/>
    <col min="16"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2017</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20" t="s">
        <v>16</v>
      </c>
      <c r="G6" s="16" t="s">
        <v>7</v>
      </c>
      <c r="H6" s="16" t="s">
        <v>9</v>
      </c>
      <c r="I6" s="16" t="s">
        <v>10</v>
      </c>
      <c r="J6" s="16" t="s">
        <v>9</v>
      </c>
      <c r="K6" s="16" t="s">
        <v>11</v>
      </c>
      <c r="L6" s="16" t="s">
        <v>11</v>
      </c>
      <c r="M6" s="16" t="s">
        <v>10</v>
      </c>
      <c r="N6" s="16" t="s">
        <v>12</v>
      </c>
      <c r="O6" s="16" t="s">
        <v>13</v>
      </c>
      <c r="P6" s="16" t="s">
        <v>14</v>
      </c>
      <c r="Q6" s="21" t="s">
        <v>15</v>
      </c>
      <c r="R6" s="266"/>
      <c r="S6" s="262"/>
      <c r="T6" s="262"/>
      <c r="U6" s="304"/>
      <c r="V6" s="306"/>
    </row>
    <row r="7" spans="2:22" s="31" customFormat="1" ht="70.5" customHeight="1" x14ac:dyDescent="0.25">
      <c r="B7" s="285" t="s">
        <v>80</v>
      </c>
      <c r="C7" s="285" t="s">
        <v>23</v>
      </c>
      <c r="D7" s="27" t="s">
        <v>62</v>
      </c>
      <c r="E7" s="33" t="s">
        <v>26</v>
      </c>
      <c r="F7" s="28">
        <v>641180.18999999994</v>
      </c>
      <c r="G7" s="29">
        <v>629669.26</v>
      </c>
      <c r="H7" s="29">
        <v>1195051.54</v>
      </c>
      <c r="I7" s="29">
        <v>701828.12</v>
      </c>
      <c r="J7" s="29">
        <v>913532.32</v>
      </c>
      <c r="K7" s="29">
        <v>777204.46</v>
      </c>
      <c r="L7" s="29">
        <v>1122160.8799999999</v>
      </c>
      <c r="M7" s="29">
        <v>882988.05</v>
      </c>
      <c r="N7" s="29">
        <v>849971.17</v>
      </c>
      <c r="O7" s="29">
        <v>1144915.69</v>
      </c>
      <c r="P7" s="29">
        <v>1140221.28</v>
      </c>
      <c r="Q7" s="30">
        <v>1560549.33</v>
      </c>
      <c r="R7" s="42"/>
      <c r="S7" s="45"/>
      <c r="T7" s="45"/>
      <c r="U7" s="45"/>
      <c r="V7" s="43"/>
    </row>
    <row r="8" spans="2:22" s="31" customFormat="1" ht="116.25" customHeight="1" x14ac:dyDescent="0.25">
      <c r="B8" s="286"/>
      <c r="C8" s="286"/>
      <c r="D8" s="32" t="s">
        <v>68</v>
      </c>
      <c r="E8" s="33" t="s">
        <v>27</v>
      </c>
      <c r="F8" s="28">
        <v>122846.03</v>
      </c>
      <c r="G8" s="29">
        <v>85930.6</v>
      </c>
      <c r="H8" s="29">
        <v>91697.05</v>
      </c>
      <c r="I8" s="29">
        <v>78513</v>
      </c>
      <c r="J8" s="29">
        <v>84748.51</v>
      </c>
      <c r="K8" s="29">
        <v>84518.18</v>
      </c>
      <c r="L8" s="29">
        <v>116321.98</v>
      </c>
      <c r="M8" s="29">
        <v>98341</v>
      </c>
      <c r="N8" s="29">
        <v>83341</v>
      </c>
      <c r="O8" s="29">
        <v>101949.43</v>
      </c>
      <c r="P8" s="29">
        <v>121455.11</v>
      </c>
      <c r="Q8" s="30">
        <v>135563.6</v>
      </c>
      <c r="R8" s="42"/>
      <c r="S8" s="45"/>
      <c r="T8" s="45"/>
      <c r="U8" s="45"/>
      <c r="V8" s="43"/>
    </row>
    <row r="9" spans="2:22" s="31" customFormat="1" ht="148.5" customHeight="1" x14ac:dyDescent="0.25">
      <c r="B9" s="286"/>
      <c r="C9" s="286"/>
      <c r="D9" s="32" t="s">
        <v>71</v>
      </c>
      <c r="E9" s="37" t="s">
        <v>30</v>
      </c>
      <c r="F9" s="28">
        <v>441739.22</v>
      </c>
      <c r="G9" s="29">
        <v>330244.67</v>
      </c>
      <c r="H9" s="29">
        <v>345010.84</v>
      </c>
      <c r="I9" s="29">
        <v>361430.8</v>
      </c>
      <c r="J9" s="29">
        <v>327647.59999999998</v>
      </c>
      <c r="K9" s="29">
        <v>474758.73</v>
      </c>
      <c r="L9" s="29">
        <v>770755</v>
      </c>
      <c r="M9" s="29">
        <v>754128.19</v>
      </c>
      <c r="N9" s="29">
        <v>670039.12</v>
      </c>
      <c r="O9" s="29">
        <v>627772.22</v>
      </c>
      <c r="P9" s="29">
        <v>631843.93999999994</v>
      </c>
      <c r="Q9" s="30">
        <v>1004634.15</v>
      </c>
      <c r="R9" s="42"/>
      <c r="S9" s="45"/>
      <c r="T9" s="45"/>
      <c r="U9" s="45"/>
      <c r="V9" s="43"/>
    </row>
    <row r="10" spans="2:22" s="31" customFormat="1" ht="93" customHeight="1" thickBot="1" x14ac:dyDescent="0.3">
      <c r="B10" s="302"/>
      <c r="C10" s="286"/>
      <c r="D10" s="36" t="s">
        <v>72</v>
      </c>
      <c r="E10" s="36" t="s">
        <v>31</v>
      </c>
      <c r="F10" s="28">
        <v>149152.1</v>
      </c>
      <c r="G10" s="29">
        <v>116785</v>
      </c>
      <c r="H10" s="29">
        <v>116785</v>
      </c>
      <c r="I10" s="29">
        <v>146155</v>
      </c>
      <c r="J10" s="29">
        <v>133535.4</v>
      </c>
      <c r="K10" s="29">
        <v>162267.72</v>
      </c>
      <c r="L10" s="29">
        <v>234792.39</v>
      </c>
      <c r="M10" s="29">
        <v>151230.74</v>
      </c>
      <c r="N10" s="29">
        <v>161333.70000000001</v>
      </c>
      <c r="O10" s="29">
        <v>169526.39999999999</v>
      </c>
      <c r="P10" s="29">
        <v>139403</v>
      </c>
      <c r="Q10" s="30">
        <v>244597.6</v>
      </c>
      <c r="R10" s="51">
        <v>1832968.82</v>
      </c>
      <c r="S10" s="52">
        <f>R10/V10</f>
        <v>51.076122829994148</v>
      </c>
      <c r="T10" s="52">
        <v>92595.23</v>
      </c>
      <c r="U10" s="54">
        <f>T10/V10</f>
        <v>2.5801886476997242</v>
      </c>
      <c r="V10" s="55">
        <v>35887</v>
      </c>
    </row>
    <row r="11" spans="2:22" s="31" customFormat="1" ht="45" customHeight="1" thickBot="1" x14ac:dyDescent="0.3">
      <c r="B11" s="287" t="s">
        <v>24</v>
      </c>
      <c r="C11" s="288"/>
      <c r="D11" s="288"/>
      <c r="E11" s="289"/>
      <c r="F11" s="34">
        <f t="shared" ref="F11:Q11" si="0">SUM(F7:F10)</f>
        <v>1354917.54</v>
      </c>
      <c r="G11" s="34">
        <f t="shared" si="0"/>
        <v>1162629.53</v>
      </c>
      <c r="H11" s="34">
        <f t="shared" si="0"/>
        <v>1748544.4300000002</v>
      </c>
      <c r="I11" s="34">
        <f t="shared" si="0"/>
        <v>1287926.92</v>
      </c>
      <c r="J11" s="34">
        <f t="shared" si="0"/>
        <v>1459463.8299999998</v>
      </c>
      <c r="K11" s="34">
        <f t="shared" si="0"/>
        <v>1498749.0899999999</v>
      </c>
      <c r="L11" s="34">
        <f t="shared" si="0"/>
        <v>2244030.25</v>
      </c>
      <c r="M11" s="34">
        <f t="shared" si="0"/>
        <v>1886687.98</v>
      </c>
      <c r="N11" s="34">
        <f t="shared" si="0"/>
        <v>1764684.99</v>
      </c>
      <c r="O11" s="34">
        <f t="shared" si="0"/>
        <v>2044163.7399999998</v>
      </c>
      <c r="P11" s="34">
        <f t="shared" si="0"/>
        <v>2032923.33</v>
      </c>
      <c r="Q11" s="35">
        <f t="shared" si="0"/>
        <v>2945344.68</v>
      </c>
      <c r="R11"/>
      <c r="S11"/>
      <c r="T11"/>
      <c r="U11"/>
      <c r="V11"/>
    </row>
    <row r="12" spans="2:22" ht="48.75" customHeight="1" thickBot="1" x14ac:dyDescent="0.3">
      <c r="B12" s="290" t="s">
        <v>25</v>
      </c>
      <c r="C12" s="291"/>
      <c r="D12" s="291"/>
      <c r="E12" s="292"/>
      <c r="F12" s="282">
        <f>SUM(F11:Q11)</f>
        <v>21430066.310000002</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8.75" customHeight="1" x14ac:dyDescent="0.25">
      <c r="B15" s="307" t="s">
        <v>87</v>
      </c>
      <c r="C15" s="307"/>
      <c r="D15" s="307"/>
      <c r="E15" s="307"/>
      <c r="F15" s="307"/>
      <c r="G15" s="307"/>
      <c r="H15" s="307"/>
      <c r="I15" s="307"/>
      <c r="J15" s="307"/>
      <c r="K15" s="307"/>
      <c r="L15" s="307"/>
      <c r="M15" s="307"/>
      <c r="N15" s="307"/>
      <c r="O15" s="307"/>
      <c r="P15" s="307"/>
      <c r="Q15" s="307"/>
      <c r="R15" s="307"/>
      <c r="S15" s="307"/>
      <c r="T15" s="307"/>
      <c r="U15" s="307"/>
      <c r="V15" s="307"/>
    </row>
  </sheetData>
  <mergeCells count="19">
    <mergeCell ref="R5:R6"/>
    <mergeCell ref="F12:Q12"/>
    <mergeCell ref="B7:B10"/>
    <mergeCell ref="C7:C10"/>
    <mergeCell ref="B11:E11"/>
    <mergeCell ref="B12:E12"/>
    <mergeCell ref="B15:V15"/>
    <mergeCell ref="B2:E2"/>
    <mergeCell ref="F2:V2"/>
    <mergeCell ref="B4:B6"/>
    <mergeCell ref="C4:C6"/>
    <mergeCell ref="D4:D6"/>
    <mergeCell ref="E4:E6"/>
    <mergeCell ref="F4:V4"/>
    <mergeCell ref="S5:S6"/>
    <mergeCell ref="T5:T6"/>
    <mergeCell ref="U5:U6"/>
    <mergeCell ref="V5:V6"/>
    <mergeCell ref="F5:Q5"/>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B2:GJ15"/>
  <sheetViews>
    <sheetView showGridLines="0" view="pageBreakPreview" topLeftCell="DV3" zoomScale="85" zoomScaleNormal="40" zoomScaleSheetLayoutView="85" workbookViewId="0">
      <pane ySplit="4" topLeftCell="A9" activePane="bottomLeft" state="frozen"/>
      <selection activeCell="CO3" sqref="CO3"/>
      <selection pane="bottomLeft" activeCell="EE10" sqref="EE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7.42578125" customWidth="1"/>
    <col min="92" max="92" width="19.140625" customWidth="1"/>
    <col min="93" max="93" width="20.140625" customWidth="1"/>
    <col min="94" max="94" width="20.42578125" customWidth="1"/>
    <col min="95" max="95" width="18.7109375" customWidth="1"/>
    <col min="96" max="98" width="22.7109375" customWidth="1"/>
    <col min="99" max="99" width="16.7109375" customWidth="1"/>
    <col min="100" max="100" width="14.7109375" customWidth="1"/>
    <col min="101" max="101" width="14.42578125" customWidth="1"/>
    <col min="102" max="102" width="13.28515625" customWidth="1"/>
    <col min="103" max="103" width="18.85546875" customWidth="1"/>
    <col min="104" max="104" width="16" customWidth="1"/>
    <col min="105" max="105" width="16.85546875" customWidth="1"/>
    <col min="106" max="106" width="16.28515625" customWidth="1"/>
    <col min="107" max="107" width="17" customWidth="1"/>
    <col min="108" max="109" width="11.42578125"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6" max="116" width="11.42578125"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3" max="123" width="11.42578125"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0" max="130" width="11.42578125"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 min="137" max="137" width="11.42578125" customWidth="1"/>
    <col min="138" max="138" width="19.140625" customWidth="1"/>
    <col min="139" max="139" width="18.85546875" customWidth="1"/>
    <col min="140" max="140" width="16" customWidth="1"/>
    <col min="141" max="141" width="15.5703125" customWidth="1"/>
    <col min="142" max="142" width="16.28515625" customWidth="1"/>
    <col min="143" max="143" width="17" customWidth="1"/>
    <col min="144" max="144" width="11.42578125" customWidth="1"/>
    <col min="145" max="145" width="18.85546875" customWidth="1"/>
    <col min="146" max="149" width="15.42578125" customWidth="1"/>
    <col min="150" max="150" width="15.28515625" customWidth="1"/>
    <col min="151" max="151" width="11.42578125" customWidth="1"/>
    <col min="152" max="152" width="17.42578125" customWidth="1"/>
    <col min="153" max="153" width="15.5703125" customWidth="1"/>
    <col min="154" max="156" width="15.42578125" customWidth="1"/>
    <col min="157" max="157" width="15.5703125" customWidth="1"/>
    <col min="158" max="158" width="11.42578125" customWidth="1"/>
    <col min="159" max="159" width="18.42578125" customWidth="1"/>
    <col min="160" max="161" width="14.28515625" customWidth="1"/>
    <col min="162" max="162" width="16" customWidth="1"/>
    <col min="163" max="163" width="15" customWidth="1"/>
    <col min="164" max="164" width="17.85546875" customWidth="1"/>
    <col min="165" max="165" width="11.42578125" customWidth="1"/>
    <col min="166" max="166" width="14.140625" customWidth="1"/>
    <col min="167" max="167" width="15.85546875" customWidth="1"/>
    <col min="168" max="172" width="11.42578125" customWidth="1"/>
    <col min="173" max="173" width="14.140625" customWidth="1"/>
    <col min="174" max="174" width="13.28515625" customWidth="1"/>
    <col min="175" max="179" width="11.42578125" customWidth="1"/>
    <col min="180" max="180" width="14.140625" customWidth="1"/>
    <col min="181" max="181" width="15.85546875" customWidth="1"/>
    <col min="182" max="184" width="11.42578125" customWidth="1"/>
    <col min="185" max="185" width="18" customWidth="1"/>
  </cols>
  <sheetData>
    <row r="2" spans="2:19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38"/>
      <c r="BA2" s="38"/>
      <c r="BB2" s="38"/>
      <c r="BC2" s="38"/>
      <c r="BD2" s="38"/>
      <c r="BE2" s="295" t="s">
        <v>4</v>
      </c>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299" t="s">
        <v>0</v>
      </c>
      <c r="C4" s="299" t="s">
        <v>1</v>
      </c>
      <c r="D4" s="299" t="s">
        <v>2</v>
      </c>
      <c r="E4" s="331" t="s">
        <v>3</v>
      </c>
      <c r="F4" s="296" t="s">
        <v>18</v>
      </c>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39"/>
      <c r="BA4" s="39"/>
      <c r="BB4" s="39"/>
      <c r="BC4" s="39"/>
      <c r="BD4" s="39"/>
      <c r="BE4" s="334" t="s">
        <v>18</v>
      </c>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6"/>
    </row>
    <row r="5" spans="2:192" ht="23.25" customHeight="1" thickBot="1" x14ac:dyDescent="0.3">
      <c r="B5" s="300"/>
      <c r="C5" s="300"/>
      <c r="D5" s="300"/>
      <c r="E5" s="332"/>
      <c r="F5" s="267">
        <v>2013</v>
      </c>
      <c r="G5" s="268"/>
      <c r="H5" s="268"/>
      <c r="I5" s="268"/>
      <c r="J5" s="268"/>
      <c r="K5" s="268"/>
      <c r="L5" s="268"/>
      <c r="M5" s="268"/>
      <c r="N5" s="268"/>
      <c r="O5" s="268"/>
      <c r="P5" s="268"/>
      <c r="Q5" s="269"/>
      <c r="R5" s="265" t="s">
        <v>32</v>
      </c>
      <c r="S5" s="261" t="s">
        <v>33</v>
      </c>
      <c r="T5" s="261" t="s">
        <v>34</v>
      </c>
      <c r="U5" s="276" t="s">
        <v>35</v>
      </c>
      <c r="V5" s="263" t="s">
        <v>36</v>
      </c>
      <c r="W5" s="267">
        <v>2014</v>
      </c>
      <c r="X5" s="268"/>
      <c r="Y5" s="268"/>
      <c r="Z5" s="268"/>
      <c r="AA5" s="268"/>
      <c r="AB5" s="268"/>
      <c r="AC5" s="268"/>
      <c r="AD5" s="268"/>
      <c r="AE5" s="268"/>
      <c r="AF5" s="268"/>
      <c r="AG5" s="268"/>
      <c r="AH5" s="269"/>
      <c r="AI5" s="265" t="s">
        <v>32</v>
      </c>
      <c r="AJ5" s="261" t="s">
        <v>33</v>
      </c>
      <c r="AK5" s="261" t="s">
        <v>34</v>
      </c>
      <c r="AL5" s="276" t="s">
        <v>35</v>
      </c>
      <c r="AM5" s="263" t="s">
        <v>36</v>
      </c>
      <c r="AN5" s="296">
        <v>2015</v>
      </c>
      <c r="AO5" s="297"/>
      <c r="AP5" s="297"/>
      <c r="AQ5" s="297"/>
      <c r="AR5" s="297"/>
      <c r="AS5" s="297"/>
      <c r="AT5" s="297"/>
      <c r="AU5" s="297"/>
      <c r="AV5" s="297"/>
      <c r="AW5" s="297"/>
      <c r="AX5" s="297"/>
      <c r="AY5" s="298"/>
      <c r="AZ5" s="265" t="s">
        <v>32</v>
      </c>
      <c r="BA5" s="261" t="s">
        <v>33</v>
      </c>
      <c r="BB5" s="261" t="s">
        <v>34</v>
      </c>
      <c r="BC5" s="261" t="s">
        <v>35</v>
      </c>
      <c r="BD5" s="263" t="s">
        <v>36</v>
      </c>
      <c r="BE5" s="267">
        <v>2016</v>
      </c>
      <c r="BF5" s="268"/>
      <c r="BG5" s="268"/>
      <c r="BH5" s="268"/>
      <c r="BI5" s="268"/>
      <c r="BJ5" s="268"/>
      <c r="BK5" s="268"/>
      <c r="BL5" s="268"/>
      <c r="BM5" s="268"/>
      <c r="BN5" s="268"/>
      <c r="BO5" s="268"/>
      <c r="BP5" s="269"/>
      <c r="BQ5" s="265" t="s">
        <v>32</v>
      </c>
      <c r="BR5" s="261" t="s">
        <v>33</v>
      </c>
      <c r="BS5" s="261" t="s">
        <v>34</v>
      </c>
      <c r="BT5" s="261" t="s">
        <v>35</v>
      </c>
      <c r="BU5" s="263" t="s">
        <v>36</v>
      </c>
      <c r="BV5" s="267">
        <v>2017</v>
      </c>
      <c r="BW5" s="268"/>
      <c r="BX5" s="268"/>
      <c r="BY5" s="268"/>
      <c r="BZ5" s="268"/>
      <c r="CA5" s="268"/>
      <c r="CB5" s="268"/>
      <c r="CC5" s="268"/>
      <c r="CD5" s="268"/>
      <c r="CE5" s="268"/>
      <c r="CF5" s="268"/>
      <c r="CG5" s="269"/>
      <c r="CH5" s="265" t="s">
        <v>32</v>
      </c>
      <c r="CI5" s="261" t="s">
        <v>33</v>
      </c>
      <c r="CJ5" s="261" t="s">
        <v>34</v>
      </c>
      <c r="CK5" s="261" t="s">
        <v>35</v>
      </c>
      <c r="CL5" s="263" t="s">
        <v>36</v>
      </c>
      <c r="CM5" s="342">
        <v>2018</v>
      </c>
      <c r="CN5" s="343"/>
      <c r="CO5" s="343"/>
      <c r="CP5" s="343"/>
      <c r="CQ5" s="343"/>
      <c r="CR5" s="343"/>
      <c r="CS5" s="343"/>
      <c r="CT5" s="343"/>
      <c r="CU5" s="343"/>
      <c r="CV5" s="343"/>
      <c r="CW5" s="343"/>
      <c r="CX5" s="344"/>
      <c r="CY5" s="338" t="s">
        <v>32</v>
      </c>
      <c r="CZ5" s="327" t="s">
        <v>33</v>
      </c>
      <c r="DA5" s="327" t="s">
        <v>34</v>
      </c>
      <c r="DB5" s="329" t="s">
        <v>35</v>
      </c>
      <c r="DC5" s="340" t="s">
        <v>36</v>
      </c>
      <c r="DG5" s="265" t="s">
        <v>32</v>
      </c>
      <c r="DH5" s="261" t="s">
        <v>33</v>
      </c>
      <c r="DI5" s="261" t="s">
        <v>34</v>
      </c>
      <c r="DJ5" s="303" t="s">
        <v>35</v>
      </c>
      <c r="DK5" s="305" t="s">
        <v>36</v>
      </c>
      <c r="DN5" s="265" t="s">
        <v>32</v>
      </c>
      <c r="DO5" s="261" t="s">
        <v>33</v>
      </c>
      <c r="DP5" s="261" t="s">
        <v>34</v>
      </c>
      <c r="DQ5" s="303" t="s">
        <v>35</v>
      </c>
      <c r="DR5" s="305" t="s">
        <v>36</v>
      </c>
      <c r="DU5" s="265" t="s">
        <v>32</v>
      </c>
      <c r="DV5" s="261" t="s">
        <v>33</v>
      </c>
      <c r="DW5" s="261" t="s">
        <v>34</v>
      </c>
      <c r="DX5" s="303" t="s">
        <v>35</v>
      </c>
      <c r="DY5" s="305" t="s">
        <v>36</v>
      </c>
      <c r="EB5" s="265" t="s">
        <v>32</v>
      </c>
      <c r="EC5" s="261" t="s">
        <v>33</v>
      </c>
      <c r="ED5" s="261" t="s">
        <v>34</v>
      </c>
      <c r="EE5" s="303" t="s">
        <v>35</v>
      </c>
      <c r="EF5" s="305" t="s">
        <v>36</v>
      </c>
      <c r="EI5" s="265" t="s">
        <v>32</v>
      </c>
      <c r="EJ5" s="261" t="s">
        <v>33</v>
      </c>
      <c r="EK5" s="261" t="s">
        <v>34</v>
      </c>
      <c r="EL5" s="303" t="s">
        <v>35</v>
      </c>
      <c r="EM5" s="305" t="s">
        <v>36</v>
      </c>
      <c r="EP5" s="265" t="s">
        <v>32</v>
      </c>
      <c r="EQ5" s="261" t="s">
        <v>33</v>
      </c>
      <c r="ER5" s="261" t="s">
        <v>34</v>
      </c>
      <c r="ES5" s="303" t="s">
        <v>35</v>
      </c>
      <c r="ET5" s="305" t="s">
        <v>36</v>
      </c>
      <c r="EW5" s="265" t="s">
        <v>32</v>
      </c>
      <c r="EX5" s="261" t="s">
        <v>33</v>
      </c>
      <c r="EY5" s="261" t="s">
        <v>34</v>
      </c>
      <c r="EZ5" s="303" t="s">
        <v>35</v>
      </c>
      <c r="FA5" s="305" t="s">
        <v>36</v>
      </c>
      <c r="FD5" s="265" t="s">
        <v>32</v>
      </c>
      <c r="FE5" s="261" t="s">
        <v>33</v>
      </c>
      <c r="FF5" s="261" t="s">
        <v>34</v>
      </c>
      <c r="FG5" s="303" t="s">
        <v>35</v>
      </c>
      <c r="FH5" s="305" t="s">
        <v>36</v>
      </c>
      <c r="FK5" s="265" t="s">
        <v>32</v>
      </c>
      <c r="FL5" s="261" t="s">
        <v>33</v>
      </c>
      <c r="FM5" s="261" t="s">
        <v>34</v>
      </c>
      <c r="FN5" s="303" t="s">
        <v>35</v>
      </c>
      <c r="FO5" s="305" t="s">
        <v>36</v>
      </c>
      <c r="FR5" s="265" t="s">
        <v>32</v>
      </c>
      <c r="FS5" s="261" t="s">
        <v>33</v>
      </c>
      <c r="FT5" s="261" t="s">
        <v>34</v>
      </c>
      <c r="FU5" s="303" t="s">
        <v>35</v>
      </c>
      <c r="FV5" s="305" t="s">
        <v>36</v>
      </c>
      <c r="FY5" s="265" t="s">
        <v>32</v>
      </c>
      <c r="FZ5" s="261" t="s">
        <v>33</v>
      </c>
      <c r="GA5" s="261" t="s">
        <v>34</v>
      </c>
      <c r="GB5" s="303" t="s">
        <v>35</v>
      </c>
      <c r="GC5" s="305" t="s">
        <v>36</v>
      </c>
      <c r="GF5" s="265" t="s">
        <v>32</v>
      </c>
      <c r="GG5" s="261" t="s">
        <v>33</v>
      </c>
      <c r="GH5" s="261" t="s">
        <v>34</v>
      </c>
      <c r="GI5" s="303" t="s">
        <v>35</v>
      </c>
      <c r="GJ5" s="305" t="s">
        <v>36</v>
      </c>
    </row>
    <row r="6" spans="2:192" ht="30.75" customHeight="1" thickBot="1" x14ac:dyDescent="0.3">
      <c r="B6" s="301"/>
      <c r="C6" s="301"/>
      <c r="D6" s="301"/>
      <c r="E6" s="333"/>
      <c r="F6" s="17" t="s">
        <v>8</v>
      </c>
      <c r="G6" s="18" t="s">
        <v>7</v>
      </c>
      <c r="H6" s="18" t="s">
        <v>9</v>
      </c>
      <c r="I6" s="18" t="s">
        <v>10</v>
      </c>
      <c r="J6" s="18" t="s">
        <v>9</v>
      </c>
      <c r="K6" s="18" t="s">
        <v>11</v>
      </c>
      <c r="L6" s="18" t="s">
        <v>11</v>
      </c>
      <c r="M6" s="18" t="s">
        <v>10</v>
      </c>
      <c r="N6" s="18" t="s">
        <v>12</v>
      </c>
      <c r="O6" s="18" t="s">
        <v>13</v>
      </c>
      <c r="P6" s="18" t="s">
        <v>14</v>
      </c>
      <c r="Q6" s="19" t="s">
        <v>15</v>
      </c>
      <c r="R6" s="266"/>
      <c r="S6" s="262"/>
      <c r="T6" s="262"/>
      <c r="U6" s="277"/>
      <c r="V6" s="264"/>
      <c r="W6" s="20" t="s">
        <v>16</v>
      </c>
      <c r="X6" s="16" t="s">
        <v>7</v>
      </c>
      <c r="Y6" s="16" t="s">
        <v>9</v>
      </c>
      <c r="Z6" s="16" t="s">
        <v>10</v>
      </c>
      <c r="AA6" s="16" t="s">
        <v>9</v>
      </c>
      <c r="AB6" s="16" t="s">
        <v>11</v>
      </c>
      <c r="AC6" s="16" t="s">
        <v>11</v>
      </c>
      <c r="AD6" s="16" t="s">
        <v>10</v>
      </c>
      <c r="AE6" s="16" t="s">
        <v>12</v>
      </c>
      <c r="AF6" s="16" t="s">
        <v>13</v>
      </c>
      <c r="AG6" s="16" t="s">
        <v>14</v>
      </c>
      <c r="AH6" s="21" t="s">
        <v>15</v>
      </c>
      <c r="AI6" s="266"/>
      <c r="AJ6" s="262"/>
      <c r="AK6" s="262"/>
      <c r="AL6" s="277"/>
      <c r="AM6" s="264"/>
      <c r="AN6" s="17" t="s">
        <v>16</v>
      </c>
      <c r="AO6" s="18" t="s">
        <v>7</v>
      </c>
      <c r="AP6" s="18" t="s">
        <v>9</v>
      </c>
      <c r="AQ6" s="18" t="s">
        <v>10</v>
      </c>
      <c r="AR6" s="18" t="s">
        <v>9</v>
      </c>
      <c r="AS6" s="18" t="s">
        <v>11</v>
      </c>
      <c r="AT6" s="18" t="s">
        <v>11</v>
      </c>
      <c r="AU6" s="18" t="s">
        <v>10</v>
      </c>
      <c r="AV6" s="18" t="s">
        <v>12</v>
      </c>
      <c r="AW6" s="18" t="s">
        <v>13</v>
      </c>
      <c r="AX6" s="18" t="s">
        <v>14</v>
      </c>
      <c r="AY6" s="19" t="s">
        <v>15</v>
      </c>
      <c r="AZ6" s="266"/>
      <c r="BA6" s="262"/>
      <c r="BB6" s="262"/>
      <c r="BC6" s="262"/>
      <c r="BD6" s="293"/>
      <c r="BE6" s="20" t="s">
        <v>16</v>
      </c>
      <c r="BF6" s="16" t="s">
        <v>7</v>
      </c>
      <c r="BG6" s="16" t="s">
        <v>9</v>
      </c>
      <c r="BH6" s="16" t="s">
        <v>10</v>
      </c>
      <c r="BI6" s="16" t="s">
        <v>9</v>
      </c>
      <c r="BJ6" s="16" t="s">
        <v>11</v>
      </c>
      <c r="BK6" s="16" t="s">
        <v>11</v>
      </c>
      <c r="BL6" s="16" t="s">
        <v>10</v>
      </c>
      <c r="BM6" s="16" t="s">
        <v>12</v>
      </c>
      <c r="BN6" s="16" t="s">
        <v>13</v>
      </c>
      <c r="BO6" s="16" t="s">
        <v>14</v>
      </c>
      <c r="BP6" s="21" t="s">
        <v>15</v>
      </c>
      <c r="BQ6" s="266"/>
      <c r="BR6" s="262"/>
      <c r="BS6" s="262"/>
      <c r="BT6" s="262"/>
      <c r="BU6" s="264"/>
      <c r="BV6" s="20" t="s">
        <v>16</v>
      </c>
      <c r="BW6" s="16" t="s">
        <v>7</v>
      </c>
      <c r="BX6" s="16" t="s">
        <v>9</v>
      </c>
      <c r="BY6" s="16" t="s">
        <v>10</v>
      </c>
      <c r="BZ6" s="16" t="s">
        <v>9</v>
      </c>
      <c r="CA6" s="16" t="s">
        <v>11</v>
      </c>
      <c r="CB6" s="16" t="s">
        <v>11</v>
      </c>
      <c r="CC6" s="16" t="s">
        <v>10</v>
      </c>
      <c r="CD6" s="16" t="s">
        <v>12</v>
      </c>
      <c r="CE6" s="16" t="s">
        <v>13</v>
      </c>
      <c r="CF6" s="16" t="s">
        <v>14</v>
      </c>
      <c r="CG6" s="21" t="s">
        <v>15</v>
      </c>
      <c r="CH6" s="266"/>
      <c r="CI6" s="262"/>
      <c r="CJ6" s="262"/>
      <c r="CK6" s="262"/>
      <c r="CL6" s="264"/>
      <c r="CM6" s="107" t="s">
        <v>16</v>
      </c>
      <c r="CN6" s="108" t="s">
        <v>7</v>
      </c>
      <c r="CO6" s="108" t="s">
        <v>9</v>
      </c>
      <c r="CP6" s="108" t="s">
        <v>10</v>
      </c>
      <c r="CQ6" s="108" t="s">
        <v>9</v>
      </c>
      <c r="CR6" s="108" t="s">
        <v>11</v>
      </c>
      <c r="CS6" s="108" t="s">
        <v>11</v>
      </c>
      <c r="CT6" s="108" t="s">
        <v>10</v>
      </c>
      <c r="CU6" s="108" t="s">
        <v>12</v>
      </c>
      <c r="CV6" s="108" t="s">
        <v>13</v>
      </c>
      <c r="CW6" s="108" t="s">
        <v>14</v>
      </c>
      <c r="CX6" s="109" t="s">
        <v>15</v>
      </c>
      <c r="CY6" s="339"/>
      <c r="CZ6" s="328"/>
      <c r="DA6" s="328"/>
      <c r="DB6" s="330"/>
      <c r="DC6" s="341"/>
      <c r="DF6" s="17" t="s">
        <v>16</v>
      </c>
      <c r="DG6" s="266"/>
      <c r="DH6" s="262"/>
      <c r="DI6" s="262"/>
      <c r="DJ6" s="304"/>
      <c r="DK6" s="306"/>
      <c r="DM6" s="18" t="s">
        <v>7</v>
      </c>
      <c r="DN6" s="266"/>
      <c r="DO6" s="262"/>
      <c r="DP6" s="262"/>
      <c r="DQ6" s="304"/>
      <c r="DR6" s="306"/>
      <c r="DT6" s="18" t="s">
        <v>9</v>
      </c>
      <c r="DU6" s="266"/>
      <c r="DV6" s="262"/>
      <c r="DW6" s="262"/>
      <c r="DX6" s="304"/>
      <c r="DY6" s="306"/>
      <c r="EA6" s="18" t="s">
        <v>10</v>
      </c>
      <c r="EB6" s="266"/>
      <c r="EC6" s="262"/>
      <c r="ED6" s="262"/>
      <c r="EE6" s="304"/>
      <c r="EF6" s="306"/>
      <c r="EH6" s="18" t="s">
        <v>9</v>
      </c>
      <c r="EI6" s="266"/>
      <c r="EJ6" s="262"/>
      <c r="EK6" s="262"/>
      <c r="EL6" s="304"/>
      <c r="EM6" s="306"/>
      <c r="EO6" s="18" t="s">
        <v>11</v>
      </c>
      <c r="EP6" s="266"/>
      <c r="EQ6" s="262"/>
      <c r="ER6" s="262"/>
      <c r="ES6" s="304"/>
      <c r="ET6" s="306"/>
      <c r="EV6" s="18" t="s">
        <v>11</v>
      </c>
      <c r="EW6" s="266"/>
      <c r="EX6" s="262"/>
      <c r="EY6" s="262"/>
      <c r="EZ6" s="304"/>
      <c r="FA6" s="306"/>
      <c r="FC6" s="18" t="s">
        <v>10</v>
      </c>
      <c r="FD6" s="266"/>
      <c r="FE6" s="262"/>
      <c r="FF6" s="262"/>
      <c r="FG6" s="304"/>
      <c r="FH6" s="306"/>
      <c r="FJ6" s="18" t="s">
        <v>12</v>
      </c>
      <c r="FK6" s="266"/>
      <c r="FL6" s="262"/>
      <c r="FM6" s="262"/>
      <c r="FN6" s="304"/>
      <c r="FO6" s="306"/>
      <c r="FQ6" s="18" t="s">
        <v>13</v>
      </c>
      <c r="FR6" s="266"/>
      <c r="FS6" s="262"/>
      <c r="FT6" s="262"/>
      <c r="FU6" s="304"/>
      <c r="FV6" s="306"/>
      <c r="FX6" s="18" t="s">
        <v>14</v>
      </c>
      <c r="FY6" s="266"/>
      <c r="FZ6" s="262"/>
      <c r="GA6" s="262"/>
      <c r="GB6" s="304"/>
      <c r="GC6" s="306"/>
      <c r="GE6" s="18" t="s">
        <v>15</v>
      </c>
      <c r="GF6" s="266"/>
      <c r="GG6" s="262"/>
      <c r="GH6" s="262"/>
      <c r="GI6" s="304"/>
      <c r="GJ6" s="306"/>
    </row>
    <row r="7" spans="2:192" s="31" customFormat="1" ht="80.25" customHeight="1" x14ac:dyDescent="0.25">
      <c r="B7" s="316" t="s">
        <v>80</v>
      </c>
      <c r="C7" s="319" t="s">
        <v>23</v>
      </c>
      <c r="D7" s="102" t="s">
        <v>62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81"/>
      <c r="CM7" s="99">
        <v>830115.86</v>
      </c>
      <c r="CN7" s="101">
        <v>772667.32</v>
      </c>
      <c r="CO7" s="101">
        <v>1243240.27</v>
      </c>
      <c r="CP7" s="101">
        <v>1036039.51</v>
      </c>
      <c r="CQ7" s="101">
        <v>896265.71</v>
      </c>
      <c r="CR7" s="101">
        <v>1045760.06</v>
      </c>
      <c r="CS7" s="101">
        <v>1416128.02</v>
      </c>
      <c r="CT7" s="101">
        <f>+FC7</f>
        <v>1442844.27</v>
      </c>
      <c r="CU7" s="101">
        <v>1058148.98</v>
      </c>
      <c r="CV7" s="101">
        <v>947089.52</v>
      </c>
      <c r="CW7" s="76">
        <v>1306361.42</v>
      </c>
      <c r="CX7" s="115">
        <v>0</v>
      </c>
      <c r="CY7" s="78"/>
      <c r="CZ7" s="82"/>
      <c r="DA7" s="82"/>
      <c r="DB7" s="80"/>
      <c r="DC7" s="81"/>
      <c r="DF7" s="28">
        <v>830115.86</v>
      </c>
      <c r="DG7" s="42"/>
      <c r="DH7" s="50"/>
      <c r="DI7" s="50"/>
      <c r="DJ7" s="45"/>
      <c r="DK7" s="43">
        <v>0</v>
      </c>
      <c r="DM7" s="29">
        <v>772667.32</v>
      </c>
      <c r="DN7" s="42"/>
      <c r="DO7" s="50"/>
      <c r="DP7" s="50"/>
      <c r="DQ7" s="45"/>
      <c r="DR7" s="43">
        <v>0</v>
      </c>
      <c r="DT7" s="29">
        <v>1243240.27</v>
      </c>
      <c r="DU7" s="42"/>
      <c r="DV7" s="50"/>
      <c r="DW7" s="50"/>
      <c r="DX7" s="45"/>
      <c r="DY7" s="43">
        <v>0</v>
      </c>
      <c r="EA7" s="29">
        <v>1036039.51</v>
      </c>
      <c r="EB7" s="42"/>
      <c r="EC7" s="50"/>
      <c r="ED7" s="50"/>
      <c r="EE7" s="45"/>
      <c r="EF7" s="43">
        <v>0</v>
      </c>
      <c r="EH7" s="29">
        <v>896265.71</v>
      </c>
      <c r="EI7" s="42"/>
      <c r="EJ7" s="50"/>
      <c r="EK7" s="50"/>
      <c r="EL7" s="45"/>
      <c r="EM7" s="43">
        <v>0</v>
      </c>
      <c r="EO7" s="29">
        <v>1045760.06</v>
      </c>
      <c r="EP7" s="42"/>
      <c r="EQ7" s="50"/>
      <c r="ER7" s="50"/>
      <c r="ES7" s="45"/>
      <c r="ET7" s="43">
        <v>0</v>
      </c>
      <c r="EV7" s="29">
        <v>1416128.02</v>
      </c>
      <c r="EW7" s="42"/>
      <c r="EX7" s="50"/>
      <c r="EY7" s="50"/>
      <c r="EZ7" s="45"/>
      <c r="FA7" s="43">
        <v>0</v>
      </c>
      <c r="FC7" s="29">
        <v>1442844.27</v>
      </c>
      <c r="FD7" s="42"/>
      <c r="FE7" s="50"/>
      <c r="FF7" s="50"/>
      <c r="FG7" s="45"/>
      <c r="FH7" s="43">
        <v>0</v>
      </c>
      <c r="FJ7" s="29">
        <v>1058148.98</v>
      </c>
      <c r="FK7" s="42"/>
      <c r="FL7" s="50"/>
      <c r="FM7" s="50"/>
      <c r="FN7" s="45"/>
      <c r="FO7" s="43">
        <v>0</v>
      </c>
      <c r="FQ7" s="76">
        <v>947089.52</v>
      </c>
      <c r="FR7" s="42"/>
      <c r="FS7" s="50"/>
      <c r="FT7" s="50"/>
      <c r="FU7" s="45"/>
      <c r="FV7" s="43">
        <v>0</v>
      </c>
      <c r="FX7" s="76">
        <v>1306361.42</v>
      </c>
      <c r="FY7" s="42"/>
      <c r="FZ7" s="50"/>
      <c r="GA7" s="50"/>
      <c r="GB7" s="45"/>
      <c r="GC7" s="43">
        <v>0</v>
      </c>
      <c r="GE7" s="116">
        <f>+CX7</f>
        <v>0</v>
      </c>
      <c r="GF7" s="42"/>
      <c r="GG7" s="50"/>
      <c r="GH7" s="50"/>
      <c r="GI7" s="45"/>
      <c r="GJ7" s="43">
        <v>0</v>
      </c>
    </row>
    <row r="8" spans="2:192" s="31" customFormat="1" ht="156" customHeight="1" x14ac:dyDescent="0.25">
      <c r="B8" s="317"/>
      <c r="C8" s="320"/>
      <c r="D8" s="104" t="s">
        <v>68</v>
      </c>
      <c r="E8" s="103" t="s">
        <v>27</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81"/>
      <c r="CM8" s="99">
        <v>125014.39999999999</v>
      </c>
      <c r="CN8" s="101">
        <v>105892.54</v>
      </c>
      <c r="CO8" s="101">
        <v>96962</v>
      </c>
      <c r="CP8" s="101">
        <v>96962</v>
      </c>
      <c r="CQ8" s="101">
        <v>111478.13</v>
      </c>
      <c r="CR8" s="101">
        <v>119962</v>
      </c>
      <c r="CS8" s="101">
        <v>205463.07</v>
      </c>
      <c r="CT8" s="101">
        <f>+FC8</f>
        <v>125182.2</v>
      </c>
      <c r="CU8" s="101">
        <v>106823</v>
      </c>
      <c r="CV8" s="101">
        <v>112207.67999999999</v>
      </c>
      <c r="CW8" s="76">
        <v>110291.33</v>
      </c>
      <c r="CX8" s="115">
        <v>0</v>
      </c>
      <c r="CY8" s="78"/>
      <c r="CZ8" s="80"/>
      <c r="DA8" s="80"/>
      <c r="DB8" s="80"/>
      <c r="DC8" s="81"/>
      <c r="DF8" s="28">
        <v>125014.39999999999</v>
      </c>
      <c r="DG8" s="42"/>
      <c r="DH8" s="45"/>
      <c r="DI8" s="45"/>
      <c r="DJ8" s="45"/>
      <c r="DK8" s="43">
        <v>0</v>
      </c>
      <c r="DM8" s="29">
        <v>105892.54</v>
      </c>
      <c r="DN8" s="42"/>
      <c r="DO8" s="45"/>
      <c r="DP8" s="45"/>
      <c r="DQ8" s="45"/>
      <c r="DR8" s="43">
        <v>0</v>
      </c>
      <c r="DT8" s="29">
        <v>96962</v>
      </c>
      <c r="DU8" s="42"/>
      <c r="DV8" s="45"/>
      <c r="DW8" s="45"/>
      <c r="DX8" s="45"/>
      <c r="DY8" s="43">
        <v>0</v>
      </c>
      <c r="EA8" s="29">
        <v>96962</v>
      </c>
      <c r="EB8" s="42"/>
      <c r="EC8" s="45"/>
      <c r="ED8" s="45"/>
      <c r="EE8" s="45"/>
      <c r="EF8" s="43">
        <v>0</v>
      </c>
      <c r="EH8" s="29">
        <v>111478.13</v>
      </c>
      <c r="EI8" s="42"/>
      <c r="EJ8" s="45"/>
      <c r="EK8" s="45"/>
      <c r="EL8" s="45"/>
      <c r="EM8" s="43">
        <v>0</v>
      </c>
      <c r="EO8" s="29">
        <v>119962</v>
      </c>
      <c r="EP8" s="42"/>
      <c r="EQ8" s="45"/>
      <c r="ER8" s="45"/>
      <c r="ES8" s="45"/>
      <c r="ET8" s="43">
        <v>0</v>
      </c>
      <c r="EV8" s="29">
        <v>205463.07</v>
      </c>
      <c r="EW8" s="42"/>
      <c r="EX8" s="45"/>
      <c r="EY8" s="45"/>
      <c r="EZ8" s="45"/>
      <c r="FA8" s="43">
        <v>0</v>
      </c>
      <c r="FC8" s="29">
        <v>125182.2</v>
      </c>
      <c r="FD8" s="42"/>
      <c r="FE8" s="45"/>
      <c r="FF8" s="45"/>
      <c r="FG8" s="45"/>
      <c r="FH8" s="43">
        <v>0</v>
      </c>
      <c r="FJ8" s="29">
        <v>106823</v>
      </c>
      <c r="FK8" s="42"/>
      <c r="FL8" s="45"/>
      <c r="FM8" s="45"/>
      <c r="FN8" s="45"/>
      <c r="FO8" s="43">
        <v>0</v>
      </c>
      <c r="FQ8" s="76">
        <v>112207.67999999999</v>
      </c>
      <c r="FR8" s="42"/>
      <c r="FS8" s="45"/>
      <c r="FT8" s="45"/>
      <c r="FU8" s="45"/>
      <c r="FV8" s="43">
        <v>0</v>
      </c>
      <c r="FX8" s="76">
        <v>110291.33</v>
      </c>
      <c r="FY8" s="42"/>
      <c r="FZ8" s="45"/>
      <c r="GA8" s="45"/>
      <c r="GB8" s="45"/>
      <c r="GC8" s="43">
        <v>0</v>
      </c>
      <c r="GE8" s="116">
        <f t="shared" ref="GE8:GE10" si="0">+CX8</f>
        <v>0</v>
      </c>
      <c r="GF8" s="42"/>
      <c r="GG8" s="45"/>
      <c r="GH8" s="45"/>
      <c r="GI8" s="45"/>
      <c r="GJ8" s="43">
        <v>0</v>
      </c>
    </row>
    <row r="9" spans="2:192" s="31" customFormat="1" ht="156.75" customHeight="1" x14ac:dyDescent="0.25">
      <c r="B9" s="317"/>
      <c r="C9" s="320"/>
      <c r="D9" s="104" t="s">
        <v>71</v>
      </c>
      <c r="E9" s="105" t="s">
        <v>30</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81"/>
      <c r="CM9" s="99">
        <v>416967.87</v>
      </c>
      <c r="CN9" s="101">
        <v>472837.49</v>
      </c>
      <c r="CO9" s="101">
        <v>408773</v>
      </c>
      <c r="CP9" s="101">
        <v>509644.07</v>
      </c>
      <c r="CQ9" s="101">
        <v>462955.67</v>
      </c>
      <c r="CR9" s="101">
        <v>586338.23</v>
      </c>
      <c r="CS9" s="101">
        <v>1006071.11</v>
      </c>
      <c r="CT9" s="101">
        <f>+FC9</f>
        <v>676489.27</v>
      </c>
      <c r="CU9" s="101">
        <v>716053.77</v>
      </c>
      <c r="CV9" s="101">
        <v>766121.54</v>
      </c>
      <c r="CW9" s="76">
        <v>876498.72</v>
      </c>
      <c r="CX9" s="115">
        <v>0</v>
      </c>
      <c r="CY9" s="78"/>
      <c r="CZ9" s="80"/>
      <c r="DA9" s="80"/>
      <c r="DB9" s="80"/>
      <c r="DC9" s="81"/>
      <c r="DF9" s="28">
        <v>416967.87</v>
      </c>
      <c r="DG9" s="42"/>
      <c r="DH9" s="45"/>
      <c r="DI9" s="45"/>
      <c r="DJ9" s="45"/>
      <c r="DK9" s="43">
        <v>0</v>
      </c>
      <c r="DM9" s="29">
        <v>472837.49</v>
      </c>
      <c r="DN9" s="42"/>
      <c r="DO9" s="45"/>
      <c r="DP9" s="45"/>
      <c r="DQ9" s="45"/>
      <c r="DR9" s="43">
        <v>0</v>
      </c>
      <c r="DT9" s="29">
        <v>408773</v>
      </c>
      <c r="DU9" s="42"/>
      <c r="DV9" s="45"/>
      <c r="DW9" s="45"/>
      <c r="DX9" s="45"/>
      <c r="DY9" s="43">
        <v>0</v>
      </c>
      <c r="EA9" s="29">
        <v>509644.07</v>
      </c>
      <c r="EB9" s="42"/>
      <c r="EC9" s="45"/>
      <c r="ED9" s="45"/>
      <c r="EE9" s="45"/>
      <c r="EF9" s="43">
        <v>0</v>
      </c>
      <c r="EH9" s="29">
        <v>462955.67</v>
      </c>
      <c r="EI9" s="42"/>
      <c r="EJ9" s="45"/>
      <c r="EK9" s="45"/>
      <c r="EL9" s="45"/>
      <c r="EM9" s="43">
        <v>0</v>
      </c>
      <c r="EO9" s="29">
        <v>586338.23</v>
      </c>
      <c r="EP9" s="42"/>
      <c r="EQ9" s="45"/>
      <c r="ER9" s="45"/>
      <c r="ES9" s="45"/>
      <c r="ET9" s="43">
        <v>0</v>
      </c>
      <c r="EV9" s="29">
        <v>1006071.11</v>
      </c>
      <c r="EW9" s="42"/>
      <c r="EX9" s="45"/>
      <c r="EY9" s="45"/>
      <c r="EZ9" s="45"/>
      <c r="FA9" s="43">
        <v>0</v>
      </c>
      <c r="FC9" s="29">
        <v>676489.27</v>
      </c>
      <c r="FD9" s="42"/>
      <c r="FE9" s="45"/>
      <c r="FF9" s="45"/>
      <c r="FG9" s="45"/>
      <c r="FH9" s="43">
        <v>0</v>
      </c>
      <c r="FJ9" s="29">
        <v>716053.77</v>
      </c>
      <c r="FK9" s="42"/>
      <c r="FL9" s="45"/>
      <c r="FM9" s="45"/>
      <c r="FN9" s="45"/>
      <c r="FO9" s="43">
        <v>0</v>
      </c>
      <c r="FQ9" s="76">
        <v>766121.54</v>
      </c>
      <c r="FR9" s="42"/>
      <c r="FS9" s="114"/>
      <c r="FT9" s="45"/>
      <c r="FU9" s="45"/>
      <c r="FV9" s="43">
        <v>0</v>
      </c>
      <c r="FX9" s="76">
        <v>876498.72</v>
      </c>
      <c r="FY9" s="42"/>
      <c r="FZ9" s="114"/>
      <c r="GA9" s="45"/>
      <c r="GB9" s="45"/>
      <c r="GC9" s="43">
        <v>0</v>
      </c>
      <c r="GE9" s="116">
        <f t="shared" si="0"/>
        <v>0</v>
      </c>
      <c r="GF9" s="42"/>
      <c r="GG9" s="114"/>
      <c r="GH9" s="45"/>
      <c r="GI9" s="45"/>
      <c r="GJ9" s="43">
        <v>0</v>
      </c>
    </row>
    <row r="10" spans="2:192" s="31" customFormat="1" ht="100.5" customHeight="1" thickBot="1" x14ac:dyDescent="0.3">
      <c r="B10" s="318"/>
      <c r="C10" s="320"/>
      <c r="D10" s="106" t="s">
        <v>72</v>
      </c>
      <c r="E10" s="106" t="s">
        <v>31</v>
      </c>
      <c r="F10" s="75">
        <v>0</v>
      </c>
      <c r="G10" s="76">
        <v>0</v>
      </c>
      <c r="H10" s="76">
        <v>0</v>
      </c>
      <c r="I10" s="76">
        <v>0</v>
      </c>
      <c r="J10" s="76">
        <v>0</v>
      </c>
      <c r="K10" s="76">
        <v>0</v>
      </c>
      <c r="L10" s="76">
        <v>0</v>
      </c>
      <c r="M10" s="76">
        <v>0</v>
      </c>
      <c r="N10" s="76">
        <v>0</v>
      </c>
      <c r="O10" s="76">
        <v>0</v>
      </c>
      <c r="P10" s="76">
        <v>0</v>
      </c>
      <c r="Q10" s="77">
        <v>0</v>
      </c>
      <c r="R10" s="84">
        <v>0</v>
      </c>
      <c r="S10" s="85">
        <v>0</v>
      </c>
      <c r="T10" s="85">
        <v>0</v>
      </c>
      <c r="U10" s="86">
        <v>0</v>
      </c>
      <c r="V10" s="87"/>
      <c r="W10" s="75">
        <v>0</v>
      </c>
      <c r="X10" s="76">
        <v>0</v>
      </c>
      <c r="Y10" s="76">
        <v>18892.5</v>
      </c>
      <c r="Z10" s="76">
        <v>0</v>
      </c>
      <c r="AA10" s="76">
        <v>20034.41</v>
      </c>
      <c r="AB10" s="76">
        <v>0</v>
      </c>
      <c r="AC10" s="76">
        <v>123.75</v>
      </c>
      <c r="AD10" s="76">
        <v>1930.46</v>
      </c>
      <c r="AE10" s="76">
        <v>2050</v>
      </c>
      <c r="AF10" s="76">
        <v>4431.45</v>
      </c>
      <c r="AG10" s="76">
        <v>8267.4</v>
      </c>
      <c r="AH10" s="77">
        <v>0</v>
      </c>
      <c r="AI10" s="84">
        <v>44606.12</v>
      </c>
      <c r="AJ10" s="85">
        <f>AI10/38857</f>
        <v>1.1479558380729342</v>
      </c>
      <c r="AK10" s="85">
        <v>11123.85</v>
      </c>
      <c r="AL10" s="86">
        <f>AK10/38857</f>
        <v>0.28627660395810278</v>
      </c>
      <c r="AM10" s="88" t="s">
        <v>42</v>
      </c>
      <c r="AN10" s="75">
        <v>171074.5</v>
      </c>
      <c r="AO10" s="76">
        <v>136451.59</v>
      </c>
      <c r="AP10" s="76">
        <v>120974.81</v>
      </c>
      <c r="AQ10" s="76">
        <v>125990.68</v>
      </c>
      <c r="AR10" s="76">
        <v>168750.13</v>
      </c>
      <c r="AS10" s="76">
        <v>153884.63</v>
      </c>
      <c r="AT10" s="76">
        <v>241265.48</v>
      </c>
      <c r="AU10" s="76">
        <v>157463</v>
      </c>
      <c r="AV10" s="76">
        <v>138489.49</v>
      </c>
      <c r="AW10" s="76">
        <v>158118.1</v>
      </c>
      <c r="AX10" s="76">
        <v>132249</v>
      </c>
      <c r="AY10" s="77">
        <v>243421.51</v>
      </c>
      <c r="AZ10" s="89">
        <v>1839715.08</v>
      </c>
      <c r="BA10" s="90">
        <f>AZ10/21978</f>
        <v>83.707119847119856</v>
      </c>
      <c r="BB10" s="90">
        <v>108417.84</v>
      </c>
      <c r="BC10" s="90">
        <f>BB10/21978</f>
        <v>4.9330166530166526</v>
      </c>
      <c r="BD10" s="91" t="s">
        <v>49</v>
      </c>
      <c r="BE10" s="75">
        <v>96093.71</v>
      </c>
      <c r="BF10" s="76">
        <v>173799</v>
      </c>
      <c r="BG10" s="76">
        <v>117328.21</v>
      </c>
      <c r="BH10" s="76">
        <v>159636.94</v>
      </c>
      <c r="BI10" s="76">
        <v>128995</v>
      </c>
      <c r="BJ10" s="76">
        <v>192085.59</v>
      </c>
      <c r="BK10" s="76">
        <v>212391.75</v>
      </c>
      <c r="BL10" s="76">
        <v>121803.6</v>
      </c>
      <c r="BM10" s="76">
        <v>107613.64</v>
      </c>
      <c r="BN10" s="76">
        <v>136021.6</v>
      </c>
      <c r="BO10" s="76">
        <v>179529.95</v>
      </c>
      <c r="BP10" s="77">
        <v>175842.86</v>
      </c>
      <c r="BQ10" s="89"/>
      <c r="BR10" s="90"/>
      <c r="BS10" s="90"/>
      <c r="BT10" s="92"/>
      <c r="BU10" s="93"/>
      <c r="BV10" s="75">
        <v>149152.1</v>
      </c>
      <c r="BW10" s="76">
        <v>116785</v>
      </c>
      <c r="BX10" s="76">
        <v>116785</v>
      </c>
      <c r="BY10" s="76">
        <v>146155</v>
      </c>
      <c r="BZ10" s="76">
        <v>133535.4</v>
      </c>
      <c r="CA10" s="76">
        <v>162267.72</v>
      </c>
      <c r="CB10" s="76">
        <v>234792.39</v>
      </c>
      <c r="CC10" s="76">
        <v>151230.74</v>
      </c>
      <c r="CD10" s="76">
        <v>161333.70000000001</v>
      </c>
      <c r="CE10" s="76">
        <v>169526.39999999999</v>
      </c>
      <c r="CF10" s="76">
        <v>139403</v>
      </c>
      <c r="CG10" s="77">
        <v>244597.6</v>
      </c>
      <c r="CH10" s="89"/>
      <c r="CI10" s="90"/>
      <c r="CJ10" s="90"/>
      <c r="CK10" s="92"/>
      <c r="CL10" s="93"/>
      <c r="CM10" s="99">
        <v>167257.25</v>
      </c>
      <c r="CN10" s="101">
        <v>130392.5</v>
      </c>
      <c r="CO10" s="101">
        <v>138314.71</v>
      </c>
      <c r="CP10" s="101">
        <v>162198.71</v>
      </c>
      <c r="CQ10" s="101">
        <v>138056</v>
      </c>
      <c r="CR10" s="101">
        <v>142225.18</v>
      </c>
      <c r="CS10" s="101">
        <v>258376.49</v>
      </c>
      <c r="CT10" s="101">
        <f>+FC10</f>
        <v>166488</v>
      </c>
      <c r="CU10" s="101">
        <v>163758</v>
      </c>
      <c r="CV10" s="101">
        <v>138962</v>
      </c>
      <c r="CW10" s="76">
        <v>159071.5</v>
      </c>
      <c r="CX10" s="115">
        <v>0</v>
      </c>
      <c r="CY10" s="110">
        <f>+DG10+DN10+DU10+EB10+EI10+EP10+EW10+FD10+FK10+FR10+FY10+GF10</f>
        <v>1334832.49</v>
      </c>
      <c r="CZ10" s="111">
        <f>CY10/DC10</f>
        <v>37.151952183472957</v>
      </c>
      <c r="DA10" s="110">
        <f>+DI10+DP10+DW10+ED10+EK10+ER10+EY10+FF10+FM10+FT10+GA10+GH10</f>
        <v>124695.89</v>
      </c>
      <c r="DB10" s="112">
        <f>DA10/DC10</f>
        <v>3.4706195552339336</v>
      </c>
      <c r="DC10" s="113">
        <f>+DR10+EF10+EM10+ET10+FA10+FH10+FO10+FV10+GC10+GJ10</f>
        <v>35929</v>
      </c>
      <c r="DF10" s="28">
        <v>167257.25</v>
      </c>
      <c r="DG10" s="70"/>
      <c r="DH10" s="71"/>
      <c r="DI10" s="71"/>
      <c r="DJ10" s="72"/>
      <c r="DK10" s="22">
        <v>0</v>
      </c>
      <c r="DM10" s="29">
        <v>130392.5</v>
      </c>
      <c r="DN10" s="40">
        <v>130392.5</v>
      </c>
      <c r="DO10" s="41">
        <f>DN10/DR10</f>
        <v>31.803048780487806</v>
      </c>
      <c r="DP10" s="41"/>
      <c r="DQ10" s="48"/>
      <c r="DR10" s="55">
        <v>4100</v>
      </c>
      <c r="DT10" s="29">
        <v>138314.71</v>
      </c>
      <c r="DU10" s="40"/>
      <c r="DV10" s="41"/>
      <c r="DW10" s="41"/>
      <c r="DX10" s="48"/>
      <c r="DY10" s="22">
        <v>0</v>
      </c>
      <c r="EA10" s="29">
        <v>162198.71</v>
      </c>
      <c r="EB10" s="40">
        <v>135455</v>
      </c>
      <c r="EC10" s="41">
        <f>EB10/EF10</f>
        <v>17.799605781865967</v>
      </c>
      <c r="ED10" s="41">
        <v>26743.71</v>
      </c>
      <c r="EE10" s="48">
        <f>ED10/EF10</f>
        <v>3.5142851511169511</v>
      </c>
      <c r="EF10" s="55">
        <v>7610</v>
      </c>
      <c r="EH10" s="29">
        <v>138056</v>
      </c>
      <c r="EI10" s="40">
        <v>135455</v>
      </c>
      <c r="EJ10" s="41">
        <f>EI10/EM10</f>
        <v>32.022458628841605</v>
      </c>
      <c r="EK10" s="41">
        <v>2601</v>
      </c>
      <c r="EL10" s="48">
        <f>EK10/EM10</f>
        <v>0.61489361702127665</v>
      </c>
      <c r="EM10" s="55">
        <v>4230</v>
      </c>
      <c r="EO10" s="29">
        <v>142225.18</v>
      </c>
      <c r="EP10" s="67">
        <v>135455</v>
      </c>
      <c r="EQ10" s="68">
        <f>EP10/ET10</f>
        <v>31.10332950631458</v>
      </c>
      <c r="ER10" s="68">
        <v>6770.18</v>
      </c>
      <c r="ES10" s="69">
        <f>ER10/ET10</f>
        <v>1.5545763490241102</v>
      </c>
      <c r="ET10" s="55">
        <v>4355</v>
      </c>
      <c r="EV10" s="29">
        <v>258376.49</v>
      </c>
      <c r="EW10" s="67">
        <v>253754.99</v>
      </c>
      <c r="EX10" s="68">
        <f>EW10/FA10</f>
        <v>53.647989429175475</v>
      </c>
      <c r="EY10" s="68">
        <v>4621.5</v>
      </c>
      <c r="EZ10" s="69">
        <f>EY10/FA10</f>
        <v>0.97706131078224101</v>
      </c>
      <c r="FA10" s="55">
        <v>4730</v>
      </c>
      <c r="FC10" s="29">
        <v>166488</v>
      </c>
      <c r="FD10" s="67">
        <v>135955</v>
      </c>
      <c r="FE10" s="68">
        <f>FD10/FH10</f>
        <v>28.442468619246863</v>
      </c>
      <c r="FF10" s="68">
        <v>30533</v>
      </c>
      <c r="FG10" s="69">
        <f>FF10/FH10</f>
        <v>6.3876569037656905</v>
      </c>
      <c r="FH10" s="55">
        <v>4780</v>
      </c>
      <c r="FJ10" s="29">
        <v>163758</v>
      </c>
      <c r="FK10" s="67">
        <v>137455</v>
      </c>
      <c r="FL10" s="68">
        <f>FK10/FO10</f>
        <v>42.555727554179569</v>
      </c>
      <c r="FM10" s="68">
        <v>26303</v>
      </c>
      <c r="FN10" s="69">
        <f>FM10/FO10</f>
        <v>8.1433436532507741</v>
      </c>
      <c r="FO10" s="55">
        <v>3230</v>
      </c>
      <c r="FQ10" s="76">
        <v>138962</v>
      </c>
      <c r="FR10" s="67">
        <v>135455</v>
      </c>
      <c r="FS10" s="68">
        <f>FR10/FV10</f>
        <v>52.098076923076924</v>
      </c>
      <c r="FT10" s="68">
        <v>3507</v>
      </c>
      <c r="FU10" s="69">
        <f>FT10/FV10</f>
        <v>1.3488461538461538</v>
      </c>
      <c r="FV10" s="55">
        <v>2600</v>
      </c>
      <c r="FX10" s="76">
        <v>159071.5</v>
      </c>
      <c r="FY10" s="67">
        <v>135455</v>
      </c>
      <c r="FZ10" s="68">
        <f>FY10/GC10</f>
        <v>559.73140495867767</v>
      </c>
      <c r="GA10" s="68">
        <v>23616.5</v>
      </c>
      <c r="GB10" s="69">
        <f>GA10/GC10</f>
        <v>97.588842975206617</v>
      </c>
      <c r="GC10" s="55">
        <v>242</v>
      </c>
      <c r="GE10" s="116">
        <f t="shared" si="0"/>
        <v>0</v>
      </c>
      <c r="GF10" s="117">
        <v>0</v>
      </c>
      <c r="GG10" s="68">
        <f>GF10/GJ10</f>
        <v>0</v>
      </c>
      <c r="GH10" s="118">
        <v>0</v>
      </c>
      <c r="GI10" s="69">
        <f>GH10/GJ10</f>
        <v>0</v>
      </c>
      <c r="GJ10" s="55">
        <v>52</v>
      </c>
    </row>
    <row r="11" spans="2:192" s="31" customFormat="1" ht="45" customHeight="1" thickBot="1" x14ac:dyDescent="0.3">
      <c r="B11" s="321" t="s">
        <v>24</v>
      </c>
      <c r="C11" s="322"/>
      <c r="D11" s="322"/>
      <c r="E11" s="323"/>
      <c r="F11" s="94">
        <f t="shared" ref="F11:Q11" si="1">SUM(F7:F10)</f>
        <v>1164836.99</v>
      </c>
      <c r="G11" s="94">
        <f t="shared" si="1"/>
        <v>1766236.9</v>
      </c>
      <c r="H11" s="94">
        <f t="shared" si="1"/>
        <v>1836346.84</v>
      </c>
      <c r="I11" s="94">
        <f t="shared" si="1"/>
        <v>1824534.46</v>
      </c>
      <c r="J11" s="94">
        <f t="shared" si="1"/>
        <v>1903335.52</v>
      </c>
      <c r="K11" s="94">
        <f t="shared" si="1"/>
        <v>1732939.9300000002</v>
      </c>
      <c r="L11" s="94">
        <f t="shared" si="1"/>
        <v>2460478.0100000002</v>
      </c>
      <c r="M11" s="94">
        <f t="shared" si="1"/>
        <v>1619042.52</v>
      </c>
      <c r="N11" s="94">
        <f t="shared" si="1"/>
        <v>1802233.18</v>
      </c>
      <c r="O11" s="94">
        <f t="shared" si="1"/>
        <v>1853318.28</v>
      </c>
      <c r="P11" s="94">
        <f t="shared" si="1"/>
        <v>2000132.6400000001</v>
      </c>
      <c r="Q11" s="95">
        <f t="shared" si="1"/>
        <v>2463273.0300000003</v>
      </c>
      <c r="R11"/>
      <c r="S11" s="47"/>
      <c r="T11"/>
      <c r="U11"/>
      <c r="V11"/>
      <c r="W11" s="94">
        <f t="shared" ref="W11:AH11" si="2">SUM(W7:W10)</f>
        <v>1634868.26</v>
      </c>
      <c r="X11" s="94">
        <f t="shared" si="2"/>
        <v>1673417.19</v>
      </c>
      <c r="Y11" s="94">
        <f t="shared" si="2"/>
        <v>1812538.95</v>
      </c>
      <c r="Z11" s="94">
        <f t="shared" si="2"/>
        <v>1782582.9</v>
      </c>
      <c r="AA11" s="94">
        <f t="shared" si="2"/>
        <v>1899776.52</v>
      </c>
      <c r="AB11" s="94">
        <f t="shared" si="2"/>
        <v>1888402.87</v>
      </c>
      <c r="AC11" s="94">
        <f t="shared" si="2"/>
        <v>2777978.15</v>
      </c>
      <c r="AD11" s="94">
        <f t="shared" si="2"/>
        <v>1862568.15</v>
      </c>
      <c r="AE11" s="94">
        <f t="shared" si="2"/>
        <v>1739034.28</v>
      </c>
      <c r="AF11" s="94">
        <f t="shared" si="2"/>
        <v>2140613.7400000002</v>
      </c>
      <c r="AG11" s="94">
        <f t="shared" si="2"/>
        <v>2641545.4299999997</v>
      </c>
      <c r="AH11" s="95">
        <f t="shared" si="2"/>
        <v>2744329.82</v>
      </c>
      <c r="AI11"/>
      <c r="AJ11"/>
      <c r="AK11"/>
      <c r="AL11"/>
      <c r="AM11"/>
      <c r="AN11" s="94">
        <f t="shared" ref="AN11:AY11" si="3">SUM(AN7:AN10)</f>
        <v>1888081.6799999997</v>
      </c>
      <c r="AO11" s="94">
        <f t="shared" si="3"/>
        <v>1568110.6300000001</v>
      </c>
      <c r="AP11" s="94">
        <f t="shared" si="3"/>
        <v>2098135.71</v>
      </c>
      <c r="AQ11" s="94">
        <f t="shared" si="3"/>
        <v>1968838.72</v>
      </c>
      <c r="AR11" s="94">
        <f t="shared" si="3"/>
        <v>2357664.8199999998</v>
      </c>
      <c r="AS11" s="94">
        <f t="shared" si="3"/>
        <v>1789151.9</v>
      </c>
      <c r="AT11" s="94">
        <f t="shared" si="3"/>
        <v>2598441.85</v>
      </c>
      <c r="AU11" s="94">
        <f t="shared" si="3"/>
        <v>1894245.2399999998</v>
      </c>
      <c r="AV11" s="94">
        <f t="shared" si="3"/>
        <v>1727754.9200000002</v>
      </c>
      <c r="AW11" s="94">
        <f t="shared" si="3"/>
        <v>1676186.83</v>
      </c>
      <c r="AX11" s="94">
        <f t="shared" si="3"/>
        <v>2403941.89</v>
      </c>
      <c r="AY11" s="95">
        <f t="shared" si="3"/>
        <v>2542150.5599999996</v>
      </c>
      <c r="AZ11"/>
      <c r="BA11"/>
      <c r="BB11"/>
      <c r="BC11"/>
      <c r="BD11"/>
      <c r="BE11" s="94">
        <f t="shared" ref="BE11:BP11" si="4">SUM(BE7:BE10)</f>
        <v>1334046.44</v>
      </c>
      <c r="BF11" s="94">
        <f t="shared" si="4"/>
        <v>1485131.6</v>
      </c>
      <c r="BG11" s="94">
        <f t="shared" si="4"/>
        <v>1347280.9100000001</v>
      </c>
      <c r="BH11" s="94">
        <f t="shared" si="4"/>
        <v>1541755.51</v>
      </c>
      <c r="BI11" s="94">
        <f t="shared" si="4"/>
        <v>1496962.25</v>
      </c>
      <c r="BJ11" s="94">
        <f t="shared" si="4"/>
        <v>2517177.92</v>
      </c>
      <c r="BK11" s="94">
        <f t="shared" si="4"/>
        <v>2512940.83</v>
      </c>
      <c r="BL11" s="94">
        <f t="shared" si="4"/>
        <v>1615322.4900000002</v>
      </c>
      <c r="BM11" s="94">
        <f t="shared" si="4"/>
        <v>1568683.13</v>
      </c>
      <c r="BN11" s="94">
        <f t="shared" si="4"/>
        <v>1653528.3900000001</v>
      </c>
      <c r="BO11" s="94">
        <f t="shared" si="4"/>
        <v>1872982.4200000002</v>
      </c>
      <c r="BP11" s="94">
        <f t="shared" si="4"/>
        <v>2636355.13</v>
      </c>
      <c r="BQ11"/>
      <c r="BR11"/>
      <c r="BS11"/>
      <c r="BT11"/>
      <c r="BU11"/>
      <c r="BV11" s="94">
        <f t="shared" ref="BV11:CG11" si="5">SUM(BV7:BV10)</f>
        <v>1354917.54</v>
      </c>
      <c r="BW11" s="94">
        <f t="shared" si="5"/>
        <v>1162629.53</v>
      </c>
      <c r="BX11" s="94">
        <f t="shared" si="5"/>
        <v>1748544.4300000002</v>
      </c>
      <c r="BY11" s="94">
        <f t="shared" si="5"/>
        <v>1287926.92</v>
      </c>
      <c r="BZ11" s="94">
        <f t="shared" si="5"/>
        <v>1459463.8299999998</v>
      </c>
      <c r="CA11" s="94">
        <f t="shared" si="5"/>
        <v>1498749.0899999999</v>
      </c>
      <c r="CB11" s="94">
        <f t="shared" si="5"/>
        <v>2244030.25</v>
      </c>
      <c r="CC11" s="94">
        <f t="shared" si="5"/>
        <v>1886687.98</v>
      </c>
      <c r="CD11" s="94">
        <f t="shared" si="5"/>
        <v>1764684.99</v>
      </c>
      <c r="CE11" s="94">
        <f t="shared" si="5"/>
        <v>2044163.7399999998</v>
      </c>
      <c r="CF11" s="94">
        <f t="shared" si="5"/>
        <v>2032923.33</v>
      </c>
      <c r="CG11" s="94">
        <f t="shared" si="5"/>
        <v>2945344.68</v>
      </c>
      <c r="CH11"/>
      <c r="CI11"/>
      <c r="CJ11"/>
      <c r="CK11"/>
      <c r="CL11"/>
      <c r="CM11" s="100">
        <f t="shared" ref="CM11:CX11" si="6">SUM(CM7:CM10)</f>
        <v>1539355.38</v>
      </c>
      <c r="CN11" s="100">
        <f t="shared" si="6"/>
        <v>1481789.85</v>
      </c>
      <c r="CO11" s="100">
        <f t="shared" si="6"/>
        <v>1887289.98</v>
      </c>
      <c r="CP11" s="100">
        <f t="shared" si="6"/>
        <v>1804844.29</v>
      </c>
      <c r="CQ11" s="100">
        <f t="shared" si="6"/>
        <v>1608755.51</v>
      </c>
      <c r="CR11" s="100">
        <f t="shared" si="6"/>
        <v>1894285.47</v>
      </c>
      <c r="CS11" s="100">
        <f t="shared" si="6"/>
        <v>2886038.6900000004</v>
      </c>
      <c r="CT11" s="100">
        <f t="shared" si="6"/>
        <v>2411003.7400000002</v>
      </c>
      <c r="CU11" s="96">
        <f t="shared" si="6"/>
        <v>2044783.75</v>
      </c>
      <c r="CV11" s="96">
        <f t="shared" si="6"/>
        <v>1964380.74</v>
      </c>
      <c r="CW11" s="96">
        <f t="shared" si="6"/>
        <v>2452222.9699999997</v>
      </c>
      <c r="CX11" s="97">
        <f t="shared" si="6"/>
        <v>0</v>
      </c>
      <c r="CY11"/>
      <c r="CZ11"/>
      <c r="DA11"/>
      <c r="DB11"/>
      <c r="DC11"/>
      <c r="DF11" s="35">
        <f>SUM(DF7:DF10)</f>
        <v>1539355.38</v>
      </c>
      <c r="DG11" s="308" t="s">
        <v>81</v>
      </c>
      <c r="DH11" s="309"/>
      <c r="DI11" s="309"/>
      <c r="DJ11" s="309"/>
      <c r="DK11" s="309"/>
      <c r="DM11" s="35">
        <f>SUM(DM7:DM10)</f>
        <v>1481789.85</v>
      </c>
      <c r="DN11"/>
      <c r="DO11"/>
      <c r="DP11"/>
      <c r="DQ11"/>
      <c r="DR11"/>
      <c r="DT11" s="35">
        <f>SUM(DT7:DT10)</f>
        <v>1887289.98</v>
      </c>
      <c r="DU11" s="308" t="s">
        <v>81</v>
      </c>
      <c r="DV11" s="309"/>
      <c r="DW11" s="309"/>
      <c r="DX11" s="309"/>
      <c r="DY11" s="309"/>
      <c r="EA11" s="35">
        <f>SUM(EA7:EA10)</f>
        <v>1804844.29</v>
      </c>
      <c r="EB11" s="308" t="s">
        <v>82</v>
      </c>
      <c r="EC11" s="309"/>
      <c r="ED11" s="309"/>
      <c r="EE11" s="309"/>
      <c r="EF11" s="309"/>
      <c r="EH11" s="35">
        <f>SUM(EH7:EH10)</f>
        <v>1608755.51</v>
      </c>
      <c r="EI11" s="308"/>
      <c r="EJ11" s="309"/>
      <c r="EK11" s="309"/>
      <c r="EL11" s="309"/>
      <c r="EM11" s="309"/>
      <c r="EO11" s="35">
        <f>SUM(EO7:EO10)</f>
        <v>1894285.47</v>
      </c>
      <c r="EP11" s="308"/>
      <c r="EQ11" s="309"/>
      <c r="ER11" s="309"/>
      <c r="ES11" s="309"/>
      <c r="ET11" s="309"/>
      <c r="EV11" s="35">
        <f>SUM(EV7:EV10)</f>
        <v>2886038.6900000004</v>
      </c>
      <c r="EW11" s="308"/>
      <c r="EX11" s="309"/>
      <c r="EY11" s="309"/>
      <c r="EZ11" s="309"/>
      <c r="FA11" s="309"/>
      <c r="FC11" s="35">
        <f>SUM(FC7:FC10)</f>
        <v>2411003.7400000002</v>
      </c>
      <c r="FD11" s="308"/>
      <c r="FE11" s="309"/>
      <c r="FF11" s="309"/>
      <c r="FG11" s="309"/>
      <c r="FH11" s="309"/>
      <c r="FJ11" s="35">
        <f>SUM(FJ7:FJ10)</f>
        <v>2044783.75</v>
      </c>
      <c r="FK11" s="308"/>
      <c r="FL11" s="309"/>
      <c r="FM11" s="309"/>
      <c r="FN11" s="309"/>
      <c r="FO11" s="309"/>
      <c r="FQ11" s="35">
        <f>SUM(FQ7:FQ10)</f>
        <v>1964380.74</v>
      </c>
      <c r="FR11" s="308"/>
      <c r="FS11" s="309"/>
      <c r="FT11" s="309"/>
      <c r="FU11" s="309"/>
      <c r="FV11" s="309"/>
      <c r="FX11" s="35">
        <f>SUM(FX7:FX10)</f>
        <v>2452222.9699999997</v>
      </c>
      <c r="FY11" s="308"/>
      <c r="FZ11" s="309"/>
      <c r="GA11" s="309"/>
      <c r="GB11" s="309"/>
      <c r="GC11" s="309"/>
      <c r="GE11" s="35">
        <f>SUM(GE7:GE10)</f>
        <v>0</v>
      </c>
      <c r="GF11" s="308"/>
      <c r="GG11" s="309"/>
      <c r="GH11" s="309"/>
      <c r="GI11" s="309"/>
      <c r="GJ11" s="309"/>
    </row>
    <row r="12" spans="2:192" ht="48.75" customHeight="1" thickBot="1" x14ac:dyDescent="0.3">
      <c r="B12" s="324" t="s">
        <v>25</v>
      </c>
      <c r="C12" s="325"/>
      <c r="D12" s="325"/>
      <c r="E12" s="326"/>
      <c r="F12" s="310">
        <f>SUM(F11:Q11)</f>
        <v>22426708.300000001</v>
      </c>
      <c r="G12" s="311"/>
      <c r="H12" s="311"/>
      <c r="I12" s="311"/>
      <c r="J12" s="311"/>
      <c r="K12" s="311"/>
      <c r="L12" s="311"/>
      <c r="M12" s="311"/>
      <c r="N12" s="311"/>
      <c r="O12" s="311"/>
      <c r="P12" s="311"/>
      <c r="Q12" s="312"/>
      <c r="R12" s="98"/>
      <c r="S12" s="98"/>
      <c r="T12" s="98"/>
      <c r="U12" s="98"/>
      <c r="V12" s="98"/>
      <c r="W12" s="310">
        <f>SUM(W11:AH11)</f>
        <v>24597656.260000005</v>
      </c>
      <c r="X12" s="311"/>
      <c r="Y12" s="311"/>
      <c r="Z12" s="311"/>
      <c r="AA12" s="311"/>
      <c r="AB12" s="311"/>
      <c r="AC12" s="311"/>
      <c r="AD12" s="311"/>
      <c r="AE12" s="311"/>
      <c r="AF12" s="311"/>
      <c r="AG12" s="311"/>
      <c r="AH12" s="312"/>
      <c r="AI12" s="98"/>
      <c r="AJ12" s="98"/>
      <c r="AK12" s="98"/>
      <c r="AL12" s="98"/>
      <c r="AM12" s="98"/>
      <c r="AN12" s="310">
        <f>SUM(AN11:AY11)</f>
        <v>24512704.749999996</v>
      </c>
      <c r="AO12" s="311"/>
      <c r="AP12" s="311"/>
      <c r="AQ12" s="311"/>
      <c r="AR12" s="311"/>
      <c r="AS12" s="311"/>
      <c r="AT12" s="311"/>
      <c r="AU12" s="311"/>
      <c r="AV12" s="311"/>
      <c r="AW12" s="311"/>
      <c r="AX12" s="311"/>
      <c r="AY12" s="312"/>
      <c r="AZ12" s="98"/>
      <c r="BA12" s="98"/>
      <c r="BB12" s="98"/>
      <c r="BC12" s="98"/>
      <c r="BD12" s="98"/>
      <c r="BE12" s="310">
        <f>SUM(BE11:BP11)</f>
        <v>21582167.02</v>
      </c>
      <c r="BF12" s="311"/>
      <c r="BG12" s="311"/>
      <c r="BH12" s="311"/>
      <c r="BI12" s="311"/>
      <c r="BJ12" s="311"/>
      <c r="BK12" s="311"/>
      <c r="BL12" s="311"/>
      <c r="BM12" s="311"/>
      <c r="BN12" s="311"/>
      <c r="BO12" s="311"/>
      <c r="BP12" s="312"/>
      <c r="BQ12" s="98"/>
      <c r="BR12" s="98"/>
      <c r="BS12" s="98"/>
      <c r="BT12" s="98"/>
      <c r="BU12" s="98"/>
      <c r="BV12" s="310">
        <f>SUM(BV11:CG11)</f>
        <v>21430066.310000002</v>
      </c>
      <c r="BW12" s="311"/>
      <c r="BX12" s="311"/>
      <c r="BY12" s="311"/>
      <c r="BZ12" s="311"/>
      <c r="CA12" s="311"/>
      <c r="CB12" s="311"/>
      <c r="CC12" s="311"/>
      <c r="CD12" s="311"/>
      <c r="CE12" s="311"/>
      <c r="CF12" s="311"/>
      <c r="CG12" s="312"/>
      <c r="CH12" s="98"/>
      <c r="CI12" s="98"/>
      <c r="CJ12" s="98"/>
      <c r="CK12" s="98"/>
      <c r="CL12" s="98"/>
      <c r="CM12" s="313">
        <f>SUM(CM11:CX11)</f>
        <v>21974750.370000001</v>
      </c>
      <c r="CN12" s="314"/>
      <c r="CO12" s="314"/>
      <c r="CP12" s="314"/>
      <c r="CQ12" s="314"/>
      <c r="CR12" s="314"/>
      <c r="CS12" s="314"/>
      <c r="CT12" s="314"/>
      <c r="CU12" s="314"/>
      <c r="CV12" s="314"/>
      <c r="CW12" s="314"/>
      <c r="CX12" s="314"/>
      <c r="CY12" s="314"/>
      <c r="CZ12" s="314"/>
      <c r="DA12" s="314"/>
      <c r="DB12" s="314"/>
      <c r="DC12" s="315"/>
      <c r="EW12" s="47"/>
      <c r="FD12" s="47"/>
    </row>
    <row r="14" spans="2:192" ht="21" x14ac:dyDescent="0.35">
      <c r="B14" s="73" t="s">
        <v>83</v>
      </c>
      <c r="C14" s="74"/>
      <c r="D14" s="74"/>
      <c r="E14" s="74"/>
      <c r="F14" s="74"/>
      <c r="G14" s="74"/>
      <c r="H14" s="74"/>
      <c r="I14" s="74"/>
      <c r="J14" s="74"/>
      <c r="K14" s="74"/>
      <c r="L14" s="74"/>
      <c r="M14" s="74"/>
      <c r="N14" s="74"/>
      <c r="O14" s="74"/>
      <c r="P14" s="74"/>
      <c r="Q14" s="74"/>
      <c r="R14" s="74"/>
      <c r="S14" s="74"/>
      <c r="T14" s="74"/>
      <c r="U14" s="74"/>
      <c r="V14" s="74"/>
    </row>
    <row r="15" spans="2:192" ht="132.75" customHeight="1" x14ac:dyDescent="0.25">
      <c r="B15" s="337" t="s">
        <v>86</v>
      </c>
      <c r="C15" s="337"/>
      <c r="D15" s="337"/>
      <c r="E15" s="337"/>
      <c r="F15" s="337"/>
      <c r="G15" s="337"/>
      <c r="H15" s="337"/>
      <c r="I15" s="337"/>
      <c r="J15" s="337"/>
      <c r="K15" s="337"/>
      <c r="L15" s="337"/>
      <c r="M15" s="337"/>
      <c r="N15" s="337"/>
      <c r="O15" s="337"/>
      <c r="P15" s="337"/>
      <c r="Q15" s="337"/>
      <c r="R15" s="337"/>
      <c r="S15" s="337"/>
      <c r="T15" s="337"/>
      <c r="U15" s="337"/>
      <c r="V15" s="337"/>
    </row>
  </sheetData>
  <mergeCells count="126">
    <mergeCell ref="GF5:GF6"/>
    <mergeCell ref="GG5:GG6"/>
    <mergeCell ref="GH5:GH6"/>
    <mergeCell ref="GI5:GI6"/>
    <mergeCell ref="GJ5:GJ6"/>
    <mergeCell ref="GF11:GJ11"/>
    <mergeCell ref="FR5:FR6"/>
    <mergeCell ref="FS5:FS6"/>
    <mergeCell ref="FT5:FT6"/>
    <mergeCell ref="FU5:FU6"/>
    <mergeCell ref="FV5:FV6"/>
    <mergeCell ref="FR11:FV11"/>
    <mergeCell ref="FY5:FY6"/>
    <mergeCell ref="FZ5:FZ6"/>
    <mergeCell ref="GA5:GA6"/>
    <mergeCell ref="GB5:GB6"/>
    <mergeCell ref="GC5:GC6"/>
    <mergeCell ref="FY11:GC11"/>
    <mergeCell ref="FK5:FK6"/>
    <mergeCell ref="FL5:FL6"/>
    <mergeCell ref="FM5:FM6"/>
    <mergeCell ref="FN5:FN6"/>
    <mergeCell ref="FO5:FO6"/>
    <mergeCell ref="FK11:FO11"/>
    <mergeCell ref="FD11:FH11"/>
    <mergeCell ref="FD5:FD6"/>
    <mergeCell ref="FE5:FE6"/>
    <mergeCell ref="FF5:FF6"/>
    <mergeCell ref="FG5:FG6"/>
    <mergeCell ref="FH5:FH6"/>
    <mergeCell ref="B15:V15"/>
    <mergeCell ref="DG11:DK11"/>
    <mergeCell ref="DU11:DY11"/>
    <mergeCell ref="EB11:EF11"/>
    <mergeCell ref="AI5:AI6"/>
    <mergeCell ref="AJ5:AJ6"/>
    <mergeCell ref="AK5:AK6"/>
    <mergeCell ref="AL5:AL6"/>
    <mergeCell ref="AM5:AM6"/>
    <mergeCell ref="AN5:AY5"/>
    <mergeCell ref="AZ5:AZ6"/>
    <mergeCell ref="BA5:BA6"/>
    <mergeCell ref="BB5:BB6"/>
    <mergeCell ref="BC5:BC6"/>
    <mergeCell ref="BD5:BD6"/>
    <mergeCell ref="BE5:BP5"/>
    <mergeCell ref="CY5:CY6"/>
    <mergeCell ref="CK5:CK6"/>
    <mergeCell ref="DC5:DC6"/>
    <mergeCell ref="DG5:DG6"/>
    <mergeCell ref="DH5:DH6"/>
    <mergeCell ref="CL5:CL6"/>
    <mergeCell ref="CM5:CX5"/>
    <mergeCell ref="CZ5:CZ6"/>
    <mergeCell ref="B2:AY2"/>
    <mergeCell ref="BE2:CX2"/>
    <mergeCell ref="B4:B6"/>
    <mergeCell ref="C4:C6"/>
    <mergeCell ref="D4:D6"/>
    <mergeCell ref="E4:E6"/>
    <mergeCell ref="F4:AY4"/>
    <mergeCell ref="BE4:CX4"/>
    <mergeCell ref="F5:Q5"/>
    <mergeCell ref="R5:R6"/>
    <mergeCell ref="S5:S6"/>
    <mergeCell ref="T5:T6"/>
    <mergeCell ref="U5:U6"/>
    <mergeCell ref="V5:V6"/>
    <mergeCell ref="W5:AH5"/>
    <mergeCell ref="BQ5:BQ6"/>
    <mergeCell ref="BR5:BR6"/>
    <mergeCell ref="BS5:BS6"/>
    <mergeCell ref="BT5:BT6"/>
    <mergeCell ref="BU5:BU6"/>
    <mergeCell ref="BV5:CG5"/>
    <mergeCell ref="CH5:CH6"/>
    <mergeCell ref="CI5:CI6"/>
    <mergeCell ref="CJ5:CJ6"/>
    <mergeCell ref="DA5:DA6"/>
    <mergeCell ref="DB5:DB6"/>
    <mergeCell ref="DI5:DI6"/>
    <mergeCell ref="DJ5:DJ6"/>
    <mergeCell ref="DK5:DK6"/>
    <mergeCell ref="DN5:DN6"/>
    <mergeCell ref="DO5:DO6"/>
    <mergeCell ref="EF5:EF6"/>
    <mergeCell ref="DQ5:DQ6"/>
    <mergeCell ref="DR5:DR6"/>
    <mergeCell ref="DU5:DU6"/>
    <mergeCell ref="DV5:DV6"/>
    <mergeCell ref="DW5:DW6"/>
    <mergeCell ref="DX5:DX6"/>
    <mergeCell ref="DY5:DY6"/>
    <mergeCell ref="EB5:EB6"/>
    <mergeCell ref="EC5:EC6"/>
    <mergeCell ref="ED5:ED6"/>
    <mergeCell ref="EE5:EE6"/>
    <mergeCell ref="DP5:DP6"/>
    <mergeCell ref="AN12:AY12"/>
    <mergeCell ref="BE12:BP12"/>
    <mergeCell ref="BV12:CG12"/>
    <mergeCell ref="CM12:DC12"/>
    <mergeCell ref="B7:B10"/>
    <mergeCell ref="C7:C10"/>
    <mergeCell ref="B11:E11"/>
    <mergeCell ref="B12:E12"/>
    <mergeCell ref="F12:Q12"/>
    <mergeCell ref="W12:AH12"/>
    <mergeCell ref="EI11:EM11"/>
    <mergeCell ref="EI5:EI6"/>
    <mergeCell ref="EJ5:EJ6"/>
    <mergeCell ref="EK5:EK6"/>
    <mergeCell ref="EL5:EL6"/>
    <mergeCell ref="EM5:EM6"/>
    <mergeCell ref="EW11:FA11"/>
    <mergeCell ref="EW5:EW6"/>
    <mergeCell ref="EX5:EX6"/>
    <mergeCell ref="EY5:EY6"/>
    <mergeCell ref="EZ5:EZ6"/>
    <mergeCell ref="FA5:FA6"/>
    <mergeCell ref="EP11:ET11"/>
    <mergeCell ref="EP5:EP6"/>
    <mergeCell ref="EQ5:EQ6"/>
    <mergeCell ref="ER5:ER6"/>
    <mergeCell ref="ES5:ES6"/>
    <mergeCell ref="ET5:ET6"/>
  </mergeCells>
  <printOptions horizontalCentered="1"/>
  <pageMargins left="0.70866141732283472" right="0.27559055118110237" top="0.94488188976377963" bottom="0.74803149606299213" header="0.31496062992125984" footer="0.31496062992125984"/>
  <pageSetup paperSize="14" scale="10" fitToWidth="15" orientation="landscape" r:id="rId1"/>
  <rowBreaks count="1" manualBreakCount="1">
    <brk id="13" max="19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pageSetUpPr fitToPage="1"/>
  </sheetPr>
  <dimension ref="B2:GJ14"/>
  <sheetViews>
    <sheetView showGridLines="0" view="pageBreakPreview" topLeftCell="DC3" zoomScale="70" zoomScaleNormal="40" zoomScaleSheetLayoutView="70" workbookViewId="0">
      <pane ySplit="4" topLeftCell="A7" activePane="bottomLeft" state="frozen"/>
      <selection activeCell="CO3" sqref="CO3"/>
      <selection pane="bottomLeft" activeCell="GM10" sqref="GM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hidden="1" customWidth="1"/>
    <col min="69" max="69" width="18.85546875" hidden="1" customWidth="1"/>
    <col min="70" max="70" width="16" hidden="1" customWidth="1"/>
    <col min="71" max="71" width="15.5703125" hidden="1" customWidth="1"/>
    <col min="72" max="72" width="16.28515625" hidden="1" customWidth="1"/>
    <col min="73" max="73" width="17" hidden="1" customWidth="1"/>
    <col min="74" max="85" width="14.28515625" hidden="1" customWidth="1"/>
    <col min="86" max="86" width="18.85546875" hidden="1" customWidth="1"/>
    <col min="87" max="87" width="16" hidden="1" customWidth="1"/>
    <col min="88" max="88" width="15.5703125" hidden="1" customWidth="1"/>
    <col min="89" max="89" width="16.28515625" hidden="1" customWidth="1"/>
    <col min="90" max="90" width="17" hidden="1" customWidth="1"/>
    <col min="91" max="91" width="18" customWidth="1"/>
    <col min="92" max="92" width="17" customWidth="1"/>
    <col min="93" max="93" width="17.5703125" customWidth="1"/>
    <col min="94" max="94" width="17.140625" customWidth="1"/>
    <col min="95" max="95" width="18.7109375" customWidth="1"/>
    <col min="96" max="96" width="17" customWidth="1"/>
    <col min="97" max="97" width="17.5703125" customWidth="1"/>
    <col min="98" max="99" width="16.7109375" customWidth="1"/>
    <col min="100" max="101" width="15.85546875" customWidth="1"/>
    <col min="102" max="102" width="17.42578125" customWidth="1"/>
    <col min="103" max="103" width="18.85546875" customWidth="1"/>
    <col min="104" max="104" width="16" customWidth="1"/>
    <col min="105" max="105" width="16.85546875" customWidth="1"/>
    <col min="106" max="106" width="16.28515625" customWidth="1"/>
    <col min="107" max="107" width="18.42578125" customWidth="1"/>
    <col min="108" max="109" width="11.42578125" hidden="1" customWidth="1"/>
    <col min="110" max="110" width="19.140625" hidden="1" customWidth="1"/>
    <col min="111" max="111" width="18.85546875" hidden="1" customWidth="1"/>
    <col min="112" max="112" width="16" hidden="1" customWidth="1"/>
    <col min="113" max="113" width="15.5703125" hidden="1" customWidth="1"/>
    <col min="114" max="114" width="16.28515625" hidden="1" customWidth="1"/>
    <col min="115" max="115" width="19" hidden="1" customWidth="1"/>
    <col min="116" max="116" width="11.42578125" hidden="1" customWidth="1"/>
    <col min="117" max="117" width="19.140625" hidden="1" customWidth="1"/>
    <col min="118" max="118" width="18.85546875" hidden="1" customWidth="1"/>
    <col min="119" max="119" width="16" hidden="1" customWidth="1"/>
    <col min="120" max="120" width="15.5703125" hidden="1" customWidth="1"/>
    <col min="121" max="121" width="16.28515625" hidden="1" customWidth="1"/>
    <col min="122" max="122" width="17" hidden="1" customWidth="1"/>
    <col min="123" max="123" width="11.42578125" hidden="1" customWidth="1"/>
    <col min="124" max="124" width="19.140625" hidden="1" customWidth="1"/>
    <col min="125" max="125" width="18.85546875" hidden="1" customWidth="1"/>
    <col min="126" max="126" width="16" hidden="1" customWidth="1"/>
    <col min="127" max="127" width="15.5703125" hidden="1" customWidth="1"/>
    <col min="128" max="128" width="16.28515625" hidden="1" customWidth="1"/>
    <col min="129" max="129" width="17" hidden="1" customWidth="1"/>
    <col min="130" max="130" width="11.42578125" hidden="1" customWidth="1"/>
    <col min="131" max="131" width="19.140625" hidden="1" customWidth="1"/>
    <col min="132" max="132" width="18.85546875" hidden="1" customWidth="1"/>
    <col min="133" max="133" width="16" hidden="1" customWidth="1"/>
    <col min="134" max="134" width="15.5703125" hidden="1" customWidth="1"/>
    <col min="135" max="135" width="16.28515625" hidden="1" customWidth="1"/>
    <col min="136" max="136" width="17" hidden="1" customWidth="1"/>
    <col min="137" max="137" width="11.42578125" hidden="1" customWidth="1"/>
    <col min="138" max="138" width="19.140625" hidden="1" customWidth="1"/>
    <col min="139" max="139" width="18.85546875" hidden="1" customWidth="1"/>
    <col min="140" max="140" width="16" hidden="1" customWidth="1"/>
    <col min="141" max="141" width="15.5703125" hidden="1" customWidth="1"/>
    <col min="142" max="142" width="16.28515625" hidden="1" customWidth="1"/>
    <col min="143" max="143" width="17" hidden="1" customWidth="1"/>
    <col min="144" max="144" width="11.42578125" hidden="1" customWidth="1"/>
    <col min="145" max="145" width="18.85546875" hidden="1" customWidth="1"/>
    <col min="146" max="149" width="15.42578125" hidden="1" customWidth="1"/>
    <col min="150" max="150" width="15.28515625" hidden="1" customWidth="1"/>
    <col min="151" max="151" width="11.42578125" hidden="1" customWidth="1"/>
    <col min="152" max="152" width="17.42578125" hidden="1" customWidth="1"/>
    <col min="153" max="153" width="15.5703125" hidden="1" customWidth="1"/>
    <col min="154" max="156" width="15.42578125" hidden="1" customWidth="1"/>
    <col min="157" max="157" width="15.5703125" hidden="1" customWidth="1"/>
    <col min="158" max="158" width="11.42578125" hidden="1" customWidth="1"/>
    <col min="159" max="159" width="18.42578125" hidden="1" customWidth="1"/>
    <col min="160" max="161" width="14.28515625" hidden="1" customWidth="1"/>
    <col min="162" max="162" width="16" hidden="1" customWidth="1"/>
    <col min="163" max="163" width="15" hidden="1" customWidth="1"/>
    <col min="164" max="164" width="17.85546875" hidden="1" customWidth="1"/>
    <col min="165" max="165" width="11.42578125" hidden="1" customWidth="1"/>
    <col min="166" max="166" width="22" hidden="1" customWidth="1"/>
    <col min="167" max="167" width="15.85546875" hidden="1" customWidth="1"/>
    <col min="168" max="172" width="11.42578125" hidden="1" customWidth="1"/>
    <col min="173" max="173" width="14.140625" hidden="1" customWidth="1"/>
    <col min="174" max="174" width="13.28515625" hidden="1" customWidth="1"/>
    <col min="175" max="179" width="11.42578125" hidden="1" customWidth="1"/>
    <col min="180" max="180" width="15" hidden="1" customWidth="1"/>
    <col min="181" max="181" width="15.85546875" hidden="1" customWidth="1"/>
    <col min="182" max="184" width="11.42578125" hidden="1" customWidth="1"/>
    <col min="185" max="185" width="18" hidden="1" customWidth="1"/>
    <col min="186" max="186" width="8.140625" customWidth="1"/>
    <col min="187" max="187" width="15.42578125" customWidth="1"/>
    <col min="188" max="192" width="11.42578125" customWidth="1"/>
  </cols>
  <sheetData>
    <row r="2" spans="2:19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38"/>
      <c r="BA2" s="38"/>
      <c r="BB2" s="38"/>
      <c r="BC2" s="38"/>
      <c r="BD2" s="38"/>
      <c r="BE2" s="295" t="s">
        <v>4</v>
      </c>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299" t="s">
        <v>0</v>
      </c>
      <c r="C4" s="299" t="s">
        <v>1</v>
      </c>
      <c r="D4" s="299" t="s">
        <v>2</v>
      </c>
      <c r="E4" s="331" t="s">
        <v>3</v>
      </c>
      <c r="F4" s="296" t="s">
        <v>18</v>
      </c>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39"/>
      <c r="BA4" s="39"/>
      <c r="BB4" s="39"/>
      <c r="BC4" s="39"/>
      <c r="BD4" s="39"/>
      <c r="BE4" s="334" t="s">
        <v>18</v>
      </c>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55"/>
      <c r="CN4" s="355"/>
      <c r="CO4" s="355"/>
      <c r="CP4" s="355"/>
      <c r="CQ4" s="355"/>
      <c r="CR4" s="355"/>
      <c r="CS4" s="355"/>
      <c r="CT4" s="355"/>
      <c r="CU4" s="355"/>
      <c r="CV4" s="355"/>
      <c r="CW4" s="355"/>
      <c r="CX4" s="356"/>
    </row>
    <row r="5" spans="2:192" ht="23.25" customHeight="1" thickBot="1" x14ac:dyDescent="0.3">
      <c r="B5" s="300"/>
      <c r="C5" s="300"/>
      <c r="D5" s="300"/>
      <c r="E5" s="332"/>
      <c r="F5" s="267">
        <v>2013</v>
      </c>
      <c r="G5" s="268"/>
      <c r="H5" s="268"/>
      <c r="I5" s="268"/>
      <c r="J5" s="268"/>
      <c r="K5" s="268"/>
      <c r="L5" s="268"/>
      <c r="M5" s="268"/>
      <c r="N5" s="268"/>
      <c r="O5" s="268"/>
      <c r="P5" s="268"/>
      <c r="Q5" s="269"/>
      <c r="R5" s="265" t="s">
        <v>32</v>
      </c>
      <c r="S5" s="261" t="s">
        <v>33</v>
      </c>
      <c r="T5" s="261" t="s">
        <v>34</v>
      </c>
      <c r="U5" s="276" t="s">
        <v>35</v>
      </c>
      <c r="V5" s="263" t="s">
        <v>36</v>
      </c>
      <c r="W5" s="267">
        <v>2014</v>
      </c>
      <c r="X5" s="268"/>
      <c r="Y5" s="268"/>
      <c r="Z5" s="268"/>
      <c r="AA5" s="268"/>
      <c r="AB5" s="268"/>
      <c r="AC5" s="268"/>
      <c r="AD5" s="268"/>
      <c r="AE5" s="268"/>
      <c r="AF5" s="268"/>
      <c r="AG5" s="268"/>
      <c r="AH5" s="269"/>
      <c r="AI5" s="265" t="s">
        <v>32</v>
      </c>
      <c r="AJ5" s="261" t="s">
        <v>33</v>
      </c>
      <c r="AK5" s="261" t="s">
        <v>34</v>
      </c>
      <c r="AL5" s="276" t="s">
        <v>35</v>
      </c>
      <c r="AM5" s="263" t="s">
        <v>36</v>
      </c>
      <c r="AN5" s="296">
        <v>2015</v>
      </c>
      <c r="AO5" s="297"/>
      <c r="AP5" s="297"/>
      <c r="AQ5" s="297"/>
      <c r="AR5" s="297"/>
      <c r="AS5" s="297"/>
      <c r="AT5" s="297"/>
      <c r="AU5" s="297"/>
      <c r="AV5" s="297"/>
      <c r="AW5" s="297"/>
      <c r="AX5" s="297"/>
      <c r="AY5" s="298"/>
      <c r="AZ5" s="265" t="s">
        <v>32</v>
      </c>
      <c r="BA5" s="261" t="s">
        <v>33</v>
      </c>
      <c r="BB5" s="261" t="s">
        <v>34</v>
      </c>
      <c r="BC5" s="261" t="s">
        <v>35</v>
      </c>
      <c r="BD5" s="263" t="s">
        <v>36</v>
      </c>
      <c r="BE5" s="267">
        <v>2016</v>
      </c>
      <c r="BF5" s="268"/>
      <c r="BG5" s="268"/>
      <c r="BH5" s="268"/>
      <c r="BI5" s="268"/>
      <c r="BJ5" s="268"/>
      <c r="BK5" s="268"/>
      <c r="BL5" s="268"/>
      <c r="BM5" s="268"/>
      <c r="BN5" s="268"/>
      <c r="BO5" s="268"/>
      <c r="BP5" s="269"/>
      <c r="BQ5" s="265" t="s">
        <v>32</v>
      </c>
      <c r="BR5" s="261" t="s">
        <v>33</v>
      </c>
      <c r="BS5" s="261" t="s">
        <v>34</v>
      </c>
      <c r="BT5" s="261" t="s">
        <v>35</v>
      </c>
      <c r="BU5" s="263" t="s">
        <v>36</v>
      </c>
      <c r="BV5" s="267">
        <v>2017</v>
      </c>
      <c r="BW5" s="268"/>
      <c r="BX5" s="268"/>
      <c r="BY5" s="268"/>
      <c r="BZ5" s="268"/>
      <c r="CA5" s="268"/>
      <c r="CB5" s="268"/>
      <c r="CC5" s="268"/>
      <c r="CD5" s="268"/>
      <c r="CE5" s="268"/>
      <c r="CF5" s="268"/>
      <c r="CG5" s="269"/>
      <c r="CH5" s="265" t="s">
        <v>32</v>
      </c>
      <c r="CI5" s="261" t="s">
        <v>33</v>
      </c>
      <c r="CJ5" s="261" t="s">
        <v>34</v>
      </c>
      <c r="CK5" s="261" t="s">
        <v>35</v>
      </c>
      <c r="CL5" s="348" t="s">
        <v>36</v>
      </c>
      <c r="CM5" s="350">
        <v>2019</v>
      </c>
      <c r="CN5" s="351"/>
      <c r="CO5" s="351"/>
      <c r="CP5" s="351"/>
      <c r="CQ5" s="351"/>
      <c r="CR5" s="351"/>
      <c r="CS5" s="351"/>
      <c r="CT5" s="351"/>
      <c r="CU5" s="351"/>
      <c r="CV5" s="351"/>
      <c r="CW5" s="351"/>
      <c r="CX5" s="352"/>
      <c r="CY5" s="353" t="s">
        <v>32</v>
      </c>
      <c r="CZ5" s="327" t="s">
        <v>33</v>
      </c>
      <c r="DA5" s="327" t="s">
        <v>34</v>
      </c>
      <c r="DB5" s="329" t="s">
        <v>35</v>
      </c>
      <c r="DC5" s="340" t="s">
        <v>36</v>
      </c>
      <c r="DG5" s="265" t="s">
        <v>32</v>
      </c>
      <c r="DH5" s="261" t="s">
        <v>33</v>
      </c>
      <c r="DI5" s="261" t="s">
        <v>34</v>
      </c>
      <c r="DJ5" s="303" t="s">
        <v>35</v>
      </c>
      <c r="DK5" s="305" t="s">
        <v>36</v>
      </c>
      <c r="DN5" s="265" t="s">
        <v>32</v>
      </c>
      <c r="DO5" s="261" t="s">
        <v>33</v>
      </c>
      <c r="DP5" s="261" t="s">
        <v>34</v>
      </c>
      <c r="DQ5" s="303" t="s">
        <v>35</v>
      </c>
      <c r="DR5" s="305" t="s">
        <v>36</v>
      </c>
      <c r="DU5" s="265" t="s">
        <v>32</v>
      </c>
      <c r="DV5" s="261" t="s">
        <v>33</v>
      </c>
      <c r="DW5" s="261" t="s">
        <v>34</v>
      </c>
      <c r="DX5" s="303" t="s">
        <v>35</v>
      </c>
      <c r="DY5" s="305" t="s">
        <v>36</v>
      </c>
      <c r="EB5" s="265" t="s">
        <v>32</v>
      </c>
      <c r="EC5" s="261" t="s">
        <v>33</v>
      </c>
      <c r="ED5" s="261" t="s">
        <v>34</v>
      </c>
      <c r="EE5" s="303" t="s">
        <v>35</v>
      </c>
      <c r="EF5" s="305" t="s">
        <v>36</v>
      </c>
      <c r="EI5" s="265" t="s">
        <v>32</v>
      </c>
      <c r="EJ5" s="261" t="s">
        <v>33</v>
      </c>
      <c r="EK5" s="261" t="s">
        <v>34</v>
      </c>
      <c r="EL5" s="303" t="s">
        <v>35</v>
      </c>
      <c r="EM5" s="305" t="s">
        <v>36</v>
      </c>
      <c r="EP5" s="265" t="s">
        <v>32</v>
      </c>
      <c r="EQ5" s="261" t="s">
        <v>33</v>
      </c>
      <c r="ER5" s="261" t="s">
        <v>34</v>
      </c>
      <c r="ES5" s="303" t="s">
        <v>35</v>
      </c>
      <c r="ET5" s="305" t="s">
        <v>36</v>
      </c>
      <c r="EW5" s="265" t="s">
        <v>32</v>
      </c>
      <c r="EX5" s="261" t="s">
        <v>33</v>
      </c>
      <c r="EY5" s="261" t="s">
        <v>34</v>
      </c>
      <c r="EZ5" s="303" t="s">
        <v>35</v>
      </c>
      <c r="FA5" s="305" t="s">
        <v>36</v>
      </c>
      <c r="FD5" s="265" t="s">
        <v>32</v>
      </c>
      <c r="FE5" s="261" t="s">
        <v>33</v>
      </c>
      <c r="FF5" s="261" t="s">
        <v>34</v>
      </c>
      <c r="FG5" s="303" t="s">
        <v>35</v>
      </c>
      <c r="FH5" s="305" t="s">
        <v>36</v>
      </c>
      <c r="FK5" s="265" t="s">
        <v>32</v>
      </c>
      <c r="FL5" s="261" t="s">
        <v>33</v>
      </c>
      <c r="FM5" s="261" t="s">
        <v>34</v>
      </c>
      <c r="FN5" s="303" t="s">
        <v>35</v>
      </c>
      <c r="FO5" s="305" t="s">
        <v>36</v>
      </c>
      <c r="FR5" s="265" t="s">
        <v>32</v>
      </c>
      <c r="FS5" s="261" t="s">
        <v>33</v>
      </c>
      <c r="FT5" s="261" t="s">
        <v>34</v>
      </c>
      <c r="FU5" s="303" t="s">
        <v>35</v>
      </c>
      <c r="FV5" s="305" t="s">
        <v>36</v>
      </c>
      <c r="FY5" s="265" t="s">
        <v>32</v>
      </c>
      <c r="FZ5" s="261" t="s">
        <v>33</v>
      </c>
      <c r="GA5" s="261" t="s">
        <v>34</v>
      </c>
      <c r="GB5" s="303" t="s">
        <v>35</v>
      </c>
      <c r="GC5" s="305" t="s">
        <v>36</v>
      </c>
      <c r="GF5" s="265" t="s">
        <v>32</v>
      </c>
      <c r="GG5" s="261" t="s">
        <v>33</v>
      </c>
      <c r="GH5" s="261" t="s">
        <v>34</v>
      </c>
      <c r="GI5" s="303" t="s">
        <v>35</v>
      </c>
      <c r="GJ5" s="305" t="s">
        <v>36</v>
      </c>
    </row>
    <row r="6" spans="2:192" ht="30.75" customHeight="1" thickBot="1" x14ac:dyDescent="0.3">
      <c r="B6" s="301"/>
      <c r="C6" s="301"/>
      <c r="D6" s="301"/>
      <c r="E6" s="333"/>
      <c r="F6" s="17" t="s">
        <v>8</v>
      </c>
      <c r="G6" s="18" t="s">
        <v>7</v>
      </c>
      <c r="H6" s="18" t="s">
        <v>9</v>
      </c>
      <c r="I6" s="18" t="s">
        <v>10</v>
      </c>
      <c r="J6" s="18" t="s">
        <v>9</v>
      </c>
      <c r="K6" s="18" t="s">
        <v>11</v>
      </c>
      <c r="L6" s="18" t="s">
        <v>11</v>
      </c>
      <c r="M6" s="18" t="s">
        <v>10</v>
      </c>
      <c r="N6" s="18" t="s">
        <v>12</v>
      </c>
      <c r="O6" s="18" t="s">
        <v>13</v>
      </c>
      <c r="P6" s="18" t="s">
        <v>14</v>
      </c>
      <c r="Q6" s="19" t="s">
        <v>15</v>
      </c>
      <c r="R6" s="266"/>
      <c r="S6" s="262"/>
      <c r="T6" s="262"/>
      <c r="U6" s="277"/>
      <c r="V6" s="264"/>
      <c r="W6" s="20" t="s">
        <v>16</v>
      </c>
      <c r="X6" s="16" t="s">
        <v>7</v>
      </c>
      <c r="Y6" s="16" t="s">
        <v>9</v>
      </c>
      <c r="Z6" s="16" t="s">
        <v>10</v>
      </c>
      <c r="AA6" s="16" t="s">
        <v>9</v>
      </c>
      <c r="AB6" s="16" t="s">
        <v>11</v>
      </c>
      <c r="AC6" s="16" t="s">
        <v>11</v>
      </c>
      <c r="AD6" s="16" t="s">
        <v>10</v>
      </c>
      <c r="AE6" s="16" t="s">
        <v>12</v>
      </c>
      <c r="AF6" s="16" t="s">
        <v>13</v>
      </c>
      <c r="AG6" s="16" t="s">
        <v>14</v>
      </c>
      <c r="AH6" s="21" t="s">
        <v>15</v>
      </c>
      <c r="AI6" s="266"/>
      <c r="AJ6" s="262"/>
      <c r="AK6" s="262"/>
      <c r="AL6" s="277"/>
      <c r="AM6" s="264"/>
      <c r="AN6" s="17" t="s">
        <v>16</v>
      </c>
      <c r="AO6" s="18" t="s">
        <v>7</v>
      </c>
      <c r="AP6" s="18" t="s">
        <v>9</v>
      </c>
      <c r="AQ6" s="18" t="s">
        <v>10</v>
      </c>
      <c r="AR6" s="18" t="s">
        <v>9</v>
      </c>
      <c r="AS6" s="18" t="s">
        <v>11</v>
      </c>
      <c r="AT6" s="18" t="s">
        <v>11</v>
      </c>
      <c r="AU6" s="18" t="s">
        <v>10</v>
      </c>
      <c r="AV6" s="18" t="s">
        <v>12</v>
      </c>
      <c r="AW6" s="18" t="s">
        <v>13</v>
      </c>
      <c r="AX6" s="18" t="s">
        <v>14</v>
      </c>
      <c r="AY6" s="19" t="s">
        <v>15</v>
      </c>
      <c r="AZ6" s="266"/>
      <c r="BA6" s="262"/>
      <c r="BB6" s="262"/>
      <c r="BC6" s="262"/>
      <c r="BD6" s="293"/>
      <c r="BE6" s="20" t="s">
        <v>16</v>
      </c>
      <c r="BF6" s="16" t="s">
        <v>7</v>
      </c>
      <c r="BG6" s="16" t="s">
        <v>9</v>
      </c>
      <c r="BH6" s="16" t="s">
        <v>10</v>
      </c>
      <c r="BI6" s="16" t="s">
        <v>9</v>
      </c>
      <c r="BJ6" s="16" t="s">
        <v>11</v>
      </c>
      <c r="BK6" s="16" t="s">
        <v>11</v>
      </c>
      <c r="BL6" s="16" t="s">
        <v>10</v>
      </c>
      <c r="BM6" s="16" t="s">
        <v>12</v>
      </c>
      <c r="BN6" s="16" t="s">
        <v>13</v>
      </c>
      <c r="BO6" s="16" t="s">
        <v>14</v>
      </c>
      <c r="BP6" s="21" t="s">
        <v>15</v>
      </c>
      <c r="BQ6" s="266"/>
      <c r="BR6" s="262"/>
      <c r="BS6" s="262"/>
      <c r="BT6" s="262"/>
      <c r="BU6" s="264"/>
      <c r="BV6" s="20" t="s">
        <v>16</v>
      </c>
      <c r="BW6" s="16" t="s">
        <v>7</v>
      </c>
      <c r="BX6" s="16" t="s">
        <v>9</v>
      </c>
      <c r="BY6" s="16" t="s">
        <v>10</v>
      </c>
      <c r="BZ6" s="16" t="s">
        <v>9</v>
      </c>
      <c r="CA6" s="16" t="s">
        <v>11</v>
      </c>
      <c r="CB6" s="16" t="s">
        <v>11</v>
      </c>
      <c r="CC6" s="16" t="s">
        <v>10</v>
      </c>
      <c r="CD6" s="16" t="s">
        <v>12</v>
      </c>
      <c r="CE6" s="16" t="s">
        <v>13</v>
      </c>
      <c r="CF6" s="16" t="s">
        <v>14</v>
      </c>
      <c r="CG6" s="21" t="s">
        <v>15</v>
      </c>
      <c r="CH6" s="266"/>
      <c r="CI6" s="262"/>
      <c r="CJ6" s="262"/>
      <c r="CK6" s="262"/>
      <c r="CL6" s="349"/>
      <c r="CM6" s="124" t="s">
        <v>16</v>
      </c>
      <c r="CN6" s="123" t="s">
        <v>7</v>
      </c>
      <c r="CO6" s="123" t="s">
        <v>9</v>
      </c>
      <c r="CP6" s="123" t="s">
        <v>10</v>
      </c>
      <c r="CQ6" s="123" t="s">
        <v>9</v>
      </c>
      <c r="CR6" s="123" t="s">
        <v>11</v>
      </c>
      <c r="CS6" s="123" t="s">
        <v>11</v>
      </c>
      <c r="CT6" s="123" t="s">
        <v>10</v>
      </c>
      <c r="CU6" s="123" t="s">
        <v>12</v>
      </c>
      <c r="CV6" s="123" t="s">
        <v>13</v>
      </c>
      <c r="CW6" s="123" t="s">
        <v>14</v>
      </c>
      <c r="CX6" s="125" t="s">
        <v>15</v>
      </c>
      <c r="CY6" s="354"/>
      <c r="CZ6" s="328"/>
      <c r="DA6" s="328"/>
      <c r="DB6" s="330"/>
      <c r="DC6" s="341"/>
      <c r="DF6" s="17" t="s">
        <v>16</v>
      </c>
      <c r="DG6" s="266"/>
      <c r="DH6" s="262"/>
      <c r="DI6" s="262"/>
      <c r="DJ6" s="304"/>
      <c r="DK6" s="306"/>
      <c r="DM6" s="18" t="s">
        <v>7</v>
      </c>
      <c r="DN6" s="266"/>
      <c r="DO6" s="262"/>
      <c r="DP6" s="262"/>
      <c r="DQ6" s="304"/>
      <c r="DR6" s="306"/>
      <c r="DT6" s="18" t="s">
        <v>9</v>
      </c>
      <c r="DU6" s="266"/>
      <c r="DV6" s="262"/>
      <c r="DW6" s="262"/>
      <c r="DX6" s="304"/>
      <c r="DY6" s="306"/>
      <c r="EA6" s="18" t="s">
        <v>10</v>
      </c>
      <c r="EB6" s="266"/>
      <c r="EC6" s="262"/>
      <c r="ED6" s="262"/>
      <c r="EE6" s="304"/>
      <c r="EF6" s="306"/>
      <c r="EH6" s="18" t="s">
        <v>9</v>
      </c>
      <c r="EI6" s="266"/>
      <c r="EJ6" s="262"/>
      <c r="EK6" s="262"/>
      <c r="EL6" s="304"/>
      <c r="EM6" s="306"/>
      <c r="EO6" s="18" t="s">
        <v>11</v>
      </c>
      <c r="EP6" s="266"/>
      <c r="EQ6" s="262"/>
      <c r="ER6" s="262"/>
      <c r="ES6" s="304"/>
      <c r="ET6" s="306"/>
      <c r="EV6" s="18" t="s">
        <v>11</v>
      </c>
      <c r="EW6" s="266"/>
      <c r="EX6" s="262"/>
      <c r="EY6" s="262"/>
      <c r="EZ6" s="304"/>
      <c r="FA6" s="306"/>
      <c r="FC6" s="18" t="s">
        <v>10</v>
      </c>
      <c r="FD6" s="266"/>
      <c r="FE6" s="262"/>
      <c r="FF6" s="262"/>
      <c r="FG6" s="304"/>
      <c r="FH6" s="306"/>
      <c r="FJ6" s="18" t="s">
        <v>12</v>
      </c>
      <c r="FK6" s="266"/>
      <c r="FL6" s="262"/>
      <c r="FM6" s="262"/>
      <c r="FN6" s="304"/>
      <c r="FO6" s="306"/>
      <c r="FQ6" s="18" t="s">
        <v>13</v>
      </c>
      <c r="FR6" s="266"/>
      <c r="FS6" s="262"/>
      <c r="FT6" s="262"/>
      <c r="FU6" s="304"/>
      <c r="FV6" s="306"/>
      <c r="FX6" s="18" t="s">
        <v>14</v>
      </c>
      <c r="FY6" s="266"/>
      <c r="FZ6" s="262"/>
      <c r="GA6" s="262"/>
      <c r="GB6" s="304"/>
      <c r="GC6" s="306"/>
      <c r="GE6" s="18" t="s">
        <v>15</v>
      </c>
      <c r="GF6" s="266"/>
      <c r="GG6" s="262"/>
      <c r="GH6" s="262"/>
      <c r="GI6" s="304"/>
      <c r="GJ6" s="306"/>
    </row>
    <row r="7" spans="2:192" s="31" customFormat="1" ht="74.25" customHeight="1" x14ac:dyDescent="0.25">
      <c r="B7" s="345" t="s">
        <v>91</v>
      </c>
      <c r="C7" s="319" t="s">
        <v>23</v>
      </c>
      <c r="D7" s="102" t="s">
        <v>92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120"/>
      <c r="CM7" s="99">
        <v>928457.96</v>
      </c>
      <c r="CN7" s="101">
        <v>989059.6</v>
      </c>
      <c r="CO7" s="101">
        <v>1388923.59</v>
      </c>
      <c r="CP7" s="101">
        <v>1144940.3700000001</v>
      </c>
      <c r="CQ7" s="101">
        <v>1092550.17</v>
      </c>
      <c r="CR7" s="101">
        <v>937817.37</v>
      </c>
      <c r="CS7" s="101">
        <v>1551724.97</v>
      </c>
      <c r="CT7" s="101">
        <v>944991.85</v>
      </c>
      <c r="CU7" s="101">
        <v>1056071.53</v>
      </c>
      <c r="CV7" s="101">
        <v>914574.86</v>
      </c>
      <c r="CW7" s="101">
        <v>1175439</v>
      </c>
      <c r="CX7" s="126">
        <v>1547505.37</v>
      </c>
      <c r="CY7" s="121"/>
      <c r="CZ7" s="82"/>
      <c r="DA7" s="82"/>
      <c r="DB7" s="80"/>
      <c r="DC7" s="81"/>
      <c r="DF7" s="28">
        <f>+CM7</f>
        <v>928457.96</v>
      </c>
      <c r="DG7" s="42"/>
      <c r="DH7" s="50"/>
      <c r="DI7" s="50"/>
      <c r="DJ7" s="45"/>
      <c r="DK7" s="43">
        <v>0</v>
      </c>
      <c r="DM7" s="29">
        <f>+CN7</f>
        <v>989059.6</v>
      </c>
      <c r="DN7" s="42"/>
      <c r="DO7" s="50"/>
      <c r="DP7" s="50"/>
      <c r="DQ7" s="45"/>
      <c r="DR7" s="43">
        <v>0</v>
      </c>
      <c r="DT7" s="29">
        <f>+CO7</f>
        <v>1388923.59</v>
      </c>
      <c r="DU7" s="42"/>
      <c r="DV7" s="50"/>
      <c r="DW7" s="50"/>
      <c r="DX7" s="45"/>
      <c r="DY7" s="43">
        <v>0</v>
      </c>
      <c r="EA7" s="29">
        <f>+CP7</f>
        <v>1144940.3700000001</v>
      </c>
      <c r="EB7" s="42"/>
      <c r="EC7" s="50"/>
      <c r="ED7" s="50"/>
      <c r="EE7" s="45"/>
      <c r="EF7" s="43">
        <v>0</v>
      </c>
      <c r="EH7" s="29">
        <f>+CQ7</f>
        <v>1092550.17</v>
      </c>
      <c r="EI7" s="42"/>
      <c r="EJ7" s="50"/>
      <c r="EK7" s="50"/>
      <c r="EL7" s="45"/>
      <c r="EM7" s="43">
        <v>0</v>
      </c>
      <c r="EO7" s="29">
        <f>+CR7</f>
        <v>937817.37</v>
      </c>
      <c r="EP7" s="42"/>
      <c r="EQ7" s="50"/>
      <c r="ER7" s="50"/>
      <c r="ES7" s="45"/>
      <c r="ET7" s="43">
        <v>0</v>
      </c>
      <c r="EV7" s="29">
        <f>+CS7</f>
        <v>1551724.97</v>
      </c>
      <c r="EW7" s="42"/>
      <c r="EX7" s="50"/>
      <c r="EY7" s="50"/>
      <c r="EZ7" s="45"/>
      <c r="FA7" s="43">
        <v>0</v>
      </c>
      <c r="FC7" s="29">
        <f>+CT7</f>
        <v>944991.85</v>
      </c>
      <c r="FD7" s="42"/>
      <c r="FE7" s="50"/>
      <c r="FF7" s="50"/>
      <c r="FG7" s="45"/>
      <c r="FH7" s="43">
        <v>0</v>
      </c>
      <c r="FJ7" s="29">
        <f>+CU7</f>
        <v>1056071.53</v>
      </c>
      <c r="FK7" s="42"/>
      <c r="FL7" s="50"/>
      <c r="FM7" s="50"/>
      <c r="FN7" s="45"/>
      <c r="FO7" s="43">
        <v>0</v>
      </c>
      <c r="FQ7" s="76">
        <f>+CV7</f>
        <v>914574.86</v>
      </c>
      <c r="FR7" s="42"/>
      <c r="FS7" s="50"/>
      <c r="FT7" s="50"/>
      <c r="FU7" s="45"/>
      <c r="FV7" s="43">
        <v>0</v>
      </c>
      <c r="FX7" s="76">
        <f>+CW7</f>
        <v>1175439</v>
      </c>
      <c r="FY7" s="42"/>
      <c r="FZ7" s="50"/>
      <c r="GA7" s="50"/>
      <c r="GB7" s="45"/>
      <c r="GC7" s="43">
        <v>0</v>
      </c>
      <c r="GE7" s="129">
        <f>+CX7</f>
        <v>1547505.37</v>
      </c>
      <c r="GF7" s="42"/>
      <c r="GG7" s="50"/>
      <c r="GH7" s="50"/>
      <c r="GI7" s="45"/>
      <c r="GJ7" s="43">
        <v>0</v>
      </c>
    </row>
    <row r="8" spans="2:192" s="31" customFormat="1" ht="70.5" customHeight="1" x14ac:dyDescent="0.25">
      <c r="B8" s="346"/>
      <c r="C8" s="320"/>
      <c r="D8" s="104" t="s">
        <v>93</v>
      </c>
      <c r="E8" s="103" t="s">
        <v>98</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120"/>
      <c r="CM8" s="99">
        <v>179505.27</v>
      </c>
      <c r="CN8" s="101">
        <v>135455</v>
      </c>
      <c r="CO8" s="101">
        <v>160086.63</v>
      </c>
      <c r="CP8" s="101">
        <v>176505.49</v>
      </c>
      <c r="CQ8" s="101">
        <v>137957.20000000001</v>
      </c>
      <c r="CR8" s="101">
        <v>142631.60999999999</v>
      </c>
      <c r="CS8" s="101">
        <v>229969.51</v>
      </c>
      <c r="CT8" s="101">
        <v>134844.87</v>
      </c>
      <c r="CU8" s="101">
        <v>135497</v>
      </c>
      <c r="CV8" s="101">
        <v>146464.32000000001</v>
      </c>
      <c r="CW8" s="101">
        <v>137499</v>
      </c>
      <c r="CX8" s="126">
        <v>244506.15</v>
      </c>
      <c r="CY8" s="121">
        <f>+DG8+DM8+DU8+EB8+EI8+EP8+EW8+FD8+FK8+FY8+FR8+GF8</f>
        <v>1841293.3499999999</v>
      </c>
      <c r="CZ8" s="80">
        <f>+CY8/DC8</f>
        <v>50.731322496211597</v>
      </c>
      <c r="DA8" s="80">
        <f>+DI8+DP8+DW8+ED8+EK8+ER8+EY8+FF8+FM8+GA8+FT8+GH8</f>
        <v>119628.69999999998</v>
      </c>
      <c r="DB8" s="80">
        <f>+DA8/DC8</f>
        <v>3.2960104697616748</v>
      </c>
      <c r="DC8" s="81">
        <f>+DK8+DR8+DY8+EF8+EM8+ET8+FA8+FH8+FO8+FV8+GC8+GJ8</f>
        <v>36295</v>
      </c>
      <c r="DF8" s="28">
        <f t="shared" ref="DF8:DF9" si="0">+CM8</f>
        <v>179505.27</v>
      </c>
      <c r="DG8" s="42">
        <v>179505.27</v>
      </c>
      <c r="DH8" s="45">
        <v>0</v>
      </c>
      <c r="DI8" s="45">
        <v>0</v>
      </c>
      <c r="DJ8" s="45">
        <v>0</v>
      </c>
      <c r="DK8" s="43">
        <v>0</v>
      </c>
      <c r="DM8" s="29">
        <f t="shared" ref="DM8:DM9" si="1">+CN8</f>
        <v>135455</v>
      </c>
      <c r="DN8" s="42">
        <v>135455</v>
      </c>
      <c r="DO8" s="45">
        <f>DN8/DR8</f>
        <v>32.251190476190473</v>
      </c>
      <c r="DP8" s="45">
        <v>0</v>
      </c>
      <c r="DQ8" s="45"/>
      <c r="DR8" s="43">
        <v>4200</v>
      </c>
      <c r="DT8" s="29">
        <f t="shared" ref="DT8:DT9" si="2">+CO8</f>
        <v>160086.63</v>
      </c>
      <c r="DU8" s="42">
        <v>131919.60999999999</v>
      </c>
      <c r="DV8" s="45">
        <f>DU8/DY8</f>
        <v>31.63539808153477</v>
      </c>
      <c r="DW8" s="45">
        <v>28167.02</v>
      </c>
      <c r="DX8" s="45">
        <f>+DW8/DY8</f>
        <v>6.7546810551558751</v>
      </c>
      <c r="DY8" s="43">
        <v>4170</v>
      </c>
      <c r="EA8" s="29">
        <f t="shared" ref="EA8:EA9" si="3">+CP8</f>
        <v>176505.49</v>
      </c>
      <c r="EB8" s="42">
        <v>131455</v>
      </c>
      <c r="EC8" s="45">
        <f>EB8/EF8</f>
        <v>35.337365591397848</v>
      </c>
      <c r="ED8" s="45">
        <v>45050.49</v>
      </c>
      <c r="EE8" s="45">
        <f>+ED8/EF8</f>
        <v>12.110346774193548</v>
      </c>
      <c r="EF8" s="43">
        <v>3720</v>
      </c>
      <c r="EH8" s="29">
        <f t="shared" ref="EH8:EH9" si="4">+CQ8</f>
        <v>137957.20000000001</v>
      </c>
      <c r="EI8" s="42">
        <v>130999.2</v>
      </c>
      <c r="EJ8" s="45">
        <f>+EI8/EM8</f>
        <v>31.042464454976301</v>
      </c>
      <c r="EK8" s="45">
        <v>6958</v>
      </c>
      <c r="EL8" s="45">
        <f>+EK8/EM8</f>
        <v>1.6488151658767773</v>
      </c>
      <c r="EM8" s="43">
        <v>4220</v>
      </c>
      <c r="EO8" s="29">
        <f t="shared" ref="EO8:EO9" si="5">+CR8</f>
        <v>142631.60999999999</v>
      </c>
      <c r="EP8" s="42">
        <v>131871.60999999999</v>
      </c>
      <c r="EQ8" s="45">
        <f>+EP8/ET8</f>
        <v>30.176569794050341</v>
      </c>
      <c r="ER8" s="45">
        <v>10760</v>
      </c>
      <c r="ES8" s="45">
        <f>+ER8/ET8</f>
        <v>2.4622425629290619</v>
      </c>
      <c r="ET8" s="43">
        <v>4370</v>
      </c>
      <c r="EV8" s="29">
        <f t="shared" ref="EV8:EV9" si="6">+CS8</f>
        <v>229969.51</v>
      </c>
      <c r="EW8" s="42">
        <v>225481.51</v>
      </c>
      <c r="EX8" s="45">
        <f>+EW8/FA8</f>
        <v>47.771506355932203</v>
      </c>
      <c r="EY8" s="45">
        <v>4488</v>
      </c>
      <c r="EZ8" s="45">
        <f>+EY8/FA8</f>
        <v>0.95084745762711864</v>
      </c>
      <c r="FA8" s="43">
        <v>4720</v>
      </c>
      <c r="FC8" s="29">
        <f t="shared" ref="FC8:FC9" si="7">+CT8</f>
        <v>134844.87</v>
      </c>
      <c r="FD8" s="42">
        <v>131525</v>
      </c>
      <c r="FE8" s="45">
        <f>+FD8/FH8</f>
        <v>27.573375262054508</v>
      </c>
      <c r="FF8" s="45">
        <v>3319.87</v>
      </c>
      <c r="FG8" s="45">
        <f>+FF8/FH8</f>
        <v>0.69598951781970653</v>
      </c>
      <c r="FH8" s="43">
        <v>4770</v>
      </c>
      <c r="FJ8" s="29">
        <f t="shared" ref="FJ8:FJ9" si="8">+CU8</f>
        <v>135497</v>
      </c>
      <c r="FK8" s="42">
        <v>131525</v>
      </c>
      <c r="FL8" s="45">
        <f>+FK8/FO8</f>
        <v>40.846273291925463</v>
      </c>
      <c r="FM8" s="45">
        <v>3972</v>
      </c>
      <c r="FN8" s="45">
        <f>+FM8/FO8</f>
        <v>1.2335403726708074</v>
      </c>
      <c r="FO8" s="43">
        <v>3220</v>
      </c>
      <c r="FQ8" s="76">
        <f t="shared" ref="FQ8:FQ9" si="9">+CV8</f>
        <v>146464.32000000001</v>
      </c>
      <c r="FR8" s="42">
        <v>131525</v>
      </c>
      <c r="FS8" s="45">
        <f>+FR8/FV8</f>
        <v>49.260299625468164</v>
      </c>
      <c r="FT8" s="45">
        <v>14939.32</v>
      </c>
      <c r="FU8" s="45">
        <f>+FT8/FV8</f>
        <v>5.5952509363295881</v>
      </c>
      <c r="FV8" s="43">
        <v>2670</v>
      </c>
      <c r="FX8" s="76">
        <f t="shared" ref="FX8:FX9" si="10">+CW8</f>
        <v>137499</v>
      </c>
      <c r="FY8" s="42">
        <v>135525</v>
      </c>
      <c r="FZ8" s="45">
        <f>+FY8/GC8</f>
        <v>797.20588235294122</v>
      </c>
      <c r="GA8" s="45">
        <v>1974</v>
      </c>
      <c r="GB8" s="45">
        <f>+GA8/GC8</f>
        <v>11.611764705882353</v>
      </c>
      <c r="GC8" s="43">
        <v>170</v>
      </c>
      <c r="GE8" s="129">
        <f t="shared" ref="GE8:GE9" si="11">+CX8</f>
        <v>244506.15</v>
      </c>
      <c r="GF8" s="42">
        <v>244506.15</v>
      </c>
      <c r="GG8" s="45">
        <f>+GF8/GJ8</f>
        <v>3761.6330769230767</v>
      </c>
      <c r="GH8" s="45">
        <v>0</v>
      </c>
      <c r="GI8" s="45">
        <v>0</v>
      </c>
      <c r="GJ8" s="43">
        <v>65</v>
      </c>
    </row>
    <row r="9" spans="2:192" s="31" customFormat="1" ht="126.75" customHeight="1" thickBot="1" x14ac:dyDescent="0.3">
      <c r="B9" s="347"/>
      <c r="C9" s="320"/>
      <c r="D9" s="104" t="s">
        <v>94</v>
      </c>
      <c r="E9" s="105" t="s">
        <v>99</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120"/>
      <c r="CM9" s="119">
        <v>742890.14</v>
      </c>
      <c r="CN9" s="127">
        <v>794970.59</v>
      </c>
      <c r="CO9" s="127">
        <v>787100.9</v>
      </c>
      <c r="CP9" s="127">
        <v>912475.26</v>
      </c>
      <c r="CQ9" s="127">
        <v>826624.52</v>
      </c>
      <c r="CR9" s="127">
        <v>810873.8</v>
      </c>
      <c r="CS9" s="127">
        <v>1200712.93</v>
      </c>
      <c r="CT9" s="127">
        <v>858871.73</v>
      </c>
      <c r="CU9" s="127">
        <v>954402.06</v>
      </c>
      <c r="CV9" s="127">
        <v>866084.64</v>
      </c>
      <c r="CW9" s="127">
        <v>798393.19</v>
      </c>
      <c r="CX9" s="128">
        <v>997972.44</v>
      </c>
      <c r="CY9" s="121"/>
      <c r="CZ9" s="80"/>
      <c r="DA9" s="80"/>
      <c r="DB9" s="80"/>
      <c r="DC9" s="81"/>
      <c r="DF9" s="28">
        <f t="shared" si="0"/>
        <v>742890.14</v>
      </c>
      <c r="DG9" s="42"/>
      <c r="DH9" s="45"/>
      <c r="DI9" s="45"/>
      <c r="DJ9" s="45"/>
      <c r="DK9" s="43">
        <v>0</v>
      </c>
      <c r="DM9" s="29">
        <f t="shared" si="1"/>
        <v>794970.59</v>
      </c>
      <c r="DN9" s="42"/>
      <c r="DO9" s="45"/>
      <c r="DP9" s="45"/>
      <c r="DQ9" s="45"/>
      <c r="DR9" s="43">
        <v>0</v>
      </c>
      <c r="DT9" s="29">
        <f t="shared" si="2"/>
        <v>787100.9</v>
      </c>
      <c r="DU9" s="42"/>
      <c r="DV9" s="45"/>
      <c r="DW9" s="45"/>
      <c r="DX9" s="45"/>
      <c r="DY9" s="43">
        <v>0</v>
      </c>
      <c r="EA9" s="29">
        <f t="shared" si="3"/>
        <v>912475.26</v>
      </c>
      <c r="EB9" s="42"/>
      <c r="EC9" s="45"/>
      <c r="ED9" s="45"/>
      <c r="EE9" s="45"/>
      <c r="EF9" s="43">
        <v>0</v>
      </c>
      <c r="EH9" s="29">
        <f t="shared" si="4"/>
        <v>826624.52</v>
      </c>
      <c r="EI9" s="42"/>
      <c r="EJ9" s="45"/>
      <c r="EK9" s="45"/>
      <c r="EL9" s="45"/>
      <c r="EM9" s="43">
        <v>0</v>
      </c>
      <c r="EO9" s="29">
        <f t="shared" si="5"/>
        <v>810873.8</v>
      </c>
      <c r="EP9" s="42"/>
      <c r="EQ9" s="45"/>
      <c r="ER9" s="45"/>
      <c r="ES9" s="45"/>
      <c r="ET9" s="43">
        <v>0</v>
      </c>
      <c r="EV9" s="29">
        <f t="shared" si="6"/>
        <v>1200712.93</v>
      </c>
      <c r="EW9" s="42"/>
      <c r="EX9" s="45"/>
      <c r="EY9" s="45"/>
      <c r="EZ9" s="45"/>
      <c r="FA9" s="43">
        <v>0</v>
      </c>
      <c r="FC9" s="29">
        <f t="shared" si="7"/>
        <v>858871.73</v>
      </c>
      <c r="FD9" s="42"/>
      <c r="FE9" s="45"/>
      <c r="FF9" s="45"/>
      <c r="FG9" s="45"/>
      <c r="FH9" s="43">
        <v>0</v>
      </c>
      <c r="FJ9" s="29">
        <f t="shared" si="8"/>
        <v>954402.06</v>
      </c>
      <c r="FK9" s="42"/>
      <c r="FL9" s="45"/>
      <c r="FM9" s="45"/>
      <c r="FN9" s="45"/>
      <c r="FO9" s="43">
        <v>0</v>
      </c>
      <c r="FQ9" s="76">
        <f t="shared" si="9"/>
        <v>866084.64</v>
      </c>
      <c r="FR9" s="42"/>
      <c r="FS9" s="114"/>
      <c r="FT9" s="45"/>
      <c r="FU9" s="45"/>
      <c r="FV9" s="43">
        <v>0</v>
      </c>
      <c r="FX9" s="76">
        <f t="shared" si="10"/>
        <v>798393.19</v>
      </c>
      <c r="FY9" s="42"/>
      <c r="FZ9" s="114"/>
      <c r="GA9" s="45"/>
      <c r="GB9" s="45"/>
      <c r="GC9" s="43">
        <v>0</v>
      </c>
      <c r="GE9" s="129">
        <f t="shared" si="11"/>
        <v>997972.44</v>
      </c>
      <c r="GF9" s="42"/>
      <c r="GG9" s="114"/>
      <c r="GH9" s="45"/>
      <c r="GI9" s="45"/>
      <c r="GJ9" s="43">
        <v>0</v>
      </c>
    </row>
    <row r="10" spans="2:192" s="31" customFormat="1" ht="45" customHeight="1" thickBot="1" x14ac:dyDescent="0.3">
      <c r="B10" s="321" t="s">
        <v>24</v>
      </c>
      <c r="C10" s="322"/>
      <c r="D10" s="322"/>
      <c r="E10" s="323"/>
      <c r="F10" s="94">
        <f t="shared" ref="F10:Q10" si="12">SUM(F7:F9)</f>
        <v>1164836.99</v>
      </c>
      <c r="G10" s="94">
        <f t="shared" si="12"/>
        <v>1766236.9</v>
      </c>
      <c r="H10" s="94">
        <f t="shared" si="12"/>
        <v>1836346.84</v>
      </c>
      <c r="I10" s="94">
        <f t="shared" si="12"/>
        <v>1824534.46</v>
      </c>
      <c r="J10" s="94">
        <f t="shared" si="12"/>
        <v>1903335.52</v>
      </c>
      <c r="K10" s="94">
        <f t="shared" si="12"/>
        <v>1732939.9300000002</v>
      </c>
      <c r="L10" s="94">
        <f t="shared" si="12"/>
        <v>2460478.0100000002</v>
      </c>
      <c r="M10" s="94">
        <f t="shared" si="12"/>
        <v>1619042.52</v>
      </c>
      <c r="N10" s="94">
        <f t="shared" si="12"/>
        <v>1802233.18</v>
      </c>
      <c r="O10" s="94">
        <f t="shared" si="12"/>
        <v>1853318.28</v>
      </c>
      <c r="P10" s="94">
        <f t="shared" si="12"/>
        <v>2000132.6400000001</v>
      </c>
      <c r="Q10" s="95">
        <f t="shared" si="12"/>
        <v>2463273.0300000003</v>
      </c>
      <c r="R10"/>
      <c r="S10" s="47"/>
      <c r="T10"/>
      <c r="U10"/>
      <c r="V10"/>
      <c r="W10" s="94">
        <f t="shared" ref="W10:AH10" si="13">SUM(W7:W9)</f>
        <v>1634868.26</v>
      </c>
      <c r="X10" s="94">
        <f t="shared" si="13"/>
        <v>1673417.19</v>
      </c>
      <c r="Y10" s="94">
        <f t="shared" si="13"/>
        <v>1793646.45</v>
      </c>
      <c r="Z10" s="94">
        <f t="shared" si="13"/>
        <v>1782582.9</v>
      </c>
      <c r="AA10" s="94">
        <f t="shared" si="13"/>
        <v>1879742.11</v>
      </c>
      <c r="AB10" s="94">
        <f t="shared" si="13"/>
        <v>1888402.87</v>
      </c>
      <c r="AC10" s="94">
        <f t="shared" si="13"/>
        <v>2777854.4</v>
      </c>
      <c r="AD10" s="94">
        <f t="shared" si="13"/>
        <v>1860637.69</v>
      </c>
      <c r="AE10" s="94">
        <f t="shared" si="13"/>
        <v>1736984.28</v>
      </c>
      <c r="AF10" s="94">
        <f t="shared" si="13"/>
        <v>2136182.29</v>
      </c>
      <c r="AG10" s="94">
        <f t="shared" si="13"/>
        <v>2633278.0299999998</v>
      </c>
      <c r="AH10" s="95">
        <f t="shared" si="13"/>
        <v>2744329.82</v>
      </c>
      <c r="AI10"/>
      <c r="AJ10"/>
      <c r="AK10"/>
      <c r="AL10"/>
      <c r="AM10"/>
      <c r="AN10" s="94">
        <f t="shared" ref="AN10:AY10" si="14">SUM(AN7:AN9)</f>
        <v>1717007.1799999997</v>
      </c>
      <c r="AO10" s="94">
        <f t="shared" si="14"/>
        <v>1431659.04</v>
      </c>
      <c r="AP10" s="94">
        <f t="shared" si="14"/>
        <v>1977160.9000000001</v>
      </c>
      <c r="AQ10" s="94">
        <f t="shared" si="14"/>
        <v>1842848.04</v>
      </c>
      <c r="AR10" s="94">
        <f t="shared" si="14"/>
        <v>2188914.69</v>
      </c>
      <c r="AS10" s="94">
        <f t="shared" si="14"/>
        <v>1635267.27</v>
      </c>
      <c r="AT10" s="94">
        <f t="shared" si="14"/>
        <v>2357176.37</v>
      </c>
      <c r="AU10" s="94">
        <f t="shared" si="14"/>
        <v>1736782.2399999998</v>
      </c>
      <c r="AV10" s="94">
        <f t="shared" si="14"/>
        <v>1589265.4300000002</v>
      </c>
      <c r="AW10" s="94">
        <f t="shared" si="14"/>
        <v>1518068.73</v>
      </c>
      <c r="AX10" s="94">
        <f t="shared" si="14"/>
        <v>2271692.89</v>
      </c>
      <c r="AY10" s="95">
        <f t="shared" si="14"/>
        <v>2298729.0499999998</v>
      </c>
      <c r="AZ10"/>
      <c r="BA10"/>
      <c r="BB10"/>
      <c r="BC10"/>
      <c r="BD10"/>
      <c r="BE10" s="94">
        <f t="shared" ref="BE10:BP10" si="15">SUM(BE7:BE9)</f>
        <v>1237952.73</v>
      </c>
      <c r="BF10" s="94">
        <f t="shared" si="15"/>
        <v>1311332.6000000001</v>
      </c>
      <c r="BG10" s="94">
        <f t="shared" si="15"/>
        <v>1229952.7000000002</v>
      </c>
      <c r="BH10" s="94">
        <f t="shared" si="15"/>
        <v>1382118.57</v>
      </c>
      <c r="BI10" s="94">
        <f t="shared" si="15"/>
        <v>1367967.25</v>
      </c>
      <c r="BJ10" s="94">
        <f t="shared" si="15"/>
        <v>2325092.33</v>
      </c>
      <c r="BK10" s="94">
        <f t="shared" si="15"/>
        <v>2300549.08</v>
      </c>
      <c r="BL10" s="94">
        <f t="shared" si="15"/>
        <v>1493518.8900000001</v>
      </c>
      <c r="BM10" s="94">
        <f t="shared" si="15"/>
        <v>1461069.49</v>
      </c>
      <c r="BN10" s="94">
        <f t="shared" si="15"/>
        <v>1517506.79</v>
      </c>
      <c r="BO10" s="94">
        <f t="shared" si="15"/>
        <v>1693452.4700000002</v>
      </c>
      <c r="BP10" s="94">
        <f t="shared" si="15"/>
        <v>2460512.27</v>
      </c>
      <c r="BQ10"/>
      <c r="BR10"/>
      <c r="BS10"/>
      <c r="BT10"/>
      <c r="BU10"/>
      <c r="BV10" s="94">
        <f t="shared" ref="BV10:CG10" si="16">SUM(BV7:BV9)</f>
        <v>1205765.44</v>
      </c>
      <c r="BW10" s="94">
        <f t="shared" si="16"/>
        <v>1045844.53</v>
      </c>
      <c r="BX10" s="94">
        <f t="shared" si="16"/>
        <v>1631759.4300000002</v>
      </c>
      <c r="BY10" s="94">
        <f t="shared" si="16"/>
        <v>1141771.92</v>
      </c>
      <c r="BZ10" s="94">
        <f t="shared" si="16"/>
        <v>1325928.43</v>
      </c>
      <c r="CA10" s="94">
        <f t="shared" si="16"/>
        <v>1336481.3699999999</v>
      </c>
      <c r="CB10" s="94">
        <f t="shared" si="16"/>
        <v>2009237.8599999999</v>
      </c>
      <c r="CC10" s="94">
        <f t="shared" si="16"/>
        <v>1735457.24</v>
      </c>
      <c r="CD10" s="94">
        <f t="shared" si="16"/>
        <v>1603351.29</v>
      </c>
      <c r="CE10" s="94">
        <f t="shared" si="16"/>
        <v>1874637.3399999999</v>
      </c>
      <c r="CF10" s="94">
        <f t="shared" si="16"/>
        <v>1893520.33</v>
      </c>
      <c r="CG10" s="94">
        <f t="shared" si="16"/>
        <v>2700747.08</v>
      </c>
      <c r="CH10"/>
      <c r="CI10"/>
      <c r="CJ10"/>
      <c r="CK10"/>
      <c r="CL10"/>
      <c r="CM10" s="122">
        <f t="shared" ref="CM10" si="17">SUM(CM7:CM9)</f>
        <v>1850853.37</v>
      </c>
      <c r="CN10" s="122">
        <f t="shared" ref="CN10" si="18">SUM(CN7:CN9)</f>
        <v>1919485.19</v>
      </c>
      <c r="CO10" s="122">
        <f t="shared" ref="CO10" si="19">SUM(CO7:CO9)</f>
        <v>2336111.12</v>
      </c>
      <c r="CP10" s="122">
        <f t="shared" ref="CP10" si="20">SUM(CP7:CP9)</f>
        <v>2233921.12</v>
      </c>
      <c r="CQ10" s="122">
        <f t="shared" ref="CQ10" si="21">SUM(CQ7:CQ9)</f>
        <v>2057131.89</v>
      </c>
      <c r="CR10" s="122">
        <f t="shared" ref="CR10" si="22">SUM(CR7:CR9)</f>
        <v>1891322.78</v>
      </c>
      <c r="CS10" s="122">
        <f t="shared" ref="CS10" si="23">SUM(CS7:CS9)</f>
        <v>2982407.41</v>
      </c>
      <c r="CT10" s="122">
        <f t="shared" ref="CT10" si="24">SUM(CT7:CT9)</f>
        <v>1938708.45</v>
      </c>
      <c r="CU10" s="122">
        <f t="shared" ref="CU10" si="25">SUM(CU7:CU9)</f>
        <v>2145970.59</v>
      </c>
      <c r="CV10" s="122">
        <f t="shared" ref="CV10" si="26">SUM(CV7:CV9)</f>
        <v>1927123.8199999998</v>
      </c>
      <c r="CW10" s="122">
        <f t="shared" ref="CW10" si="27">SUM(CW7:CW9)</f>
        <v>2111331.19</v>
      </c>
      <c r="CX10" s="122">
        <f t="shared" ref="CX10" si="28">SUM(CX7:CX9)</f>
        <v>2789983.96</v>
      </c>
      <c r="CY10"/>
      <c r="CZ10"/>
      <c r="DA10"/>
      <c r="DB10"/>
      <c r="DC10"/>
      <c r="DF10" s="35">
        <f>SUM(DF7:DF9)</f>
        <v>1850853.37</v>
      </c>
      <c r="DG10" s="308" t="s">
        <v>81</v>
      </c>
      <c r="DH10" s="309"/>
      <c r="DI10" s="309"/>
      <c r="DJ10" s="309"/>
      <c r="DK10" s="309"/>
      <c r="DM10" s="35">
        <f>SUM(DM7:DM9)</f>
        <v>1919485.19</v>
      </c>
      <c r="DN10"/>
      <c r="DO10"/>
      <c r="DP10"/>
      <c r="DQ10"/>
      <c r="DR10"/>
      <c r="DT10" s="35">
        <f>SUM(DT7:DT9)</f>
        <v>2336111.12</v>
      </c>
      <c r="DU10" s="308"/>
      <c r="DV10" s="309"/>
      <c r="DW10" s="309"/>
      <c r="DX10" s="309"/>
      <c r="DY10" s="309"/>
      <c r="EA10" s="35">
        <f>SUM(EA7:EA9)</f>
        <v>2233921.12</v>
      </c>
      <c r="EB10" s="308" t="s">
        <v>100</v>
      </c>
      <c r="EC10" s="309"/>
      <c r="ED10" s="309"/>
      <c r="EE10" s="309"/>
      <c r="EF10" s="309"/>
      <c r="EH10" s="35">
        <f>SUM(EH7:EH9)</f>
        <v>2057131.89</v>
      </c>
      <c r="EI10" s="308"/>
      <c r="EJ10" s="309"/>
      <c r="EK10" s="309"/>
      <c r="EL10" s="309"/>
      <c r="EM10" s="309"/>
      <c r="EO10" s="35">
        <f>SUM(EO7:EO9)</f>
        <v>1891322.78</v>
      </c>
      <c r="EP10" s="308"/>
      <c r="EQ10" s="309"/>
      <c r="ER10" s="309"/>
      <c r="ES10" s="309"/>
      <c r="ET10" s="309"/>
      <c r="EV10" s="35">
        <f>SUM(EV7:EV9)</f>
        <v>2982407.41</v>
      </c>
      <c r="EW10" s="308"/>
      <c r="EX10" s="309"/>
      <c r="EY10" s="309"/>
      <c r="EZ10" s="309"/>
      <c r="FA10" s="309"/>
      <c r="FC10" s="35">
        <f>SUM(FC7:FC9)</f>
        <v>1938708.45</v>
      </c>
      <c r="FD10" s="308"/>
      <c r="FE10" s="309"/>
      <c r="FF10" s="309"/>
      <c r="FG10" s="309"/>
      <c r="FH10" s="309"/>
      <c r="FJ10" s="35">
        <f>SUM(FJ7:FJ9)</f>
        <v>2145970.59</v>
      </c>
      <c r="FK10" s="308"/>
      <c r="FL10" s="309"/>
      <c r="FM10" s="309"/>
      <c r="FN10" s="309"/>
      <c r="FO10" s="309"/>
      <c r="FQ10" s="35">
        <f>SUM(FQ7:FQ9)</f>
        <v>1927123.8199999998</v>
      </c>
      <c r="FR10" s="308"/>
      <c r="FS10" s="309"/>
      <c r="FT10" s="309"/>
      <c r="FU10" s="309"/>
      <c r="FV10" s="309"/>
      <c r="FX10" s="35">
        <f>SUM(FX7:FX9)</f>
        <v>2111331.19</v>
      </c>
      <c r="FY10" s="308"/>
      <c r="FZ10" s="309"/>
      <c r="GA10" s="309"/>
      <c r="GB10" s="309"/>
      <c r="GC10" s="309"/>
      <c r="GE10" s="35">
        <f>SUM(GE7:GE9)</f>
        <v>2789983.96</v>
      </c>
      <c r="GF10" s="308"/>
      <c r="GG10" s="309"/>
      <c r="GH10" s="309"/>
      <c r="GI10" s="309"/>
      <c r="GJ10" s="309"/>
    </row>
    <row r="11" spans="2:192" ht="48.75" customHeight="1" thickBot="1" x14ac:dyDescent="0.3">
      <c r="B11" s="324" t="s">
        <v>25</v>
      </c>
      <c r="C11" s="325"/>
      <c r="D11" s="325"/>
      <c r="E11" s="326"/>
      <c r="F11" s="310">
        <f>SUM(F10:Q10)</f>
        <v>22426708.300000001</v>
      </c>
      <c r="G11" s="311"/>
      <c r="H11" s="311"/>
      <c r="I11" s="311"/>
      <c r="J11" s="311"/>
      <c r="K11" s="311"/>
      <c r="L11" s="311"/>
      <c r="M11" s="311"/>
      <c r="N11" s="311"/>
      <c r="O11" s="311"/>
      <c r="P11" s="311"/>
      <c r="Q11" s="312"/>
      <c r="R11" s="98"/>
      <c r="S11" s="98"/>
      <c r="T11" s="98"/>
      <c r="U11" s="98"/>
      <c r="V11" s="98"/>
      <c r="W11" s="310">
        <f>SUM(W10:AH10)</f>
        <v>24541926.290000003</v>
      </c>
      <c r="X11" s="311"/>
      <c r="Y11" s="311"/>
      <c r="Z11" s="311"/>
      <c r="AA11" s="311"/>
      <c r="AB11" s="311"/>
      <c r="AC11" s="311"/>
      <c r="AD11" s="311"/>
      <c r="AE11" s="311"/>
      <c r="AF11" s="311"/>
      <c r="AG11" s="311"/>
      <c r="AH11" s="312"/>
      <c r="AI11" s="98"/>
      <c r="AJ11" s="98"/>
      <c r="AK11" s="98"/>
      <c r="AL11" s="98"/>
      <c r="AM11" s="98"/>
      <c r="AN11" s="310">
        <f>SUM(AN10:AY10)</f>
        <v>22564571.829999998</v>
      </c>
      <c r="AO11" s="311"/>
      <c r="AP11" s="311"/>
      <c r="AQ11" s="311"/>
      <c r="AR11" s="311"/>
      <c r="AS11" s="311"/>
      <c r="AT11" s="311"/>
      <c r="AU11" s="311"/>
      <c r="AV11" s="311"/>
      <c r="AW11" s="311"/>
      <c r="AX11" s="311"/>
      <c r="AY11" s="312"/>
      <c r="AZ11" s="98"/>
      <c r="BA11" s="98"/>
      <c r="BB11" s="98"/>
      <c r="BC11" s="98"/>
      <c r="BD11" s="98"/>
      <c r="BE11" s="310">
        <f>SUM(BE10:BP10)</f>
        <v>19781025.169999998</v>
      </c>
      <c r="BF11" s="311"/>
      <c r="BG11" s="311"/>
      <c r="BH11" s="311"/>
      <c r="BI11" s="311"/>
      <c r="BJ11" s="311"/>
      <c r="BK11" s="311"/>
      <c r="BL11" s="311"/>
      <c r="BM11" s="311"/>
      <c r="BN11" s="311"/>
      <c r="BO11" s="311"/>
      <c r="BP11" s="312"/>
      <c r="BQ11" s="98"/>
      <c r="BR11" s="98"/>
      <c r="BS11" s="98"/>
      <c r="BT11" s="98"/>
      <c r="BU11" s="98"/>
      <c r="BV11" s="310">
        <f>SUM(BV10:CG10)</f>
        <v>19504502.259999998</v>
      </c>
      <c r="BW11" s="311"/>
      <c r="BX11" s="311"/>
      <c r="BY11" s="311"/>
      <c r="BZ11" s="311"/>
      <c r="CA11" s="311"/>
      <c r="CB11" s="311"/>
      <c r="CC11" s="311"/>
      <c r="CD11" s="311"/>
      <c r="CE11" s="311"/>
      <c r="CF11" s="311"/>
      <c r="CG11" s="312"/>
      <c r="CH11" s="98"/>
      <c r="CI11" s="98"/>
      <c r="CJ11" s="98"/>
      <c r="CK11" s="98"/>
      <c r="CL11" s="98"/>
      <c r="CM11" s="313">
        <f>SUM(CM10:CX10)</f>
        <v>26184350.890000001</v>
      </c>
      <c r="CN11" s="314"/>
      <c r="CO11" s="314"/>
      <c r="CP11" s="314"/>
      <c r="CQ11" s="314"/>
      <c r="CR11" s="314"/>
      <c r="CS11" s="314"/>
      <c r="CT11" s="314"/>
      <c r="CU11" s="314"/>
      <c r="CV11" s="314"/>
      <c r="CW11" s="314"/>
      <c r="CX11" s="314"/>
      <c r="CY11" s="314"/>
      <c r="CZ11" s="314"/>
      <c r="DA11" s="314"/>
      <c r="DB11" s="314"/>
      <c r="DC11" s="315"/>
      <c r="EW11" s="47"/>
      <c r="FD11" s="47"/>
    </row>
    <row r="13" spans="2:192" ht="21" x14ac:dyDescent="0.35">
      <c r="B13" s="73" t="s">
        <v>83</v>
      </c>
      <c r="C13" s="74"/>
      <c r="D13" s="74"/>
      <c r="E13" s="74"/>
      <c r="F13" s="74"/>
      <c r="G13" s="74"/>
      <c r="H13" s="74"/>
      <c r="I13" s="74"/>
      <c r="J13" s="74"/>
      <c r="K13" s="74"/>
      <c r="L13" s="74"/>
      <c r="M13" s="74"/>
      <c r="N13" s="74"/>
      <c r="O13" s="74"/>
      <c r="P13" s="74"/>
      <c r="Q13" s="74"/>
      <c r="R13" s="74"/>
      <c r="S13" s="74"/>
      <c r="T13" s="74"/>
      <c r="U13" s="74"/>
      <c r="V13" s="74"/>
    </row>
    <row r="14" spans="2:192" ht="132.75" customHeight="1" x14ac:dyDescent="0.25">
      <c r="B14" s="337" t="s">
        <v>86</v>
      </c>
      <c r="C14" s="337"/>
      <c r="D14" s="337"/>
      <c r="E14" s="337"/>
      <c r="F14" s="337"/>
      <c r="G14" s="337"/>
      <c r="H14" s="337"/>
      <c r="I14" s="337"/>
      <c r="J14" s="337"/>
      <c r="K14" s="337"/>
      <c r="L14" s="337"/>
      <c r="M14" s="337"/>
      <c r="N14" s="337"/>
      <c r="O14" s="337"/>
      <c r="P14" s="337"/>
      <c r="Q14" s="337"/>
      <c r="R14" s="337"/>
      <c r="S14" s="337"/>
      <c r="T14" s="337"/>
      <c r="U14" s="337"/>
      <c r="V14" s="337"/>
    </row>
  </sheetData>
  <mergeCells count="12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 ref="BT5:BT6"/>
    <mergeCell ref="BU5:BU6"/>
    <mergeCell ref="BV5:CG5"/>
    <mergeCell ref="CH5:CH6"/>
    <mergeCell ref="BA5:BA6"/>
    <mergeCell ref="BB5:BB6"/>
    <mergeCell ref="BC5:BC6"/>
    <mergeCell ref="BD5:BD6"/>
    <mergeCell ref="BE5:BP5"/>
    <mergeCell ref="BQ5:BQ6"/>
    <mergeCell ref="CZ5:CZ6"/>
    <mergeCell ref="DA5:DA6"/>
    <mergeCell ref="DB5:DB6"/>
    <mergeCell ref="DC5:DC6"/>
    <mergeCell ref="DG5:DG6"/>
    <mergeCell ref="DH5:DH6"/>
    <mergeCell ref="CI5:CI6"/>
    <mergeCell ref="CJ5:CJ6"/>
    <mergeCell ref="CK5:CK6"/>
    <mergeCell ref="CL5:CL6"/>
    <mergeCell ref="CM5:CX5"/>
    <mergeCell ref="CY5:CY6"/>
    <mergeCell ref="DQ5:DQ6"/>
    <mergeCell ref="DR5:DR6"/>
    <mergeCell ref="DU5:DU6"/>
    <mergeCell ref="DV5:DV6"/>
    <mergeCell ref="DW5:DW6"/>
    <mergeCell ref="DX5:DX6"/>
    <mergeCell ref="DI5:DI6"/>
    <mergeCell ref="DJ5:DJ6"/>
    <mergeCell ref="DK5:DK6"/>
    <mergeCell ref="DN5:DN6"/>
    <mergeCell ref="DO5:DO6"/>
    <mergeCell ref="DP5:DP6"/>
    <mergeCell ref="EI5:EI6"/>
    <mergeCell ref="EJ5:EJ6"/>
    <mergeCell ref="EK5:EK6"/>
    <mergeCell ref="EL5:EL6"/>
    <mergeCell ref="EM5:EM6"/>
    <mergeCell ref="EP5:EP6"/>
    <mergeCell ref="DY5:DY6"/>
    <mergeCell ref="EB5:EB6"/>
    <mergeCell ref="EC5:EC6"/>
    <mergeCell ref="ED5:ED6"/>
    <mergeCell ref="EE5:EE6"/>
    <mergeCell ref="EF5:EF6"/>
    <mergeCell ref="EY5:EY6"/>
    <mergeCell ref="EZ5:EZ6"/>
    <mergeCell ref="FA5:FA6"/>
    <mergeCell ref="FD5:FD6"/>
    <mergeCell ref="FE5:FE6"/>
    <mergeCell ref="FF5:FF6"/>
    <mergeCell ref="EQ5:EQ6"/>
    <mergeCell ref="ER5:ER6"/>
    <mergeCell ref="ES5:ES6"/>
    <mergeCell ref="ET5:ET6"/>
    <mergeCell ref="EW5:EW6"/>
    <mergeCell ref="EX5:EX6"/>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FD10:FH10"/>
    <mergeCell ref="FK10:FO10"/>
    <mergeCell ref="FR10:FV10"/>
    <mergeCell ref="FY10:GC10"/>
    <mergeCell ref="GF10:GJ10"/>
    <mergeCell ref="B10:E10"/>
    <mergeCell ref="DG10:DK10"/>
    <mergeCell ref="DU10:DY10"/>
    <mergeCell ref="EB10:EF10"/>
    <mergeCell ref="EI10:EM10"/>
    <mergeCell ref="EP10:ET10"/>
    <mergeCell ref="CM11:DC11"/>
    <mergeCell ref="B14:V14"/>
    <mergeCell ref="B11:E11"/>
    <mergeCell ref="F11:Q11"/>
    <mergeCell ref="W11:AH11"/>
    <mergeCell ref="AN11:AY11"/>
    <mergeCell ref="BE11:BP11"/>
    <mergeCell ref="BV11:CG11"/>
    <mergeCell ref="EW10:FA10"/>
  </mergeCells>
  <printOptions horizontalCentered="1"/>
  <pageMargins left="0.70866141732283472" right="0.27559055118110237" top="0.94488188976377963" bottom="0.74803149606299213" header="0.31496062992125984" footer="0.31496062992125984"/>
  <pageSetup scale="26" orientation="landscape" r:id="rId1"/>
  <rowBreaks count="1" manualBreakCount="1">
    <brk id="12" max="19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pageSetUpPr fitToPage="1"/>
  </sheetPr>
  <dimension ref="B2:GJ14"/>
  <sheetViews>
    <sheetView showGridLines="0" topLeftCell="E3" zoomScaleNormal="100" zoomScaleSheetLayoutView="80" workbookViewId="0">
      <pane ySplit="4" topLeftCell="A7" activePane="bottomLeft" state="frozen"/>
      <selection activeCell="CO3" sqref="CO3"/>
      <selection pane="bottomLeft" activeCell="CM13" sqref="CM13"/>
    </sheetView>
  </sheetViews>
  <sheetFormatPr baseColWidth="10" defaultRowHeight="15" x14ac:dyDescent="0.25"/>
  <cols>
    <col min="1" max="1" width="7.140625" style="132" customWidth="1"/>
    <col min="2" max="2" width="22.5703125" style="132" customWidth="1"/>
    <col min="3" max="3" width="17.28515625" style="132" customWidth="1"/>
    <col min="4" max="4" width="31.140625" style="132" customWidth="1"/>
    <col min="5" max="5" width="37.42578125" style="132" customWidth="1"/>
    <col min="6" max="6" width="14.28515625" style="132" hidden="1" customWidth="1"/>
    <col min="7" max="12" width="14.140625" style="132" hidden="1" customWidth="1"/>
    <col min="13" max="13" width="14.28515625" style="132" hidden="1" customWidth="1"/>
    <col min="14" max="17" width="14.140625" style="132" hidden="1" customWidth="1"/>
    <col min="18" max="18" width="18.85546875" style="132" hidden="1" customWidth="1"/>
    <col min="19" max="19" width="16" style="132" hidden="1" customWidth="1"/>
    <col min="20" max="20" width="15.5703125" style="132" hidden="1" customWidth="1"/>
    <col min="21" max="21" width="16.28515625" style="132" hidden="1" customWidth="1"/>
    <col min="22" max="22" width="17" style="132" hidden="1" customWidth="1"/>
    <col min="23" max="23" width="15.85546875" style="132" hidden="1" customWidth="1"/>
    <col min="24" max="28" width="14.28515625" style="132" hidden="1" customWidth="1"/>
    <col min="29" max="29" width="17.7109375" style="132" hidden="1" customWidth="1"/>
    <col min="30" max="34" width="14.28515625" style="132" hidden="1" customWidth="1"/>
    <col min="35" max="35" width="18.85546875" style="132" hidden="1" customWidth="1"/>
    <col min="36" max="36" width="16" style="132" hidden="1" customWidth="1"/>
    <col min="37" max="37" width="15.5703125" style="132" hidden="1" customWidth="1"/>
    <col min="38" max="38" width="16.28515625" style="132" hidden="1" customWidth="1"/>
    <col min="39" max="39" width="17" style="132" hidden="1" customWidth="1"/>
    <col min="40" max="40" width="17.140625" style="132" hidden="1" customWidth="1"/>
    <col min="41" max="41" width="16.7109375" style="132" hidden="1" customWidth="1"/>
    <col min="42" max="42" width="17.140625" style="132" hidden="1" customWidth="1"/>
    <col min="43" max="43" width="17.42578125" style="132" hidden="1" customWidth="1"/>
    <col min="44" max="44" width="17.85546875" style="132" hidden="1" customWidth="1"/>
    <col min="45" max="45" width="16.7109375" style="132" hidden="1" customWidth="1"/>
    <col min="46" max="48" width="17.42578125" style="132" hidden="1" customWidth="1"/>
    <col min="49" max="49" width="17.140625" style="132" hidden="1" customWidth="1"/>
    <col min="50" max="51" width="17.42578125" style="132" hidden="1" customWidth="1"/>
    <col min="52" max="52" width="18.85546875" style="132" hidden="1" customWidth="1"/>
    <col min="53" max="53" width="16" style="132" hidden="1" customWidth="1"/>
    <col min="54" max="54" width="15.5703125" style="132" hidden="1" customWidth="1"/>
    <col min="55" max="55" width="16.28515625" style="132" hidden="1" customWidth="1"/>
    <col min="56" max="56" width="17" style="132" hidden="1" customWidth="1"/>
    <col min="57" max="68" width="14.28515625" style="132" hidden="1" customWidth="1"/>
    <col min="69" max="69" width="18.85546875" style="132" hidden="1" customWidth="1"/>
    <col min="70" max="70" width="16" style="132" hidden="1" customWidth="1"/>
    <col min="71" max="71" width="15.5703125" style="132" hidden="1" customWidth="1"/>
    <col min="72" max="72" width="16.28515625" style="132" hidden="1" customWidth="1"/>
    <col min="73" max="73" width="17" style="132" hidden="1" customWidth="1"/>
    <col min="74" max="85" width="14.28515625" style="132" hidden="1" customWidth="1"/>
    <col min="86" max="86" width="18.85546875" style="132" hidden="1" customWidth="1"/>
    <col min="87" max="87" width="16" style="132" hidden="1" customWidth="1"/>
    <col min="88" max="88" width="15.5703125" style="132" hidden="1" customWidth="1"/>
    <col min="89" max="89" width="16.28515625" style="132" hidden="1" customWidth="1"/>
    <col min="90" max="90" width="17" style="132" hidden="1" customWidth="1"/>
    <col min="91" max="91" width="18" style="132" customWidth="1"/>
    <col min="92" max="92" width="17" style="132" customWidth="1"/>
    <col min="93" max="93" width="17.5703125" style="132" customWidth="1"/>
    <col min="94" max="94" width="17.140625" style="132" customWidth="1"/>
    <col min="95" max="95" width="18.7109375" style="132" customWidth="1"/>
    <col min="96" max="96" width="17" style="132" customWidth="1"/>
    <col min="97" max="97" width="17.5703125" style="132" customWidth="1"/>
    <col min="98" max="99" width="16.7109375" style="132" customWidth="1"/>
    <col min="100" max="101" width="15.85546875" style="132" customWidth="1"/>
    <col min="102" max="102" width="17.42578125" style="132" customWidth="1"/>
    <col min="103" max="103" width="18.85546875" style="132" customWidth="1"/>
    <col min="104" max="104" width="16" style="132" customWidth="1"/>
    <col min="105" max="105" width="16.85546875" style="132" customWidth="1"/>
    <col min="106" max="106" width="16.28515625" style="132" customWidth="1"/>
    <col min="107" max="107" width="17" style="132" customWidth="1"/>
    <col min="108" max="108" width="11.42578125" style="132" hidden="1" customWidth="1"/>
    <col min="109" max="109" width="0.28515625" style="132" hidden="1" customWidth="1"/>
    <col min="110" max="110" width="19.140625" style="132" hidden="1" customWidth="1"/>
    <col min="111" max="111" width="18.85546875" style="132" hidden="1" customWidth="1"/>
    <col min="112" max="112" width="16" style="132" hidden="1" customWidth="1"/>
    <col min="113" max="113" width="15.5703125" style="132" hidden="1" customWidth="1"/>
    <col min="114" max="114" width="16.28515625" style="132" hidden="1" customWidth="1"/>
    <col min="115" max="115" width="19" style="132" hidden="1" customWidth="1"/>
    <col min="116" max="116" width="11.42578125" style="132" hidden="1" customWidth="1"/>
    <col min="117" max="117" width="19.140625" style="132" hidden="1" customWidth="1"/>
    <col min="118" max="118" width="18.85546875" style="132" hidden="1" customWidth="1"/>
    <col min="119" max="119" width="16" style="132" hidden="1" customWidth="1"/>
    <col min="120" max="120" width="15.5703125" style="132" hidden="1" customWidth="1"/>
    <col min="121" max="121" width="16.28515625" style="132" hidden="1" customWidth="1"/>
    <col min="122" max="122" width="17" style="132" hidden="1" customWidth="1"/>
    <col min="123" max="123" width="11.42578125" style="132" hidden="1" customWidth="1"/>
    <col min="124" max="124" width="19.140625" style="132" hidden="1" customWidth="1"/>
    <col min="125" max="125" width="18.85546875" style="132" hidden="1" customWidth="1"/>
    <col min="126" max="126" width="16" style="132" hidden="1" customWidth="1"/>
    <col min="127" max="127" width="15.5703125" style="132" hidden="1" customWidth="1"/>
    <col min="128" max="128" width="16.28515625" style="132" hidden="1" customWidth="1"/>
    <col min="129" max="129" width="17" style="132" hidden="1" customWidth="1"/>
    <col min="130" max="130" width="11.42578125" style="132" hidden="1" customWidth="1"/>
    <col min="131" max="131" width="19.140625" style="132" hidden="1" customWidth="1"/>
    <col min="132" max="132" width="18.85546875" style="132" hidden="1" customWidth="1"/>
    <col min="133" max="133" width="16" style="132" hidden="1" customWidth="1"/>
    <col min="134" max="134" width="15.5703125" style="132" hidden="1" customWidth="1"/>
    <col min="135" max="135" width="16.28515625" style="132" hidden="1" customWidth="1"/>
    <col min="136" max="136" width="17" style="132" hidden="1" customWidth="1"/>
    <col min="137" max="137" width="11.42578125" style="132" hidden="1" customWidth="1"/>
    <col min="138" max="138" width="19.140625" style="132" hidden="1" customWidth="1"/>
    <col min="139" max="139" width="18.85546875" style="132" hidden="1" customWidth="1"/>
    <col min="140" max="140" width="16" style="132" hidden="1" customWidth="1"/>
    <col min="141" max="141" width="15.5703125" style="132" hidden="1" customWidth="1"/>
    <col min="142" max="142" width="16.28515625" style="132" hidden="1" customWidth="1"/>
    <col min="143" max="143" width="17" style="132" hidden="1" customWidth="1"/>
    <col min="144" max="144" width="11.42578125" style="132" hidden="1" customWidth="1"/>
    <col min="145" max="145" width="18.85546875" style="132" hidden="1" customWidth="1"/>
    <col min="146" max="149" width="15.42578125" style="132" hidden="1" customWidth="1"/>
    <col min="150" max="150" width="15.28515625" style="132" hidden="1" customWidth="1"/>
    <col min="151" max="151" width="11.42578125" style="132" hidden="1" customWidth="1"/>
    <col min="152" max="152" width="17.42578125" style="132" hidden="1" customWidth="1"/>
    <col min="153" max="153" width="15.5703125" style="132" hidden="1" customWidth="1"/>
    <col min="154" max="156" width="15.42578125" style="132" hidden="1" customWidth="1"/>
    <col min="157" max="157" width="15.5703125" style="132" hidden="1" customWidth="1"/>
    <col min="158" max="158" width="11.42578125" style="132" hidden="1" customWidth="1"/>
    <col min="159" max="159" width="18.42578125" style="132" hidden="1" customWidth="1"/>
    <col min="160" max="161" width="14.28515625" style="132" hidden="1" customWidth="1"/>
    <col min="162" max="162" width="16"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2" width="11.42578125" style="132" hidden="1" customWidth="1"/>
    <col min="173" max="173" width="14.140625" style="132" hidden="1" customWidth="1"/>
    <col min="174" max="174" width="13.28515625" style="132" hidden="1" customWidth="1"/>
    <col min="175" max="175" width="11.42578125" style="132" hidden="1" customWidth="1"/>
    <col min="176" max="176" width="12.5703125" style="132" hidden="1" customWidth="1"/>
    <col min="177" max="179" width="11.42578125" style="132" hidden="1" customWidth="1"/>
    <col min="180" max="180" width="15"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6384" width="11.42578125" style="132"/>
  </cols>
  <sheetData>
    <row r="2" spans="2:192" ht="41.25" customHeight="1" x14ac:dyDescent="0.35">
      <c r="B2" s="357" t="s">
        <v>4</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133"/>
      <c r="BA2" s="133"/>
      <c r="BB2" s="133"/>
      <c r="BC2" s="133"/>
      <c r="BD2" s="133"/>
      <c r="BE2" s="357" t="s">
        <v>4</v>
      </c>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134"/>
      <c r="CZ2" s="134"/>
      <c r="DA2" s="134"/>
      <c r="DB2" s="134"/>
      <c r="DC2" s="134"/>
      <c r="DD2" s="134"/>
      <c r="DE2" s="134"/>
      <c r="DF2" s="134"/>
      <c r="DG2" s="134"/>
      <c r="DH2" s="134"/>
      <c r="DI2" s="134"/>
      <c r="DJ2" s="134"/>
      <c r="DK2" s="134"/>
      <c r="DL2" s="134"/>
      <c r="DM2" s="134"/>
      <c r="DN2" s="134"/>
      <c r="DO2" s="134"/>
      <c r="DP2" s="134"/>
      <c r="DQ2" s="134"/>
      <c r="DR2" s="134"/>
      <c r="DT2" s="134"/>
      <c r="DU2" s="134"/>
      <c r="DV2" s="134"/>
      <c r="DW2" s="134"/>
      <c r="DX2" s="134"/>
      <c r="DY2" s="134"/>
      <c r="EA2" s="134"/>
      <c r="EB2" s="134"/>
      <c r="EC2" s="134"/>
      <c r="ED2" s="134"/>
      <c r="EE2" s="134"/>
      <c r="EF2" s="134"/>
      <c r="EH2" s="134"/>
      <c r="EI2" s="134"/>
      <c r="EJ2" s="134"/>
      <c r="EK2" s="134"/>
      <c r="EL2" s="134"/>
      <c r="EM2" s="134"/>
    </row>
    <row r="3" spans="2:192" ht="15.75" thickBot="1" x14ac:dyDescent="0.3"/>
    <row r="4" spans="2:192" ht="23.25" customHeight="1" thickBot="1" x14ac:dyDescent="0.3">
      <c r="B4" s="358" t="s">
        <v>0</v>
      </c>
      <c r="C4" s="358" t="s">
        <v>1</v>
      </c>
      <c r="D4" s="358" t="s">
        <v>2</v>
      </c>
      <c r="E4" s="361" t="s">
        <v>3</v>
      </c>
      <c r="F4" s="364" t="s">
        <v>18</v>
      </c>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135"/>
      <c r="BA4" s="135"/>
      <c r="BB4" s="135"/>
      <c r="BC4" s="135"/>
      <c r="BD4" s="135"/>
      <c r="BE4" s="366" t="s">
        <v>18</v>
      </c>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8"/>
      <c r="CN4" s="368"/>
      <c r="CO4" s="368"/>
      <c r="CP4" s="368"/>
      <c r="CQ4" s="368"/>
      <c r="CR4" s="368"/>
      <c r="CS4" s="368"/>
      <c r="CT4" s="368"/>
      <c r="CU4" s="368"/>
      <c r="CV4" s="368"/>
      <c r="CW4" s="368"/>
      <c r="CX4" s="369"/>
    </row>
    <row r="5" spans="2:192" ht="23.25" customHeight="1" thickBot="1" x14ac:dyDescent="0.3">
      <c r="B5" s="359"/>
      <c r="C5" s="359"/>
      <c r="D5" s="359"/>
      <c r="E5" s="362"/>
      <c r="F5" s="370">
        <v>2013</v>
      </c>
      <c r="G5" s="371"/>
      <c r="H5" s="371"/>
      <c r="I5" s="371"/>
      <c r="J5" s="371"/>
      <c r="K5" s="371"/>
      <c r="L5" s="371"/>
      <c r="M5" s="371"/>
      <c r="N5" s="371"/>
      <c r="O5" s="371"/>
      <c r="P5" s="371"/>
      <c r="Q5" s="372"/>
      <c r="R5" s="373" t="s">
        <v>32</v>
      </c>
      <c r="S5" s="375" t="s">
        <v>33</v>
      </c>
      <c r="T5" s="375" t="s">
        <v>34</v>
      </c>
      <c r="U5" s="377" t="s">
        <v>35</v>
      </c>
      <c r="V5" s="379" t="s">
        <v>36</v>
      </c>
      <c r="W5" s="370">
        <v>2014</v>
      </c>
      <c r="X5" s="371"/>
      <c r="Y5" s="371"/>
      <c r="Z5" s="371"/>
      <c r="AA5" s="371"/>
      <c r="AB5" s="371"/>
      <c r="AC5" s="371"/>
      <c r="AD5" s="371"/>
      <c r="AE5" s="371"/>
      <c r="AF5" s="371"/>
      <c r="AG5" s="371"/>
      <c r="AH5" s="372"/>
      <c r="AI5" s="373" t="s">
        <v>32</v>
      </c>
      <c r="AJ5" s="375" t="s">
        <v>33</v>
      </c>
      <c r="AK5" s="375" t="s">
        <v>34</v>
      </c>
      <c r="AL5" s="377" t="s">
        <v>35</v>
      </c>
      <c r="AM5" s="379" t="s">
        <v>36</v>
      </c>
      <c r="AN5" s="364">
        <v>2015</v>
      </c>
      <c r="AO5" s="365"/>
      <c r="AP5" s="365"/>
      <c r="AQ5" s="365"/>
      <c r="AR5" s="365"/>
      <c r="AS5" s="365"/>
      <c r="AT5" s="365"/>
      <c r="AU5" s="365"/>
      <c r="AV5" s="365"/>
      <c r="AW5" s="365"/>
      <c r="AX5" s="365"/>
      <c r="AY5" s="381"/>
      <c r="AZ5" s="373" t="s">
        <v>32</v>
      </c>
      <c r="BA5" s="375" t="s">
        <v>33</v>
      </c>
      <c r="BB5" s="375" t="s">
        <v>34</v>
      </c>
      <c r="BC5" s="375" t="s">
        <v>35</v>
      </c>
      <c r="BD5" s="379" t="s">
        <v>36</v>
      </c>
      <c r="BE5" s="370">
        <v>2016</v>
      </c>
      <c r="BF5" s="371"/>
      <c r="BG5" s="371"/>
      <c r="BH5" s="371"/>
      <c r="BI5" s="371"/>
      <c r="BJ5" s="371"/>
      <c r="BK5" s="371"/>
      <c r="BL5" s="371"/>
      <c r="BM5" s="371"/>
      <c r="BN5" s="371"/>
      <c r="BO5" s="371"/>
      <c r="BP5" s="372"/>
      <c r="BQ5" s="373" t="s">
        <v>32</v>
      </c>
      <c r="BR5" s="375" t="s">
        <v>33</v>
      </c>
      <c r="BS5" s="375" t="s">
        <v>34</v>
      </c>
      <c r="BT5" s="375" t="s">
        <v>35</v>
      </c>
      <c r="BU5" s="379" t="s">
        <v>36</v>
      </c>
      <c r="BV5" s="370">
        <v>2017</v>
      </c>
      <c r="BW5" s="371"/>
      <c r="BX5" s="371"/>
      <c r="BY5" s="371"/>
      <c r="BZ5" s="371"/>
      <c r="CA5" s="371"/>
      <c r="CB5" s="371"/>
      <c r="CC5" s="371"/>
      <c r="CD5" s="371"/>
      <c r="CE5" s="371"/>
      <c r="CF5" s="371"/>
      <c r="CG5" s="372"/>
      <c r="CH5" s="373" t="s">
        <v>32</v>
      </c>
      <c r="CI5" s="375" t="s">
        <v>33</v>
      </c>
      <c r="CJ5" s="375" t="s">
        <v>34</v>
      </c>
      <c r="CK5" s="375" t="s">
        <v>35</v>
      </c>
      <c r="CL5" s="389" t="s">
        <v>36</v>
      </c>
      <c r="CM5" s="391">
        <v>2020</v>
      </c>
      <c r="CN5" s="392"/>
      <c r="CO5" s="392"/>
      <c r="CP5" s="392"/>
      <c r="CQ5" s="392"/>
      <c r="CR5" s="392"/>
      <c r="CS5" s="392"/>
      <c r="CT5" s="392"/>
      <c r="CU5" s="392"/>
      <c r="CV5" s="392"/>
      <c r="CW5" s="392"/>
      <c r="CX5" s="393"/>
      <c r="CY5" s="394" t="s">
        <v>32</v>
      </c>
      <c r="CZ5" s="383" t="s">
        <v>33</v>
      </c>
      <c r="DA5" s="383" t="s">
        <v>34</v>
      </c>
      <c r="DB5" s="385" t="s">
        <v>35</v>
      </c>
      <c r="DC5" s="387" t="s">
        <v>36</v>
      </c>
      <c r="DG5" s="373" t="s">
        <v>32</v>
      </c>
      <c r="DH5" s="375" t="s">
        <v>33</v>
      </c>
      <c r="DI5" s="375" t="s">
        <v>34</v>
      </c>
      <c r="DJ5" s="396" t="s">
        <v>35</v>
      </c>
      <c r="DK5" s="398" t="s">
        <v>36</v>
      </c>
      <c r="DN5" s="373" t="s">
        <v>32</v>
      </c>
      <c r="DO5" s="375" t="s">
        <v>33</v>
      </c>
      <c r="DP5" s="375" t="s">
        <v>34</v>
      </c>
      <c r="DQ5" s="396" t="s">
        <v>35</v>
      </c>
      <c r="DR5" s="398" t="s">
        <v>36</v>
      </c>
      <c r="DU5" s="373" t="s">
        <v>32</v>
      </c>
      <c r="DV5" s="375" t="s">
        <v>33</v>
      </c>
      <c r="DW5" s="375" t="s">
        <v>34</v>
      </c>
      <c r="DX5" s="396" t="s">
        <v>35</v>
      </c>
      <c r="DY5" s="398" t="s">
        <v>36</v>
      </c>
      <c r="EB5" s="373" t="s">
        <v>32</v>
      </c>
      <c r="EC5" s="375" t="s">
        <v>33</v>
      </c>
      <c r="ED5" s="375" t="s">
        <v>34</v>
      </c>
      <c r="EE5" s="396" t="s">
        <v>35</v>
      </c>
      <c r="EF5" s="398" t="s">
        <v>36</v>
      </c>
      <c r="EI5" s="373" t="s">
        <v>32</v>
      </c>
      <c r="EJ5" s="375" t="s">
        <v>33</v>
      </c>
      <c r="EK5" s="375" t="s">
        <v>34</v>
      </c>
      <c r="EL5" s="396" t="s">
        <v>35</v>
      </c>
      <c r="EM5" s="398" t="s">
        <v>36</v>
      </c>
      <c r="EP5" s="373" t="s">
        <v>32</v>
      </c>
      <c r="EQ5" s="375" t="s">
        <v>33</v>
      </c>
      <c r="ER5" s="375" t="s">
        <v>34</v>
      </c>
      <c r="ES5" s="396" t="s">
        <v>35</v>
      </c>
      <c r="ET5" s="398" t="s">
        <v>36</v>
      </c>
      <c r="EW5" s="373" t="s">
        <v>32</v>
      </c>
      <c r="EX5" s="375" t="s">
        <v>33</v>
      </c>
      <c r="EY5" s="375" t="s">
        <v>34</v>
      </c>
      <c r="EZ5" s="396" t="s">
        <v>35</v>
      </c>
      <c r="FA5" s="398" t="s">
        <v>36</v>
      </c>
      <c r="FD5" s="373" t="s">
        <v>32</v>
      </c>
      <c r="FE5" s="375" t="s">
        <v>33</v>
      </c>
      <c r="FF5" s="375" t="s">
        <v>34</v>
      </c>
      <c r="FG5" s="396" t="s">
        <v>35</v>
      </c>
      <c r="FH5" s="398" t="s">
        <v>36</v>
      </c>
      <c r="FK5" s="373" t="s">
        <v>32</v>
      </c>
      <c r="FL5" s="375" t="s">
        <v>33</v>
      </c>
      <c r="FM5" s="375" t="s">
        <v>34</v>
      </c>
      <c r="FN5" s="396" t="s">
        <v>35</v>
      </c>
      <c r="FO5" s="398" t="s">
        <v>36</v>
      </c>
      <c r="FR5" s="373" t="s">
        <v>32</v>
      </c>
      <c r="FS5" s="375" t="s">
        <v>33</v>
      </c>
      <c r="FT5" s="375" t="s">
        <v>34</v>
      </c>
      <c r="FU5" s="396" t="s">
        <v>35</v>
      </c>
      <c r="FV5" s="398" t="s">
        <v>36</v>
      </c>
      <c r="FY5" s="373" t="s">
        <v>32</v>
      </c>
      <c r="FZ5" s="375" t="s">
        <v>33</v>
      </c>
      <c r="GA5" s="375" t="s">
        <v>34</v>
      </c>
      <c r="GB5" s="396" t="s">
        <v>35</v>
      </c>
      <c r="GC5" s="398" t="s">
        <v>36</v>
      </c>
      <c r="GF5" s="373" t="s">
        <v>32</v>
      </c>
      <c r="GG5" s="375" t="s">
        <v>33</v>
      </c>
      <c r="GH5" s="375" t="s">
        <v>34</v>
      </c>
      <c r="GI5" s="396" t="s">
        <v>35</v>
      </c>
      <c r="GJ5" s="398" t="s">
        <v>36</v>
      </c>
    </row>
    <row r="6" spans="2:192" ht="30.75" customHeight="1" thickBot="1" x14ac:dyDescent="0.3">
      <c r="B6" s="360"/>
      <c r="C6" s="360"/>
      <c r="D6" s="360"/>
      <c r="E6" s="363"/>
      <c r="F6" s="136" t="s">
        <v>8</v>
      </c>
      <c r="G6" s="137" t="s">
        <v>7</v>
      </c>
      <c r="H6" s="137" t="s">
        <v>9</v>
      </c>
      <c r="I6" s="137" t="s">
        <v>10</v>
      </c>
      <c r="J6" s="137" t="s">
        <v>9</v>
      </c>
      <c r="K6" s="137" t="s">
        <v>11</v>
      </c>
      <c r="L6" s="137" t="s">
        <v>11</v>
      </c>
      <c r="M6" s="137" t="s">
        <v>10</v>
      </c>
      <c r="N6" s="137" t="s">
        <v>12</v>
      </c>
      <c r="O6" s="137" t="s">
        <v>13</v>
      </c>
      <c r="P6" s="137" t="s">
        <v>14</v>
      </c>
      <c r="Q6" s="138" t="s">
        <v>15</v>
      </c>
      <c r="R6" s="374"/>
      <c r="S6" s="376"/>
      <c r="T6" s="376"/>
      <c r="U6" s="378"/>
      <c r="V6" s="380"/>
      <c r="W6" s="139" t="s">
        <v>16</v>
      </c>
      <c r="X6" s="140" t="s">
        <v>7</v>
      </c>
      <c r="Y6" s="140" t="s">
        <v>9</v>
      </c>
      <c r="Z6" s="140" t="s">
        <v>10</v>
      </c>
      <c r="AA6" s="140" t="s">
        <v>9</v>
      </c>
      <c r="AB6" s="140" t="s">
        <v>11</v>
      </c>
      <c r="AC6" s="140" t="s">
        <v>11</v>
      </c>
      <c r="AD6" s="140" t="s">
        <v>10</v>
      </c>
      <c r="AE6" s="140" t="s">
        <v>12</v>
      </c>
      <c r="AF6" s="140" t="s">
        <v>13</v>
      </c>
      <c r="AG6" s="140" t="s">
        <v>14</v>
      </c>
      <c r="AH6" s="141" t="s">
        <v>15</v>
      </c>
      <c r="AI6" s="374"/>
      <c r="AJ6" s="376"/>
      <c r="AK6" s="376"/>
      <c r="AL6" s="378"/>
      <c r="AM6" s="380"/>
      <c r="AN6" s="136" t="s">
        <v>16</v>
      </c>
      <c r="AO6" s="137" t="s">
        <v>7</v>
      </c>
      <c r="AP6" s="137" t="s">
        <v>9</v>
      </c>
      <c r="AQ6" s="137" t="s">
        <v>10</v>
      </c>
      <c r="AR6" s="137" t="s">
        <v>9</v>
      </c>
      <c r="AS6" s="137" t="s">
        <v>11</v>
      </c>
      <c r="AT6" s="137" t="s">
        <v>11</v>
      </c>
      <c r="AU6" s="137" t="s">
        <v>10</v>
      </c>
      <c r="AV6" s="137" t="s">
        <v>12</v>
      </c>
      <c r="AW6" s="137" t="s">
        <v>13</v>
      </c>
      <c r="AX6" s="137" t="s">
        <v>14</v>
      </c>
      <c r="AY6" s="138" t="s">
        <v>15</v>
      </c>
      <c r="AZ6" s="374"/>
      <c r="BA6" s="376"/>
      <c r="BB6" s="376"/>
      <c r="BC6" s="376"/>
      <c r="BD6" s="382"/>
      <c r="BE6" s="139" t="s">
        <v>16</v>
      </c>
      <c r="BF6" s="140" t="s">
        <v>7</v>
      </c>
      <c r="BG6" s="140" t="s">
        <v>9</v>
      </c>
      <c r="BH6" s="140" t="s">
        <v>10</v>
      </c>
      <c r="BI6" s="140" t="s">
        <v>9</v>
      </c>
      <c r="BJ6" s="140" t="s">
        <v>11</v>
      </c>
      <c r="BK6" s="140" t="s">
        <v>11</v>
      </c>
      <c r="BL6" s="140" t="s">
        <v>10</v>
      </c>
      <c r="BM6" s="140" t="s">
        <v>12</v>
      </c>
      <c r="BN6" s="140" t="s">
        <v>13</v>
      </c>
      <c r="BO6" s="140" t="s">
        <v>14</v>
      </c>
      <c r="BP6" s="141" t="s">
        <v>15</v>
      </c>
      <c r="BQ6" s="374"/>
      <c r="BR6" s="376"/>
      <c r="BS6" s="376"/>
      <c r="BT6" s="376"/>
      <c r="BU6" s="380"/>
      <c r="BV6" s="139" t="s">
        <v>16</v>
      </c>
      <c r="BW6" s="140" t="s">
        <v>7</v>
      </c>
      <c r="BX6" s="140" t="s">
        <v>9</v>
      </c>
      <c r="BY6" s="140" t="s">
        <v>10</v>
      </c>
      <c r="BZ6" s="140" t="s">
        <v>9</v>
      </c>
      <c r="CA6" s="140" t="s">
        <v>11</v>
      </c>
      <c r="CB6" s="140" t="s">
        <v>11</v>
      </c>
      <c r="CC6" s="140" t="s">
        <v>10</v>
      </c>
      <c r="CD6" s="140" t="s">
        <v>12</v>
      </c>
      <c r="CE6" s="140" t="s">
        <v>13</v>
      </c>
      <c r="CF6" s="140" t="s">
        <v>14</v>
      </c>
      <c r="CG6" s="141" t="s">
        <v>15</v>
      </c>
      <c r="CH6" s="374"/>
      <c r="CI6" s="376"/>
      <c r="CJ6" s="376"/>
      <c r="CK6" s="376"/>
      <c r="CL6" s="390"/>
      <c r="CM6" s="142" t="s">
        <v>16</v>
      </c>
      <c r="CN6" s="143" t="s">
        <v>7</v>
      </c>
      <c r="CO6" s="143" t="s">
        <v>9</v>
      </c>
      <c r="CP6" s="143" t="s">
        <v>10</v>
      </c>
      <c r="CQ6" s="143" t="s">
        <v>9</v>
      </c>
      <c r="CR6" s="143" t="s">
        <v>11</v>
      </c>
      <c r="CS6" s="143" t="s">
        <v>11</v>
      </c>
      <c r="CT6" s="143" t="s">
        <v>10</v>
      </c>
      <c r="CU6" s="143" t="s">
        <v>12</v>
      </c>
      <c r="CV6" s="143" t="s">
        <v>13</v>
      </c>
      <c r="CW6" s="143" t="s">
        <v>14</v>
      </c>
      <c r="CX6" s="144" t="s">
        <v>15</v>
      </c>
      <c r="CY6" s="395"/>
      <c r="CZ6" s="384"/>
      <c r="DA6" s="384"/>
      <c r="DB6" s="386"/>
      <c r="DC6" s="388"/>
      <c r="DF6" s="136" t="s">
        <v>16</v>
      </c>
      <c r="DG6" s="374"/>
      <c r="DH6" s="376"/>
      <c r="DI6" s="376"/>
      <c r="DJ6" s="397"/>
      <c r="DK6" s="399"/>
      <c r="DM6" s="137" t="s">
        <v>7</v>
      </c>
      <c r="DN6" s="374"/>
      <c r="DO6" s="376"/>
      <c r="DP6" s="376"/>
      <c r="DQ6" s="397"/>
      <c r="DR6" s="399"/>
      <c r="DT6" s="137" t="s">
        <v>9</v>
      </c>
      <c r="DU6" s="374"/>
      <c r="DV6" s="376"/>
      <c r="DW6" s="376"/>
      <c r="DX6" s="397"/>
      <c r="DY6" s="399"/>
      <c r="EA6" s="137" t="s">
        <v>10</v>
      </c>
      <c r="EB6" s="374"/>
      <c r="EC6" s="376"/>
      <c r="ED6" s="376"/>
      <c r="EE6" s="397"/>
      <c r="EF6" s="399"/>
      <c r="EH6" s="137" t="s">
        <v>9</v>
      </c>
      <c r="EI6" s="374"/>
      <c r="EJ6" s="376"/>
      <c r="EK6" s="376"/>
      <c r="EL6" s="397"/>
      <c r="EM6" s="399"/>
      <c r="EO6" s="137" t="s">
        <v>11</v>
      </c>
      <c r="EP6" s="374"/>
      <c r="EQ6" s="376"/>
      <c r="ER6" s="376"/>
      <c r="ES6" s="397"/>
      <c r="ET6" s="399"/>
      <c r="EV6" s="137" t="s">
        <v>11</v>
      </c>
      <c r="EW6" s="374"/>
      <c r="EX6" s="376"/>
      <c r="EY6" s="376"/>
      <c r="EZ6" s="397"/>
      <c r="FA6" s="399"/>
      <c r="FC6" s="137" t="s">
        <v>10</v>
      </c>
      <c r="FD6" s="374"/>
      <c r="FE6" s="376"/>
      <c r="FF6" s="376"/>
      <c r="FG6" s="397"/>
      <c r="FH6" s="399"/>
      <c r="FJ6" s="137" t="s">
        <v>12</v>
      </c>
      <c r="FK6" s="374"/>
      <c r="FL6" s="376"/>
      <c r="FM6" s="376"/>
      <c r="FN6" s="397"/>
      <c r="FO6" s="399"/>
      <c r="FQ6" s="137" t="s">
        <v>13</v>
      </c>
      <c r="FR6" s="374"/>
      <c r="FS6" s="376"/>
      <c r="FT6" s="376"/>
      <c r="FU6" s="397"/>
      <c r="FV6" s="399"/>
      <c r="FX6" s="137" t="s">
        <v>14</v>
      </c>
      <c r="FY6" s="374"/>
      <c r="FZ6" s="376"/>
      <c r="GA6" s="376"/>
      <c r="GB6" s="397"/>
      <c r="GC6" s="399"/>
      <c r="GE6" s="137" t="s">
        <v>15</v>
      </c>
      <c r="GF6" s="374"/>
      <c r="GG6" s="376"/>
      <c r="GH6" s="376"/>
      <c r="GI6" s="397"/>
      <c r="GJ6" s="399"/>
    </row>
    <row r="7" spans="2:192" s="158" customFormat="1" ht="74.25" customHeight="1" x14ac:dyDescent="0.25">
      <c r="B7" s="400" t="s">
        <v>101</v>
      </c>
      <c r="C7" s="403" t="s">
        <v>23</v>
      </c>
      <c r="D7" s="145" t="s">
        <v>92</v>
      </c>
      <c r="E7" s="146" t="s">
        <v>26</v>
      </c>
      <c r="F7" s="147">
        <v>832589.86</v>
      </c>
      <c r="G7" s="148">
        <v>1474197.71</v>
      </c>
      <c r="H7" s="148">
        <v>1391248.36</v>
      </c>
      <c r="I7" s="148">
        <v>1352331.09</v>
      </c>
      <c r="J7" s="148">
        <v>1415812.38</v>
      </c>
      <c r="K7" s="148">
        <v>1215902.78</v>
      </c>
      <c r="L7" s="148">
        <v>1691117.52</v>
      </c>
      <c r="M7" s="148">
        <v>910742.59</v>
      </c>
      <c r="N7" s="148">
        <v>1090259.8899999999</v>
      </c>
      <c r="O7" s="148">
        <v>1129978.6499999999</v>
      </c>
      <c r="P7" s="148">
        <v>1302826.78</v>
      </c>
      <c r="Q7" s="149">
        <v>1247787.3500000001</v>
      </c>
      <c r="R7" s="150">
        <v>8408940.8599999994</v>
      </c>
      <c r="S7" s="151">
        <f>R7/4</f>
        <v>2102235.2149999999</v>
      </c>
      <c r="T7" s="151">
        <f>4126721.33+846857.91+453874.76+1218400.1</f>
        <v>6645854.0999999996</v>
      </c>
      <c r="U7" s="152">
        <f>T7/4</f>
        <v>1661463.5249999999</v>
      </c>
      <c r="V7" s="153" t="s">
        <v>37</v>
      </c>
      <c r="W7" s="147">
        <v>805618.16</v>
      </c>
      <c r="X7" s="148">
        <v>931673.02</v>
      </c>
      <c r="Y7" s="148">
        <v>1044152.23</v>
      </c>
      <c r="Z7" s="148">
        <v>991297.1</v>
      </c>
      <c r="AA7" s="148">
        <v>1097995.99</v>
      </c>
      <c r="AB7" s="148">
        <v>1110814.04</v>
      </c>
      <c r="AC7" s="148">
        <v>1478460.44</v>
      </c>
      <c r="AD7" s="148">
        <v>1104031.79</v>
      </c>
      <c r="AE7" s="148">
        <v>946096.64000000001</v>
      </c>
      <c r="AF7" s="148">
        <v>1350463.75</v>
      </c>
      <c r="AG7" s="148">
        <v>1689852.14</v>
      </c>
      <c r="AH7" s="149">
        <v>1324352.44</v>
      </c>
      <c r="AI7" s="150">
        <v>8422005.4900000002</v>
      </c>
      <c r="AJ7" s="154">
        <f>AI7/2</f>
        <v>4211002.7450000001</v>
      </c>
      <c r="AK7" s="154">
        <v>5452802.25</v>
      </c>
      <c r="AL7" s="152">
        <f>AK7/2</f>
        <v>2726401.125</v>
      </c>
      <c r="AM7" s="153" t="s">
        <v>43</v>
      </c>
      <c r="AN7" s="147">
        <v>861015.97</v>
      </c>
      <c r="AO7" s="148">
        <v>755459.15</v>
      </c>
      <c r="AP7" s="148">
        <v>1336266.58</v>
      </c>
      <c r="AQ7" s="148">
        <v>1233210.32</v>
      </c>
      <c r="AR7" s="148">
        <v>1465926.33</v>
      </c>
      <c r="AS7" s="148">
        <v>919334.55</v>
      </c>
      <c r="AT7" s="148">
        <v>1246702.46</v>
      </c>
      <c r="AU7" s="148">
        <v>1049249.22</v>
      </c>
      <c r="AV7" s="148">
        <v>878537.26</v>
      </c>
      <c r="AW7" s="148">
        <v>830670.45</v>
      </c>
      <c r="AX7" s="148">
        <v>1618039.85</v>
      </c>
      <c r="AY7" s="149">
        <v>1168370.68</v>
      </c>
      <c r="AZ7" s="150">
        <v>7884789.5499999998</v>
      </c>
      <c r="BA7" s="152">
        <f>AZ7/24</f>
        <v>328532.89791666664</v>
      </c>
      <c r="BB7" s="152">
        <v>5477993.2699999996</v>
      </c>
      <c r="BC7" s="152">
        <f>BB7/24</f>
        <v>228249.71958333332</v>
      </c>
      <c r="BD7" s="153" t="s">
        <v>46</v>
      </c>
      <c r="BE7" s="147">
        <v>638015.34</v>
      </c>
      <c r="BF7" s="148">
        <v>568000.23</v>
      </c>
      <c r="BG7" s="148">
        <v>554364.66</v>
      </c>
      <c r="BH7" s="148">
        <v>653093.02</v>
      </c>
      <c r="BI7" s="148">
        <v>679526.33</v>
      </c>
      <c r="BJ7" s="148">
        <v>1629453.31</v>
      </c>
      <c r="BK7" s="148">
        <v>1101739.29</v>
      </c>
      <c r="BL7" s="148">
        <v>765982.25</v>
      </c>
      <c r="BM7" s="148">
        <v>785143.23</v>
      </c>
      <c r="BN7" s="148">
        <v>813950.11</v>
      </c>
      <c r="BO7" s="148">
        <v>996945.51</v>
      </c>
      <c r="BP7" s="149">
        <v>1385854.57</v>
      </c>
      <c r="BQ7" s="150"/>
      <c r="BR7" s="152"/>
      <c r="BS7" s="152"/>
      <c r="BT7" s="152"/>
      <c r="BU7" s="153"/>
      <c r="BV7" s="147">
        <v>641180.18999999994</v>
      </c>
      <c r="BW7" s="148">
        <v>629669.26</v>
      </c>
      <c r="BX7" s="148">
        <v>1195051.54</v>
      </c>
      <c r="BY7" s="148">
        <v>701828.12</v>
      </c>
      <c r="BZ7" s="148">
        <v>913532.32</v>
      </c>
      <c r="CA7" s="148">
        <v>777204.46</v>
      </c>
      <c r="CB7" s="148">
        <v>1122160.8799999999</v>
      </c>
      <c r="CC7" s="148">
        <v>882988.05</v>
      </c>
      <c r="CD7" s="148">
        <v>849971.17</v>
      </c>
      <c r="CE7" s="148">
        <v>1144915.69</v>
      </c>
      <c r="CF7" s="148">
        <v>1140221.28</v>
      </c>
      <c r="CG7" s="149">
        <v>1560549.33</v>
      </c>
      <c r="CH7" s="150"/>
      <c r="CI7" s="152"/>
      <c r="CJ7" s="152"/>
      <c r="CK7" s="152"/>
      <c r="CL7" s="155"/>
      <c r="CM7" s="156">
        <v>934302.84</v>
      </c>
      <c r="CN7" s="156">
        <v>902968.7</v>
      </c>
      <c r="CO7" s="156">
        <v>1088556.97</v>
      </c>
      <c r="CP7" s="156">
        <v>674096.27</v>
      </c>
      <c r="CQ7" s="156">
        <v>842885.02</v>
      </c>
      <c r="CR7" s="156">
        <v>483972.56</v>
      </c>
      <c r="CS7" s="156">
        <v>1183377.8</v>
      </c>
      <c r="CT7" s="156">
        <v>636252.96</v>
      </c>
      <c r="CU7" s="156">
        <v>875370.63</v>
      </c>
      <c r="CV7" s="156">
        <v>731198.07</v>
      </c>
      <c r="CW7" s="156">
        <v>1060153.28</v>
      </c>
      <c r="CX7" s="156">
        <v>2979678.42</v>
      </c>
      <c r="CY7" s="157">
        <f>+DG7+DN7+DU7+EB7+EI7+EP7+EW7+FD7+FK7+FR7+FY7+GF7</f>
        <v>9541196.5999999996</v>
      </c>
      <c r="CZ7" s="154">
        <v>0</v>
      </c>
      <c r="DA7" s="154">
        <f>+DI7+DP7+DW7+ED7+EK7+ER7+EY7+FF7+FM7+FT7+GA7+GH7</f>
        <v>2851616.92</v>
      </c>
      <c r="DB7" s="152"/>
      <c r="DC7" s="153">
        <v>0</v>
      </c>
      <c r="DF7" s="159">
        <f>+CM7</f>
        <v>934302.84</v>
      </c>
      <c r="DG7" s="157">
        <v>928902.84</v>
      </c>
      <c r="DH7" s="160">
        <v>0</v>
      </c>
      <c r="DI7" s="160">
        <v>5400</v>
      </c>
      <c r="DJ7" s="161">
        <v>0</v>
      </c>
      <c r="DK7" s="162">
        <v>0</v>
      </c>
      <c r="DM7" s="163">
        <f>+CN7</f>
        <v>902968.7</v>
      </c>
      <c r="DN7" s="164">
        <v>741093.15</v>
      </c>
      <c r="DO7" s="160">
        <v>0</v>
      </c>
      <c r="DP7" s="160">
        <v>161875.54999999999</v>
      </c>
      <c r="DQ7" s="161"/>
      <c r="DR7" s="162">
        <v>0</v>
      </c>
      <c r="DT7" s="163">
        <f>+CO7</f>
        <v>1088556.97</v>
      </c>
      <c r="DU7" s="164">
        <v>699146.29</v>
      </c>
      <c r="DV7" s="160"/>
      <c r="DW7" s="160">
        <v>389410.68</v>
      </c>
      <c r="DX7" s="161"/>
      <c r="DY7" s="162">
        <v>0</v>
      </c>
      <c r="EA7" s="163">
        <f>+CP7</f>
        <v>674096.27</v>
      </c>
      <c r="EB7" s="164">
        <v>540048.72</v>
      </c>
      <c r="EC7" s="160">
        <v>0</v>
      </c>
      <c r="ED7" s="160">
        <v>134047.54999999999</v>
      </c>
      <c r="EE7" s="161">
        <v>0</v>
      </c>
      <c r="EF7" s="162">
        <v>0</v>
      </c>
      <c r="EH7" s="163">
        <f>+CQ7</f>
        <v>842885.02</v>
      </c>
      <c r="EI7" s="164">
        <v>599407.56000000006</v>
      </c>
      <c r="EJ7" s="160"/>
      <c r="EK7" s="161">
        <v>243477.46</v>
      </c>
      <c r="EL7" s="161"/>
      <c r="EM7" s="162">
        <v>0</v>
      </c>
      <c r="EO7" s="163">
        <f>+CR7</f>
        <v>483972.56</v>
      </c>
      <c r="EP7" s="164">
        <v>565669.71</v>
      </c>
      <c r="EQ7" s="160"/>
      <c r="ER7" s="160">
        <v>-81697.149999999994</v>
      </c>
      <c r="ES7" s="161"/>
      <c r="ET7" s="162">
        <v>0</v>
      </c>
      <c r="EV7" s="163">
        <f>+CS7</f>
        <v>1183377.8</v>
      </c>
      <c r="EW7" s="164">
        <v>1004243.33</v>
      </c>
      <c r="EX7" s="160">
        <v>0</v>
      </c>
      <c r="EY7" s="160">
        <v>179134.47</v>
      </c>
      <c r="EZ7" s="161">
        <v>0</v>
      </c>
      <c r="FA7" s="162">
        <v>0</v>
      </c>
      <c r="FC7" s="163">
        <f>+CT7</f>
        <v>636252.96</v>
      </c>
      <c r="FD7" s="164">
        <v>560125.64</v>
      </c>
      <c r="FE7" s="160"/>
      <c r="FF7" s="160">
        <v>76127.320000000007</v>
      </c>
      <c r="FG7" s="161"/>
      <c r="FH7" s="162">
        <v>0</v>
      </c>
      <c r="FJ7" s="163">
        <f>+CU7</f>
        <v>875370.63</v>
      </c>
      <c r="FK7" s="164">
        <v>532224.59</v>
      </c>
      <c r="FL7" s="160"/>
      <c r="FM7" s="160">
        <v>343146.04</v>
      </c>
      <c r="FN7" s="161"/>
      <c r="FO7" s="162">
        <v>0</v>
      </c>
      <c r="FQ7" s="148">
        <f>+CV7</f>
        <v>731198.07</v>
      </c>
      <c r="FR7" s="164">
        <v>536971.37</v>
      </c>
      <c r="FS7" s="160"/>
      <c r="FT7" s="160">
        <v>194226.7</v>
      </c>
      <c r="FU7" s="161"/>
      <c r="FV7" s="162">
        <v>0</v>
      </c>
      <c r="FX7" s="148">
        <f>+CW7</f>
        <v>1060153.28</v>
      </c>
      <c r="FY7" s="164">
        <v>807941.39</v>
      </c>
      <c r="FZ7" s="160">
        <v>0</v>
      </c>
      <c r="GA7" s="160">
        <v>252211.89</v>
      </c>
      <c r="GB7" s="161">
        <v>0</v>
      </c>
      <c r="GC7" s="162">
        <v>0</v>
      </c>
      <c r="GE7" s="165">
        <f>+CX7</f>
        <v>2979678.42</v>
      </c>
      <c r="GF7" s="182">
        <v>2025422.01</v>
      </c>
      <c r="GG7" s="183">
        <v>0</v>
      </c>
      <c r="GH7" s="183">
        <v>954256.41</v>
      </c>
      <c r="GI7" s="183">
        <v>0</v>
      </c>
      <c r="GJ7" s="184">
        <v>0</v>
      </c>
    </row>
    <row r="8" spans="2:192" s="158" customFormat="1" ht="70.5" customHeight="1" x14ac:dyDescent="0.25">
      <c r="B8" s="401"/>
      <c r="C8" s="404"/>
      <c r="D8" s="166" t="s">
        <v>93</v>
      </c>
      <c r="E8" s="146" t="s">
        <v>98</v>
      </c>
      <c r="F8" s="147">
        <v>332247.13</v>
      </c>
      <c r="G8" s="148">
        <v>267637.19</v>
      </c>
      <c r="H8" s="148">
        <v>441248.48</v>
      </c>
      <c r="I8" s="148">
        <v>464887.37</v>
      </c>
      <c r="J8" s="148">
        <v>471306.34</v>
      </c>
      <c r="K8" s="148">
        <v>502143.15</v>
      </c>
      <c r="L8" s="148">
        <v>759174.89</v>
      </c>
      <c r="M8" s="148">
        <v>695149.93</v>
      </c>
      <c r="N8" s="148">
        <v>650655.54</v>
      </c>
      <c r="O8" s="148">
        <v>686946.03</v>
      </c>
      <c r="P8" s="148">
        <v>683797.86</v>
      </c>
      <c r="Q8" s="149">
        <v>1156866.68</v>
      </c>
      <c r="R8" s="150">
        <v>7099116.5899999999</v>
      </c>
      <c r="S8" s="167">
        <f>R8/20</f>
        <v>354955.82949999999</v>
      </c>
      <c r="T8" s="167">
        <v>12944</v>
      </c>
      <c r="U8" s="152">
        <f>T8/20</f>
        <v>647.20000000000005</v>
      </c>
      <c r="V8" s="153" t="s">
        <v>38</v>
      </c>
      <c r="W8" s="147">
        <v>829250.1</v>
      </c>
      <c r="X8" s="148">
        <v>740344.17</v>
      </c>
      <c r="Y8" s="148">
        <v>728265.22</v>
      </c>
      <c r="Z8" s="148">
        <v>766505.8</v>
      </c>
      <c r="AA8" s="148">
        <v>728609.42</v>
      </c>
      <c r="AB8" s="148">
        <v>749723.83</v>
      </c>
      <c r="AC8" s="148">
        <v>1271533.96</v>
      </c>
      <c r="AD8" s="148">
        <v>749213.9</v>
      </c>
      <c r="AE8" s="148">
        <v>776050.64</v>
      </c>
      <c r="AF8" s="148">
        <v>778919.54</v>
      </c>
      <c r="AG8" s="148">
        <v>822581.89</v>
      </c>
      <c r="AH8" s="149">
        <v>1374045.88</v>
      </c>
      <c r="AI8" s="150">
        <v>10281190.949999999</v>
      </c>
      <c r="AJ8" s="152">
        <f>AI8/13</f>
        <v>790860.84230769228</v>
      </c>
      <c r="AK8" s="152">
        <v>33853.4</v>
      </c>
      <c r="AL8" s="152">
        <f>AK8/13</f>
        <v>2604.1076923076926</v>
      </c>
      <c r="AM8" s="153" t="s">
        <v>44</v>
      </c>
      <c r="AN8" s="147">
        <v>195425.87</v>
      </c>
      <c r="AO8" s="148">
        <v>118726.08</v>
      </c>
      <c r="AP8" s="148">
        <v>104001.03</v>
      </c>
      <c r="AQ8" s="148">
        <v>92397.59</v>
      </c>
      <c r="AR8" s="148">
        <v>118867.41</v>
      </c>
      <c r="AS8" s="148">
        <v>137396.24</v>
      </c>
      <c r="AT8" s="148">
        <v>167048.26999999999</v>
      </c>
      <c r="AU8" s="148">
        <v>128795.94</v>
      </c>
      <c r="AV8" s="148">
        <v>121366</v>
      </c>
      <c r="AW8" s="148">
        <v>149369.29999999999</v>
      </c>
      <c r="AX8" s="148">
        <v>104387.8</v>
      </c>
      <c r="AY8" s="149">
        <v>160725.76999999999</v>
      </c>
      <c r="AZ8" s="150">
        <v>1597907.3</v>
      </c>
      <c r="BA8" s="152">
        <f>AZ8/17</f>
        <v>93994.547058823533</v>
      </c>
      <c r="BB8" s="152">
        <v>600</v>
      </c>
      <c r="BC8" s="152">
        <f>BB8/17</f>
        <v>35.294117647058826</v>
      </c>
      <c r="BD8" s="153" t="s">
        <v>47</v>
      </c>
      <c r="BE8" s="147">
        <v>142804.84</v>
      </c>
      <c r="BF8" s="148">
        <v>112063.34</v>
      </c>
      <c r="BG8" s="148">
        <v>91967.41</v>
      </c>
      <c r="BH8" s="148">
        <v>94538</v>
      </c>
      <c r="BI8" s="148">
        <v>124735.73</v>
      </c>
      <c r="BJ8" s="148">
        <v>110506.57</v>
      </c>
      <c r="BK8" s="148">
        <v>219769.85</v>
      </c>
      <c r="BL8" s="148">
        <v>105959</v>
      </c>
      <c r="BM8" s="148">
        <v>106448.79</v>
      </c>
      <c r="BN8" s="148">
        <v>91505</v>
      </c>
      <c r="BO8" s="148">
        <v>102173.61</v>
      </c>
      <c r="BP8" s="149">
        <v>142177.39000000001</v>
      </c>
      <c r="BQ8" s="150"/>
      <c r="BR8" s="152"/>
      <c r="BS8" s="152"/>
      <c r="BT8" s="152"/>
      <c r="BU8" s="153"/>
      <c r="BV8" s="147">
        <v>122846.03</v>
      </c>
      <c r="BW8" s="148">
        <v>85930.6</v>
      </c>
      <c r="BX8" s="148">
        <v>91697.05</v>
      </c>
      <c r="BY8" s="148">
        <v>78513</v>
      </c>
      <c r="BZ8" s="148">
        <v>84748.51</v>
      </c>
      <c r="CA8" s="148">
        <v>84518.18</v>
      </c>
      <c r="CB8" s="148">
        <v>116321.98</v>
      </c>
      <c r="CC8" s="148">
        <v>98341</v>
      </c>
      <c r="CD8" s="148">
        <v>83341</v>
      </c>
      <c r="CE8" s="148">
        <v>101949.43</v>
      </c>
      <c r="CF8" s="148">
        <v>121455.11</v>
      </c>
      <c r="CG8" s="149">
        <v>135563.6</v>
      </c>
      <c r="CH8" s="150"/>
      <c r="CI8" s="152"/>
      <c r="CJ8" s="152"/>
      <c r="CK8" s="152"/>
      <c r="CL8" s="155"/>
      <c r="CM8" s="156">
        <v>175883.51</v>
      </c>
      <c r="CN8" s="156">
        <v>137205</v>
      </c>
      <c r="CO8" s="156">
        <v>135065.32</v>
      </c>
      <c r="CP8" s="156">
        <v>135994.5</v>
      </c>
      <c r="CQ8" s="156">
        <v>130275</v>
      </c>
      <c r="CR8" s="156">
        <v>132347.88</v>
      </c>
      <c r="CS8" s="156">
        <v>236364.52</v>
      </c>
      <c r="CT8" s="156">
        <v>130275</v>
      </c>
      <c r="CU8" s="156">
        <v>130275</v>
      </c>
      <c r="CV8" s="156">
        <v>123557.57</v>
      </c>
      <c r="CW8" s="156">
        <v>87543.46</v>
      </c>
      <c r="CX8" s="156">
        <v>116584.75</v>
      </c>
      <c r="CY8" s="157">
        <f>+DG8+DN8+DU8+EB8+EI8+EP8+EW8+FD8+FK8+FR8+FY8+GF8</f>
        <v>1661659.01</v>
      </c>
      <c r="CZ8" s="152">
        <f>+CY8/DC8</f>
        <v>178.30872518510569</v>
      </c>
      <c r="DA8" s="152">
        <f>+DI8+DP8+DW8+ED8+EK8+ER8+EY8+FG8+FM8+FT8+GH8</f>
        <v>9712.5</v>
      </c>
      <c r="DB8" s="152">
        <f>+DA8/DC8</f>
        <v>1.0422255606824766</v>
      </c>
      <c r="DC8" s="153">
        <f>+DK8+DR8+DY8+EF8+EM8+ET8+FA8+FH8+FO8+FV8+GC8+GJ8+EF8</f>
        <v>9319</v>
      </c>
      <c r="DF8" s="159">
        <f t="shared" ref="DF8:DF9" si="0">+CM8</f>
        <v>175883.51</v>
      </c>
      <c r="DG8" s="157">
        <v>175883.51</v>
      </c>
      <c r="DH8" s="161">
        <v>0</v>
      </c>
      <c r="DI8" s="161">
        <v>0</v>
      </c>
      <c r="DJ8" s="161">
        <v>0</v>
      </c>
      <c r="DK8" s="162">
        <v>0</v>
      </c>
      <c r="DM8" s="163">
        <f t="shared" ref="DM8:DM9" si="1">+CN8</f>
        <v>137205</v>
      </c>
      <c r="DN8" s="164">
        <v>135455</v>
      </c>
      <c r="DO8" s="161">
        <f>+DN8/DR8</f>
        <v>32.421014839636193</v>
      </c>
      <c r="DP8" s="161">
        <v>1750</v>
      </c>
      <c r="DQ8" s="161">
        <f>+DP8/DR8</f>
        <v>0.41886069889899474</v>
      </c>
      <c r="DR8" s="162">
        <v>4178</v>
      </c>
      <c r="DT8" s="163">
        <f t="shared" ref="DT8:DT9" si="2">+CO8</f>
        <v>135065.32</v>
      </c>
      <c r="DU8" s="164">
        <v>132815.32</v>
      </c>
      <c r="DV8" s="161">
        <f>DU8/DY8</f>
        <v>32.166461612981351</v>
      </c>
      <c r="DW8" s="161">
        <v>2250</v>
      </c>
      <c r="DX8" s="161">
        <f>+DW8/DY8</f>
        <v>0.54492613223540809</v>
      </c>
      <c r="DY8" s="162">
        <v>4129</v>
      </c>
      <c r="EA8" s="163">
        <f t="shared" ref="EA8:EA9" si="3">+CP8</f>
        <v>135994.5</v>
      </c>
      <c r="EB8" s="164">
        <v>130415</v>
      </c>
      <c r="EC8" s="161">
        <v>0</v>
      </c>
      <c r="ED8" s="161">
        <v>5579.5</v>
      </c>
      <c r="EE8" s="161">
        <v>0</v>
      </c>
      <c r="EF8" s="162">
        <v>0</v>
      </c>
      <c r="EH8" s="163">
        <f t="shared" ref="EH8:EH9" si="4">+CQ8</f>
        <v>130275</v>
      </c>
      <c r="EI8" s="164">
        <v>130275</v>
      </c>
      <c r="EJ8" s="161">
        <f>+EI8/EM8</f>
        <v>3256.875</v>
      </c>
      <c r="EK8" s="161">
        <v>0</v>
      </c>
      <c r="EL8" s="161">
        <f>+EK8/EM8</f>
        <v>0</v>
      </c>
      <c r="EM8" s="162">
        <v>40</v>
      </c>
      <c r="EO8" s="163">
        <f t="shared" ref="EO8:EO9" si="5">+CR8</f>
        <v>132347.88</v>
      </c>
      <c r="EP8" s="164">
        <v>132347.88</v>
      </c>
      <c r="EQ8" s="161">
        <f>+EP8/ET8</f>
        <v>367.63300000000004</v>
      </c>
      <c r="ER8" s="161">
        <v>0</v>
      </c>
      <c r="ES8" s="161">
        <f>+ER8/ET8</f>
        <v>0</v>
      </c>
      <c r="ET8" s="179">
        <v>360</v>
      </c>
      <c r="EV8" s="163">
        <f t="shared" ref="EV8:EV9" si="6">+CS8</f>
        <v>236364.52</v>
      </c>
      <c r="EW8" s="164">
        <v>236364.52</v>
      </c>
      <c r="EX8" s="161">
        <f>+EW8/FA8</f>
        <v>2462.1304166666664</v>
      </c>
      <c r="EY8" s="161">
        <v>0</v>
      </c>
      <c r="EZ8" s="161">
        <f>+EY8/FA8</f>
        <v>0</v>
      </c>
      <c r="FA8" s="162">
        <v>96</v>
      </c>
      <c r="FC8" s="163">
        <f>+CT8</f>
        <v>130275</v>
      </c>
      <c r="FD8" s="164">
        <v>130275</v>
      </c>
      <c r="FE8" s="161">
        <f>+FD8/FH8</f>
        <v>682.06806282722516</v>
      </c>
      <c r="FF8" s="161">
        <v>0</v>
      </c>
      <c r="FG8" s="161">
        <v>0</v>
      </c>
      <c r="FH8" s="162">
        <v>191</v>
      </c>
      <c r="FJ8" s="163">
        <f t="shared" ref="FJ8:FJ9" si="7">+CU8</f>
        <v>130275</v>
      </c>
      <c r="FK8" s="164">
        <v>130275</v>
      </c>
      <c r="FL8" s="161">
        <f>+FK8/FO8</f>
        <v>704.18918918918916</v>
      </c>
      <c r="FM8" s="161">
        <v>0</v>
      </c>
      <c r="FN8" s="161">
        <f>+FM8/FO8</f>
        <v>0</v>
      </c>
      <c r="FO8" s="162">
        <v>185</v>
      </c>
      <c r="FQ8" s="148">
        <f t="shared" ref="FQ8:FQ9" si="8">+CV8</f>
        <v>123557.57</v>
      </c>
      <c r="FR8" s="164">
        <v>123557.57</v>
      </c>
      <c r="FS8" s="161">
        <f>+FR8/FV8</f>
        <v>1235.5757000000001</v>
      </c>
      <c r="FT8" s="161">
        <v>0</v>
      </c>
      <c r="FU8" s="161">
        <f>+FT8/FV8</f>
        <v>0</v>
      </c>
      <c r="FV8" s="162">
        <v>100</v>
      </c>
      <c r="FX8" s="148">
        <f t="shared" ref="FX8:FX9" si="9">+CW8</f>
        <v>87543.46</v>
      </c>
      <c r="FY8" s="164">
        <v>87543.46</v>
      </c>
      <c r="FZ8" s="161">
        <f>+FY8/GC8</f>
        <v>2188.5865000000003</v>
      </c>
      <c r="GA8" s="161">
        <v>0</v>
      </c>
      <c r="GB8" s="161">
        <f>+GA8/GC8</f>
        <v>0</v>
      </c>
      <c r="GC8" s="162">
        <v>40</v>
      </c>
      <c r="GE8" s="165">
        <f t="shared" ref="GE8:GE9" si="10">+CX8</f>
        <v>116584.75</v>
      </c>
      <c r="GF8" s="164">
        <v>116451.75</v>
      </c>
      <c r="GG8" s="180">
        <v>0</v>
      </c>
      <c r="GH8" s="181">
        <v>133</v>
      </c>
      <c r="GI8" s="181">
        <v>0</v>
      </c>
      <c r="GJ8" s="162">
        <v>0</v>
      </c>
    </row>
    <row r="9" spans="2:192" s="158" customFormat="1" ht="126.75" customHeight="1" thickBot="1" x14ac:dyDescent="0.3">
      <c r="B9" s="402"/>
      <c r="C9" s="404"/>
      <c r="D9" s="166" t="s">
        <v>94</v>
      </c>
      <c r="E9" s="168" t="s">
        <v>99</v>
      </c>
      <c r="F9" s="147">
        <v>0</v>
      </c>
      <c r="G9" s="148">
        <v>24402</v>
      </c>
      <c r="H9" s="148">
        <v>3850</v>
      </c>
      <c r="I9" s="148">
        <v>7316</v>
      </c>
      <c r="J9" s="148">
        <v>16216.8</v>
      </c>
      <c r="K9" s="148">
        <v>14894</v>
      </c>
      <c r="L9" s="148">
        <v>10185.6</v>
      </c>
      <c r="M9" s="148">
        <v>13150</v>
      </c>
      <c r="N9" s="148">
        <v>61317.75</v>
      </c>
      <c r="O9" s="148">
        <v>36393.599999999999</v>
      </c>
      <c r="P9" s="148">
        <v>13508</v>
      </c>
      <c r="Q9" s="149">
        <v>58619</v>
      </c>
      <c r="R9" s="150">
        <v>236278.75</v>
      </c>
      <c r="S9" s="167">
        <f>R9/178</f>
        <v>1327.4087078651685</v>
      </c>
      <c r="T9" s="167">
        <v>23574</v>
      </c>
      <c r="U9" s="152">
        <f>T9/178</f>
        <v>132.43820224719101</v>
      </c>
      <c r="V9" s="153" t="s">
        <v>41</v>
      </c>
      <c r="W9" s="147">
        <v>0</v>
      </c>
      <c r="X9" s="148">
        <v>1400</v>
      </c>
      <c r="Y9" s="148">
        <v>21229</v>
      </c>
      <c r="Z9" s="148">
        <v>24780</v>
      </c>
      <c r="AA9" s="148">
        <v>53136.7</v>
      </c>
      <c r="AB9" s="148">
        <v>27865</v>
      </c>
      <c r="AC9" s="148">
        <v>27860</v>
      </c>
      <c r="AD9" s="148">
        <v>7392</v>
      </c>
      <c r="AE9" s="148">
        <v>14837</v>
      </c>
      <c r="AF9" s="148">
        <v>6799</v>
      </c>
      <c r="AG9" s="148">
        <v>120844</v>
      </c>
      <c r="AH9" s="149">
        <v>45931.5</v>
      </c>
      <c r="AI9" s="150">
        <v>352074.2</v>
      </c>
      <c r="AJ9" s="152">
        <f>AI9/478</f>
        <v>736.55690376569044</v>
      </c>
      <c r="AK9" s="152">
        <v>0</v>
      </c>
      <c r="AL9" s="152">
        <v>0</v>
      </c>
      <c r="AM9" s="153" t="s">
        <v>45</v>
      </c>
      <c r="AN9" s="147">
        <v>660565.34</v>
      </c>
      <c r="AO9" s="148">
        <v>557473.81000000006</v>
      </c>
      <c r="AP9" s="148">
        <v>536893.29</v>
      </c>
      <c r="AQ9" s="148">
        <v>517240.13</v>
      </c>
      <c r="AR9" s="148">
        <v>604120.94999999995</v>
      </c>
      <c r="AS9" s="148">
        <v>578536.48</v>
      </c>
      <c r="AT9" s="148">
        <v>943425.64</v>
      </c>
      <c r="AU9" s="148">
        <v>558737.07999999996</v>
      </c>
      <c r="AV9" s="148">
        <v>589362.17000000004</v>
      </c>
      <c r="AW9" s="148">
        <v>538028.98</v>
      </c>
      <c r="AX9" s="148">
        <v>549265.24</v>
      </c>
      <c r="AY9" s="149">
        <v>969632.6</v>
      </c>
      <c r="AZ9" s="150">
        <v>7310406.04</v>
      </c>
      <c r="BA9" s="152">
        <f>AZ9/494</f>
        <v>14798.392793522267</v>
      </c>
      <c r="BB9" s="152">
        <v>292875.67</v>
      </c>
      <c r="BC9" s="152">
        <f>BB9/494</f>
        <v>592.86572874493925</v>
      </c>
      <c r="BD9" s="153" t="s">
        <v>48</v>
      </c>
      <c r="BE9" s="147">
        <v>457132.55</v>
      </c>
      <c r="BF9" s="148">
        <v>631269.03</v>
      </c>
      <c r="BG9" s="148">
        <v>583620.63</v>
      </c>
      <c r="BH9" s="148">
        <v>634487.55000000005</v>
      </c>
      <c r="BI9" s="148">
        <v>563705.18999999994</v>
      </c>
      <c r="BJ9" s="148">
        <v>585132.44999999995</v>
      </c>
      <c r="BK9" s="148">
        <v>979039.94</v>
      </c>
      <c r="BL9" s="148">
        <v>621577.64</v>
      </c>
      <c r="BM9" s="148">
        <v>569477.47</v>
      </c>
      <c r="BN9" s="148">
        <v>612051.68000000005</v>
      </c>
      <c r="BO9" s="148">
        <v>594333.35</v>
      </c>
      <c r="BP9" s="149">
        <v>932480.31</v>
      </c>
      <c r="BQ9" s="150"/>
      <c r="BR9" s="152"/>
      <c r="BS9" s="152"/>
      <c r="BT9" s="152"/>
      <c r="BU9" s="153"/>
      <c r="BV9" s="147">
        <v>441739.22</v>
      </c>
      <c r="BW9" s="148">
        <v>330244.67</v>
      </c>
      <c r="BX9" s="148">
        <v>345010.84</v>
      </c>
      <c r="BY9" s="148">
        <v>361430.8</v>
      </c>
      <c r="BZ9" s="148">
        <v>327647.59999999998</v>
      </c>
      <c r="CA9" s="148">
        <v>474758.73</v>
      </c>
      <c r="CB9" s="148">
        <v>770755</v>
      </c>
      <c r="CC9" s="148">
        <v>754128.19</v>
      </c>
      <c r="CD9" s="148">
        <v>670039.12</v>
      </c>
      <c r="CE9" s="148">
        <v>627772.22</v>
      </c>
      <c r="CF9" s="148">
        <v>631843.93999999994</v>
      </c>
      <c r="CG9" s="149">
        <v>1004634.15</v>
      </c>
      <c r="CH9" s="150"/>
      <c r="CI9" s="152"/>
      <c r="CJ9" s="152"/>
      <c r="CK9" s="152"/>
      <c r="CL9" s="155"/>
      <c r="CM9" s="169">
        <v>821536.49</v>
      </c>
      <c r="CN9" s="156">
        <v>745967</v>
      </c>
      <c r="CO9" s="156">
        <v>719634</v>
      </c>
      <c r="CP9" s="156">
        <v>415197.48</v>
      </c>
      <c r="CQ9" s="156">
        <v>366025.54</v>
      </c>
      <c r="CR9" s="156">
        <v>392572.75</v>
      </c>
      <c r="CS9" s="156">
        <v>710444.85</v>
      </c>
      <c r="CT9" s="156">
        <v>357843.24</v>
      </c>
      <c r="CU9" s="156">
        <v>349499.68</v>
      </c>
      <c r="CV9" s="156">
        <v>480509.53</v>
      </c>
      <c r="CW9" s="156">
        <v>448977.62</v>
      </c>
      <c r="CX9" s="156">
        <v>582494.51</v>
      </c>
      <c r="CY9" s="157">
        <f>+DG9+DN9+DU9+EB9+EI9+EP9+EW9+FD9+FK9+FR9+FY9+GF9</f>
        <v>6124539.3900000006</v>
      </c>
      <c r="CZ9" s="152">
        <v>0</v>
      </c>
      <c r="DA9" s="152">
        <f>+DI9+DP9+DW9+ED9+EK9+ER9+EY9+FF9+FM9+FT9+GA9+GH9</f>
        <v>266163.3</v>
      </c>
      <c r="DB9" s="152">
        <v>0</v>
      </c>
      <c r="DC9" s="153">
        <v>0</v>
      </c>
      <c r="DF9" s="159">
        <f t="shared" si="0"/>
        <v>821536.49</v>
      </c>
      <c r="DG9" s="157">
        <v>821536.49</v>
      </c>
      <c r="DH9" s="161">
        <v>0</v>
      </c>
      <c r="DI9" s="161">
        <v>0</v>
      </c>
      <c r="DJ9" s="161">
        <v>0</v>
      </c>
      <c r="DK9" s="162">
        <v>0</v>
      </c>
      <c r="DM9" s="163">
        <f t="shared" si="1"/>
        <v>745967</v>
      </c>
      <c r="DN9" s="164">
        <v>721561</v>
      </c>
      <c r="DO9" s="161"/>
      <c r="DP9" s="161">
        <v>24406</v>
      </c>
      <c r="DQ9" s="161"/>
      <c r="DR9" s="162">
        <v>0</v>
      </c>
      <c r="DT9" s="163">
        <f t="shared" si="2"/>
        <v>719634</v>
      </c>
      <c r="DU9" s="164">
        <v>707201</v>
      </c>
      <c r="DV9" s="161"/>
      <c r="DW9" s="161">
        <v>12433</v>
      </c>
      <c r="DX9" s="161"/>
      <c r="DY9" s="162">
        <v>0</v>
      </c>
      <c r="EA9" s="163">
        <f t="shared" si="3"/>
        <v>415197.48</v>
      </c>
      <c r="EB9" s="164">
        <v>401097.48</v>
      </c>
      <c r="EC9" s="161">
        <v>0</v>
      </c>
      <c r="ED9" s="161">
        <v>14100</v>
      </c>
      <c r="EE9" s="161">
        <v>0</v>
      </c>
      <c r="EF9" s="162">
        <v>0</v>
      </c>
      <c r="EH9" s="163">
        <f t="shared" si="4"/>
        <v>366025.54</v>
      </c>
      <c r="EI9" s="164">
        <v>366025.54</v>
      </c>
      <c r="EJ9" s="161"/>
      <c r="EK9" s="161">
        <v>0</v>
      </c>
      <c r="EL9" s="161"/>
      <c r="EM9" s="162">
        <v>0</v>
      </c>
      <c r="EO9" s="163">
        <f t="shared" si="5"/>
        <v>392572.75</v>
      </c>
      <c r="EP9" s="164">
        <v>392572.75</v>
      </c>
      <c r="EQ9" s="161"/>
      <c r="ER9" s="161">
        <v>0</v>
      </c>
      <c r="ES9" s="161"/>
      <c r="ET9" s="162">
        <v>0</v>
      </c>
      <c r="EV9" s="163">
        <f t="shared" si="6"/>
        <v>710444.85</v>
      </c>
      <c r="EW9" s="164">
        <v>710444.85</v>
      </c>
      <c r="EX9" s="161">
        <v>0</v>
      </c>
      <c r="EY9" s="161">
        <v>0</v>
      </c>
      <c r="EZ9" s="161">
        <v>0</v>
      </c>
      <c r="FA9" s="162">
        <v>0</v>
      </c>
      <c r="FC9" s="163">
        <f>+CT9</f>
        <v>357843.24</v>
      </c>
      <c r="FD9" s="164">
        <v>357843.24</v>
      </c>
      <c r="FE9" s="161"/>
      <c r="FF9" s="161"/>
      <c r="FG9" s="161"/>
      <c r="FH9" s="162">
        <v>0</v>
      </c>
      <c r="FJ9" s="163">
        <f t="shared" si="7"/>
        <v>349499.68</v>
      </c>
      <c r="FK9" s="164">
        <v>344379.68</v>
      </c>
      <c r="FL9" s="161"/>
      <c r="FM9" s="161">
        <v>5120</v>
      </c>
      <c r="FN9" s="161"/>
      <c r="FO9" s="162">
        <v>0</v>
      </c>
      <c r="FQ9" s="148">
        <f t="shared" si="8"/>
        <v>480509.53</v>
      </c>
      <c r="FR9" s="164">
        <v>420431.18</v>
      </c>
      <c r="FS9" s="170"/>
      <c r="FT9" s="161">
        <v>60078.35</v>
      </c>
      <c r="FU9" s="161"/>
      <c r="FV9" s="162">
        <v>0</v>
      </c>
      <c r="FX9" s="148">
        <f t="shared" si="9"/>
        <v>448977.62</v>
      </c>
      <c r="FY9" s="164">
        <v>359168.52</v>
      </c>
      <c r="FZ9" s="161">
        <v>0</v>
      </c>
      <c r="GA9" s="161">
        <v>89809.1</v>
      </c>
      <c r="GB9" s="161">
        <v>0</v>
      </c>
      <c r="GC9" s="162">
        <v>0</v>
      </c>
      <c r="GE9" s="165">
        <f t="shared" si="10"/>
        <v>582494.51</v>
      </c>
      <c r="GF9" s="164">
        <v>522277.66</v>
      </c>
      <c r="GG9" s="161">
        <v>0</v>
      </c>
      <c r="GH9" s="161">
        <v>60216.85</v>
      </c>
      <c r="GI9" s="161">
        <v>0</v>
      </c>
      <c r="GJ9" s="162">
        <v>0</v>
      </c>
    </row>
    <row r="10" spans="2:192" s="158" customFormat="1" ht="45" customHeight="1" thickBot="1" x14ac:dyDescent="0.3">
      <c r="B10" s="407" t="s">
        <v>24</v>
      </c>
      <c r="C10" s="408"/>
      <c r="D10" s="408"/>
      <c r="E10" s="409"/>
      <c r="F10" s="171">
        <f t="shared" ref="F10:Q10" si="11">SUM(F7:F9)</f>
        <v>1164836.99</v>
      </c>
      <c r="G10" s="171">
        <f t="shared" si="11"/>
        <v>1766236.9</v>
      </c>
      <c r="H10" s="171">
        <f t="shared" si="11"/>
        <v>1836346.84</v>
      </c>
      <c r="I10" s="171">
        <f t="shared" si="11"/>
        <v>1824534.46</v>
      </c>
      <c r="J10" s="171">
        <f t="shared" si="11"/>
        <v>1903335.52</v>
      </c>
      <c r="K10" s="171">
        <f t="shared" si="11"/>
        <v>1732939.9300000002</v>
      </c>
      <c r="L10" s="171">
        <f t="shared" si="11"/>
        <v>2460478.0100000002</v>
      </c>
      <c r="M10" s="171">
        <f t="shared" si="11"/>
        <v>1619042.52</v>
      </c>
      <c r="N10" s="171">
        <f t="shared" si="11"/>
        <v>1802233.18</v>
      </c>
      <c r="O10" s="171">
        <f t="shared" si="11"/>
        <v>1853318.28</v>
      </c>
      <c r="P10" s="171">
        <f t="shared" si="11"/>
        <v>2000132.6400000001</v>
      </c>
      <c r="Q10" s="172">
        <f t="shared" si="11"/>
        <v>2463273.0300000003</v>
      </c>
      <c r="R10" s="132"/>
      <c r="S10" s="173"/>
      <c r="T10" s="132"/>
      <c r="U10" s="132"/>
      <c r="V10" s="132"/>
      <c r="W10" s="171">
        <f t="shared" ref="W10:AH10" si="12">SUM(W7:W9)</f>
        <v>1634868.26</v>
      </c>
      <c r="X10" s="171">
        <f t="shared" si="12"/>
        <v>1673417.19</v>
      </c>
      <c r="Y10" s="171">
        <f t="shared" si="12"/>
        <v>1793646.45</v>
      </c>
      <c r="Z10" s="171">
        <f t="shared" si="12"/>
        <v>1782582.9</v>
      </c>
      <c r="AA10" s="171">
        <f t="shared" si="12"/>
        <v>1879742.11</v>
      </c>
      <c r="AB10" s="171">
        <f t="shared" si="12"/>
        <v>1888402.87</v>
      </c>
      <c r="AC10" s="171">
        <f t="shared" si="12"/>
        <v>2777854.4</v>
      </c>
      <c r="AD10" s="171">
        <f t="shared" si="12"/>
        <v>1860637.69</v>
      </c>
      <c r="AE10" s="171">
        <f t="shared" si="12"/>
        <v>1736984.28</v>
      </c>
      <c r="AF10" s="171">
        <f t="shared" si="12"/>
        <v>2136182.29</v>
      </c>
      <c r="AG10" s="171">
        <f t="shared" si="12"/>
        <v>2633278.0299999998</v>
      </c>
      <c r="AH10" s="172">
        <f t="shared" si="12"/>
        <v>2744329.82</v>
      </c>
      <c r="AI10" s="132"/>
      <c r="AJ10" s="132"/>
      <c r="AK10" s="132"/>
      <c r="AL10" s="132"/>
      <c r="AM10" s="132"/>
      <c r="AN10" s="171">
        <f t="shared" ref="AN10:AY10" si="13">SUM(AN7:AN9)</f>
        <v>1717007.1799999997</v>
      </c>
      <c r="AO10" s="171">
        <f t="shared" si="13"/>
        <v>1431659.04</v>
      </c>
      <c r="AP10" s="171">
        <f t="shared" si="13"/>
        <v>1977160.9000000001</v>
      </c>
      <c r="AQ10" s="171">
        <f t="shared" si="13"/>
        <v>1842848.04</v>
      </c>
      <c r="AR10" s="171">
        <f t="shared" si="13"/>
        <v>2188914.69</v>
      </c>
      <c r="AS10" s="171">
        <f t="shared" si="13"/>
        <v>1635267.27</v>
      </c>
      <c r="AT10" s="171">
        <f t="shared" si="13"/>
        <v>2357176.37</v>
      </c>
      <c r="AU10" s="171">
        <f t="shared" si="13"/>
        <v>1736782.2399999998</v>
      </c>
      <c r="AV10" s="171">
        <f t="shared" si="13"/>
        <v>1589265.4300000002</v>
      </c>
      <c r="AW10" s="171">
        <f t="shared" si="13"/>
        <v>1518068.73</v>
      </c>
      <c r="AX10" s="171">
        <f t="shared" si="13"/>
        <v>2271692.89</v>
      </c>
      <c r="AY10" s="172">
        <f t="shared" si="13"/>
        <v>2298729.0499999998</v>
      </c>
      <c r="AZ10" s="132"/>
      <c r="BA10" s="132"/>
      <c r="BB10" s="132"/>
      <c r="BC10" s="132"/>
      <c r="BD10" s="132"/>
      <c r="BE10" s="171">
        <f t="shared" ref="BE10:BP10" si="14">SUM(BE7:BE9)</f>
        <v>1237952.73</v>
      </c>
      <c r="BF10" s="171">
        <f t="shared" si="14"/>
        <v>1311332.6000000001</v>
      </c>
      <c r="BG10" s="171">
        <f t="shared" si="14"/>
        <v>1229952.7000000002</v>
      </c>
      <c r="BH10" s="171">
        <f t="shared" si="14"/>
        <v>1382118.57</v>
      </c>
      <c r="BI10" s="171">
        <f t="shared" si="14"/>
        <v>1367967.25</v>
      </c>
      <c r="BJ10" s="171">
        <f t="shared" si="14"/>
        <v>2325092.33</v>
      </c>
      <c r="BK10" s="171">
        <f t="shared" si="14"/>
        <v>2300549.08</v>
      </c>
      <c r="BL10" s="171">
        <f t="shared" si="14"/>
        <v>1493518.8900000001</v>
      </c>
      <c r="BM10" s="171">
        <f t="shared" si="14"/>
        <v>1461069.49</v>
      </c>
      <c r="BN10" s="171">
        <f t="shared" si="14"/>
        <v>1517506.79</v>
      </c>
      <c r="BO10" s="171">
        <f t="shared" si="14"/>
        <v>1693452.4700000002</v>
      </c>
      <c r="BP10" s="171">
        <f t="shared" si="14"/>
        <v>2460512.27</v>
      </c>
      <c r="BQ10" s="132"/>
      <c r="BR10" s="132"/>
      <c r="BS10" s="132"/>
      <c r="BT10" s="132"/>
      <c r="BU10" s="132"/>
      <c r="BV10" s="171">
        <f t="shared" ref="BV10:CG10" si="15">SUM(BV7:BV9)</f>
        <v>1205765.44</v>
      </c>
      <c r="BW10" s="171">
        <f t="shared" si="15"/>
        <v>1045844.53</v>
      </c>
      <c r="BX10" s="171">
        <f t="shared" si="15"/>
        <v>1631759.4300000002</v>
      </c>
      <c r="BY10" s="171">
        <f t="shared" si="15"/>
        <v>1141771.92</v>
      </c>
      <c r="BZ10" s="171">
        <f t="shared" si="15"/>
        <v>1325928.43</v>
      </c>
      <c r="CA10" s="171">
        <f t="shared" si="15"/>
        <v>1336481.3699999999</v>
      </c>
      <c r="CB10" s="171">
        <f t="shared" si="15"/>
        <v>2009237.8599999999</v>
      </c>
      <c r="CC10" s="171">
        <f t="shared" si="15"/>
        <v>1735457.24</v>
      </c>
      <c r="CD10" s="171">
        <f t="shared" si="15"/>
        <v>1603351.29</v>
      </c>
      <c r="CE10" s="171">
        <f t="shared" si="15"/>
        <v>1874637.3399999999</v>
      </c>
      <c r="CF10" s="171">
        <f t="shared" si="15"/>
        <v>1893520.33</v>
      </c>
      <c r="CG10" s="171">
        <f t="shared" si="15"/>
        <v>2700747.08</v>
      </c>
      <c r="CH10" s="132"/>
      <c r="CI10" s="132"/>
      <c r="CJ10" s="132"/>
      <c r="CK10" s="132"/>
      <c r="CL10" s="132"/>
      <c r="CM10" s="174">
        <f t="shared" ref="CM10:CX10" si="16">SUM(CM7:CM9)</f>
        <v>1931722.84</v>
      </c>
      <c r="CN10" s="174">
        <f t="shared" si="16"/>
        <v>1786140.7</v>
      </c>
      <c r="CO10" s="174">
        <f t="shared" si="16"/>
        <v>1943256.29</v>
      </c>
      <c r="CP10" s="174">
        <f t="shared" si="16"/>
        <v>1225288.25</v>
      </c>
      <c r="CQ10" s="174">
        <f t="shared" si="16"/>
        <v>1339185.56</v>
      </c>
      <c r="CR10" s="174">
        <f t="shared" si="16"/>
        <v>1008893.19</v>
      </c>
      <c r="CS10" s="174">
        <f t="shared" si="16"/>
        <v>2130187.17</v>
      </c>
      <c r="CT10" s="174">
        <f t="shared" si="16"/>
        <v>1124371.2</v>
      </c>
      <c r="CU10" s="174">
        <f t="shared" si="16"/>
        <v>1355145.31</v>
      </c>
      <c r="CV10" s="174">
        <f t="shared" si="16"/>
        <v>1335265.17</v>
      </c>
      <c r="CW10" s="174">
        <f t="shared" si="16"/>
        <v>1596674.3599999999</v>
      </c>
      <c r="CX10" s="174">
        <f t="shared" si="16"/>
        <v>3678757.6799999997</v>
      </c>
      <c r="CY10" s="132"/>
      <c r="CZ10" s="132"/>
      <c r="DA10" s="132"/>
      <c r="DB10" s="132"/>
      <c r="DC10" s="132"/>
      <c r="DF10" s="175">
        <f>SUM(DF7:DF9)</f>
        <v>1931722.84</v>
      </c>
      <c r="DG10" s="405" t="s">
        <v>81</v>
      </c>
      <c r="DH10" s="406"/>
      <c r="DI10" s="406"/>
      <c r="DJ10" s="406"/>
      <c r="DK10" s="406"/>
      <c r="DM10" s="175">
        <f>SUM(DM7:DM9)</f>
        <v>1786140.7</v>
      </c>
      <c r="DN10" s="132"/>
      <c r="DO10" s="132"/>
      <c r="DP10" s="132"/>
      <c r="DQ10" s="132"/>
      <c r="DR10" s="132"/>
      <c r="DT10" s="175">
        <f>SUM(DT7:DT9)</f>
        <v>1943256.29</v>
      </c>
      <c r="DU10" s="405"/>
      <c r="DV10" s="406"/>
      <c r="DW10" s="406"/>
      <c r="DX10" s="406"/>
      <c r="DY10" s="406"/>
      <c r="EA10" s="175">
        <f>SUM(EA7:EA9)</f>
        <v>1225288.25</v>
      </c>
      <c r="EB10" s="405" t="s">
        <v>100</v>
      </c>
      <c r="EC10" s="406"/>
      <c r="ED10" s="406"/>
      <c r="EE10" s="406"/>
      <c r="EF10" s="406"/>
      <c r="EH10" s="175">
        <f>SUM(EH7:EH9)</f>
        <v>1339185.56</v>
      </c>
      <c r="EI10" s="405"/>
      <c r="EJ10" s="406"/>
      <c r="EK10" s="406"/>
      <c r="EL10" s="406"/>
      <c r="EM10" s="406"/>
      <c r="EO10" s="175">
        <f>SUM(EO7:EO9)</f>
        <v>1008893.19</v>
      </c>
      <c r="EP10" s="405"/>
      <c r="EQ10" s="406"/>
      <c r="ER10" s="406"/>
      <c r="ES10" s="406"/>
      <c r="ET10" s="406"/>
      <c r="EV10" s="175">
        <f>SUM(EV7:EV9)</f>
        <v>2130187.17</v>
      </c>
      <c r="EW10" s="405"/>
      <c r="EX10" s="406"/>
      <c r="EY10" s="406"/>
      <c r="EZ10" s="406"/>
      <c r="FA10" s="406"/>
      <c r="FC10" s="175">
        <f>SUM(FC7:FC9)</f>
        <v>1124371.2</v>
      </c>
      <c r="FD10" s="405"/>
      <c r="FE10" s="406"/>
      <c r="FF10" s="406"/>
      <c r="FG10" s="406"/>
      <c r="FH10" s="406"/>
      <c r="FJ10" s="175">
        <f>SUM(FJ7:FJ9)</f>
        <v>1355145.31</v>
      </c>
      <c r="FK10" s="405"/>
      <c r="FL10" s="406"/>
      <c r="FM10" s="406"/>
      <c r="FN10" s="406"/>
      <c r="FO10" s="406"/>
      <c r="FQ10" s="175">
        <f>SUM(FQ7:FQ9)</f>
        <v>1335265.17</v>
      </c>
      <c r="FR10" s="405"/>
      <c r="FS10" s="406"/>
      <c r="FT10" s="406"/>
      <c r="FU10" s="406"/>
      <c r="FV10" s="406"/>
      <c r="FX10" s="175">
        <f>SUM(FX7:FX9)</f>
        <v>1596674.3599999999</v>
      </c>
      <c r="FY10" s="405"/>
      <c r="FZ10" s="406"/>
      <c r="GA10" s="406"/>
      <c r="GB10" s="406"/>
      <c r="GC10" s="406"/>
      <c r="GE10" s="175">
        <f>SUM(GE7:GE9)</f>
        <v>3678757.6799999997</v>
      </c>
      <c r="GF10" s="405"/>
      <c r="GG10" s="406"/>
      <c r="GH10" s="406"/>
      <c r="GI10" s="406"/>
      <c r="GJ10" s="406"/>
    </row>
    <row r="11" spans="2:192" ht="48.75" customHeight="1" thickBot="1" x14ac:dyDescent="0.3">
      <c r="B11" s="413" t="s">
        <v>25</v>
      </c>
      <c r="C11" s="414"/>
      <c r="D11" s="414"/>
      <c r="E11" s="415"/>
      <c r="F11" s="416">
        <f>SUM(F10:Q10)</f>
        <v>22426708.300000001</v>
      </c>
      <c r="G11" s="417"/>
      <c r="H11" s="417"/>
      <c r="I11" s="417"/>
      <c r="J11" s="417"/>
      <c r="K11" s="417"/>
      <c r="L11" s="417"/>
      <c r="M11" s="417"/>
      <c r="N11" s="417"/>
      <c r="O11" s="417"/>
      <c r="P11" s="417"/>
      <c r="Q11" s="418"/>
      <c r="R11" s="176"/>
      <c r="S11" s="176"/>
      <c r="T11" s="176"/>
      <c r="U11" s="176"/>
      <c r="V11" s="176"/>
      <c r="W11" s="416">
        <f>SUM(W10:AH10)</f>
        <v>24541926.290000003</v>
      </c>
      <c r="X11" s="417"/>
      <c r="Y11" s="417"/>
      <c r="Z11" s="417"/>
      <c r="AA11" s="417"/>
      <c r="AB11" s="417"/>
      <c r="AC11" s="417"/>
      <c r="AD11" s="417"/>
      <c r="AE11" s="417"/>
      <c r="AF11" s="417"/>
      <c r="AG11" s="417"/>
      <c r="AH11" s="418"/>
      <c r="AI11" s="176"/>
      <c r="AJ11" s="176"/>
      <c r="AK11" s="176"/>
      <c r="AL11" s="176"/>
      <c r="AM11" s="176"/>
      <c r="AN11" s="416">
        <f>SUM(AN10:AY10)</f>
        <v>22564571.829999998</v>
      </c>
      <c r="AO11" s="417"/>
      <c r="AP11" s="417"/>
      <c r="AQ11" s="417"/>
      <c r="AR11" s="417"/>
      <c r="AS11" s="417"/>
      <c r="AT11" s="417"/>
      <c r="AU11" s="417"/>
      <c r="AV11" s="417"/>
      <c r="AW11" s="417"/>
      <c r="AX11" s="417"/>
      <c r="AY11" s="418"/>
      <c r="AZ11" s="176"/>
      <c r="BA11" s="176"/>
      <c r="BB11" s="176"/>
      <c r="BC11" s="176"/>
      <c r="BD11" s="176"/>
      <c r="BE11" s="416">
        <f>SUM(BE10:BP10)</f>
        <v>19781025.169999998</v>
      </c>
      <c r="BF11" s="417"/>
      <c r="BG11" s="417"/>
      <c r="BH11" s="417"/>
      <c r="BI11" s="417"/>
      <c r="BJ11" s="417"/>
      <c r="BK11" s="417"/>
      <c r="BL11" s="417"/>
      <c r="BM11" s="417"/>
      <c r="BN11" s="417"/>
      <c r="BO11" s="417"/>
      <c r="BP11" s="418"/>
      <c r="BQ11" s="176"/>
      <c r="BR11" s="176"/>
      <c r="BS11" s="176"/>
      <c r="BT11" s="176"/>
      <c r="BU11" s="176"/>
      <c r="BV11" s="416">
        <f>SUM(BV10:CG10)</f>
        <v>19504502.259999998</v>
      </c>
      <c r="BW11" s="417"/>
      <c r="BX11" s="417"/>
      <c r="BY11" s="417"/>
      <c r="BZ11" s="417"/>
      <c r="CA11" s="417"/>
      <c r="CB11" s="417"/>
      <c r="CC11" s="417"/>
      <c r="CD11" s="417"/>
      <c r="CE11" s="417"/>
      <c r="CF11" s="417"/>
      <c r="CG11" s="418"/>
      <c r="CH11" s="176"/>
      <c r="CI11" s="176"/>
      <c r="CJ11" s="176"/>
      <c r="CK11" s="176"/>
      <c r="CL11" s="176"/>
      <c r="CM11" s="410">
        <f>SUM(CM10:CX10)</f>
        <v>20454887.719999999</v>
      </c>
      <c r="CN11" s="411"/>
      <c r="CO11" s="411"/>
      <c r="CP11" s="411"/>
      <c r="CQ11" s="411"/>
      <c r="CR11" s="411"/>
      <c r="CS11" s="411"/>
      <c r="CT11" s="411"/>
      <c r="CU11" s="411"/>
      <c r="CV11" s="411"/>
      <c r="CW11" s="411"/>
      <c r="CX11" s="411"/>
      <c r="CY11" s="411"/>
      <c r="CZ11" s="411"/>
      <c r="DA11" s="411"/>
      <c r="DB11" s="411"/>
      <c r="DC11" s="412"/>
      <c r="EW11" s="173"/>
      <c r="FD11" s="173"/>
    </row>
    <row r="13" spans="2:192" ht="21" x14ac:dyDescent="0.35">
      <c r="B13" s="177" t="s">
        <v>83</v>
      </c>
      <c r="C13" s="178"/>
      <c r="D13" s="178"/>
      <c r="E13" s="178"/>
      <c r="F13" s="178"/>
      <c r="G13" s="178"/>
      <c r="H13" s="178"/>
      <c r="I13" s="178"/>
      <c r="J13" s="178"/>
      <c r="K13" s="178"/>
      <c r="L13" s="178"/>
      <c r="M13" s="178"/>
      <c r="N13" s="178"/>
      <c r="O13" s="178"/>
      <c r="P13" s="178"/>
      <c r="Q13" s="178"/>
      <c r="R13" s="178"/>
      <c r="S13" s="178"/>
      <c r="T13" s="178"/>
      <c r="U13" s="178"/>
      <c r="V13" s="178"/>
    </row>
    <row r="14" spans="2:192" ht="132.75" customHeight="1" x14ac:dyDescent="0.25">
      <c r="B14" s="337" t="s">
        <v>86</v>
      </c>
      <c r="C14" s="337"/>
      <c r="D14" s="337"/>
      <c r="E14" s="337"/>
      <c r="F14" s="337"/>
      <c r="G14" s="337"/>
      <c r="H14" s="337"/>
      <c r="I14" s="337"/>
      <c r="J14" s="337"/>
      <c r="K14" s="337"/>
      <c r="L14" s="337"/>
      <c r="M14" s="337"/>
      <c r="N14" s="337"/>
      <c r="O14" s="337"/>
      <c r="P14" s="337"/>
      <c r="Q14" s="337"/>
      <c r="R14" s="337"/>
      <c r="S14" s="337"/>
      <c r="T14" s="337"/>
      <c r="U14" s="337"/>
      <c r="V14" s="337"/>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sheetData>
  <mergeCells count="126">
    <mergeCell ref="CM11:DC11"/>
    <mergeCell ref="B14:V14"/>
    <mergeCell ref="B11:E11"/>
    <mergeCell ref="F11:Q11"/>
    <mergeCell ref="W11:AH11"/>
    <mergeCell ref="AN11:AY11"/>
    <mergeCell ref="BE11:BP11"/>
    <mergeCell ref="BV11:CG11"/>
    <mergeCell ref="EW10:FA10"/>
    <mergeCell ref="FD10:FH10"/>
    <mergeCell ref="FK10:FO10"/>
    <mergeCell ref="FR10:FV10"/>
    <mergeCell ref="FY10:GC10"/>
    <mergeCell ref="GF10:GJ10"/>
    <mergeCell ref="B10:E10"/>
    <mergeCell ref="DG10:DK10"/>
    <mergeCell ref="DU10:DY10"/>
    <mergeCell ref="EB10:EF10"/>
    <mergeCell ref="EI10:EM10"/>
    <mergeCell ref="EP10:ET10"/>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EY5:EY6"/>
    <mergeCell ref="EZ5:EZ6"/>
    <mergeCell ref="FA5:FA6"/>
    <mergeCell ref="FD5:FD6"/>
    <mergeCell ref="FE5:FE6"/>
    <mergeCell ref="FF5:FF6"/>
    <mergeCell ref="EQ5:EQ6"/>
    <mergeCell ref="ER5:ER6"/>
    <mergeCell ref="ES5:ES6"/>
    <mergeCell ref="ET5:ET6"/>
    <mergeCell ref="EW5:EW6"/>
    <mergeCell ref="EX5:EX6"/>
    <mergeCell ref="EI5:EI6"/>
    <mergeCell ref="EJ5:EJ6"/>
    <mergeCell ref="EK5:EK6"/>
    <mergeCell ref="EL5:EL6"/>
    <mergeCell ref="EM5:EM6"/>
    <mergeCell ref="EP5:EP6"/>
    <mergeCell ref="DY5:DY6"/>
    <mergeCell ref="EB5:EB6"/>
    <mergeCell ref="EC5:EC6"/>
    <mergeCell ref="ED5:ED6"/>
    <mergeCell ref="EE5:EE6"/>
    <mergeCell ref="EF5:EF6"/>
    <mergeCell ref="DQ5:DQ6"/>
    <mergeCell ref="DR5:DR6"/>
    <mergeCell ref="DU5:DU6"/>
    <mergeCell ref="DV5:DV6"/>
    <mergeCell ref="DW5:DW6"/>
    <mergeCell ref="DX5:DX6"/>
    <mergeCell ref="DI5:DI6"/>
    <mergeCell ref="DJ5:DJ6"/>
    <mergeCell ref="DK5:DK6"/>
    <mergeCell ref="DN5:DN6"/>
    <mergeCell ref="DO5:DO6"/>
    <mergeCell ref="DP5:DP6"/>
    <mergeCell ref="CZ5:CZ6"/>
    <mergeCell ref="DA5:DA6"/>
    <mergeCell ref="DB5:DB6"/>
    <mergeCell ref="DC5:DC6"/>
    <mergeCell ref="DG5:DG6"/>
    <mergeCell ref="DH5:DH6"/>
    <mergeCell ref="CI5:CI6"/>
    <mergeCell ref="CJ5:CJ6"/>
    <mergeCell ref="CK5:CK6"/>
    <mergeCell ref="CL5:CL6"/>
    <mergeCell ref="CM5:CX5"/>
    <mergeCell ref="CY5:CY6"/>
    <mergeCell ref="BT5:BT6"/>
    <mergeCell ref="BU5:BU6"/>
    <mergeCell ref="BV5:CG5"/>
    <mergeCell ref="CH5:CH6"/>
    <mergeCell ref="BA5:BA6"/>
    <mergeCell ref="BB5:BB6"/>
    <mergeCell ref="BC5:BC6"/>
    <mergeCell ref="BD5:BD6"/>
    <mergeCell ref="BE5:BP5"/>
    <mergeCell ref="BQ5:BQ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s>
  <printOptions horizontalCentered="1"/>
  <pageMargins left="0.70866141732283472" right="0.27559055118110237" top="0.94488188976377963" bottom="0.74803149606299213" header="0.31496062992125984" footer="0.31496062992125984"/>
  <pageSetup scale="23" orientation="landscape" r:id="rId1"/>
  <rowBreaks count="1" manualBreakCount="1">
    <brk id="12" max="19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2:GJ23"/>
  <sheetViews>
    <sheetView showGridLines="0" topLeftCell="E1" zoomScale="70" zoomScaleNormal="70" zoomScaleSheetLayoutView="40" workbookViewId="0">
      <selection activeCell="CN9" sqref="CN9"/>
    </sheetView>
  </sheetViews>
  <sheetFormatPr baseColWidth="10" defaultRowHeight="23.25" x14ac:dyDescent="0.35"/>
  <cols>
    <col min="1" max="1" width="3" style="132" customWidth="1"/>
    <col min="2" max="2" width="56.42578125" style="189" customWidth="1"/>
    <col min="3" max="3" width="44.5703125" style="189" customWidth="1"/>
    <col min="4" max="4" width="48.7109375" style="189" customWidth="1"/>
    <col min="5" max="5" width="51.710937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7109375" style="189" customWidth="1"/>
    <col min="92" max="92" width="23" style="189" customWidth="1"/>
    <col min="93" max="95" width="25.7109375" style="189" customWidth="1"/>
    <col min="96" max="96" width="25.85546875" style="189" customWidth="1"/>
    <col min="97" max="97" width="25.5703125" style="189" customWidth="1"/>
    <col min="98" max="99" width="25" style="189" customWidth="1"/>
    <col min="100" max="101" width="25.42578125" style="189" customWidth="1"/>
    <col min="102" max="102" width="27.42578125" style="189" customWidth="1"/>
    <col min="103" max="103" width="31.140625" style="189" customWidth="1"/>
    <col min="104" max="104" width="23.5703125" style="189" customWidth="1"/>
    <col min="105" max="105" width="28.7109375" style="189" customWidth="1"/>
    <col min="106" max="106" width="29.140625" style="189" customWidth="1"/>
    <col min="107" max="107" width="28.140625" style="189" customWidth="1"/>
    <col min="108" max="108" width="8.28515625" style="189" customWidth="1"/>
    <col min="109" max="109" width="0.28515625" style="189" hidden="1" customWidth="1"/>
    <col min="110" max="110" width="27.5703125" style="189" hidden="1" customWidth="1"/>
    <col min="111" max="111" width="25.28515625" style="189" hidden="1" customWidth="1"/>
    <col min="112" max="112" width="16" style="189" hidden="1" customWidth="1"/>
    <col min="113" max="113" width="15.5703125" style="189" hidden="1" customWidth="1"/>
    <col min="114" max="114" width="16.28515625" style="189" hidden="1" customWidth="1"/>
    <col min="115" max="115" width="19" style="189" hidden="1" customWidth="1"/>
    <col min="116" max="116" width="11.42578125" style="189" hidden="1" customWidth="1"/>
    <col min="117" max="117" width="22.42578125" style="189" hidden="1" customWidth="1"/>
    <col min="118" max="118" width="18.85546875" style="189" hidden="1" customWidth="1"/>
    <col min="119" max="119" width="16" style="189" hidden="1" customWidth="1"/>
    <col min="120" max="120" width="17.42578125" style="189" hidden="1" customWidth="1"/>
    <col min="121" max="121" width="16.28515625" style="189" hidden="1" customWidth="1"/>
    <col min="122" max="122" width="17" style="189" hidden="1" customWidth="1"/>
    <col min="123" max="123" width="11.42578125" style="189" hidden="1" customWidth="1"/>
    <col min="124" max="124" width="26.140625" style="189" hidden="1" customWidth="1"/>
    <col min="125" max="125" width="18.85546875" style="189" hidden="1" customWidth="1"/>
    <col min="126" max="126" width="16" style="189" hidden="1" customWidth="1"/>
    <col min="127" max="127" width="18.710937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18.8554687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hidden="1" customWidth="1"/>
    <col min="145" max="145" width="40.85546875" style="189" hidden="1" customWidth="1"/>
    <col min="146" max="150" width="31.7109375" style="189" hidden="1" customWidth="1"/>
    <col min="151" max="151" width="11.42578125" style="189" hidden="1" customWidth="1"/>
    <col min="152" max="152" width="35" style="132" hidden="1" customWidth="1"/>
    <col min="153" max="153" width="31.5703125" style="132" hidden="1" customWidth="1"/>
    <col min="154" max="155" width="31.7109375" style="132" hidden="1" customWidth="1"/>
    <col min="156" max="156" width="31.5703125" style="132" hidden="1" customWidth="1"/>
    <col min="157" max="157" width="31.7109375" style="132" hidden="1" customWidth="1"/>
    <col min="158" max="158" width="11.42578125" style="132" hidden="1" customWidth="1"/>
    <col min="159" max="159" width="26.28515625" style="132" hidden="1" customWidth="1"/>
    <col min="160" max="160" width="22.42578125" style="132" hidden="1" customWidth="1"/>
    <col min="161" max="161" width="14.28515625" style="132" hidden="1" customWidth="1"/>
    <col min="162" max="162" width="21.7109375"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1" width="11.42578125" style="132" hidden="1" customWidth="1"/>
    <col min="172" max="172" width="11.42578125" style="132" customWidth="1"/>
    <col min="173" max="173" width="24" style="132" hidden="1" customWidth="1"/>
    <col min="174" max="174" width="21.140625" style="132" hidden="1" customWidth="1"/>
    <col min="175" max="175" width="21.85546875" style="132" hidden="1" customWidth="1"/>
    <col min="176" max="176" width="23.7109375" style="132" hidden="1" customWidth="1"/>
    <col min="177" max="177" width="20.42578125" style="132" hidden="1" customWidth="1"/>
    <col min="178" max="178" width="11.42578125" style="132" hidden="1" customWidth="1"/>
    <col min="179" max="179" width="11.42578125" style="132" customWidth="1"/>
    <col min="180" max="180" width="16"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hidden="1"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93" width="10.140625" style="132" customWidth="1"/>
    <col min="194" max="241" width="11.42578125" style="132" customWidth="1"/>
    <col min="242" max="16384" width="11.42578125" style="132"/>
  </cols>
  <sheetData>
    <row r="2" spans="1:192" ht="41.25" customHeight="1" x14ac:dyDescent="0.45">
      <c r="B2" s="473" t="s">
        <v>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row>
    <row r="3" spans="1:192" ht="24" thickBot="1" x14ac:dyDescent="0.4"/>
    <row r="4" spans="1:192" ht="35.25" customHeight="1" thickBot="1" x14ac:dyDescent="0.45">
      <c r="B4" s="474" t="s">
        <v>0</v>
      </c>
      <c r="C4" s="474" t="s">
        <v>1</v>
      </c>
      <c r="D4" s="474" t="s">
        <v>2</v>
      </c>
      <c r="E4" s="474" t="s">
        <v>3</v>
      </c>
      <c r="F4" s="461" t="s">
        <v>198</v>
      </c>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204"/>
      <c r="BA4" s="204"/>
      <c r="BB4" s="204"/>
      <c r="BC4" s="204"/>
      <c r="BD4" s="204"/>
      <c r="BE4" s="461" t="s">
        <v>198</v>
      </c>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77"/>
      <c r="CN4" s="477"/>
      <c r="CO4" s="477"/>
      <c r="CP4" s="477"/>
      <c r="CQ4" s="477"/>
      <c r="CR4" s="477"/>
      <c r="CS4" s="477"/>
      <c r="CT4" s="477"/>
      <c r="CU4" s="477"/>
      <c r="CV4" s="477"/>
      <c r="CW4" s="477"/>
      <c r="CX4" s="478"/>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row>
    <row r="5" spans="1:192" ht="52.5" customHeight="1" thickBot="1" x14ac:dyDescent="0.45">
      <c r="B5" s="475"/>
      <c r="C5" s="475"/>
      <c r="D5" s="475"/>
      <c r="E5" s="475"/>
      <c r="F5" s="458">
        <v>2013</v>
      </c>
      <c r="G5" s="459"/>
      <c r="H5" s="459"/>
      <c r="I5" s="459"/>
      <c r="J5" s="459"/>
      <c r="K5" s="459"/>
      <c r="L5" s="459"/>
      <c r="M5" s="459"/>
      <c r="N5" s="459"/>
      <c r="O5" s="459"/>
      <c r="P5" s="459"/>
      <c r="Q5" s="460"/>
      <c r="R5" s="450" t="s">
        <v>32</v>
      </c>
      <c r="S5" s="452" t="s">
        <v>33</v>
      </c>
      <c r="T5" s="452" t="s">
        <v>34</v>
      </c>
      <c r="U5" s="471" t="s">
        <v>35</v>
      </c>
      <c r="V5" s="456" t="s">
        <v>36</v>
      </c>
      <c r="W5" s="458">
        <v>2014</v>
      </c>
      <c r="X5" s="459"/>
      <c r="Y5" s="459"/>
      <c r="Z5" s="459"/>
      <c r="AA5" s="459"/>
      <c r="AB5" s="459"/>
      <c r="AC5" s="459"/>
      <c r="AD5" s="459"/>
      <c r="AE5" s="459"/>
      <c r="AF5" s="459"/>
      <c r="AG5" s="459"/>
      <c r="AH5" s="460"/>
      <c r="AI5" s="450" t="s">
        <v>32</v>
      </c>
      <c r="AJ5" s="452" t="s">
        <v>33</v>
      </c>
      <c r="AK5" s="452" t="s">
        <v>34</v>
      </c>
      <c r="AL5" s="471" t="s">
        <v>35</v>
      </c>
      <c r="AM5" s="456" t="s">
        <v>36</v>
      </c>
      <c r="AN5" s="461">
        <v>2015</v>
      </c>
      <c r="AO5" s="462"/>
      <c r="AP5" s="462"/>
      <c r="AQ5" s="462"/>
      <c r="AR5" s="462"/>
      <c r="AS5" s="462"/>
      <c r="AT5" s="462"/>
      <c r="AU5" s="462"/>
      <c r="AV5" s="462"/>
      <c r="AW5" s="462"/>
      <c r="AX5" s="462"/>
      <c r="AY5" s="463"/>
      <c r="AZ5" s="450" t="s">
        <v>32</v>
      </c>
      <c r="BA5" s="452" t="s">
        <v>33</v>
      </c>
      <c r="BB5" s="452" t="s">
        <v>34</v>
      </c>
      <c r="BC5" s="452" t="s">
        <v>35</v>
      </c>
      <c r="BD5" s="456" t="s">
        <v>36</v>
      </c>
      <c r="BE5" s="458">
        <v>2016</v>
      </c>
      <c r="BF5" s="459"/>
      <c r="BG5" s="459"/>
      <c r="BH5" s="459"/>
      <c r="BI5" s="459"/>
      <c r="BJ5" s="459"/>
      <c r="BK5" s="459"/>
      <c r="BL5" s="459"/>
      <c r="BM5" s="459"/>
      <c r="BN5" s="459"/>
      <c r="BO5" s="459"/>
      <c r="BP5" s="460"/>
      <c r="BQ5" s="450" t="s">
        <v>32</v>
      </c>
      <c r="BR5" s="452" t="s">
        <v>33</v>
      </c>
      <c r="BS5" s="452" t="s">
        <v>34</v>
      </c>
      <c r="BT5" s="452" t="s">
        <v>35</v>
      </c>
      <c r="BU5" s="456" t="s">
        <v>36</v>
      </c>
      <c r="BV5" s="458">
        <v>2017</v>
      </c>
      <c r="BW5" s="459"/>
      <c r="BX5" s="459"/>
      <c r="BY5" s="459"/>
      <c r="BZ5" s="459"/>
      <c r="CA5" s="459"/>
      <c r="CB5" s="459"/>
      <c r="CC5" s="459"/>
      <c r="CD5" s="459"/>
      <c r="CE5" s="459"/>
      <c r="CF5" s="459"/>
      <c r="CG5" s="460"/>
      <c r="CH5" s="450" t="s">
        <v>32</v>
      </c>
      <c r="CI5" s="452" t="s">
        <v>33</v>
      </c>
      <c r="CJ5" s="452" t="s">
        <v>34</v>
      </c>
      <c r="CK5" s="452" t="s">
        <v>35</v>
      </c>
      <c r="CL5" s="464" t="s">
        <v>36</v>
      </c>
      <c r="CM5" s="466">
        <v>2021</v>
      </c>
      <c r="CN5" s="467"/>
      <c r="CO5" s="467"/>
      <c r="CP5" s="467"/>
      <c r="CQ5" s="467"/>
      <c r="CR5" s="467"/>
      <c r="CS5" s="467"/>
      <c r="CT5" s="467"/>
      <c r="CU5" s="467"/>
      <c r="CV5" s="467"/>
      <c r="CW5" s="467"/>
      <c r="CX5" s="468"/>
      <c r="CY5" s="469" t="s">
        <v>32</v>
      </c>
      <c r="CZ5" s="452" t="s">
        <v>33</v>
      </c>
      <c r="DA5" s="452" t="s">
        <v>34</v>
      </c>
      <c r="DB5" s="440" t="s">
        <v>35</v>
      </c>
      <c r="DC5" s="442" t="s">
        <v>36</v>
      </c>
      <c r="DD5" s="205"/>
      <c r="DE5" s="205"/>
      <c r="DF5" s="205"/>
      <c r="DG5" s="450" t="s">
        <v>32</v>
      </c>
      <c r="DH5" s="452" t="s">
        <v>33</v>
      </c>
      <c r="DI5" s="452" t="s">
        <v>34</v>
      </c>
      <c r="DJ5" s="440" t="s">
        <v>35</v>
      </c>
      <c r="DK5" s="442" t="s">
        <v>36</v>
      </c>
      <c r="DL5" s="205"/>
      <c r="DM5" s="205"/>
      <c r="DN5" s="450" t="s">
        <v>32</v>
      </c>
      <c r="DO5" s="452" t="s">
        <v>33</v>
      </c>
      <c r="DP5" s="452" t="s">
        <v>34</v>
      </c>
      <c r="DQ5" s="440" t="s">
        <v>35</v>
      </c>
      <c r="DR5" s="442" t="s">
        <v>36</v>
      </c>
      <c r="DS5" s="205"/>
      <c r="DT5" s="205"/>
      <c r="DU5" s="450" t="s">
        <v>32</v>
      </c>
      <c r="DV5" s="452" t="s">
        <v>33</v>
      </c>
      <c r="DW5" s="452" t="s">
        <v>34</v>
      </c>
      <c r="DX5" s="440" t="s">
        <v>35</v>
      </c>
      <c r="DY5" s="442" t="s">
        <v>36</v>
      </c>
      <c r="DZ5" s="205"/>
      <c r="EA5" s="205"/>
      <c r="EB5" s="450" t="s">
        <v>32</v>
      </c>
      <c r="EC5" s="452" t="s">
        <v>33</v>
      </c>
      <c r="ED5" s="452" t="s">
        <v>34</v>
      </c>
      <c r="EE5" s="440" t="s">
        <v>35</v>
      </c>
      <c r="EF5" s="442" t="s">
        <v>36</v>
      </c>
      <c r="EG5" s="205"/>
      <c r="EH5" s="205"/>
      <c r="EI5" s="450" t="s">
        <v>32</v>
      </c>
      <c r="EJ5" s="452" t="s">
        <v>33</v>
      </c>
      <c r="EK5" s="452" t="s">
        <v>34</v>
      </c>
      <c r="EL5" s="440" t="s">
        <v>35</v>
      </c>
      <c r="EM5" s="442" t="s">
        <v>36</v>
      </c>
      <c r="EN5" s="205"/>
      <c r="EO5" s="232"/>
      <c r="EP5" s="454" t="s">
        <v>32</v>
      </c>
      <c r="EQ5" s="444" t="s">
        <v>33</v>
      </c>
      <c r="ER5" s="444" t="s">
        <v>34</v>
      </c>
      <c r="ES5" s="446" t="s">
        <v>35</v>
      </c>
      <c r="ET5" s="448" t="s">
        <v>36</v>
      </c>
      <c r="EW5" s="450" t="s">
        <v>32</v>
      </c>
      <c r="EX5" s="452" t="s">
        <v>33</v>
      </c>
      <c r="EY5" s="452" t="s">
        <v>34</v>
      </c>
      <c r="EZ5" s="440" t="s">
        <v>35</v>
      </c>
      <c r="FA5" s="442" t="s">
        <v>36</v>
      </c>
      <c r="FD5" s="373" t="s">
        <v>32</v>
      </c>
      <c r="FE5" s="375" t="s">
        <v>33</v>
      </c>
      <c r="FF5" s="375" t="s">
        <v>34</v>
      </c>
      <c r="FG5" s="396" t="s">
        <v>35</v>
      </c>
      <c r="FH5" s="398" t="s">
        <v>36</v>
      </c>
      <c r="FK5" s="373" t="s">
        <v>32</v>
      </c>
      <c r="FL5" s="375" t="s">
        <v>33</v>
      </c>
      <c r="FM5" s="375" t="s">
        <v>34</v>
      </c>
      <c r="FN5" s="396" t="s">
        <v>35</v>
      </c>
      <c r="FO5" s="398" t="s">
        <v>36</v>
      </c>
      <c r="FR5" s="373" t="s">
        <v>32</v>
      </c>
      <c r="FS5" s="375" t="s">
        <v>33</v>
      </c>
      <c r="FT5" s="375" t="s">
        <v>34</v>
      </c>
      <c r="FU5" s="396" t="s">
        <v>35</v>
      </c>
      <c r="FV5" s="398" t="s">
        <v>36</v>
      </c>
      <c r="FY5" s="373" t="s">
        <v>32</v>
      </c>
      <c r="FZ5" s="375" t="s">
        <v>33</v>
      </c>
      <c r="GA5" s="375" t="s">
        <v>34</v>
      </c>
      <c r="GB5" s="396" t="s">
        <v>35</v>
      </c>
      <c r="GC5" s="398" t="s">
        <v>36</v>
      </c>
      <c r="GF5" s="373" t="s">
        <v>32</v>
      </c>
      <c r="GG5" s="375" t="s">
        <v>33</v>
      </c>
      <c r="GH5" s="375" t="s">
        <v>34</v>
      </c>
      <c r="GI5" s="396" t="s">
        <v>35</v>
      </c>
      <c r="GJ5" s="398" t="s">
        <v>36</v>
      </c>
    </row>
    <row r="6" spans="1:192" ht="52.5" customHeight="1" thickBot="1" x14ac:dyDescent="0.45">
      <c r="B6" s="476"/>
      <c r="C6" s="476"/>
      <c r="D6" s="476"/>
      <c r="E6" s="476"/>
      <c r="F6" s="201" t="s">
        <v>8</v>
      </c>
      <c r="G6" s="202" t="s">
        <v>7</v>
      </c>
      <c r="H6" s="202" t="s">
        <v>9</v>
      </c>
      <c r="I6" s="202" t="s">
        <v>10</v>
      </c>
      <c r="J6" s="202" t="s">
        <v>9</v>
      </c>
      <c r="K6" s="202" t="s">
        <v>11</v>
      </c>
      <c r="L6" s="202" t="s">
        <v>11</v>
      </c>
      <c r="M6" s="202" t="s">
        <v>10</v>
      </c>
      <c r="N6" s="202" t="s">
        <v>12</v>
      </c>
      <c r="O6" s="202" t="s">
        <v>13</v>
      </c>
      <c r="P6" s="202" t="s">
        <v>14</v>
      </c>
      <c r="Q6" s="203" t="s">
        <v>15</v>
      </c>
      <c r="R6" s="451"/>
      <c r="S6" s="453"/>
      <c r="T6" s="453"/>
      <c r="U6" s="472"/>
      <c r="V6" s="457"/>
      <c r="W6" s="206" t="s">
        <v>16</v>
      </c>
      <c r="X6" s="207" t="s">
        <v>7</v>
      </c>
      <c r="Y6" s="207" t="s">
        <v>9</v>
      </c>
      <c r="Z6" s="207" t="s">
        <v>10</v>
      </c>
      <c r="AA6" s="207" t="s">
        <v>9</v>
      </c>
      <c r="AB6" s="207" t="s">
        <v>11</v>
      </c>
      <c r="AC6" s="207" t="s">
        <v>11</v>
      </c>
      <c r="AD6" s="207" t="s">
        <v>10</v>
      </c>
      <c r="AE6" s="207" t="s">
        <v>12</v>
      </c>
      <c r="AF6" s="207" t="s">
        <v>13</v>
      </c>
      <c r="AG6" s="207" t="s">
        <v>14</v>
      </c>
      <c r="AH6" s="208" t="s">
        <v>15</v>
      </c>
      <c r="AI6" s="451"/>
      <c r="AJ6" s="453"/>
      <c r="AK6" s="453"/>
      <c r="AL6" s="472"/>
      <c r="AM6" s="457"/>
      <c r="AN6" s="201" t="s">
        <v>16</v>
      </c>
      <c r="AO6" s="202" t="s">
        <v>7</v>
      </c>
      <c r="AP6" s="202" t="s">
        <v>9</v>
      </c>
      <c r="AQ6" s="202" t="s">
        <v>10</v>
      </c>
      <c r="AR6" s="202" t="s">
        <v>9</v>
      </c>
      <c r="AS6" s="202" t="s">
        <v>11</v>
      </c>
      <c r="AT6" s="202" t="s">
        <v>11</v>
      </c>
      <c r="AU6" s="202" t="s">
        <v>10</v>
      </c>
      <c r="AV6" s="202" t="s">
        <v>12</v>
      </c>
      <c r="AW6" s="202" t="s">
        <v>13</v>
      </c>
      <c r="AX6" s="202" t="s">
        <v>14</v>
      </c>
      <c r="AY6" s="203" t="s">
        <v>15</v>
      </c>
      <c r="AZ6" s="451"/>
      <c r="BA6" s="453"/>
      <c r="BB6" s="453"/>
      <c r="BC6" s="453"/>
      <c r="BD6" s="479"/>
      <c r="BE6" s="206" t="s">
        <v>16</v>
      </c>
      <c r="BF6" s="207" t="s">
        <v>7</v>
      </c>
      <c r="BG6" s="207" t="s">
        <v>9</v>
      </c>
      <c r="BH6" s="207" t="s">
        <v>10</v>
      </c>
      <c r="BI6" s="207" t="s">
        <v>9</v>
      </c>
      <c r="BJ6" s="207" t="s">
        <v>11</v>
      </c>
      <c r="BK6" s="207" t="s">
        <v>11</v>
      </c>
      <c r="BL6" s="207" t="s">
        <v>10</v>
      </c>
      <c r="BM6" s="207" t="s">
        <v>12</v>
      </c>
      <c r="BN6" s="207" t="s">
        <v>13</v>
      </c>
      <c r="BO6" s="207" t="s">
        <v>14</v>
      </c>
      <c r="BP6" s="208" t="s">
        <v>15</v>
      </c>
      <c r="BQ6" s="451"/>
      <c r="BR6" s="453"/>
      <c r="BS6" s="453"/>
      <c r="BT6" s="453"/>
      <c r="BU6" s="457"/>
      <c r="BV6" s="206" t="s">
        <v>16</v>
      </c>
      <c r="BW6" s="207" t="s">
        <v>7</v>
      </c>
      <c r="BX6" s="207" t="s">
        <v>9</v>
      </c>
      <c r="BY6" s="207" t="s">
        <v>10</v>
      </c>
      <c r="BZ6" s="207" t="s">
        <v>9</v>
      </c>
      <c r="CA6" s="207" t="s">
        <v>11</v>
      </c>
      <c r="CB6" s="207" t="s">
        <v>11</v>
      </c>
      <c r="CC6" s="207" t="s">
        <v>10</v>
      </c>
      <c r="CD6" s="207" t="s">
        <v>12</v>
      </c>
      <c r="CE6" s="207" t="s">
        <v>13</v>
      </c>
      <c r="CF6" s="207" t="s">
        <v>14</v>
      </c>
      <c r="CG6" s="208" t="s">
        <v>15</v>
      </c>
      <c r="CH6" s="451"/>
      <c r="CI6" s="453"/>
      <c r="CJ6" s="453"/>
      <c r="CK6" s="453"/>
      <c r="CL6" s="465"/>
      <c r="CM6" s="186" t="s">
        <v>16</v>
      </c>
      <c r="CN6" s="187" t="s">
        <v>7</v>
      </c>
      <c r="CO6" s="187" t="s">
        <v>9</v>
      </c>
      <c r="CP6" s="187" t="s">
        <v>10</v>
      </c>
      <c r="CQ6" s="187" t="s">
        <v>9</v>
      </c>
      <c r="CR6" s="187" t="s">
        <v>11</v>
      </c>
      <c r="CS6" s="187" t="s">
        <v>11</v>
      </c>
      <c r="CT6" s="187" t="s">
        <v>10</v>
      </c>
      <c r="CU6" s="187" t="s">
        <v>12</v>
      </c>
      <c r="CV6" s="187" t="s">
        <v>13</v>
      </c>
      <c r="CW6" s="187" t="s">
        <v>14</v>
      </c>
      <c r="CX6" s="188" t="s">
        <v>15</v>
      </c>
      <c r="CY6" s="470"/>
      <c r="CZ6" s="453"/>
      <c r="DA6" s="453"/>
      <c r="DB6" s="441"/>
      <c r="DC6" s="443"/>
      <c r="DD6" s="205"/>
      <c r="DE6" s="205"/>
      <c r="DF6" s="201" t="s">
        <v>16</v>
      </c>
      <c r="DG6" s="451"/>
      <c r="DH6" s="453"/>
      <c r="DI6" s="453"/>
      <c r="DJ6" s="441"/>
      <c r="DK6" s="443"/>
      <c r="DL6" s="205"/>
      <c r="DM6" s="202" t="s">
        <v>7</v>
      </c>
      <c r="DN6" s="451"/>
      <c r="DO6" s="453"/>
      <c r="DP6" s="453"/>
      <c r="DQ6" s="441"/>
      <c r="DR6" s="443"/>
      <c r="DS6" s="205"/>
      <c r="DT6" s="202" t="s">
        <v>9</v>
      </c>
      <c r="DU6" s="451"/>
      <c r="DV6" s="453"/>
      <c r="DW6" s="453"/>
      <c r="DX6" s="441"/>
      <c r="DY6" s="443"/>
      <c r="DZ6" s="205"/>
      <c r="EA6" s="202" t="s">
        <v>10</v>
      </c>
      <c r="EB6" s="451"/>
      <c r="EC6" s="453"/>
      <c r="ED6" s="453"/>
      <c r="EE6" s="441"/>
      <c r="EF6" s="443"/>
      <c r="EG6" s="205"/>
      <c r="EH6" s="202" t="s">
        <v>9</v>
      </c>
      <c r="EI6" s="451"/>
      <c r="EJ6" s="453"/>
      <c r="EK6" s="453"/>
      <c r="EL6" s="441"/>
      <c r="EM6" s="443"/>
      <c r="EN6" s="205"/>
      <c r="EO6" s="243" t="s">
        <v>11</v>
      </c>
      <c r="EP6" s="455"/>
      <c r="EQ6" s="445"/>
      <c r="ER6" s="445"/>
      <c r="ES6" s="447"/>
      <c r="ET6" s="449"/>
      <c r="EV6" s="202" t="s">
        <v>11</v>
      </c>
      <c r="EW6" s="451"/>
      <c r="EX6" s="453"/>
      <c r="EY6" s="453"/>
      <c r="EZ6" s="441"/>
      <c r="FA6" s="443"/>
      <c r="FC6" s="241" t="s">
        <v>10</v>
      </c>
      <c r="FD6" s="374"/>
      <c r="FE6" s="376"/>
      <c r="FF6" s="376"/>
      <c r="FG6" s="397"/>
      <c r="FH6" s="399"/>
      <c r="FJ6" s="241" t="s">
        <v>12</v>
      </c>
      <c r="FK6" s="374"/>
      <c r="FL6" s="376"/>
      <c r="FM6" s="376"/>
      <c r="FN6" s="397"/>
      <c r="FO6" s="399"/>
      <c r="FQ6" s="137" t="s">
        <v>13</v>
      </c>
      <c r="FR6" s="374"/>
      <c r="FS6" s="376"/>
      <c r="FT6" s="376"/>
      <c r="FU6" s="397"/>
      <c r="FV6" s="399"/>
      <c r="FX6" s="137" t="s">
        <v>14</v>
      </c>
      <c r="FY6" s="374"/>
      <c r="FZ6" s="376"/>
      <c r="GA6" s="376"/>
      <c r="GB6" s="397"/>
      <c r="GC6" s="399"/>
      <c r="GE6" s="137" t="s">
        <v>15</v>
      </c>
      <c r="GF6" s="374"/>
      <c r="GG6" s="376"/>
      <c r="GH6" s="376"/>
      <c r="GI6" s="397"/>
      <c r="GJ6" s="399"/>
    </row>
    <row r="7" spans="1:192" s="158" customFormat="1" ht="184.5" customHeight="1" thickBot="1" x14ac:dyDescent="0.3">
      <c r="B7" s="425" t="s">
        <v>195</v>
      </c>
      <c r="C7" s="428"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195">
        <v>638015.34</v>
      </c>
      <c r="BF7" s="198">
        <v>568000.23</v>
      </c>
      <c r="BG7" s="198">
        <v>554364.66</v>
      </c>
      <c r="BH7" s="198">
        <v>653093.02</v>
      </c>
      <c r="BI7" s="198">
        <v>679526.33</v>
      </c>
      <c r="BJ7" s="198">
        <v>1629453.31</v>
      </c>
      <c r="BK7" s="198">
        <v>1101739.29</v>
      </c>
      <c r="BL7" s="198">
        <v>765982.25</v>
      </c>
      <c r="BM7" s="198">
        <v>785143.23</v>
      </c>
      <c r="BN7" s="198">
        <v>813950.11</v>
      </c>
      <c r="BO7" s="198">
        <v>996945.51</v>
      </c>
      <c r="BP7" s="219">
        <v>1385854.57</v>
      </c>
      <c r="BQ7" s="199"/>
      <c r="BR7" s="193"/>
      <c r="BS7" s="193"/>
      <c r="BT7" s="193"/>
      <c r="BU7" s="194"/>
      <c r="BV7" s="195">
        <v>641180.18999999994</v>
      </c>
      <c r="BW7" s="198">
        <v>629669.26</v>
      </c>
      <c r="BX7" s="198">
        <v>1195051.54</v>
      </c>
      <c r="BY7" s="198">
        <v>701828.12</v>
      </c>
      <c r="BZ7" s="198">
        <v>913532.32</v>
      </c>
      <c r="CA7" s="198">
        <v>777204.46</v>
      </c>
      <c r="CB7" s="198">
        <v>1122160.8799999999</v>
      </c>
      <c r="CC7" s="198">
        <v>882988.05</v>
      </c>
      <c r="CD7" s="198">
        <v>849971.17</v>
      </c>
      <c r="CE7" s="198">
        <v>1144915.69</v>
      </c>
      <c r="CF7" s="198">
        <v>1140221.28</v>
      </c>
      <c r="CG7" s="219">
        <v>1560549.33</v>
      </c>
      <c r="CH7" s="199"/>
      <c r="CI7" s="193"/>
      <c r="CJ7" s="193"/>
      <c r="CK7" s="193"/>
      <c r="CL7" s="221"/>
      <c r="CM7" s="195">
        <v>704445.28</v>
      </c>
      <c r="CN7" s="195">
        <v>623740.09</v>
      </c>
      <c r="CO7" s="195">
        <f>562782.68+341782.16</f>
        <v>904564.84000000008</v>
      </c>
      <c r="CP7" s="195">
        <f>920606.83+113412.92</f>
        <v>1034019.75</v>
      </c>
      <c r="CQ7" s="195">
        <f>601483.57+957830</f>
        <v>1559313.5699999998</v>
      </c>
      <c r="CR7" s="240">
        <v>815960.57</v>
      </c>
      <c r="CS7" s="195">
        <v>1291974.58</v>
      </c>
      <c r="CT7" s="195">
        <v>731638.1</v>
      </c>
      <c r="CU7" s="195">
        <v>924804.94</v>
      </c>
      <c r="CV7" s="195">
        <v>890394.52</v>
      </c>
      <c r="CW7" s="195">
        <v>1394860.41</v>
      </c>
      <c r="CX7" s="195">
        <v>1500373.47</v>
      </c>
      <c r="CY7" s="191">
        <f>+DG7+DN7+DU7+EB7+EI7+EP7+EW7+FD7+FK7+FR7+FY7+GF7</f>
        <v>9363205.1900000013</v>
      </c>
      <c r="CZ7" s="192">
        <v>0</v>
      </c>
      <c r="DA7" s="192">
        <f>+DI7+DP7+DW7+ED7+EK7+ER7+EY7+FF7+FM7+FT7+GA7+GH7</f>
        <v>3012884.93</v>
      </c>
      <c r="DB7" s="193"/>
      <c r="DC7" s="194">
        <v>0</v>
      </c>
      <c r="DD7" s="222"/>
      <c r="DE7" s="222"/>
      <c r="DF7" s="195">
        <f>+CM7</f>
        <v>704445.28</v>
      </c>
      <c r="DG7" s="191">
        <v>701514.96</v>
      </c>
      <c r="DH7" s="192">
        <v>0</v>
      </c>
      <c r="DI7" s="191">
        <v>2930.32</v>
      </c>
      <c r="DJ7" s="193">
        <v>0</v>
      </c>
      <c r="DK7" s="194">
        <v>0</v>
      </c>
      <c r="DL7" s="222"/>
      <c r="DM7" s="198">
        <f>+CN7</f>
        <v>623740.09</v>
      </c>
      <c r="DN7" s="199">
        <v>551825.89</v>
      </c>
      <c r="DO7" s="192">
        <v>0</v>
      </c>
      <c r="DP7" s="199">
        <v>71914.2</v>
      </c>
      <c r="DQ7" s="193"/>
      <c r="DR7" s="194">
        <v>0</v>
      </c>
      <c r="DS7" s="222"/>
      <c r="DT7" s="198">
        <f>+CO7</f>
        <v>904564.84000000008</v>
      </c>
      <c r="DU7" s="199">
        <v>562782.68000000005</v>
      </c>
      <c r="DV7" s="192"/>
      <c r="DW7" s="199">
        <v>341782.16</v>
      </c>
      <c r="DX7" s="193"/>
      <c r="DY7" s="194">
        <v>0</v>
      </c>
      <c r="DZ7" s="222"/>
      <c r="EA7" s="198">
        <f>+CP7</f>
        <v>1034019.75</v>
      </c>
      <c r="EB7" s="199">
        <v>920606.83</v>
      </c>
      <c r="EC7" s="192">
        <v>0</v>
      </c>
      <c r="ED7" s="199">
        <v>113412.92</v>
      </c>
      <c r="EE7" s="193">
        <v>0</v>
      </c>
      <c r="EF7" s="194">
        <v>0</v>
      </c>
      <c r="EG7" s="222"/>
      <c r="EH7" s="198">
        <f>+CQ7</f>
        <v>1559313.5699999998</v>
      </c>
      <c r="EI7" s="199">
        <v>601483.56999999995</v>
      </c>
      <c r="EJ7" s="192">
        <v>0</v>
      </c>
      <c r="EK7" s="199">
        <v>957830</v>
      </c>
      <c r="EL7" s="193">
        <v>0</v>
      </c>
      <c r="EM7" s="194">
        <v>0</v>
      </c>
      <c r="EN7" s="222"/>
      <c r="EO7" s="233">
        <f>+CR7</f>
        <v>815960.57</v>
      </c>
      <c r="EP7" s="234">
        <v>676899.05</v>
      </c>
      <c r="EQ7" s="235"/>
      <c r="ER7" s="234">
        <v>139061.51999999999</v>
      </c>
      <c r="ES7" s="236"/>
      <c r="ET7" s="237">
        <v>0</v>
      </c>
      <c r="EU7" s="222"/>
      <c r="EV7" s="238">
        <f>+CS7</f>
        <v>1291974.58</v>
      </c>
      <c r="EW7" s="212">
        <v>1035171.22</v>
      </c>
      <c r="EX7" s="215">
        <v>0</v>
      </c>
      <c r="EY7" s="212">
        <v>256803.36</v>
      </c>
      <c r="EZ7" s="213">
        <v>0</v>
      </c>
      <c r="FA7" s="214">
        <v>0</v>
      </c>
      <c r="FC7" s="198">
        <f>+CT7</f>
        <v>731638.1</v>
      </c>
      <c r="FD7" s="199">
        <v>666744.25</v>
      </c>
      <c r="FE7" s="192">
        <v>0</v>
      </c>
      <c r="FF7" s="199">
        <v>64893.85</v>
      </c>
      <c r="FG7" s="193">
        <v>0</v>
      </c>
      <c r="FH7" s="194">
        <v>0</v>
      </c>
      <c r="FJ7" s="163">
        <f>+CU7</f>
        <v>924804.94</v>
      </c>
      <c r="FK7" s="164">
        <v>708786.71</v>
      </c>
      <c r="FL7" s="160">
        <v>0</v>
      </c>
      <c r="FM7" s="164">
        <v>216018.23</v>
      </c>
      <c r="FN7" s="161"/>
      <c r="FO7" s="162">
        <v>0</v>
      </c>
      <c r="FQ7" s="198">
        <f>+CV7</f>
        <v>890394.52</v>
      </c>
      <c r="FR7" s="199">
        <v>758586.2</v>
      </c>
      <c r="FS7" s="192">
        <v>0</v>
      </c>
      <c r="FT7" s="199">
        <v>131808.32000000001</v>
      </c>
      <c r="FU7" s="193">
        <v>0</v>
      </c>
      <c r="FV7" s="194">
        <v>0</v>
      </c>
      <c r="FX7" s="148">
        <f>+CW7</f>
        <v>1394860.41</v>
      </c>
      <c r="FY7" s="164">
        <v>915577.02</v>
      </c>
      <c r="FZ7" s="160">
        <v>0</v>
      </c>
      <c r="GA7" s="164">
        <v>479283.39</v>
      </c>
      <c r="GB7" s="161">
        <v>0</v>
      </c>
      <c r="GC7" s="162">
        <v>0</v>
      </c>
      <c r="GE7" s="165">
        <f>+CX7</f>
        <v>1500373.47</v>
      </c>
      <c r="GF7" s="182">
        <v>1263226.81</v>
      </c>
      <c r="GG7" s="183">
        <v>0</v>
      </c>
      <c r="GH7" s="182">
        <v>237146.66</v>
      </c>
      <c r="GI7" s="183">
        <v>0</v>
      </c>
      <c r="GJ7" s="184">
        <v>0</v>
      </c>
    </row>
    <row r="8" spans="1:192" s="158" customFormat="1" ht="172.5" customHeight="1" thickBot="1" x14ac:dyDescent="0.3">
      <c r="B8" s="426"/>
      <c r="C8" s="429"/>
      <c r="D8" s="216" t="s">
        <v>93</v>
      </c>
      <c r="E8" s="210" t="s">
        <v>98</v>
      </c>
      <c r="F8" s="195">
        <v>332247.13</v>
      </c>
      <c r="G8" s="198">
        <v>267637.19</v>
      </c>
      <c r="H8" s="198">
        <v>441248.48</v>
      </c>
      <c r="I8" s="198">
        <v>464887.37</v>
      </c>
      <c r="J8" s="198">
        <v>471306.34</v>
      </c>
      <c r="K8" s="198">
        <v>502143.15</v>
      </c>
      <c r="L8" s="198">
        <v>759174.89</v>
      </c>
      <c r="M8" s="198">
        <v>695149.93</v>
      </c>
      <c r="N8" s="198">
        <v>650655.54</v>
      </c>
      <c r="O8" s="198">
        <v>686946.03</v>
      </c>
      <c r="P8" s="198">
        <v>683797.86</v>
      </c>
      <c r="Q8" s="219">
        <v>1156866.68</v>
      </c>
      <c r="R8" s="199">
        <v>7099116.5899999999</v>
      </c>
      <c r="S8" s="223">
        <f>R8/20</f>
        <v>354955.82949999999</v>
      </c>
      <c r="T8" s="223">
        <v>12944</v>
      </c>
      <c r="U8" s="193">
        <f>T8/20</f>
        <v>647.20000000000005</v>
      </c>
      <c r="V8" s="194" t="s">
        <v>38</v>
      </c>
      <c r="W8" s="195">
        <v>829250.1</v>
      </c>
      <c r="X8" s="198">
        <v>740344.17</v>
      </c>
      <c r="Y8" s="198">
        <v>728265.22</v>
      </c>
      <c r="Z8" s="198">
        <v>766505.8</v>
      </c>
      <c r="AA8" s="198">
        <v>728609.42</v>
      </c>
      <c r="AB8" s="198">
        <v>749723.83</v>
      </c>
      <c r="AC8" s="198">
        <v>1271533.96</v>
      </c>
      <c r="AD8" s="198">
        <v>749213.9</v>
      </c>
      <c r="AE8" s="198">
        <v>776050.64</v>
      </c>
      <c r="AF8" s="198">
        <v>778919.54</v>
      </c>
      <c r="AG8" s="198">
        <v>822581.89</v>
      </c>
      <c r="AH8" s="219">
        <v>1374045.88</v>
      </c>
      <c r="AI8" s="199">
        <v>10281190.949999999</v>
      </c>
      <c r="AJ8" s="193">
        <f>AI8/13</f>
        <v>790860.84230769228</v>
      </c>
      <c r="AK8" s="193">
        <v>33853.4</v>
      </c>
      <c r="AL8" s="193">
        <f>AK8/13</f>
        <v>2604.1076923076926</v>
      </c>
      <c r="AM8" s="194" t="s">
        <v>44</v>
      </c>
      <c r="AN8" s="195">
        <v>195425.87</v>
      </c>
      <c r="AO8" s="198">
        <v>118726.08</v>
      </c>
      <c r="AP8" s="198">
        <v>104001.03</v>
      </c>
      <c r="AQ8" s="198">
        <v>92397.59</v>
      </c>
      <c r="AR8" s="198">
        <v>118867.41</v>
      </c>
      <c r="AS8" s="198">
        <v>137396.24</v>
      </c>
      <c r="AT8" s="198">
        <v>167048.26999999999</v>
      </c>
      <c r="AU8" s="198">
        <v>128795.94</v>
      </c>
      <c r="AV8" s="198">
        <v>121366</v>
      </c>
      <c r="AW8" s="198">
        <v>149369.29999999999</v>
      </c>
      <c r="AX8" s="198">
        <v>104387.8</v>
      </c>
      <c r="AY8" s="219">
        <v>160725.76999999999</v>
      </c>
      <c r="AZ8" s="199">
        <v>1597907.3</v>
      </c>
      <c r="BA8" s="193">
        <f>AZ8/17</f>
        <v>93994.547058823533</v>
      </c>
      <c r="BB8" s="193">
        <v>600</v>
      </c>
      <c r="BC8" s="193">
        <f>BB8/17</f>
        <v>35.294117647058826</v>
      </c>
      <c r="BD8" s="194" t="s">
        <v>47</v>
      </c>
      <c r="BE8" s="195">
        <v>142804.84</v>
      </c>
      <c r="BF8" s="198">
        <v>112063.34</v>
      </c>
      <c r="BG8" s="198">
        <v>91967.41</v>
      </c>
      <c r="BH8" s="198">
        <v>94538</v>
      </c>
      <c r="BI8" s="198">
        <v>124735.73</v>
      </c>
      <c r="BJ8" s="198">
        <v>110506.57</v>
      </c>
      <c r="BK8" s="198">
        <v>219769.85</v>
      </c>
      <c r="BL8" s="198">
        <v>105959</v>
      </c>
      <c r="BM8" s="198">
        <v>106448.79</v>
      </c>
      <c r="BN8" s="198">
        <v>91505</v>
      </c>
      <c r="BO8" s="198">
        <v>102173.61</v>
      </c>
      <c r="BP8" s="219">
        <v>142177.39000000001</v>
      </c>
      <c r="BQ8" s="199"/>
      <c r="BR8" s="193"/>
      <c r="BS8" s="193"/>
      <c r="BT8" s="193"/>
      <c r="BU8" s="194"/>
      <c r="BV8" s="195">
        <v>122846.03</v>
      </c>
      <c r="BW8" s="198">
        <v>85930.6</v>
      </c>
      <c r="BX8" s="198">
        <v>91697.05</v>
      </c>
      <c r="BY8" s="198">
        <v>78513</v>
      </c>
      <c r="BZ8" s="198">
        <v>84748.51</v>
      </c>
      <c r="CA8" s="198">
        <v>84518.18</v>
      </c>
      <c r="CB8" s="198">
        <v>116321.98</v>
      </c>
      <c r="CC8" s="198">
        <v>98341</v>
      </c>
      <c r="CD8" s="198">
        <v>83341</v>
      </c>
      <c r="CE8" s="198">
        <v>101949.43</v>
      </c>
      <c r="CF8" s="198">
        <v>121455.11</v>
      </c>
      <c r="CG8" s="219">
        <v>135563.6</v>
      </c>
      <c r="CH8" s="199"/>
      <c r="CI8" s="193"/>
      <c r="CJ8" s="193"/>
      <c r="CK8" s="193"/>
      <c r="CL8" s="221"/>
      <c r="CM8" s="195">
        <v>92242.73</v>
      </c>
      <c r="CN8" s="195">
        <v>-1262.83</v>
      </c>
      <c r="CO8" s="195">
        <v>0</v>
      </c>
      <c r="CP8" s="195">
        <v>12719.59</v>
      </c>
      <c r="CQ8" s="195">
        <v>0</v>
      </c>
      <c r="CR8" s="240">
        <v>0</v>
      </c>
      <c r="CS8" s="195">
        <v>0</v>
      </c>
      <c r="CT8" s="195">
        <v>0</v>
      </c>
      <c r="CU8" s="195">
        <v>0</v>
      </c>
      <c r="CV8" s="195">
        <v>0</v>
      </c>
      <c r="CW8" s="195">
        <v>0</v>
      </c>
      <c r="CX8" s="195">
        <v>0</v>
      </c>
      <c r="CY8" s="191">
        <f>+DG8+DN8+DU8+EB8+EI8+EP8+EW8+FD8+FK8+FR8+FY8+GF8</f>
        <v>103699.48999999999</v>
      </c>
      <c r="CZ8" s="193">
        <v>0</v>
      </c>
      <c r="DA8" s="193">
        <f>+DI8+DP8+DW8+ED8+EK8+ER8+EY8+FG8+FM8+FT8+GH8</f>
        <v>0</v>
      </c>
      <c r="DB8" s="193">
        <v>0</v>
      </c>
      <c r="DC8" s="194">
        <f>+DK8+DR8+DY8+EF8+EM8+ET8+FA8+FH8+FO8+FV8+GC8+GJ8+EF8</f>
        <v>0</v>
      </c>
      <c r="DD8" s="222"/>
      <c r="DE8" s="222"/>
      <c r="DF8" s="195">
        <f>+CM8</f>
        <v>92242.73</v>
      </c>
      <c r="DG8" s="191">
        <v>92242.73</v>
      </c>
      <c r="DH8" s="193">
        <v>0</v>
      </c>
      <c r="DI8" s="191">
        <v>0</v>
      </c>
      <c r="DJ8" s="193">
        <v>0</v>
      </c>
      <c r="DK8" s="194">
        <v>0</v>
      </c>
      <c r="DL8" s="222"/>
      <c r="DM8" s="198">
        <f>+CN8</f>
        <v>-1262.83</v>
      </c>
      <c r="DN8" s="199">
        <v>-1262.83</v>
      </c>
      <c r="DO8" s="193">
        <v>0</v>
      </c>
      <c r="DP8" s="199">
        <v>0</v>
      </c>
      <c r="DQ8" s="193">
        <v>0</v>
      </c>
      <c r="DR8" s="194">
        <v>0</v>
      </c>
      <c r="DS8" s="222"/>
      <c r="DT8" s="198">
        <f>+CO8</f>
        <v>0</v>
      </c>
      <c r="DU8" s="199">
        <v>0</v>
      </c>
      <c r="DV8" s="193">
        <v>0</v>
      </c>
      <c r="DW8" s="199">
        <v>0</v>
      </c>
      <c r="DX8" s="193">
        <v>0</v>
      </c>
      <c r="DY8" s="194">
        <v>0</v>
      </c>
      <c r="DZ8" s="222"/>
      <c r="EA8" s="198">
        <f>+CP8</f>
        <v>12719.59</v>
      </c>
      <c r="EB8" s="199">
        <v>12719.59</v>
      </c>
      <c r="EC8" s="193">
        <v>0</v>
      </c>
      <c r="ED8" s="199">
        <v>0</v>
      </c>
      <c r="EE8" s="193">
        <v>0</v>
      </c>
      <c r="EF8" s="194">
        <v>0</v>
      </c>
      <c r="EG8" s="222"/>
      <c r="EH8" s="198">
        <f t="shared" ref="EH8:EH9" si="0">+CQ8</f>
        <v>0</v>
      </c>
      <c r="EI8" s="199">
        <v>0</v>
      </c>
      <c r="EJ8" s="193">
        <v>0</v>
      </c>
      <c r="EK8" s="199">
        <v>0</v>
      </c>
      <c r="EL8" s="193">
        <v>0</v>
      </c>
      <c r="EM8" s="194">
        <v>0</v>
      </c>
      <c r="EN8" s="222"/>
      <c r="EO8" s="233">
        <f t="shared" ref="EO8:EO9" si="1">+CR8</f>
        <v>0</v>
      </c>
      <c r="EP8" s="234">
        <v>0</v>
      </c>
      <c r="EQ8" s="236">
        <v>0</v>
      </c>
      <c r="ER8" s="234">
        <v>0</v>
      </c>
      <c r="ES8" s="236">
        <v>0</v>
      </c>
      <c r="ET8" s="237">
        <v>0</v>
      </c>
      <c r="EU8" s="222"/>
      <c r="EV8" s="211">
        <f t="shared" ref="EV8:EV9" si="2">+CS8</f>
        <v>0</v>
      </c>
      <c r="EW8" s="212">
        <v>0</v>
      </c>
      <c r="EX8" s="213">
        <v>0</v>
      </c>
      <c r="EY8" s="212">
        <v>0</v>
      </c>
      <c r="EZ8" s="213">
        <v>0</v>
      </c>
      <c r="FA8" s="214">
        <v>0</v>
      </c>
      <c r="FC8" s="198">
        <f>+CT8</f>
        <v>0</v>
      </c>
      <c r="FD8" s="199">
        <v>0</v>
      </c>
      <c r="FE8" s="193">
        <v>0</v>
      </c>
      <c r="FF8" s="199">
        <v>0</v>
      </c>
      <c r="FG8" s="193">
        <v>0</v>
      </c>
      <c r="FH8" s="194">
        <v>0</v>
      </c>
      <c r="FJ8" s="163">
        <f t="shared" ref="FJ8:FJ9" si="3">+CU8</f>
        <v>0</v>
      </c>
      <c r="FK8" s="164">
        <v>0</v>
      </c>
      <c r="FL8" s="161">
        <v>0</v>
      </c>
      <c r="FM8" s="164">
        <v>0</v>
      </c>
      <c r="FN8" s="161">
        <v>0</v>
      </c>
      <c r="FO8" s="162">
        <v>0</v>
      </c>
      <c r="FQ8" s="198">
        <f t="shared" ref="FQ8:FQ9" si="4">+CV8</f>
        <v>0</v>
      </c>
      <c r="FR8" s="199">
        <v>0</v>
      </c>
      <c r="FS8" s="193">
        <v>0</v>
      </c>
      <c r="FT8" s="199">
        <v>0</v>
      </c>
      <c r="FU8" s="193">
        <v>0</v>
      </c>
      <c r="FV8" s="194">
        <v>0</v>
      </c>
      <c r="FX8" s="148">
        <f t="shared" ref="FX8:FX9" si="5">+CW8</f>
        <v>0</v>
      </c>
      <c r="FY8" s="164">
        <v>0</v>
      </c>
      <c r="FZ8" s="161">
        <v>0</v>
      </c>
      <c r="GA8" s="164">
        <v>0</v>
      </c>
      <c r="GB8" s="161">
        <v>0</v>
      </c>
      <c r="GC8" s="162">
        <v>0</v>
      </c>
      <c r="GE8" s="165">
        <f t="shared" ref="GE8:GE9" si="6">+CX8</f>
        <v>0</v>
      </c>
      <c r="GF8" s="182">
        <v>0</v>
      </c>
      <c r="GG8" s="180">
        <v>0</v>
      </c>
      <c r="GH8" s="182">
        <v>0</v>
      </c>
      <c r="GI8" s="181">
        <v>0</v>
      </c>
      <c r="GJ8" s="162">
        <v>0</v>
      </c>
    </row>
    <row r="9" spans="1:192" s="158" customFormat="1" ht="281.25" customHeight="1" thickBot="1" x14ac:dyDescent="0.3">
      <c r="B9" s="427"/>
      <c r="C9" s="429"/>
      <c r="D9" s="216" t="s">
        <v>94</v>
      </c>
      <c r="E9" s="217" t="s">
        <v>99</v>
      </c>
      <c r="F9" s="195">
        <v>0</v>
      </c>
      <c r="G9" s="198">
        <v>24402</v>
      </c>
      <c r="H9" s="198">
        <v>3850</v>
      </c>
      <c r="I9" s="198">
        <v>7316</v>
      </c>
      <c r="J9" s="198">
        <v>16216.8</v>
      </c>
      <c r="K9" s="198">
        <v>14894</v>
      </c>
      <c r="L9" s="198">
        <v>10185.6</v>
      </c>
      <c r="M9" s="198">
        <v>13150</v>
      </c>
      <c r="N9" s="198">
        <v>61317.75</v>
      </c>
      <c r="O9" s="198">
        <v>36393.599999999999</v>
      </c>
      <c r="P9" s="198">
        <v>13508</v>
      </c>
      <c r="Q9" s="219">
        <v>58619</v>
      </c>
      <c r="R9" s="199">
        <v>236278.75</v>
      </c>
      <c r="S9" s="223">
        <f>R9/178</f>
        <v>1327.4087078651685</v>
      </c>
      <c r="T9" s="223">
        <v>23574</v>
      </c>
      <c r="U9" s="193">
        <f>T9/178</f>
        <v>132.43820224719101</v>
      </c>
      <c r="V9" s="194" t="s">
        <v>41</v>
      </c>
      <c r="W9" s="195">
        <v>0</v>
      </c>
      <c r="X9" s="198">
        <v>1400</v>
      </c>
      <c r="Y9" s="198">
        <v>21229</v>
      </c>
      <c r="Z9" s="198">
        <v>24780</v>
      </c>
      <c r="AA9" s="198">
        <v>53136.7</v>
      </c>
      <c r="AB9" s="198">
        <v>27865</v>
      </c>
      <c r="AC9" s="198">
        <v>27860</v>
      </c>
      <c r="AD9" s="198">
        <v>7392</v>
      </c>
      <c r="AE9" s="198">
        <v>14837</v>
      </c>
      <c r="AF9" s="198">
        <v>6799</v>
      </c>
      <c r="AG9" s="198">
        <v>120844</v>
      </c>
      <c r="AH9" s="219">
        <v>45931.5</v>
      </c>
      <c r="AI9" s="199">
        <v>352074.2</v>
      </c>
      <c r="AJ9" s="193">
        <f>AI9/478</f>
        <v>736.55690376569044</v>
      </c>
      <c r="AK9" s="193">
        <v>0</v>
      </c>
      <c r="AL9" s="193">
        <v>0</v>
      </c>
      <c r="AM9" s="194" t="s">
        <v>45</v>
      </c>
      <c r="AN9" s="195">
        <v>660565.34</v>
      </c>
      <c r="AO9" s="198">
        <v>557473.81000000006</v>
      </c>
      <c r="AP9" s="198">
        <v>536893.29</v>
      </c>
      <c r="AQ9" s="198">
        <v>517240.13</v>
      </c>
      <c r="AR9" s="198">
        <v>604120.94999999995</v>
      </c>
      <c r="AS9" s="198">
        <v>578536.48</v>
      </c>
      <c r="AT9" s="198">
        <v>943425.64</v>
      </c>
      <c r="AU9" s="198">
        <v>558737.07999999996</v>
      </c>
      <c r="AV9" s="198">
        <v>589362.17000000004</v>
      </c>
      <c r="AW9" s="198">
        <v>538028.98</v>
      </c>
      <c r="AX9" s="198">
        <v>549265.24</v>
      </c>
      <c r="AY9" s="219">
        <v>969632.6</v>
      </c>
      <c r="AZ9" s="199">
        <v>7310406.04</v>
      </c>
      <c r="BA9" s="193">
        <f>AZ9/494</f>
        <v>14798.392793522267</v>
      </c>
      <c r="BB9" s="193">
        <v>292875.67</v>
      </c>
      <c r="BC9" s="193">
        <f>BB9/494</f>
        <v>592.86572874493925</v>
      </c>
      <c r="BD9" s="194" t="s">
        <v>48</v>
      </c>
      <c r="BE9" s="195">
        <v>457132.55</v>
      </c>
      <c r="BF9" s="198">
        <v>631269.03</v>
      </c>
      <c r="BG9" s="198">
        <v>583620.63</v>
      </c>
      <c r="BH9" s="198">
        <v>634487.55000000005</v>
      </c>
      <c r="BI9" s="198">
        <v>563705.18999999994</v>
      </c>
      <c r="BJ9" s="198">
        <v>585132.44999999995</v>
      </c>
      <c r="BK9" s="198">
        <v>979039.94</v>
      </c>
      <c r="BL9" s="198">
        <v>621577.64</v>
      </c>
      <c r="BM9" s="198">
        <v>569477.47</v>
      </c>
      <c r="BN9" s="198">
        <v>612051.68000000005</v>
      </c>
      <c r="BO9" s="198">
        <v>594333.35</v>
      </c>
      <c r="BP9" s="219">
        <v>932480.31</v>
      </c>
      <c r="BQ9" s="199"/>
      <c r="BR9" s="193"/>
      <c r="BS9" s="193"/>
      <c r="BT9" s="193"/>
      <c r="BU9" s="194"/>
      <c r="BV9" s="195">
        <v>441739.22</v>
      </c>
      <c r="BW9" s="198">
        <v>330244.67</v>
      </c>
      <c r="BX9" s="198">
        <v>345010.84</v>
      </c>
      <c r="BY9" s="198">
        <v>361430.8</v>
      </c>
      <c r="BZ9" s="198">
        <v>327647.59999999998</v>
      </c>
      <c r="CA9" s="198">
        <v>474758.73</v>
      </c>
      <c r="CB9" s="198">
        <v>770755</v>
      </c>
      <c r="CC9" s="198">
        <v>754128.19</v>
      </c>
      <c r="CD9" s="198">
        <v>670039.12</v>
      </c>
      <c r="CE9" s="198">
        <v>627772.22</v>
      </c>
      <c r="CF9" s="198">
        <v>631843.93999999994</v>
      </c>
      <c r="CG9" s="219">
        <v>1004634.15</v>
      </c>
      <c r="CH9" s="199"/>
      <c r="CI9" s="193"/>
      <c r="CJ9" s="193"/>
      <c r="CK9" s="193"/>
      <c r="CL9" s="221"/>
      <c r="CM9" s="196">
        <v>454426.99</v>
      </c>
      <c r="CN9" s="195">
        <v>348932.84</v>
      </c>
      <c r="CO9" s="195">
        <f>339675.85+1743</f>
        <v>341418.85</v>
      </c>
      <c r="CP9" s="195">
        <f>346526.81+38703.75</f>
        <v>385230.56</v>
      </c>
      <c r="CQ9" s="195">
        <f>347427.86+17558.5</f>
        <v>364986.36</v>
      </c>
      <c r="CR9" s="240">
        <v>365919.66</v>
      </c>
      <c r="CS9" s="195">
        <v>569191.73</v>
      </c>
      <c r="CT9" s="195">
        <v>311173.26</v>
      </c>
      <c r="CU9" s="195">
        <v>326432.99</v>
      </c>
      <c r="CV9" s="195">
        <v>298524.21000000002</v>
      </c>
      <c r="CW9" s="195">
        <v>675222.33</v>
      </c>
      <c r="CX9" s="195">
        <v>738845.35</v>
      </c>
      <c r="CY9" s="191">
        <f>+DG9+DN9+DU9+EB9+EI9+EP9+EW9+FD9+FK9+FR9+FY9+GF9</f>
        <v>5009230.4800000004</v>
      </c>
      <c r="CZ9" s="193">
        <v>0</v>
      </c>
      <c r="DA9" s="193">
        <f>+DI9+DP9+DW9+ED9+EK9+ER9+EY9+FF9+FM9+FT9+GA9+GH9</f>
        <v>171074.65000000002</v>
      </c>
      <c r="DB9" s="193">
        <v>0</v>
      </c>
      <c r="DC9" s="194">
        <v>0</v>
      </c>
      <c r="DD9" s="222"/>
      <c r="DE9" s="222"/>
      <c r="DF9" s="195">
        <f>+CM9</f>
        <v>454426.99</v>
      </c>
      <c r="DG9" s="191">
        <v>454426.99</v>
      </c>
      <c r="DH9" s="193">
        <v>0</v>
      </c>
      <c r="DI9" s="191">
        <v>0</v>
      </c>
      <c r="DJ9" s="193">
        <v>0</v>
      </c>
      <c r="DK9" s="194">
        <v>0</v>
      </c>
      <c r="DL9" s="222"/>
      <c r="DM9" s="198">
        <f>+CN9</f>
        <v>348932.84</v>
      </c>
      <c r="DN9" s="199">
        <v>348932.84</v>
      </c>
      <c r="DO9" s="193"/>
      <c r="DP9" s="199">
        <v>0</v>
      </c>
      <c r="DQ9" s="193"/>
      <c r="DR9" s="194">
        <v>0</v>
      </c>
      <c r="DS9" s="222"/>
      <c r="DT9" s="198">
        <f>+CO9</f>
        <v>341418.85</v>
      </c>
      <c r="DU9" s="199">
        <v>339675.85</v>
      </c>
      <c r="DV9" s="193"/>
      <c r="DW9" s="199">
        <v>1743</v>
      </c>
      <c r="DX9" s="193"/>
      <c r="DY9" s="194">
        <v>0</v>
      </c>
      <c r="DZ9" s="222"/>
      <c r="EA9" s="198">
        <f>+CP9</f>
        <v>385230.56</v>
      </c>
      <c r="EB9" s="199">
        <v>346526.81</v>
      </c>
      <c r="EC9" s="193">
        <v>0</v>
      </c>
      <c r="ED9" s="199">
        <v>38703.75</v>
      </c>
      <c r="EE9" s="193">
        <v>0</v>
      </c>
      <c r="EF9" s="194">
        <v>0</v>
      </c>
      <c r="EG9" s="222"/>
      <c r="EH9" s="198">
        <f t="shared" si="0"/>
        <v>364986.36</v>
      </c>
      <c r="EI9" s="199">
        <v>347427.86</v>
      </c>
      <c r="EJ9" s="193">
        <v>0</v>
      </c>
      <c r="EK9" s="199">
        <v>17558.5</v>
      </c>
      <c r="EL9" s="193">
        <v>0</v>
      </c>
      <c r="EM9" s="194">
        <v>0</v>
      </c>
      <c r="EN9" s="222"/>
      <c r="EO9" s="233">
        <f t="shared" si="1"/>
        <v>365919.66</v>
      </c>
      <c r="EP9" s="234">
        <v>336768.16</v>
      </c>
      <c r="EQ9" s="236">
        <v>0</v>
      </c>
      <c r="ER9" s="234">
        <v>29151.5</v>
      </c>
      <c r="ES9" s="236"/>
      <c r="ET9" s="237">
        <v>0</v>
      </c>
      <c r="EU9" s="222"/>
      <c r="EV9" s="238">
        <f t="shared" si="2"/>
        <v>569191.73</v>
      </c>
      <c r="EW9" s="212">
        <v>555467.03</v>
      </c>
      <c r="EX9" s="213">
        <v>0</v>
      </c>
      <c r="EY9" s="212">
        <v>13724.7</v>
      </c>
      <c r="EZ9" s="213">
        <v>0</v>
      </c>
      <c r="FA9" s="214">
        <v>0</v>
      </c>
      <c r="FC9" s="198">
        <f>+CT9</f>
        <v>311173.26</v>
      </c>
      <c r="FD9" s="199">
        <v>308449.26</v>
      </c>
      <c r="FE9" s="193">
        <v>0</v>
      </c>
      <c r="FF9" s="199">
        <v>2724</v>
      </c>
      <c r="FG9" s="193">
        <v>0</v>
      </c>
      <c r="FH9" s="194">
        <v>0</v>
      </c>
      <c r="FJ9" s="163">
        <f t="shared" si="3"/>
        <v>326432.99</v>
      </c>
      <c r="FK9" s="164">
        <v>325538.99</v>
      </c>
      <c r="FL9" s="161"/>
      <c r="FM9" s="164">
        <v>894</v>
      </c>
      <c r="FN9" s="161"/>
      <c r="FO9" s="162">
        <v>0</v>
      </c>
      <c r="FQ9" s="198">
        <f t="shared" si="4"/>
        <v>298524.21000000002</v>
      </c>
      <c r="FR9" s="199">
        <v>297965.21000000002</v>
      </c>
      <c r="FS9" s="193">
        <v>0</v>
      </c>
      <c r="FT9" s="199">
        <v>559</v>
      </c>
      <c r="FU9" s="193">
        <v>0</v>
      </c>
      <c r="FV9" s="194">
        <v>0</v>
      </c>
      <c r="FX9" s="148">
        <f t="shared" si="5"/>
        <v>675222.33</v>
      </c>
      <c r="FY9" s="164">
        <v>625941.32999999996</v>
      </c>
      <c r="FZ9" s="161">
        <v>0</v>
      </c>
      <c r="GA9" s="164">
        <v>49281</v>
      </c>
      <c r="GB9" s="161">
        <v>0</v>
      </c>
      <c r="GC9" s="162">
        <v>0</v>
      </c>
      <c r="GE9" s="165">
        <f t="shared" si="6"/>
        <v>738845.35</v>
      </c>
      <c r="GF9" s="182">
        <v>722110.15</v>
      </c>
      <c r="GG9" s="161">
        <v>0</v>
      </c>
      <c r="GH9" s="182">
        <v>16735.2</v>
      </c>
      <c r="GI9" s="161">
        <v>0</v>
      </c>
      <c r="GJ9" s="162">
        <v>0</v>
      </c>
    </row>
    <row r="10" spans="1:192" s="158" customFormat="1" ht="45" customHeight="1" thickBot="1" x14ac:dyDescent="0.45">
      <c r="B10" s="430" t="s">
        <v>24</v>
      </c>
      <c r="C10" s="431"/>
      <c r="D10" s="431"/>
      <c r="E10" s="432"/>
      <c r="F10" s="224">
        <f t="shared" ref="F10:Q10" si="7">SUM(F7:F9)</f>
        <v>1164836.99</v>
      </c>
      <c r="G10" s="224">
        <f t="shared" si="7"/>
        <v>1766236.9</v>
      </c>
      <c r="H10" s="224">
        <f t="shared" si="7"/>
        <v>1836346.84</v>
      </c>
      <c r="I10" s="224">
        <f t="shared" si="7"/>
        <v>1824534.46</v>
      </c>
      <c r="J10" s="224">
        <f t="shared" si="7"/>
        <v>1903335.52</v>
      </c>
      <c r="K10" s="224">
        <f t="shared" si="7"/>
        <v>1732939.9300000002</v>
      </c>
      <c r="L10" s="224">
        <f t="shared" si="7"/>
        <v>2460478.0100000002</v>
      </c>
      <c r="M10" s="224">
        <f t="shared" si="7"/>
        <v>1619042.52</v>
      </c>
      <c r="N10" s="224">
        <f t="shared" si="7"/>
        <v>1802233.18</v>
      </c>
      <c r="O10" s="224">
        <f t="shared" si="7"/>
        <v>1853318.28</v>
      </c>
      <c r="P10" s="224">
        <f t="shared" si="7"/>
        <v>2000132.6400000001</v>
      </c>
      <c r="Q10" s="200">
        <f t="shared" si="7"/>
        <v>2463273.0300000003</v>
      </c>
      <c r="R10" s="189"/>
      <c r="S10" s="225"/>
      <c r="T10" s="189"/>
      <c r="U10" s="189"/>
      <c r="V10" s="189"/>
      <c r="W10" s="224">
        <f t="shared" ref="W10:AH10" si="8">SUM(W7:W9)</f>
        <v>1634868.26</v>
      </c>
      <c r="X10" s="224">
        <f t="shared" si="8"/>
        <v>1673417.19</v>
      </c>
      <c r="Y10" s="224">
        <f t="shared" si="8"/>
        <v>1793646.45</v>
      </c>
      <c r="Z10" s="224">
        <f t="shared" si="8"/>
        <v>1782582.9</v>
      </c>
      <c r="AA10" s="224">
        <f t="shared" si="8"/>
        <v>1879742.11</v>
      </c>
      <c r="AB10" s="224">
        <f t="shared" si="8"/>
        <v>1888402.87</v>
      </c>
      <c r="AC10" s="224">
        <f t="shared" si="8"/>
        <v>2777854.4</v>
      </c>
      <c r="AD10" s="224">
        <f t="shared" si="8"/>
        <v>1860637.69</v>
      </c>
      <c r="AE10" s="224">
        <f t="shared" si="8"/>
        <v>1736984.28</v>
      </c>
      <c r="AF10" s="224">
        <f t="shared" si="8"/>
        <v>2136182.29</v>
      </c>
      <c r="AG10" s="224">
        <f t="shared" si="8"/>
        <v>2633278.0299999998</v>
      </c>
      <c r="AH10" s="200">
        <f t="shared" si="8"/>
        <v>2744329.82</v>
      </c>
      <c r="AI10" s="189"/>
      <c r="AJ10" s="189"/>
      <c r="AK10" s="189"/>
      <c r="AL10" s="189"/>
      <c r="AM10" s="189"/>
      <c r="AN10" s="224">
        <f t="shared" ref="AN10:AY10" si="9">SUM(AN7:AN9)</f>
        <v>1717007.1799999997</v>
      </c>
      <c r="AO10" s="224">
        <f t="shared" si="9"/>
        <v>1431659.04</v>
      </c>
      <c r="AP10" s="224">
        <f t="shared" si="9"/>
        <v>1977160.9000000001</v>
      </c>
      <c r="AQ10" s="224">
        <f t="shared" si="9"/>
        <v>1842848.04</v>
      </c>
      <c r="AR10" s="224">
        <f t="shared" si="9"/>
        <v>2188914.69</v>
      </c>
      <c r="AS10" s="224">
        <f t="shared" si="9"/>
        <v>1635267.27</v>
      </c>
      <c r="AT10" s="224">
        <f t="shared" si="9"/>
        <v>2357176.37</v>
      </c>
      <c r="AU10" s="224">
        <f t="shared" si="9"/>
        <v>1736782.2399999998</v>
      </c>
      <c r="AV10" s="224">
        <f t="shared" si="9"/>
        <v>1589265.4300000002</v>
      </c>
      <c r="AW10" s="224">
        <f t="shared" si="9"/>
        <v>1518068.73</v>
      </c>
      <c r="AX10" s="224">
        <f t="shared" si="9"/>
        <v>2271692.89</v>
      </c>
      <c r="AY10" s="200">
        <f t="shared" si="9"/>
        <v>2298729.0499999998</v>
      </c>
      <c r="AZ10" s="189"/>
      <c r="BA10" s="189"/>
      <c r="BB10" s="189"/>
      <c r="BC10" s="189"/>
      <c r="BD10" s="189"/>
      <c r="BE10" s="224">
        <f t="shared" ref="BE10:BP10" si="10">SUM(BE7:BE9)</f>
        <v>1237952.73</v>
      </c>
      <c r="BF10" s="224">
        <f t="shared" si="10"/>
        <v>1311332.6000000001</v>
      </c>
      <c r="BG10" s="224">
        <f t="shared" si="10"/>
        <v>1229952.7000000002</v>
      </c>
      <c r="BH10" s="224">
        <f t="shared" si="10"/>
        <v>1382118.57</v>
      </c>
      <c r="BI10" s="224">
        <f t="shared" si="10"/>
        <v>1367967.25</v>
      </c>
      <c r="BJ10" s="224">
        <f t="shared" si="10"/>
        <v>2325092.33</v>
      </c>
      <c r="BK10" s="224">
        <f t="shared" si="10"/>
        <v>2300549.08</v>
      </c>
      <c r="BL10" s="224">
        <f t="shared" si="10"/>
        <v>1493518.8900000001</v>
      </c>
      <c r="BM10" s="224">
        <f t="shared" si="10"/>
        <v>1461069.49</v>
      </c>
      <c r="BN10" s="224">
        <f t="shared" si="10"/>
        <v>1517506.79</v>
      </c>
      <c r="BO10" s="224">
        <f t="shared" si="10"/>
        <v>1693452.4700000002</v>
      </c>
      <c r="BP10" s="224">
        <f t="shared" si="10"/>
        <v>2460512.27</v>
      </c>
      <c r="BQ10" s="189"/>
      <c r="BR10" s="189"/>
      <c r="BS10" s="189"/>
      <c r="BT10" s="189"/>
      <c r="BU10" s="189"/>
      <c r="BV10" s="224">
        <f t="shared" ref="BV10:CG10" si="11">SUM(BV7:BV9)</f>
        <v>1205765.44</v>
      </c>
      <c r="BW10" s="224">
        <f t="shared" si="11"/>
        <v>1045844.53</v>
      </c>
      <c r="BX10" s="224">
        <f t="shared" si="11"/>
        <v>1631759.4300000002</v>
      </c>
      <c r="BY10" s="224">
        <f t="shared" si="11"/>
        <v>1141771.92</v>
      </c>
      <c r="BZ10" s="224">
        <f t="shared" si="11"/>
        <v>1325928.43</v>
      </c>
      <c r="CA10" s="224">
        <f t="shared" si="11"/>
        <v>1336481.3699999999</v>
      </c>
      <c r="CB10" s="224">
        <f t="shared" si="11"/>
        <v>2009237.8599999999</v>
      </c>
      <c r="CC10" s="224">
        <f t="shared" si="11"/>
        <v>1735457.24</v>
      </c>
      <c r="CD10" s="224">
        <f t="shared" si="11"/>
        <v>1603351.29</v>
      </c>
      <c r="CE10" s="224">
        <f t="shared" si="11"/>
        <v>1874637.3399999999</v>
      </c>
      <c r="CF10" s="224">
        <f t="shared" si="11"/>
        <v>1893520.33</v>
      </c>
      <c r="CG10" s="224">
        <f t="shared" si="11"/>
        <v>2700747.08</v>
      </c>
      <c r="CH10" s="189"/>
      <c r="CI10" s="189"/>
      <c r="CJ10" s="189"/>
      <c r="CK10" s="189"/>
      <c r="CL10" s="189"/>
      <c r="CM10" s="197">
        <f t="shared" ref="CM10:CX10" si="12">SUM(CM7:CM9)</f>
        <v>1251115</v>
      </c>
      <c r="CN10" s="197">
        <f>SUM(CN7:CN9)</f>
        <v>971410.10000000009</v>
      </c>
      <c r="CO10" s="197">
        <f t="shared" si="12"/>
        <v>1245983.69</v>
      </c>
      <c r="CP10" s="197">
        <f t="shared" si="12"/>
        <v>1431969.9</v>
      </c>
      <c r="CQ10" s="197">
        <f t="shared" si="12"/>
        <v>1924299.9299999997</v>
      </c>
      <c r="CR10" s="197">
        <f t="shared" si="12"/>
        <v>1181880.23</v>
      </c>
      <c r="CS10" s="197">
        <f>SUM(CS7:CS9)</f>
        <v>1861166.31</v>
      </c>
      <c r="CT10" s="197">
        <f t="shared" si="12"/>
        <v>1042811.36</v>
      </c>
      <c r="CU10" s="197">
        <f t="shared" si="12"/>
        <v>1251237.93</v>
      </c>
      <c r="CV10" s="197">
        <f t="shared" si="12"/>
        <v>1188918.73</v>
      </c>
      <c r="CW10" s="197">
        <f>SUM(CW7:CW9)</f>
        <v>2070082.7399999998</v>
      </c>
      <c r="CX10" s="197">
        <f t="shared" si="12"/>
        <v>2239218.8199999998</v>
      </c>
      <c r="CY10" s="189"/>
      <c r="CZ10" s="189"/>
      <c r="DA10" s="189"/>
      <c r="DB10" s="189"/>
      <c r="DC10" s="189"/>
      <c r="DD10" s="222"/>
      <c r="DE10" s="222"/>
      <c r="DF10" s="200">
        <f>SUM(DF7:DF9)</f>
        <v>1251115</v>
      </c>
      <c r="DG10" s="436"/>
      <c r="DH10" s="437"/>
      <c r="DI10" s="437"/>
      <c r="DJ10" s="437"/>
      <c r="DK10" s="437"/>
      <c r="DL10" s="222"/>
      <c r="DM10" s="200">
        <f>SUM(DM7:DM9)</f>
        <v>971410.10000000009</v>
      </c>
      <c r="DN10" s="189"/>
      <c r="DO10" s="189"/>
      <c r="DP10" s="189"/>
      <c r="DQ10" s="189"/>
      <c r="DR10" s="189"/>
      <c r="DS10" s="222"/>
      <c r="DT10" s="200">
        <f>SUM(DT7:DT9)</f>
        <v>1245983.69</v>
      </c>
      <c r="DU10" s="189"/>
      <c r="DV10" s="189"/>
      <c r="DW10" s="189"/>
      <c r="DX10" s="189"/>
      <c r="DY10" s="189"/>
      <c r="DZ10" s="222"/>
      <c r="EA10" s="200">
        <f>SUM(EA7:EA9)</f>
        <v>1431969.9</v>
      </c>
      <c r="EB10" s="189"/>
      <c r="EC10" s="189"/>
      <c r="ED10" s="189"/>
      <c r="EE10" s="189"/>
      <c r="EF10" s="189"/>
      <c r="EG10" s="222"/>
      <c r="EH10" s="200">
        <f>SUM(EH7:EH9)</f>
        <v>1924299.9299999997</v>
      </c>
      <c r="EI10" s="189"/>
      <c r="EJ10" s="189"/>
      <c r="EK10" s="189"/>
      <c r="EL10" s="189"/>
      <c r="EM10" s="189"/>
      <c r="EN10" s="222"/>
      <c r="EO10" s="218">
        <f>SUM(EO7:EO9)</f>
        <v>1181880.23</v>
      </c>
      <c r="EP10" s="189"/>
      <c r="EQ10" s="189"/>
      <c r="ER10" s="189"/>
      <c r="ES10" s="189"/>
      <c r="ET10" s="189"/>
      <c r="EU10" s="222"/>
      <c r="EV10" s="239">
        <f>SUM(EV7:EV9)</f>
        <v>1861166.31</v>
      </c>
      <c r="EW10" s="438"/>
      <c r="EX10" s="439"/>
      <c r="EY10" s="439"/>
      <c r="EZ10" s="439"/>
      <c r="FA10" s="439"/>
      <c r="FC10" s="200">
        <f>SUM(FC7:FC9)</f>
        <v>1042811.36</v>
      </c>
      <c r="FD10" s="436"/>
      <c r="FE10" s="437"/>
      <c r="FF10" s="437"/>
      <c r="FG10" s="437"/>
      <c r="FH10" s="437"/>
      <c r="FJ10" s="175">
        <f>SUM(FJ7:FJ9)</f>
        <v>1251237.93</v>
      </c>
      <c r="FK10" s="405"/>
      <c r="FL10" s="406"/>
      <c r="FM10" s="406"/>
      <c r="FN10" s="406"/>
      <c r="FO10" s="406"/>
      <c r="FQ10" s="200">
        <f>SUM(FQ7:FQ9)</f>
        <v>1188918.73</v>
      </c>
      <c r="FR10" s="405"/>
      <c r="FS10" s="406"/>
      <c r="FT10" s="406"/>
      <c r="FU10" s="406"/>
      <c r="FV10" s="406"/>
      <c r="FX10" s="175">
        <f>SUM(FX7:FX9)</f>
        <v>2070082.7399999998</v>
      </c>
      <c r="FY10" s="405"/>
      <c r="FZ10" s="406"/>
      <c r="GA10" s="406"/>
      <c r="GB10" s="406"/>
      <c r="GC10" s="406"/>
      <c r="GE10" s="175">
        <f>SUM(GE7:GE9)</f>
        <v>2239218.8199999998</v>
      </c>
      <c r="GF10" s="405"/>
      <c r="GG10" s="406"/>
      <c r="GH10" s="406"/>
      <c r="GI10" s="406"/>
      <c r="GJ10" s="406"/>
    </row>
    <row r="11" spans="1:192" ht="48.75" customHeight="1" thickBot="1" x14ac:dyDescent="0.4">
      <c r="B11" s="433"/>
      <c r="C11" s="434"/>
      <c r="D11" s="434"/>
      <c r="E11" s="435"/>
      <c r="F11" s="422">
        <f>SUM(F10:Q10)</f>
        <v>22426708.300000001</v>
      </c>
      <c r="G11" s="423"/>
      <c r="H11" s="423"/>
      <c r="I11" s="423"/>
      <c r="J11" s="423"/>
      <c r="K11" s="423"/>
      <c r="L11" s="423"/>
      <c r="M11" s="423"/>
      <c r="N11" s="423"/>
      <c r="O11" s="423"/>
      <c r="P11" s="423"/>
      <c r="Q11" s="424"/>
      <c r="R11" s="226"/>
      <c r="S11" s="226"/>
      <c r="T11" s="226"/>
      <c r="U11" s="226"/>
      <c r="V11" s="226"/>
      <c r="W11" s="422">
        <f>SUM(W10:AH10)</f>
        <v>24541926.290000003</v>
      </c>
      <c r="X11" s="423"/>
      <c r="Y11" s="423"/>
      <c r="Z11" s="423"/>
      <c r="AA11" s="423"/>
      <c r="AB11" s="423"/>
      <c r="AC11" s="423"/>
      <c r="AD11" s="423"/>
      <c r="AE11" s="423"/>
      <c r="AF11" s="423"/>
      <c r="AG11" s="423"/>
      <c r="AH11" s="424"/>
      <c r="AI11" s="226"/>
      <c r="AJ11" s="226"/>
      <c r="AK11" s="226"/>
      <c r="AL11" s="226"/>
      <c r="AM11" s="226"/>
      <c r="AN11" s="422">
        <f>SUM(AN10:AY10)</f>
        <v>22564571.829999998</v>
      </c>
      <c r="AO11" s="423"/>
      <c r="AP11" s="423"/>
      <c r="AQ11" s="423"/>
      <c r="AR11" s="423"/>
      <c r="AS11" s="423"/>
      <c r="AT11" s="423"/>
      <c r="AU11" s="423"/>
      <c r="AV11" s="423"/>
      <c r="AW11" s="423"/>
      <c r="AX11" s="423"/>
      <c r="AY11" s="424"/>
      <c r="AZ11" s="226"/>
      <c r="BA11" s="226"/>
      <c r="BB11" s="226"/>
      <c r="BC11" s="226"/>
      <c r="BD11" s="226"/>
      <c r="BE11" s="422">
        <f>SUM(BE10:BP10)</f>
        <v>19781025.169999998</v>
      </c>
      <c r="BF11" s="423"/>
      <c r="BG11" s="423"/>
      <c r="BH11" s="423"/>
      <c r="BI11" s="423"/>
      <c r="BJ11" s="423"/>
      <c r="BK11" s="423"/>
      <c r="BL11" s="423"/>
      <c r="BM11" s="423"/>
      <c r="BN11" s="423"/>
      <c r="BO11" s="423"/>
      <c r="BP11" s="424"/>
      <c r="BQ11" s="226"/>
      <c r="BR11" s="226"/>
      <c r="BS11" s="226"/>
      <c r="BT11" s="226"/>
      <c r="BU11" s="226"/>
      <c r="BV11" s="422">
        <f>SUM(BV10:CG10)</f>
        <v>19504502.259999998</v>
      </c>
      <c r="BW11" s="423"/>
      <c r="BX11" s="423"/>
      <c r="BY11" s="423"/>
      <c r="BZ11" s="423"/>
      <c r="CA11" s="423"/>
      <c r="CB11" s="423"/>
      <c r="CC11" s="423"/>
      <c r="CD11" s="423"/>
      <c r="CE11" s="423"/>
      <c r="CF11" s="423"/>
      <c r="CG11" s="424"/>
      <c r="CH11" s="226"/>
      <c r="CI11" s="226"/>
      <c r="CJ11" s="226"/>
      <c r="CK11" s="226"/>
      <c r="CL11" s="226"/>
      <c r="CM11" s="422">
        <f>SUM(CM10:CX10)</f>
        <v>17660094.739999998</v>
      </c>
      <c r="CN11" s="423"/>
      <c r="CO11" s="423"/>
      <c r="CP11" s="423"/>
      <c r="CQ11" s="423"/>
      <c r="CR11" s="423"/>
      <c r="CS11" s="423"/>
      <c r="CT11" s="423"/>
      <c r="CU11" s="423"/>
      <c r="CV11" s="423"/>
      <c r="CW11" s="423"/>
      <c r="CX11" s="423"/>
      <c r="CY11" s="423"/>
      <c r="CZ11" s="423"/>
      <c r="DA11" s="423"/>
      <c r="DB11" s="423"/>
      <c r="DC11" s="424"/>
      <c r="EB11" s="225"/>
      <c r="EC11" s="225"/>
      <c r="EW11" s="173"/>
      <c r="FD11" s="173"/>
    </row>
    <row r="12" spans="1:192" x14ac:dyDescent="0.35">
      <c r="EB12" s="225"/>
      <c r="EC12" s="225"/>
    </row>
    <row r="13" spans="1:192" ht="88.5" customHeight="1" x14ac:dyDescent="0.35">
      <c r="A13" s="185"/>
      <c r="B13" s="419" t="s">
        <v>205</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0"/>
      <c r="DQ13" s="420"/>
      <c r="DR13" s="420"/>
      <c r="DS13" s="420"/>
      <c r="DT13" s="420"/>
      <c r="DU13" s="420"/>
      <c r="DV13" s="420"/>
      <c r="DW13" s="420"/>
      <c r="DX13" s="420"/>
      <c r="DY13" s="420"/>
      <c r="DZ13" s="420"/>
      <c r="EA13" s="420"/>
      <c r="EB13" s="420"/>
      <c r="EC13" s="420"/>
      <c r="ED13" s="420"/>
      <c r="EE13" s="420"/>
      <c r="EF13" s="420"/>
      <c r="EG13" s="420"/>
      <c r="EH13" s="420"/>
      <c r="EI13" s="420"/>
      <c r="EJ13" s="420"/>
      <c r="EK13" s="420"/>
      <c r="EL13" s="420"/>
      <c r="EM13" s="420"/>
      <c r="EN13" s="420"/>
      <c r="EO13" s="420"/>
      <c r="EP13" s="420"/>
      <c r="EQ13" s="420"/>
      <c r="ER13" s="420"/>
      <c r="ES13" s="420"/>
      <c r="ET13" s="420"/>
    </row>
    <row r="14" spans="1:192" x14ac:dyDescent="0.3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EB14" s="225"/>
    </row>
    <row r="15" spans="1:192" ht="26.25" x14ac:dyDescent="0.4">
      <c r="B15" s="231" t="s">
        <v>208</v>
      </c>
      <c r="C15" s="228"/>
      <c r="D15" s="228"/>
      <c r="E15" s="228"/>
      <c r="F15" s="228"/>
      <c r="G15" s="228"/>
      <c r="H15" s="228"/>
      <c r="I15" s="228"/>
      <c r="J15" s="228"/>
      <c r="K15" s="228"/>
      <c r="L15" s="228"/>
      <c r="M15" s="228"/>
      <c r="N15" s="228"/>
      <c r="O15" s="228"/>
      <c r="P15" s="228"/>
      <c r="Q15" s="228"/>
      <c r="R15" s="228"/>
      <c r="S15" s="228"/>
      <c r="T15" s="228"/>
      <c r="U15" s="228"/>
      <c r="V15" s="228"/>
    </row>
    <row r="16" spans="1: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421"/>
      <c r="E17" s="421"/>
      <c r="F17" s="228"/>
      <c r="G17" s="228"/>
      <c r="H17" s="228"/>
      <c r="I17" s="228"/>
      <c r="J17" s="228"/>
      <c r="K17" s="228"/>
      <c r="L17" s="228"/>
      <c r="M17" s="228"/>
      <c r="N17" s="228"/>
      <c r="O17" s="228"/>
      <c r="P17" s="228"/>
      <c r="Q17" s="228"/>
      <c r="R17" s="228"/>
      <c r="S17" s="228"/>
      <c r="T17" s="228"/>
      <c r="U17" s="228"/>
      <c r="V17" s="228"/>
    </row>
    <row r="18" spans="2:149" ht="26.25" x14ac:dyDescent="0.4">
      <c r="B18" s="231" t="s">
        <v>204</v>
      </c>
      <c r="C18" s="228"/>
      <c r="D18" s="228"/>
      <c r="E18" s="228"/>
      <c r="F18" s="228"/>
      <c r="G18" s="228"/>
      <c r="H18" s="228"/>
      <c r="I18" s="228"/>
      <c r="J18" s="228"/>
      <c r="K18" s="228"/>
      <c r="L18" s="228"/>
      <c r="M18" s="228"/>
      <c r="N18" s="228"/>
      <c r="O18" s="228"/>
      <c r="P18" s="228"/>
      <c r="Q18" s="228"/>
      <c r="R18" s="228"/>
      <c r="S18" s="228"/>
      <c r="T18" s="228"/>
      <c r="U18" s="228"/>
      <c r="V18" s="228"/>
      <c r="CQ18" s="189" t="s">
        <v>201</v>
      </c>
      <c r="CR18" s="189" t="s">
        <v>202</v>
      </c>
    </row>
    <row r="19" spans="2:149" ht="28.5" x14ac:dyDescent="0.45">
      <c r="B19" s="190"/>
      <c r="C19" s="242" t="s">
        <v>206</v>
      </c>
      <c r="D19" s="228"/>
      <c r="E19" s="228"/>
      <c r="F19" s="228"/>
      <c r="G19" s="228"/>
      <c r="H19" s="228"/>
      <c r="I19" s="228"/>
      <c r="J19" s="228"/>
      <c r="K19" s="228"/>
      <c r="L19" s="228"/>
      <c r="M19" s="228"/>
      <c r="N19" s="228"/>
      <c r="O19" s="228"/>
      <c r="P19" s="228"/>
      <c r="Q19" s="228"/>
      <c r="R19" s="228"/>
      <c r="S19" s="228"/>
      <c r="T19" s="228"/>
      <c r="U19" s="228"/>
      <c r="V19" s="228"/>
      <c r="CR19" s="189" t="s">
        <v>203</v>
      </c>
      <c r="EP19" s="229" t="s">
        <v>196</v>
      </c>
      <c r="EQ19" s="229"/>
      <c r="ER19" s="230"/>
      <c r="ES19" s="230"/>
    </row>
    <row r="20" spans="2:149" ht="28.5" x14ac:dyDescent="0.45">
      <c r="B20" s="190"/>
      <c r="C20" s="242" t="s">
        <v>207</v>
      </c>
      <c r="D20" s="228"/>
      <c r="E20" s="228"/>
      <c r="F20" s="228"/>
      <c r="G20" s="228"/>
      <c r="H20" s="228"/>
      <c r="I20" s="228"/>
      <c r="J20" s="228"/>
      <c r="K20" s="228"/>
      <c r="L20" s="228"/>
      <c r="M20" s="228"/>
      <c r="N20" s="228"/>
      <c r="O20" s="228"/>
      <c r="P20" s="228"/>
      <c r="Q20" s="228"/>
      <c r="R20" s="228"/>
      <c r="S20" s="228"/>
      <c r="T20" s="228"/>
      <c r="U20" s="228"/>
      <c r="V20" s="228"/>
      <c r="CR20" s="189" t="s">
        <v>197</v>
      </c>
      <c r="EP20" s="230"/>
      <c r="EQ20" s="230"/>
      <c r="ER20" s="230" t="s">
        <v>199</v>
      </c>
      <c r="ES20" s="230"/>
    </row>
    <row r="21" spans="2:149" ht="28.5" x14ac:dyDescent="0.45">
      <c r="B21" s="190"/>
      <c r="C21" s="242" t="s">
        <v>197</v>
      </c>
      <c r="D21" s="228"/>
      <c r="E21" s="228"/>
      <c r="F21" s="228"/>
      <c r="G21" s="228"/>
      <c r="H21" s="228"/>
      <c r="I21" s="228"/>
      <c r="J21" s="228"/>
      <c r="K21" s="228"/>
      <c r="L21" s="228"/>
      <c r="M21" s="228"/>
      <c r="N21" s="228"/>
      <c r="O21" s="228"/>
      <c r="P21" s="228"/>
      <c r="Q21" s="228"/>
      <c r="R21" s="228"/>
      <c r="S21" s="228"/>
      <c r="T21" s="228"/>
      <c r="U21" s="228"/>
      <c r="V21" s="228"/>
      <c r="EP21" s="230"/>
      <c r="EQ21" s="230"/>
      <c r="ER21" s="230" t="s">
        <v>200</v>
      </c>
      <c r="ES21" s="230"/>
    </row>
    <row r="22" spans="2:149" ht="28.5" x14ac:dyDescent="0.45">
      <c r="B22" s="190"/>
      <c r="C22" s="228"/>
      <c r="D22" s="228"/>
      <c r="E22" s="228"/>
      <c r="F22" s="228"/>
      <c r="G22" s="228"/>
      <c r="H22" s="228"/>
      <c r="I22" s="228"/>
      <c r="J22" s="228"/>
      <c r="K22" s="228"/>
      <c r="L22" s="228"/>
      <c r="M22" s="228"/>
      <c r="N22" s="228"/>
      <c r="O22" s="228"/>
      <c r="P22" s="228"/>
      <c r="Q22" s="228"/>
      <c r="R22" s="228"/>
      <c r="S22" s="228"/>
      <c r="T22" s="228"/>
      <c r="U22" s="228"/>
      <c r="V22" s="228"/>
      <c r="CM22" s="225"/>
      <c r="EP22" s="230"/>
      <c r="EQ22" s="230"/>
      <c r="ER22" s="230" t="s">
        <v>197</v>
      </c>
      <c r="ES22" s="230"/>
    </row>
    <row r="23" spans="2:149" ht="28.5" x14ac:dyDescent="0.45">
      <c r="B23" s="190"/>
      <c r="C23" s="228"/>
      <c r="D23" s="228"/>
      <c r="E23" s="228"/>
      <c r="F23" s="228"/>
      <c r="G23" s="228"/>
      <c r="H23" s="228"/>
      <c r="I23" s="228"/>
      <c r="J23" s="228"/>
      <c r="K23" s="228"/>
      <c r="L23" s="228"/>
      <c r="M23" s="228"/>
      <c r="N23" s="228"/>
      <c r="O23" s="228"/>
      <c r="P23" s="228"/>
      <c r="Q23" s="228"/>
      <c r="R23" s="228"/>
      <c r="S23" s="228"/>
      <c r="T23" s="228"/>
      <c r="U23" s="228"/>
      <c r="V23" s="228"/>
      <c r="EP23" s="230"/>
      <c r="EQ23" s="230"/>
      <c r="ER23" s="230"/>
      <c r="ES23" s="230"/>
    </row>
  </sheetData>
  <mergeCells count="121">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 ref="AM5:AM6"/>
    <mergeCell ref="AN5:AY5"/>
    <mergeCell ref="AZ5:AZ6"/>
    <mergeCell ref="BA5:BA6"/>
    <mergeCell ref="CJ5:CJ6"/>
    <mergeCell ref="CK5:CK6"/>
    <mergeCell ref="CL5:CL6"/>
    <mergeCell ref="CM5:CX5"/>
    <mergeCell ref="CY5:CY6"/>
    <mergeCell ref="CZ5:CZ6"/>
    <mergeCell ref="BS5:BS6"/>
    <mergeCell ref="BT5:BT6"/>
    <mergeCell ref="BU5:BU6"/>
    <mergeCell ref="BV5:CG5"/>
    <mergeCell ref="CH5:CH6"/>
    <mergeCell ref="CI5:CI6"/>
    <mergeCell ref="DJ5:DJ6"/>
    <mergeCell ref="DK5:DK6"/>
    <mergeCell ref="DN5:DN6"/>
    <mergeCell ref="DO5:DO6"/>
    <mergeCell ref="DP5:DP6"/>
    <mergeCell ref="DQ5:DQ6"/>
    <mergeCell ref="DA5:DA6"/>
    <mergeCell ref="DB5:DB6"/>
    <mergeCell ref="DC5:DC6"/>
    <mergeCell ref="DG5:DG6"/>
    <mergeCell ref="DH5:DH6"/>
    <mergeCell ref="DI5:DI6"/>
    <mergeCell ref="EB5:EB6"/>
    <mergeCell ref="EC5:EC6"/>
    <mergeCell ref="ED5:ED6"/>
    <mergeCell ref="EE5:EE6"/>
    <mergeCell ref="EF5:EF6"/>
    <mergeCell ref="EI5:EI6"/>
    <mergeCell ref="DR5:DR6"/>
    <mergeCell ref="DU5:DU6"/>
    <mergeCell ref="DV5:DV6"/>
    <mergeCell ref="DW5:DW6"/>
    <mergeCell ref="DX5:DX6"/>
    <mergeCell ref="DY5:DY6"/>
    <mergeCell ref="ER5:ER6"/>
    <mergeCell ref="ES5:ES6"/>
    <mergeCell ref="ET5:ET6"/>
    <mergeCell ref="EW5:EW6"/>
    <mergeCell ref="EX5:EX6"/>
    <mergeCell ref="EY5:EY6"/>
    <mergeCell ref="EJ5:EJ6"/>
    <mergeCell ref="EK5:EK6"/>
    <mergeCell ref="EL5:EL6"/>
    <mergeCell ref="EM5:EM6"/>
    <mergeCell ref="EP5:EP6"/>
    <mergeCell ref="EQ5:EQ6"/>
    <mergeCell ref="FL5:FL6"/>
    <mergeCell ref="FM5:FM6"/>
    <mergeCell ref="FN5:FN6"/>
    <mergeCell ref="FO5:FO6"/>
    <mergeCell ref="EZ5:EZ6"/>
    <mergeCell ref="FA5:FA6"/>
    <mergeCell ref="FD5:FD6"/>
    <mergeCell ref="FE5:FE6"/>
    <mergeCell ref="FF5:FF6"/>
    <mergeCell ref="FG5:FG6"/>
    <mergeCell ref="GH5:GH6"/>
    <mergeCell ref="GI5:GI6"/>
    <mergeCell ref="GJ5:GJ6"/>
    <mergeCell ref="B7:B9"/>
    <mergeCell ref="C7:C9"/>
    <mergeCell ref="B10:E11"/>
    <mergeCell ref="DG10:DK10"/>
    <mergeCell ref="EW10:FA10"/>
    <mergeCell ref="FD10:FH10"/>
    <mergeCell ref="FK10:FO10"/>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B13:ET13"/>
    <mergeCell ref="D17:E17"/>
    <mergeCell ref="FR10:FV10"/>
    <mergeCell ref="FY10:GC10"/>
    <mergeCell ref="GF10:GJ10"/>
    <mergeCell ref="F11:Q11"/>
    <mergeCell ref="W11:AH11"/>
    <mergeCell ref="AN11:AY11"/>
    <mergeCell ref="BE11:BP11"/>
    <mergeCell ref="BV11:CG11"/>
    <mergeCell ref="CM11:DC11"/>
  </mergeCells>
  <printOptions horizontalCentered="1"/>
  <pageMargins left="0.70866141732283472" right="0.27559055118110237" top="0.94488188976377963" bottom="0.74803149606299213" header="0.31496062992125984" footer="0.31496062992125984"/>
  <pageSetup scale="15" orientation="landscape" r:id="rId1"/>
  <rowBreaks count="1" manualBreakCount="1">
    <brk id="14" max="19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B2:GJ23"/>
  <sheetViews>
    <sheetView showGridLines="0" tabSelected="1" view="pageBreakPreview" zoomScale="55" zoomScaleNormal="55" zoomScaleSheetLayoutView="55" workbookViewId="0">
      <selection activeCell="CP19" sqref="CP19"/>
    </sheetView>
  </sheetViews>
  <sheetFormatPr baseColWidth="10" defaultRowHeight="23.25" x14ac:dyDescent="0.35"/>
  <cols>
    <col min="1" max="1" width="3" style="132" customWidth="1"/>
    <col min="2" max="2" width="48.5703125" style="189" customWidth="1"/>
    <col min="3" max="3" width="44.5703125" style="189" customWidth="1"/>
    <col min="4" max="4" width="40.5703125" style="189" customWidth="1"/>
    <col min="5" max="5" width="43.14062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5703125" style="189" customWidth="1"/>
    <col min="92" max="92" width="25.7109375" style="189" customWidth="1"/>
    <col min="93" max="93" width="25.28515625" style="189" customWidth="1"/>
    <col min="94" max="94" width="28.140625" style="189" customWidth="1"/>
    <col min="95" max="95" width="27" style="189" customWidth="1"/>
    <col min="96" max="96" width="28.85546875" style="189" customWidth="1"/>
    <col min="97" max="97" width="26.42578125" style="189" customWidth="1"/>
    <col min="98" max="102" width="11.85546875" style="189" customWidth="1"/>
    <col min="103" max="103" width="25.28515625" style="189" customWidth="1"/>
    <col min="104" max="104" width="16" style="189" customWidth="1"/>
    <col min="105" max="105" width="24.85546875" style="189" customWidth="1"/>
    <col min="106" max="106" width="16.140625" style="189" customWidth="1"/>
    <col min="107" max="107" width="21.42578125" style="189" customWidth="1"/>
    <col min="108" max="108" width="5.28515625" style="189" customWidth="1"/>
    <col min="109" max="109" width="0.28515625" style="189" customWidth="1"/>
    <col min="110" max="110" width="25.85546875" style="189" hidden="1" customWidth="1"/>
    <col min="111" max="111" width="22.85546875" style="189" hidden="1" customWidth="1"/>
    <col min="112" max="112" width="14.5703125" style="189" hidden="1" customWidth="1"/>
    <col min="113" max="113" width="19.85546875" style="189" hidden="1" customWidth="1"/>
    <col min="114" max="114" width="16.28515625" style="189" hidden="1" customWidth="1"/>
    <col min="115" max="115" width="21.28515625" style="189" hidden="1" customWidth="1"/>
    <col min="116" max="116" width="11.42578125" style="189" hidden="1" customWidth="1"/>
    <col min="117" max="117" width="23.5703125" style="189" hidden="1" customWidth="1"/>
    <col min="118" max="118" width="21.140625" style="189" hidden="1" customWidth="1"/>
    <col min="119" max="119" width="16" style="189" hidden="1" customWidth="1"/>
    <col min="120" max="120" width="21.5703125" style="189" hidden="1" customWidth="1"/>
    <col min="121" max="121" width="21.28515625" style="189" hidden="1" customWidth="1"/>
    <col min="122" max="122" width="17" style="189" hidden="1" customWidth="1"/>
    <col min="123" max="123" width="11.42578125" style="189" hidden="1" customWidth="1"/>
    <col min="124" max="124" width="26.140625" style="189" hidden="1" customWidth="1"/>
    <col min="125" max="125" width="26.28515625" style="189" hidden="1" customWidth="1"/>
    <col min="126" max="126" width="16" style="189" hidden="1" customWidth="1"/>
    <col min="127" max="127" width="22.14062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23.4257812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customWidth="1"/>
    <col min="145" max="145" width="40.85546875" style="189" hidden="1" customWidth="1"/>
    <col min="146" max="150" width="31.7109375" style="189" hidden="1" customWidth="1"/>
    <col min="151" max="151" width="11.42578125" style="189" customWidth="1"/>
    <col min="152" max="152" width="35" style="253" customWidth="1"/>
    <col min="153" max="153" width="31.5703125" style="132" customWidth="1"/>
    <col min="154" max="155" width="31.7109375" style="132" customWidth="1"/>
    <col min="156" max="156" width="31.5703125" style="132" customWidth="1"/>
    <col min="157" max="157" width="31.7109375" style="132" customWidth="1"/>
    <col min="158" max="158" width="11.42578125" style="132" customWidth="1"/>
    <col min="159" max="159" width="26.28515625" style="132" customWidth="1"/>
    <col min="160" max="160" width="22.42578125" style="132" customWidth="1"/>
    <col min="161" max="161" width="14.28515625" style="132" customWidth="1"/>
    <col min="162" max="162" width="21.7109375" style="132" customWidth="1"/>
    <col min="163" max="163" width="15" style="132" customWidth="1"/>
    <col min="164" max="164" width="17.85546875" style="132" customWidth="1"/>
    <col min="165" max="165" width="11.42578125" style="132" customWidth="1"/>
    <col min="166" max="166" width="22" style="132" customWidth="1"/>
    <col min="167" max="167" width="15.85546875" style="132" customWidth="1"/>
    <col min="168" max="168" width="11.42578125" style="132" customWidth="1"/>
    <col min="169" max="169" width="12.7109375" style="132" customWidth="1"/>
    <col min="170" max="172" width="11.42578125" style="132" customWidth="1"/>
    <col min="173" max="173" width="24" style="132" customWidth="1"/>
    <col min="174" max="174" width="21.140625" style="132" customWidth="1"/>
    <col min="175" max="175" width="21.85546875" style="132" customWidth="1"/>
    <col min="176" max="176" width="23.7109375" style="132" customWidth="1"/>
    <col min="177" max="177" width="20.42578125" style="132" customWidth="1"/>
    <col min="178" max="179" width="11.42578125" style="132" customWidth="1"/>
    <col min="180" max="180" width="16" style="132" customWidth="1"/>
    <col min="181" max="181" width="15.85546875" style="132" customWidth="1"/>
    <col min="182" max="182" width="11.42578125" style="132" customWidth="1"/>
    <col min="183" max="183" width="12.7109375" style="132" customWidth="1"/>
    <col min="184" max="184" width="11.42578125" style="132" customWidth="1"/>
    <col min="185" max="185" width="18" style="132" customWidth="1"/>
    <col min="186" max="186" width="8.140625" style="132"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93" width="10.140625" style="132" customWidth="1"/>
    <col min="194" max="241" width="11.42578125" style="132" customWidth="1"/>
    <col min="242" max="16384" width="11.42578125" style="132"/>
  </cols>
  <sheetData>
    <row r="2" spans="2:192" ht="41.25" customHeight="1" x14ac:dyDescent="0.45">
      <c r="B2" s="473" t="s">
        <v>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row>
    <row r="3" spans="2:192" ht="24" thickBot="1" x14ac:dyDescent="0.4">
      <c r="EP3" s="254"/>
    </row>
    <row r="4" spans="2:192" ht="35.25" customHeight="1" thickBot="1" x14ac:dyDescent="0.45">
      <c r="B4" s="474" t="s">
        <v>0</v>
      </c>
      <c r="C4" s="474" t="s">
        <v>1</v>
      </c>
      <c r="D4" s="474" t="s">
        <v>2</v>
      </c>
      <c r="E4" s="474" t="s">
        <v>3</v>
      </c>
      <c r="F4" s="461" t="s">
        <v>198</v>
      </c>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204"/>
      <c r="BA4" s="204"/>
      <c r="BB4" s="204"/>
      <c r="BC4" s="204"/>
      <c r="BD4" s="204"/>
      <c r="BE4" s="461" t="s">
        <v>198</v>
      </c>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77"/>
      <c r="CN4" s="477"/>
      <c r="CO4" s="477"/>
      <c r="CP4" s="477"/>
      <c r="CQ4" s="477"/>
      <c r="CR4" s="477"/>
      <c r="CS4" s="477"/>
      <c r="CT4" s="477"/>
      <c r="CU4" s="477"/>
      <c r="CV4" s="477"/>
      <c r="CW4" s="477"/>
      <c r="CX4" s="478"/>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57"/>
      <c r="EQ4" s="205"/>
      <c r="ER4" s="205"/>
      <c r="ES4" s="205"/>
      <c r="ET4" s="205"/>
    </row>
    <row r="5" spans="2:192" ht="52.5" customHeight="1" thickBot="1" x14ac:dyDescent="0.45">
      <c r="B5" s="475"/>
      <c r="C5" s="475"/>
      <c r="D5" s="475"/>
      <c r="E5" s="475"/>
      <c r="F5" s="458">
        <v>2013</v>
      </c>
      <c r="G5" s="459"/>
      <c r="H5" s="459"/>
      <c r="I5" s="459"/>
      <c r="J5" s="459"/>
      <c r="K5" s="459"/>
      <c r="L5" s="459"/>
      <c r="M5" s="459"/>
      <c r="N5" s="459"/>
      <c r="O5" s="459"/>
      <c r="P5" s="459"/>
      <c r="Q5" s="460"/>
      <c r="R5" s="450" t="s">
        <v>32</v>
      </c>
      <c r="S5" s="452" t="s">
        <v>33</v>
      </c>
      <c r="T5" s="452" t="s">
        <v>34</v>
      </c>
      <c r="U5" s="471" t="s">
        <v>35</v>
      </c>
      <c r="V5" s="456" t="s">
        <v>36</v>
      </c>
      <c r="W5" s="458">
        <v>2014</v>
      </c>
      <c r="X5" s="459"/>
      <c r="Y5" s="459"/>
      <c r="Z5" s="459"/>
      <c r="AA5" s="459"/>
      <c r="AB5" s="459"/>
      <c r="AC5" s="459"/>
      <c r="AD5" s="459"/>
      <c r="AE5" s="459"/>
      <c r="AF5" s="459"/>
      <c r="AG5" s="459"/>
      <c r="AH5" s="460"/>
      <c r="AI5" s="450" t="s">
        <v>32</v>
      </c>
      <c r="AJ5" s="452" t="s">
        <v>33</v>
      </c>
      <c r="AK5" s="452" t="s">
        <v>34</v>
      </c>
      <c r="AL5" s="471" t="s">
        <v>35</v>
      </c>
      <c r="AM5" s="456" t="s">
        <v>36</v>
      </c>
      <c r="AN5" s="461">
        <v>2015</v>
      </c>
      <c r="AO5" s="462"/>
      <c r="AP5" s="462"/>
      <c r="AQ5" s="462"/>
      <c r="AR5" s="462"/>
      <c r="AS5" s="462"/>
      <c r="AT5" s="462"/>
      <c r="AU5" s="462"/>
      <c r="AV5" s="462"/>
      <c r="AW5" s="462"/>
      <c r="AX5" s="462"/>
      <c r="AY5" s="463"/>
      <c r="AZ5" s="450" t="s">
        <v>32</v>
      </c>
      <c r="BA5" s="452" t="s">
        <v>33</v>
      </c>
      <c r="BB5" s="452" t="s">
        <v>34</v>
      </c>
      <c r="BC5" s="452" t="s">
        <v>35</v>
      </c>
      <c r="BD5" s="456" t="s">
        <v>36</v>
      </c>
      <c r="BE5" s="458">
        <v>2016</v>
      </c>
      <c r="BF5" s="459"/>
      <c r="BG5" s="459"/>
      <c r="BH5" s="459"/>
      <c r="BI5" s="459"/>
      <c r="BJ5" s="459"/>
      <c r="BK5" s="459"/>
      <c r="BL5" s="459"/>
      <c r="BM5" s="459"/>
      <c r="BN5" s="459"/>
      <c r="BO5" s="459"/>
      <c r="BP5" s="460"/>
      <c r="BQ5" s="450" t="s">
        <v>32</v>
      </c>
      <c r="BR5" s="452" t="s">
        <v>33</v>
      </c>
      <c r="BS5" s="452" t="s">
        <v>34</v>
      </c>
      <c r="BT5" s="452" t="s">
        <v>35</v>
      </c>
      <c r="BU5" s="456" t="s">
        <v>36</v>
      </c>
      <c r="BV5" s="458">
        <v>2017</v>
      </c>
      <c r="BW5" s="459"/>
      <c r="BX5" s="459"/>
      <c r="BY5" s="459"/>
      <c r="BZ5" s="459"/>
      <c r="CA5" s="459"/>
      <c r="CB5" s="459"/>
      <c r="CC5" s="459"/>
      <c r="CD5" s="459"/>
      <c r="CE5" s="459"/>
      <c r="CF5" s="459"/>
      <c r="CG5" s="460"/>
      <c r="CH5" s="450" t="s">
        <v>32</v>
      </c>
      <c r="CI5" s="452" t="s">
        <v>33</v>
      </c>
      <c r="CJ5" s="452" t="s">
        <v>34</v>
      </c>
      <c r="CK5" s="452" t="s">
        <v>35</v>
      </c>
      <c r="CL5" s="464" t="s">
        <v>36</v>
      </c>
      <c r="CM5" s="466" t="s">
        <v>211</v>
      </c>
      <c r="CN5" s="467"/>
      <c r="CO5" s="467"/>
      <c r="CP5" s="467"/>
      <c r="CQ5" s="467"/>
      <c r="CR5" s="467"/>
      <c r="CS5" s="467"/>
      <c r="CT5" s="467"/>
      <c r="CU5" s="467"/>
      <c r="CV5" s="467"/>
      <c r="CW5" s="467"/>
      <c r="CX5" s="468"/>
      <c r="CY5" s="469" t="s">
        <v>32</v>
      </c>
      <c r="CZ5" s="452" t="s">
        <v>33</v>
      </c>
      <c r="DA5" s="452" t="s">
        <v>34</v>
      </c>
      <c r="DB5" s="440" t="s">
        <v>35</v>
      </c>
      <c r="DC5" s="442" t="s">
        <v>36</v>
      </c>
      <c r="DD5" s="205"/>
      <c r="DE5" s="205"/>
      <c r="DF5" s="205"/>
      <c r="DG5" s="450" t="s">
        <v>32</v>
      </c>
      <c r="DH5" s="452" t="s">
        <v>33</v>
      </c>
      <c r="DI5" s="452" t="s">
        <v>34</v>
      </c>
      <c r="DJ5" s="440" t="s">
        <v>35</v>
      </c>
      <c r="DK5" s="442" t="s">
        <v>36</v>
      </c>
      <c r="DL5" s="205"/>
      <c r="DM5" s="205"/>
      <c r="DN5" s="450" t="s">
        <v>32</v>
      </c>
      <c r="DO5" s="452" t="s">
        <v>33</v>
      </c>
      <c r="DP5" s="452" t="s">
        <v>34</v>
      </c>
      <c r="DQ5" s="440" t="s">
        <v>35</v>
      </c>
      <c r="DR5" s="442" t="s">
        <v>36</v>
      </c>
      <c r="DS5" s="205"/>
      <c r="DT5" s="205"/>
      <c r="DU5" s="450" t="s">
        <v>32</v>
      </c>
      <c r="DV5" s="452" t="s">
        <v>33</v>
      </c>
      <c r="DW5" s="452" t="s">
        <v>34</v>
      </c>
      <c r="DX5" s="440" t="s">
        <v>35</v>
      </c>
      <c r="DY5" s="442" t="s">
        <v>36</v>
      </c>
      <c r="DZ5" s="205"/>
      <c r="EA5" s="205"/>
      <c r="EB5" s="450" t="s">
        <v>32</v>
      </c>
      <c r="EC5" s="452" t="s">
        <v>33</v>
      </c>
      <c r="ED5" s="452" t="s">
        <v>34</v>
      </c>
      <c r="EE5" s="440" t="s">
        <v>35</v>
      </c>
      <c r="EF5" s="442" t="s">
        <v>36</v>
      </c>
      <c r="EG5" s="205"/>
      <c r="EH5" s="205"/>
      <c r="EI5" s="450" t="s">
        <v>32</v>
      </c>
      <c r="EJ5" s="452" t="s">
        <v>33</v>
      </c>
      <c r="EK5" s="452" t="s">
        <v>34</v>
      </c>
      <c r="EL5" s="440" t="s">
        <v>35</v>
      </c>
      <c r="EM5" s="442" t="s">
        <v>36</v>
      </c>
      <c r="EN5" s="205"/>
      <c r="EO5" s="244"/>
      <c r="EP5" s="486" t="s">
        <v>32</v>
      </c>
      <c r="EQ5" s="480" t="s">
        <v>33</v>
      </c>
      <c r="ER5" s="480" t="s">
        <v>34</v>
      </c>
      <c r="ES5" s="482" t="s">
        <v>35</v>
      </c>
      <c r="ET5" s="484" t="s">
        <v>36</v>
      </c>
      <c r="EW5" s="450" t="s">
        <v>32</v>
      </c>
      <c r="EX5" s="452" t="s">
        <v>33</v>
      </c>
      <c r="EY5" s="452" t="s">
        <v>34</v>
      </c>
      <c r="EZ5" s="440" t="s">
        <v>35</v>
      </c>
      <c r="FA5" s="442" t="s">
        <v>36</v>
      </c>
      <c r="FD5" s="373" t="s">
        <v>32</v>
      </c>
      <c r="FE5" s="375" t="s">
        <v>33</v>
      </c>
      <c r="FF5" s="375" t="s">
        <v>34</v>
      </c>
      <c r="FG5" s="396" t="s">
        <v>35</v>
      </c>
      <c r="FH5" s="398" t="s">
        <v>36</v>
      </c>
      <c r="FK5" s="373" t="s">
        <v>32</v>
      </c>
      <c r="FL5" s="375" t="s">
        <v>33</v>
      </c>
      <c r="FM5" s="375" t="s">
        <v>34</v>
      </c>
      <c r="FN5" s="396" t="s">
        <v>35</v>
      </c>
      <c r="FO5" s="398" t="s">
        <v>36</v>
      </c>
      <c r="FR5" s="373" t="s">
        <v>32</v>
      </c>
      <c r="FS5" s="375" t="s">
        <v>33</v>
      </c>
      <c r="FT5" s="375" t="s">
        <v>34</v>
      </c>
      <c r="FU5" s="396" t="s">
        <v>35</v>
      </c>
      <c r="FV5" s="398" t="s">
        <v>36</v>
      </c>
      <c r="FY5" s="373" t="s">
        <v>32</v>
      </c>
      <c r="FZ5" s="375" t="s">
        <v>33</v>
      </c>
      <c r="GA5" s="375" t="s">
        <v>34</v>
      </c>
      <c r="GB5" s="396" t="s">
        <v>35</v>
      </c>
      <c r="GC5" s="398" t="s">
        <v>36</v>
      </c>
      <c r="GF5" s="373" t="s">
        <v>32</v>
      </c>
      <c r="GG5" s="375" t="s">
        <v>33</v>
      </c>
      <c r="GH5" s="375" t="s">
        <v>34</v>
      </c>
      <c r="GI5" s="396" t="s">
        <v>35</v>
      </c>
      <c r="GJ5" s="398" t="s">
        <v>36</v>
      </c>
    </row>
    <row r="6" spans="2:192" ht="52.5" customHeight="1" thickBot="1" x14ac:dyDescent="0.45">
      <c r="B6" s="476"/>
      <c r="C6" s="476"/>
      <c r="D6" s="476"/>
      <c r="E6" s="476"/>
      <c r="F6" s="201" t="s">
        <v>8</v>
      </c>
      <c r="G6" s="202" t="s">
        <v>7</v>
      </c>
      <c r="H6" s="202" t="s">
        <v>9</v>
      </c>
      <c r="I6" s="202" t="s">
        <v>10</v>
      </c>
      <c r="J6" s="202" t="s">
        <v>9</v>
      </c>
      <c r="K6" s="202" t="s">
        <v>11</v>
      </c>
      <c r="L6" s="202" t="s">
        <v>11</v>
      </c>
      <c r="M6" s="202" t="s">
        <v>10</v>
      </c>
      <c r="N6" s="202" t="s">
        <v>12</v>
      </c>
      <c r="O6" s="202" t="s">
        <v>13</v>
      </c>
      <c r="P6" s="202" t="s">
        <v>14</v>
      </c>
      <c r="Q6" s="203" t="s">
        <v>15</v>
      </c>
      <c r="R6" s="451"/>
      <c r="S6" s="453"/>
      <c r="T6" s="453"/>
      <c r="U6" s="472"/>
      <c r="V6" s="457"/>
      <c r="W6" s="206" t="s">
        <v>16</v>
      </c>
      <c r="X6" s="207" t="s">
        <v>7</v>
      </c>
      <c r="Y6" s="207" t="s">
        <v>9</v>
      </c>
      <c r="Z6" s="207" t="s">
        <v>10</v>
      </c>
      <c r="AA6" s="207" t="s">
        <v>9</v>
      </c>
      <c r="AB6" s="207" t="s">
        <v>11</v>
      </c>
      <c r="AC6" s="207" t="s">
        <v>11</v>
      </c>
      <c r="AD6" s="207" t="s">
        <v>10</v>
      </c>
      <c r="AE6" s="207" t="s">
        <v>12</v>
      </c>
      <c r="AF6" s="207" t="s">
        <v>13</v>
      </c>
      <c r="AG6" s="207" t="s">
        <v>14</v>
      </c>
      <c r="AH6" s="208" t="s">
        <v>15</v>
      </c>
      <c r="AI6" s="451"/>
      <c r="AJ6" s="453"/>
      <c r="AK6" s="453"/>
      <c r="AL6" s="472"/>
      <c r="AM6" s="457"/>
      <c r="AN6" s="201" t="s">
        <v>16</v>
      </c>
      <c r="AO6" s="202" t="s">
        <v>7</v>
      </c>
      <c r="AP6" s="202" t="s">
        <v>9</v>
      </c>
      <c r="AQ6" s="202" t="s">
        <v>10</v>
      </c>
      <c r="AR6" s="202" t="s">
        <v>9</v>
      </c>
      <c r="AS6" s="202" t="s">
        <v>11</v>
      </c>
      <c r="AT6" s="202" t="s">
        <v>11</v>
      </c>
      <c r="AU6" s="202" t="s">
        <v>10</v>
      </c>
      <c r="AV6" s="202" t="s">
        <v>12</v>
      </c>
      <c r="AW6" s="202" t="s">
        <v>13</v>
      </c>
      <c r="AX6" s="202" t="s">
        <v>14</v>
      </c>
      <c r="AY6" s="203" t="s">
        <v>15</v>
      </c>
      <c r="AZ6" s="451"/>
      <c r="BA6" s="453"/>
      <c r="BB6" s="453"/>
      <c r="BC6" s="453"/>
      <c r="BD6" s="479"/>
      <c r="BE6" s="206" t="s">
        <v>16</v>
      </c>
      <c r="BF6" s="207" t="s">
        <v>7</v>
      </c>
      <c r="BG6" s="207" t="s">
        <v>9</v>
      </c>
      <c r="BH6" s="207" t="s">
        <v>10</v>
      </c>
      <c r="BI6" s="207" t="s">
        <v>9</v>
      </c>
      <c r="BJ6" s="207" t="s">
        <v>11</v>
      </c>
      <c r="BK6" s="207" t="s">
        <v>11</v>
      </c>
      <c r="BL6" s="207" t="s">
        <v>10</v>
      </c>
      <c r="BM6" s="207" t="s">
        <v>12</v>
      </c>
      <c r="BN6" s="207" t="s">
        <v>13</v>
      </c>
      <c r="BO6" s="207" t="s">
        <v>14</v>
      </c>
      <c r="BP6" s="208" t="s">
        <v>15</v>
      </c>
      <c r="BQ6" s="451"/>
      <c r="BR6" s="453"/>
      <c r="BS6" s="453"/>
      <c r="BT6" s="453"/>
      <c r="BU6" s="457"/>
      <c r="BV6" s="206" t="s">
        <v>16</v>
      </c>
      <c r="BW6" s="207" t="s">
        <v>7</v>
      </c>
      <c r="BX6" s="207" t="s">
        <v>9</v>
      </c>
      <c r="BY6" s="207" t="s">
        <v>10</v>
      </c>
      <c r="BZ6" s="207" t="s">
        <v>9</v>
      </c>
      <c r="CA6" s="207" t="s">
        <v>11</v>
      </c>
      <c r="CB6" s="207" t="s">
        <v>11</v>
      </c>
      <c r="CC6" s="207" t="s">
        <v>10</v>
      </c>
      <c r="CD6" s="207" t="s">
        <v>12</v>
      </c>
      <c r="CE6" s="207" t="s">
        <v>13</v>
      </c>
      <c r="CF6" s="207" t="s">
        <v>14</v>
      </c>
      <c r="CG6" s="208" t="s">
        <v>15</v>
      </c>
      <c r="CH6" s="451"/>
      <c r="CI6" s="453"/>
      <c r="CJ6" s="453"/>
      <c r="CK6" s="453"/>
      <c r="CL6" s="465"/>
      <c r="CM6" s="186" t="s">
        <v>16</v>
      </c>
      <c r="CN6" s="187" t="s">
        <v>7</v>
      </c>
      <c r="CO6" s="187" t="s">
        <v>9</v>
      </c>
      <c r="CP6" s="187" t="s">
        <v>10</v>
      </c>
      <c r="CQ6" s="187" t="s">
        <v>9</v>
      </c>
      <c r="CR6" s="187" t="s">
        <v>11</v>
      </c>
      <c r="CS6" s="187" t="s">
        <v>11</v>
      </c>
      <c r="CT6" s="187" t="s">
        <v>10</v>
      </c>
      <c r="CU6" s="187" t="s">
        <v>12</v>
      </c>
      <c r="CV6" s="187" t="s">
        <v>13</v>
      </c>
      <c r="CW6" s="187" t="s">
        <v>14</v>
      </c>
      <c r="CX6" s="188" t="s">
        <v>15</v>
      </c>
      <c r="CY6" s="470"/>
      <c r="CZ6" s="453"/>
      <c r="DA6" s="453"/>
      <c r="DB6" s="441"/>
      <c r="DC6" s="443"/>
      <c r="DD6" s="205"/>
      <c r="DE6" s="205"/>
      <c r="DF6" s="201" t="s">
        <v>16</v>
      </c>
      <c r="DG6" s="451"/>
      <c r="DH6" s="453"/>
      <c r="DI6" s="453"/>
      <c r="DJ6" s="441"/>
      <c r="DK6" s="443"/>
      <c r="DL6" s="205"/>
      <c r="DM6" s="202" t="s">
        <v>7</v>
      </c>
      <c r="DN6" s="451"/>
      <c r="DO6" s="453"/>
      <c r="DP6" s="453"/>
      <c r="DQ6" s="441"/>
      <c r="DR6" s="443"/>
      <c r="DS6" s="205"/>
      <c r="DT6" s="202" t="s">
        <v>9</v>
      </c>
      <c r="DU6" s="451"/>
      <c r="DV6" s="453"/>
      <c r="DW6" s="453"/>
      <c r="DX6" s="441"/>
      <c r="DY6" s="443"/>
      <c r="DZ6" s="205"/>
      <c r="EA6" s="202" t="s">
        <v>10</v>
      </c>
      <c r="EB6" s="451"/>
      <c r="EC6" s="453"/>
      <c r="ED6" s="453"/>
      <c r="EE6" s="441"/>
      <c r="EF6" s="443"/>
      <c r="EG6" s="205"/>
      <c r="EH6" s="202" t="s">
        <v>9</v>
      </c>
      <c r="EI6" s="451"/>
      <c r="EJ6" s="453"/>
      <c r="EK6" s="453"/>
      <c r="EL6" s="441"/>
      <c r="EM6" s="443"/>
      <c r="EN6" s="205"/>
      <c r="EO6" s="245" t="s">
        <v>11</v>
      </c>
      <c r="EP6" s="487"/>
      <c r="EQ6" s="481"/>
      <c r="ER6" s="481"/>
      <c r="ES6" s="483"/>
      <c r="ET6" s="485"/>
      <c r="EV6" s="245" t="s">
        <v>11</v>
      </c>
      <c r="EW6" s="451"/>
      <c r="EX6" s="453"/>
      <c r="EY6" s="453"/>
      <c r="EZ6" s="441"/>
      <c r="FA6" s="443"/>
      <c r="FC6" s="241" t="s">
        <v>10</v>
      </c>
      <c r="FD6" s="374"/>
      <c r="FE6" s="376"/>
      <c r="FF6" s="376"/>
      <c r="FG6" s="397"/>
      <c r="FH6" s="399"/>
      <c r="FJ6" s="241" t="s">
        <v>12</v>
      </c>
      <c r="FK6" s="374"/>
      <c r="FL6" s="376"/>
      <c r="FM6" s="376"/>
      <c r="FN6" s="397"/>
      <c r="FO6" s="399"/>
      <c r="FQ6" s="137" t="s">
        <v>13</v>
      </c>
      <c r="FR6" s="374"/>
      <c r="FS6" s="376"/>
      <c r="FT6" s="376"/>
      <c r="FU6" s="397"/>
      <c r="FV6" s="399"/>
      <c r="FX6" s="137" t="s">
        <v>14</v>
      </c>
      <c r="FY6" s="374"/>
      <c r="FZ6" s="376"/>
      <c r="GA6" s="376"/>
      <c r="GB6" s="397"/>
      <c r="GC6" s="399"/>
      <c r="GE6" s="137" t="s">
        <v>15</v>
      </c>
      <c r="GF6" s="374"/>
      <c r="GG6" s="376"/>
      <c r="GH6" s="376"/>
      <c r="GI6" s="397"/>
      <c r="GJ6" s="399"/>
    </row>
    <row r="7" spans="2:192" s="158" customFormat="1" ht="147.75" customHeight="1" thickBot="1" x14ac:dyDescent="0.3">
      <c r="B7" s="489" t="s">
        <v>209</v>
      </c>
      <c r="C7" s="428"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195">
        <v>638015.34</v>
      </c>
      <c r="BF7" s="198">
        <v>568000.23</v>
      </c>
      <c r="BG7" s="198">
        <v>554364.66</v>
      </c>
      <c r="BH7" s="198">
        <v>653093.02</v>
      </c>
      <c r="BI7" s="198">
        <v>679526.33</v>
      </c>
      <c r="BJ7" s="198">
        <v>1629453.31</v>
      </c>
      <c r="BK7" s="198">
        <v>1101739.29</v>
      </c>
      <c r="BL7" s="198">
        <v>765982.25</v>
      </c>
      <c r="BM7" s="198">
        <v>785143.23</v>
      </c>
      <c r="BN7" s="198">
        <v>813950.11</v>
      </c>
      <c r="BO7" s="198">
        <v>996945.51</v>
      </c>
      <c r="BP7" s="219">
        <v>1385854.57</v>
      </c>
      <c r="BQ7" s="199"/>
      <c r="BR7" s="193"/>
      <c r="BS7" s="193"/>
      <c r="BT7" s="193"/>
      <c r="BU7" s="194"/>
      <c r="BV7" s="195">
        <v>641180.18999999994</v>
      </c>
      <c r="BW7" s="198">
        <v>629669.26</v>
      </c>
      <c r="BX7" s="198">
        <v>1195051.54</v>
      </c>
      <c r="BY7" s="198">
        <v>701828.12</v>
      </c>
      <c r="BZ7" s="198">
        <v>913532.32</v>
      </c>
      <c r="CA7" s="198">
        <v>777204.46</v>
      </c>
      <c r="CB7" s="198">
        <v>1122160.8799999999</v>
      </c>
      <c r="CC7" s="198">
        <v>882988.05</v>
      </c>
      <c r="CD7" s="198">
        <v>849971.17</v>
      </c>
      <c r="CE7" s="198">
        <v>1144915.69</v>
      </c>
      <c r="CF7" s="198">
        <v>1140221.28</v>
      </c>
      <c r="CG7" s="219">
        <v>1560549.33</v>
      </c>
      <c r="CH7" s="199"/>
      <c r="CI7" s="193"/>
      <c r="CJ7" s="193"/>
      <c r="CK7" s="193"/>
      <c r="CL7" s="221"/>
      <c r="CM7" s="195">
        <v>995260.56</v>
      </c>
      <c r="CN7" s="195">
        <v>950001.05</v>
      </c>
      <c r="CO7" s="195">
        <v>1281085.51</v>
      </c>
      <c r="CP7" s="195">
        <v>1157622.6299999999</v>
      </c>
      <c r="CQ7" s="195">
        <v>1264953.54</v>
      </c>
      <c r="CR7" s="195">
        <v>1353804.68</v>
      </c>
      <c r="CS7" s="195">
        <v>1278357.03</v>
      </c>
      <c r="CT7" s="195">
        <v>0</v>
      </c>
      <c r="CU7" s="195">
        <v>0</v>
      </c>
      <c r="CV7" s="195">
        <v>0</v>
      </c>
      <c r="CW7" s="195">
        <v>0</v>
      </c>
      <c r="CX7" s="195">
        <v>0</v>
      </c>
      <c r="CY7" s="191">
        <f>+DG7+DN7+DU7+EB7+EI7+EP7+EW7+FD7+FK7+FR7+FY7+GF7</f>
        <v>7064921.8200000003</v>
      </c>
      <c r="CZ7" s="192">
        <v>0</v>
      </c>
      <c r="DA7" s="192">
        <f>+DI7+DP7+DW7+ED7+EK7+ER7+EY7+FF7+FM7+FT7+GA7+GH7</f>
        <v>1216163.18</v>
      </c>
      <c r="DB7" s="193"/>
      <c r="DC7" s="194">
        <v>0</v>
      </c>
      <c r="DD7" s="222"/>
      <c r="DE7" s="222"/>
      <c r="DF7" s="195">
        <f>+CM7</f>
        <v>995260.56</v>
      </c>
      <c r="DG7" s="191">
        <v>992775.56</v>
      </c>
      <c r="DH7" s="192">
        <v>0</v>
      </c>
      <c r="DI7" s="191">
        <v>2485</v>
      </c>
      <c r="DJ7" s="193">
        <v>0</v>
      </c>
      <c r="DK7" s="194">
        <v>0</v>
      </c>
      <c r="DL7" s="222"/>
      <c r="DM7" s="198">
        <f>+CN7</f>
        <v>950001.05</v>
      </c>
      <c r="DN7" s="199">
        <v>843465.29</v>
      </c>
      <c r="DO7" s="192">
        <v>0</v>
      </c>
      <c r="DP7" s="199">
        <v>106535.76</v>
      </c>
      <c r="DQ7" s="193">
        <v>0</v>
      </c>
      <c r="DR7" s="194">
        <v>0</v>
      </c>
      <c r="DS7" s="222"/>
      <c r="DT7" s="198">
        <f>+CO7</f>
        <v>1281085.51</v>
      </c>
      <c r="DU7" s="199">
        <v>1130900.3600000001</v>
      </c>
      <c r="DV7" s="192"/>
      <c r="DW7" s="199">
        <v>150185.15</v>
      </c>
      <c r="DX7" s="193"/>
      <c r="DY7" s="194">
        <v>0</v>
      </c>
      <c r="DZ7" s="222"/>
      <c r="EA7" s="198">
        <f>+CP7</f>
        <v>1157622.6299999999</v>
      </c>
      <c r="EB7" s="199">
        <v>902336.15</v>
      </c>
      <c r="EC7" s="192">
        <v>0</v>
      </c>
      <c r="ED7" s="199">
        <v>255286.48</v>
      </c>
      <c r="EE7" s="193">
        <v>0</v>
      </c>
      <c r="EF7" s="194">
        <v>0</v>
      </c>
      <c r="EG7" s="222"/>
      <c r="EH7" s="198">
        <f>+CQ7</f>
        <v>1264953.54</v>
      </c>
      <c r="EI7" s="199">
        <v>990135</v>
      </c>
      <c r="EJ7" s="192">
        <v>0</v>
      </c>
      <c r="EK7" s="199">
        <v>274818.53999999998</v>
      </c>
      <c r="EL7" s="193">
        <v>0</v>
      </c>
      <c r="EM7" s="194">
        <v>0</v>
      </c>
      <c r="EN7" s="222"/>
      <c r="EO7" s="246">
        <f>+CR7</f>
        <v>1353804.68</v>
      </c>
      <c r="EP7" s="247">
        <v>1007031.9</v>
      </c>
      <c r="EQ7" s="248">
        <v>0</v>
      </c>
      <c r="ER7" s="247">
        <v>346772.78</v>
      </c>
      <c r="ES7" s="249"/>
      <c r="ET7" s="250">
        <v>0</v>
      </c>
      <c r="EU7" s="222"/>
      <c r="EV7" s="246">
        <f>+CS7</f>
        <v>1278357.03</v>
      </c>
      <c r="EW7" s="212">
        <v>1198277.56</v>
      </c>
      <c r="EX7" s="215">
        <v>0</v>
      </c>
      <c r="EY7" s="212">
        <v>80079.47</v>
      </c>
      <c r="EZ7" s="213">
        <v>0</v>
      </c>
      <c r="FA7" s="214">
        <v>0</v>
      </c>
      <c r="FC7" s="198">
        <f>+CT7</f>
        <v>0</v>
      </c>
      <c r="FD7" s="199">
        <v>0</v>
      </c>
      <c r="FE7" s="192">
        <v>0</v>
      </c>
      <c r="FF7" s="199">
        <v>0</v>
      </c>
      <c r="FG7" s="193">
        <v>0</v>
      </c>
      <c r="FH7" s="194">
        <v>0</v>
      </c>
      <c r="FJ7" s="163">
        <f>+CU7</f>
        <v>0</v>
      </c>
      <c r="FK7" s="164">
        <v>0</v>
      </c>
      <c r="FL7" s="160">
        <v>0</v>
      </c>
      <c r="FM7" s="164">
        <v>0</v>
      </c>
      <c r="FN7" s="161"/>
      <c r="FO7" s="162">
        <v>0</v>
      </c>
      <c r="FQ7" s="198">
        <f>+CV7</f>
        <v>0</v>
      </c>
      <c r="FR7" s="199">
        <v>0</v>
      </c>
      <c r="FS7" s="192">
        <v>0</v>
      </c>
      <c r="FT7" s="199">
        <v>0</v>
      </c>
      <c r="FU7" s="193">
        <v>0</v>
      </c>
      <c r="FV7" s="194">
        <v>0</v>
      </c>
      <c r="FX7" s="148">
        <f>+CW7</f>
        <v>0</v>
      </c>
      <c r="FY7" s="164">
        <v>0</v>
      </c>
      <c r="FZ7" s="160">
        <v>0</v>
      </c>
      <c r="GA7" s="164">
        <v>0</v>
      </c>
      <c r="GB7" s="161">
        <v>0</v>
      </c>
      <c r="GC7" s="162">
        <v>0</v>
      </c>
      <c r="GE7" s="165">
        <f>+CX7</f>
        <v>0</v>
      </c>
      <c r="GF7" s="182">
        <v>0</v>
      </c>
      <c r="GG7" s="183">
        <v>0</v>
      </c>
      <c r="GH7" s="182">
        <v>0</v>
      </c>
      <c r="GI7" s="183">
        <v>0</v>
      </c>
      <c r="GJ7" s="184">
        <v>0</v>
      </c>
    </row>
    <row r="8" spans="2:192" s="158" customFormat="1" ht="240.75" customHeight="1" thickBot="1" x14ac:dyDescent="0.3">
      <c r="B8" s="490"/>
      <c r="C8" s="429"/>
      <c r="D8" s="216" t="s">
        <v>94</v>
      </c>
      <c r="E8" s="217" t="s">
        <v>210</v>
      </c>
      <c r="F8" s="195">
        <v>0</v>
      </c>
      <c r="G8" s="198">
        <v>24402</v>
      </c>
      <c r="H8" s="198">
        <v>3850</v>
      </c>
      <c r="I8" s="198">
        <v>7316</v>
      </c>
      <c r="J8" s="198">
        <v>16216.8</v>
      </c>
      <c r="K8" s="198">
        <v>14894</v>
      </c>
      <c r="L8" s="198">
        <v>10185.6</v>
      </c>
      <c r="M8" s="198">
        <v>13150</v>
      </c>
      <c r="N8" s="198">
        <v>61317.75</v>
      </c>
      <c r="O8" s="198">
        <v>36393.599999999999</v>
      </c>
      <c r="P8" s="198">
        <v>13508</v>
      </c>
      <c r="Q8" s="219">
        <v>58619</v>
      </c>
      <c r="R8" s="199">
        <v>236278.75</v>
      </c>
      <c r="S8" s="223">
        <f>R8/178</f>
        <v>1327.4087078651685</v>
      </c>
      <c r="T8" s="223">
        <v>23574</v>
      </c>
      <c r="U8" s="193">
        <f>T8/178</f>
        <v>132.43820224719101</v>
      </c>
      <c r="V8" s="194" t="s">
        <v>41</v>
      </c>
      <c r="W8" s="195">
        <v>0</v>
      </c>
      <c r="X8" s="198">
        <v>1400</v>
      </c>
      <c r="Y8" s="198">
        <v>21229</v>
      </c>
      <c r="Z8" s="198">
        <v>24780</v>
      </c>
      <c r="AA8" s="198">
        <v>53136.7</v>
      </c>
      <c r="AB8" s="198">
        <v>27865</v>
      </c>
      <c r="AC8" s="198">
        <v>27860</v>
      </c>
      <c r="AD8" s="198">
        <v>7392</v>
      </c>
      <c r="AE8" s="198">
        <v>14837</v>
      </c>
      <c r="AF8" s="198">
        <v>6799</v>
      </c>
      <c r="AG8" s="198">
        <v>120844</v>
      </c>
      <c r="AH8" s="219">
        <v>45931.5</v>
      </c>
      <c r="AI8" s="199">
        <v>352074.2</v>
      </c>
      <c r="AJ8" s="193">
        <f>AI8/478</f>
        <v>736.55690376569044</v>
      </c>
      <c r="AK8" s="193">
        <v>0</v>
      </c>
      <c r="AL8" s="193">
        <v>0</v>
      </c>
      <c r="AM8" s="194" t="s">
        <v>45</v>
      </c>
      <c r="AN8" s="195">
        <v>660565.34</v>
      </c>
      <c r="AO8" s="198">
        <v>557473.81000000006</v>
      </c>
      <c r="AP8" s="198">
        <v>536893.29</v>
      </c>
      <c r="AQ8" s="198">
        <v>517240.13</v>
      </c>
      <c r="AR8" s="198">
        <v>604120.94999999995</v>
      </c>
      <c r="AS8" s="198">
        <v>578536.48</v>
      </c>
      <c r="AT8" s="198">
        <v>943425.64</v>
      </c>
      <c r="AU8" s="198">
        <v>558737.07999999996</v>
      </c>
      <c r="AV8" s="198">
        <v>589362.17000000004</v>
      </c>
      <c r="AW8" s="198">
        <v>538028.98</v>
      </c>
      <c r="AX8" s="198">
        <v>549265.24</v>
      </c>
      <c r="AY8" s="219">
        <v>969632.6</v>
      </c>
      <c r="AZ8" s="199">
        <v>7310406.04</v>
      </c>
      <c r="BA8" s="193">
        <f>AZ8/494</f>
        <v>14798.392793522267</v>
      </c>
      <c r="BB8" s="193">
        <v>292875.67</v>
      </c>
      <c r="BC8" s="193">
        <f>BB8/494</f>
        <v>592.86572874493925</v>
      </c>
      <c r="BD8" s="194" t="s">
        <v>48</v>
      </c>
      <c r="BE8" s="195">
        <v>457132.55</v>
      </c>
      <c r="BF8" s="198">
        <v>631269.03</v>
      </c>
      <c r="BG8" s="198">
        <v>583620.63</v>
      </c>
      <c r="BH8" s="198">
        <v>634487.55000000005</v>
      </c>
      <c r="BI8" s="198">
        <v>563705.18999999994</v>
      </c>
      <c r="BJ8" s="198">
        <v>585132.44999999995</v>
      </c>
      <c r="BK8" s="198">
        <v>979039.94</v>
      </c>
      <c r="BL8" s="198">
        <v>621577.64</v>
      </c>
      <c r="BM8" s="198">
        <v>569477.47</v>
      </c>
      <c r="BN8" s="198">
        <v>612051.68000000005</v>
      </c>
      <c r="BO8" s="198">
        <v>594333.35</v>
      </c>
      <c r="BP8" s="219">
        <v>932480.31</v>
      </c>
      <c r="BQ8" s="199"/>
      <c r="BR8" s="193"/>
      <c r="BS8" s="193"/>
      <c r="BT8" s="193"/>
      <c r="BU8" s="194"/>
      <c r="BV8" s="195">
        <v>441739.22</v>
      </c>
      <c r="BW8" s="198">
        <v>330244.67</v>
      </c>
      <c r="BX8" s="198">
        <v>345010.84</v>
      </c>
      <c r="BY8" s="198">
        <v>361430.8</v>
      </c>
      <c r="BZ8" s="198">
        <v>327647.59999999998</v>
      </c>
      <c r="CA8" s="198">
        <v>474758.73</v>
      </c>
      <c r="CB8" s="198">
        <v>770755</v>
      </c>
      <c r="CC8" s="198">
        <v>754128.19</v>
      </c>
      <c r="CD8" s="198">
        <v>670039.12</v>
      </c>
      <c r="CE8" s="198">
        <v>627772.22</v>
      </c>
      <c r="CF8" s="198">
        <v>631843.93999999994</v>
      </c>
      <c r="CG8" s="219">
        <v>1004634.15</v>
      </c>
      <c r="CH8" s="199"/>
      <c r="CI8" s="193"/>
      <c r="CJ8" s="193"/>
      <c r="CK8" s="193"/>
      <c r="CL8" s="221"/>
      <c r="CM8" s="196">
        <v>603945.36</v>
      </c>
      <c r="CN8" s="195">
        <v>526636.07999999996</v>
      </c>
      <c r="CO8" s="195">
        <v>562746.53</v>
      </c>
      <c r="CP8" s="195">
        <v>501055.63</v>
      </c>
      <c r="CQ8" s="195">
        <v>497736.1</v>
      </c>
      <c r="CR8" s="195">
        <v>543951.56999999995</v>
      </c>
      <c r="CS8" s="195">
        <v>640504.02</v>
      </c>
      <c r="CT8" s="195">
        <v>0</v>
      </c>
      <c r="CU8" s="195">
        <v>0</v>
      </c>
      <c r="CV8" s="195">
        <v>0</v>
      </c>
      <c r="CW8" s="195">
        <v>0</v>
      </c>
      <c r="CX8" s="195">
        <v>0</v>
      </c>
      <c r="CY8" s="191">
        <f>+DG8+DN8+DU8+EB8+EI8+EP8+EW8+FD8+FK8+FR8+FY8+GF8</f>
        <v>3818109.24</v>
      </c>
      <c r="CZ8" s="193">
        <v>0</v>
      </c>
      <c r="DA8" s="193">
        <f>+DI8+DP8+DW8+ED8+EK8+ER8+EY8+FF8+FM8+FT8+GA8+GH8</f>
        <v>58466.05</v>
      </c>
      <c r="DB8" s="193">
        <v>0</v>
      </c>
      <c r="DC8" s="194">
        <v>0</v>
      </c>
      <c r="DD8" s="222"/>
      <c r="DE8" s="222"/>
      <c r="DF8" s="195">
        <f>+CM8</f>
        <v>603945.36</v>
      </c>
      <c r="DG8" s="191">
        <v>603945.36</v>
      </c>
      <c r="DH8" s="193">
        <v>0</v>
      </c>
      <c r="DI8" s="191">
        <v>0</v>
      </c>
      <c r="DJ8" s="193">
        <v>0</v>
      </c>
      <c r="DK8" s="194">
        <v>0</v>
      </c>
      <c r="DL8" s="222"/>
      <c r="DM8" s="198">
        <f>+CN8</f>
        <v>526636.07999999996</v>
      </c>
      <c r="DN8" s="199">
        <v>526636.07999999996</v>
      </c>
      <c r="DO8" s="193"/>
      <c r="DP8" s="199">
        <v>0</v>
      </c>
      <c r="DQ8" s="193">
        <v>0</v>
      </c>
      <c r="DR8" s="194">
        <v>0</v>
      </c>
      <c r="DS8" s="222"/>
      <c r="DT8" s="198">
        <f>+CO8</f>
        <v>562746.53</v>
      </c>
      <c r="DU8" s="199">
        <v>559785.53</v>
      </c>
      <c r="DV8" s="193"/>
      <c r="DW8" s="199">
        <v>2961</v>
      </c>
      <c r="DX8" s="193"/>
      <c r="DY8" s="194">
        <v>0</v>
      </c>
      <c r="DZ8" s="222"/>
      <c r="EA8" s="198">
        <f>+CP8</f>
        <v>501055.63</v>
      </c>
      <c r="EB8" s="199">
        <v>483165.63</v>
      </c>
      <c r="EC8" s="193">
        <v>0</v>
      </c>
      <c r="ED8" s="199">
        <v>17890</v>
      </c>
      <c r="EE8" s="193">
        <v>0</v>
      </c>
      <c r="EF8" s="194">
        <v>0</v>
      </c>
      <c r="EG8" s="222"/>
      <c r="EH8" s="198">
        <f t="shared" ref="EH8" si="0">+CQ8</f>
        <v>497736.1</v>
      </c>
      <c r="EI8" s="199">
        <v>492697.59999999998</v>
      </c>
      <c r="EJ8" s="193">
        <v>0</v>
      </c>
      <c r="EK8" s="199">
        <v>5038.5</v>
      </c>
      <c r="EL8" s="193">
        <v>0</v>
      </c>
      <c r="EM8" s="194">
        <v>0</v>
      </c>
      <c r="EN8" s="222"/>
      <c r="EO8" s="246">
        <f t="shared" ref="EO8" si="1">+CR8</f>
        <v>543951.56999999995</v>
      </c>
      <c r="EP8" s="247">
        <v>514620.92</v>
      </c>
      <c r="EQ8" s="249">
        <v>0</v>
      </c>
      <c r="ER8" s="247">
        <v>29330.65</v>
      </c>
      <c r="ES8" s="249"/>
      <c r="ET8" s="250">
        <v>0</v>
      </c>
      <c r="EU8" s="222"/>
      <c r="EV8" s="246">
        <f t="shared" ref="EV8" si="2">+CS8</f>
        <v>640504.02</v>
      </c>
      <c r="EW8" s="212">
        <v>637258.12</v>
      </c>
      <c r="EX8" s="213">
        <v>0</v>
      </c>
      <c r="EY8" s="212">
        <v>3245.9</v>
      </c>
      <c r="EZ8" s="213">
        <v>0</v>
      </c>
      <c r="FA8" s="214">
        <v>0</v>
      </c>
      <c r="FC8" s="198">
        <f>+CT8</f>
        <v>0</v>
      </c>
      <c r="FD8" s="199">
        <v>0</v>
      </c>
      <c r="FE8" s="193">
        <v>0</v>
      </c>
      <c r="FF8" s="199">
        <v>0</v>
      </c>
      <c r="FG8" s="193">
        <v>0</v>
      </c>
      <c r="FH8" s="194">
        <v>0</v>
      </c>
      <c r="FJ8" s="163">
        <f t="shared" ref="FJ8" si="3">+CU8</f>
        <v>0</v>
      </c>
      <c r="FK8" s="164">
        <v>0</v>
      </c>
      <c r="FL8" s="161"/>
      <c r="FM8" s="164">
        <v>0</v>
      </c>
      <c r="FN8" s="161"/>
      <c r="FO8" s="162">
        <v>0</v>
      </c>
      <c r="FQ8" s="198">
        <f t="shared" ref="FQ8" si="4">+CV8</f>
        <v>0</v>
      </c>
      <c r="FR8" s="199">
        <v>0</v>
      </c>
      <c r="FS8" s="193">
        <v>0</v>
      </c>
      <c r="FT8" s="199">
        <v>0</v>
      </c>
      <c r="FU8" s="193">
        <v>0</v>
      </c>
      <c r="FV8" s="194">
        <v>0</v>
      </c>
      <c r="FX8" s="148">
        <f t="shared" ref="FX8" si="5">+CW8</f>
        <v>0</v>
      </c>
      <c r="FY8" s="164">
        <v>0</v>
      </c>
      <c r="FZ8" s="161">
        <v>0</v>
      </c>
      <c r="GA8" s="164">
        <v>0</v>
      </c>
      <c r="GB8" s="161">
        <v>0</v>
      </c>
      <c r="GC8" s="162">
        <v>0</v>
      </c>
      <c r="GE8" s="165">
        <f t="shared" ref="GE8" si="6">+CX8</f>
        <v>0</v>
      </c>
      <c r="GF8" s="182">
        <v>0</v>
      </c>
      <c r="GG8" s="161">
        <v>0</v>
      </c>
      <c r="GH8" s="182">
        <v>0</v>
      </c>
      <c r="GI8" s="161">
        <v>0</v>
      </c>
      <c r="GJ8" s="162">
        <v>0</v>
      </c>
    </row>
    <row r="9" spans="2:192" s="158" customFormat="1" ht="45" customHeight="1" thickBot="1" x14ac:dyDescent="0.45">
      <c r="B9" s="430" t="s">
        <v>24</v>
      </c>
      <c r="C9" s="431"/>
      <c r="D9" s="431"/>
      <c r="E9" s="432"/>
      <c r="F9" s="224">
        <f t="shared" ref="F9:Q9" si="7">SUM(F7:F8)</f>
        <v>832589.86</v>
      </c>
      <c r="G9" s="224">
        <f t="shared" si="7"/>
        <v>1498599.71</v>
      </c>
      <c r="H9" s="224">
        <f t="shared" si="7"/>
        <v>1395098.36</v>
      </c>
      <c r="I9" s="224">
        <f t="shared" si="7"/>
        <v>1359647.09</v>
      </c>
      <c r="J9" s="224">
        <f t="shared" si="7"/>
        <v>1432029.18</v>
      </c>
      <c r="K9" s="224">
        <f t="shared" si="7"/>
        <v>1230796.78</v>
      </c>
      <c r="L9" s="224">
        <f t="shared" si="7"/>
        <v>1701303.12</v>
      </c>
      <c r="M9" s="224">
        <f t="shared" si="7"/>
        <v>923892.59</v>
      </c>
      <c r="N9" s="224">
        <f t="shared" si="7"/>
        <v>1151577.6399999999</v>
      </c>
      <c r="O9" s="224">
        <f t="shared" si="7"/>
        <v>1166372.25</v>
      </c>
      <c r="P9" s="224">
        <f t="shared" si="7"/>
        <v>1316334.78</v>
      </c>
      <c r="Q9" s="200">
        <f t="shared" si="7"/>
        <v>1306406.3500000001</v>
      </c>
      <c r="R9" s="189"/>
      <c r="S9" s="225"/>
      <c r="T9" s="189"/>
      <c r="U9" s="189"/>
      <c r="V9" s="189"/>
      <c r="W9" s="224">
        <f t="shared" ref="W9:AH9" si="8">SUM(W7:W8)</f>
        <v>805618.16</v>
      </c>
      <c r="X9" s="224">
        <f t="shared" si="8"/>
        <v>933073.02</v>
      </c>
      <c r="Y9" s="224">
        <f t="shared" si="8"/>
        <v>1065381.23</v>
      </c>
      <c r="Z9" s="224">
        <f t="shared" si="8"/>
        <v>1016077.1</v>
      </c>
      <c r="AA9" s="224">
        <f t="shared" si="8"/>
        <v>1151132.69</v>
      </c>
      <c r="AB9" s="224">
        <f t="shared" si="8"/>
        <v>1138679.04</v>
      </c>
      <c r="AC9" s="224">
        <f t="shared" si="8"/>
        <v>1506320.44</v>
      </c>
      <c r="AD9" s="224">
        <f t="shared" si="8"/>
        <v>1111423.79</v>
      </c>
      <c r="AE9" s="224">
        <f t="shared" si="8"/>
        <v>960933.64</v>
      </c>
      <c r="AF9" s="224">
        <f t="shared" si="8"/>
        <v>1357262.75</v>
      </c>
      <c r="AG9" s="224">
        <f t="shared" si="8"/>
        <v>1810696.14</v>
      </c>
      <c r="AH9" s="200">
        <f t="shared" si="8"/>
        <v>1370283.94</v>
      </c>
      <c r="AI9" s="189"/>
      <c r="AJ9" s="189"/>
      <c r="AK9" s="189"/>
      <c r="AL9" s="189"/>
      <c r="AM9" s="189"/>
      <c r="AN9" s="224">
        <f t="shared" ref="AN9:AY9" si="9">SUM(AN7:AN8)</f>
        <v>1521581.31</v>
      </c>
      <c r="AO9" s="224">
        <f t="shared" si="9"/>
        <v>1312932.96</v>
      </c>
      <c r="AP9" s="224">
        <f t="shared" si="9"/>
        <v>1873159.87</v>
      </c>
      <c r="AQ9" s="224">
        <f t="shared" si="9"/>
        <v>1750450.4500000002</v>
      </c>
      <c r="AR9" s="224">
        <f t="shared" si="9"/>
        <v>2070047.28</v>
      </c>
      <c r="AS9" s="224">
        <f t="shared" si="9"/>
        <v>1497871.03</v>
      </c>
      <c r="AT9" s="224">
        <f t="shared" si="9"/>
        <v>2190128.1</v>
      </c>
      <c r="AU9" s="224">
        <f t="shared" si="9"/>
        <v>1607986.2999999998</v>
      </c>
      <c r="AV9" s="224">
        <f t="shared" si="9"/>
        <v>1467899.4300000002</v>
      </c>
      <c r="AW9" s="224">
        <f t="shared" si="9"/>
        <v>1368699.43</v>
      </c>
      <c r="AX9" s="224">
        <f t="shared" si="9"/>
        <v>2167305.09</v>
      </c>
      <c r="AY9" s="200">
        <f t="shared" si="9"/>
        <v>2138003.2799999998</v>
      </c>
      <c r="AZ9" s="189"/>
      <c r="BA9" s="189"/>
      <c r="BB9" s="189"/>
      <c r="BC9" s="189"/>
      <c r="BD9" s="189"/>
      <c r="BE9" s="224">
        <f t="shared" ref="BE9:BP9" si="10">SUM(BE7:BE8)</f>
        <v>1095147.8899999999</v>
      </c>
      <c r="BF9" s="224">
        <f t="shared" si="10"/>
        <v>1199269.26</v>
      </c>
      <c r="BG9" s="224">
        <f t="shared" si="10"/>
        <v>1137985.29</v>
      </c>
      <c r="BH9" s="224">
        <f t="shared" si="10"/>
        <v>1287580.57</v>
      </c>
      <c r="BI9" s="224">
        <f t="shared" si="10"/>
        <v>1243231.52</v>
      </c>
      <c r="BJ9" s="224">
        <f t="shared" si="10"/>
        <v>2214585.7599999998</v>
      </c>
      <c r="BK9" s="224">
        <f t="shared" si="10"/>
        <v>2080779.23</v>
      </c>
      <c r="BL9" s="224">
        <f t="shared" si="10"/>
        <v>1387559.8900000001</v>
      </c>
      <c r="BM9" s="224">
        <f t="shared" si="10"/>
        <v>1354620.7</v>
      </c>
      <c r="BN9" s="224">
        <f t="shared" si="10"/>
        <v>1426001.79</v>
      </c>
      <c r="BO9" s="224">
        <f t="shared" si="10"/>
        <v>1591278.8599999999</v>
      </c>
      <c r="BP9" s="224">
        <f t="shared" si="10"/>
        <v>2318334.88</v>
      </c>
      <c r="BQ9" s="189"/>
      <c r="BR9" s="189"/>
      <c r="BS9" s="189"/>
      <c r="BT9" s="189"/>
      <c r="BU9" s="189"/>
      <c r="BV9" s="224">
        <f t="shared" ref="BV9:CG9" si="11">SUM(BV7:BV8)</f>
        <v>1082919.4099999999</v>
      </c>
      <c r="BW9" s="224">
        <f t="shared" si="11"/>
        <v>959913.92999999993</v>
      </c>
      <c r="BX9" s="224">
        <f t="shared" si="11"/>
        <v>1540062.3800000001</v>
      </c>
      <c r="BY9" s="224">
        <f t="shared" si="11"/>
        <v>1063258.92</v>
      </c>
      <c r="BZ9" s="224">
        <f t="shared" si="11"/>
        <v>1241179.92</v>
      </c>
      <c r="CA9" s="224">
        <f t="shared" si="11"/>
        <v>1251963.19</v>
      </c>
      <c r="CB9" s="224">
        <f t="shared" si="11"/>
        <v>1892915.88</v>
      </c>
      <c r="CC9" s="224">
        <f t="shared" si="11"/>
        <v>1637116.24</v>
      </c>
      <c r="CD9" s="224">
        <f t="shared" si="11"/>
        <v>1520010.29</v>
      </c>
      <c r="CE9" s="224">
        <f t="shared" si="11"/>
        <v>1772687.91</v>
      </c>
      <c r="CF9" s="224">
        <f t="shared" si="11"/>
        <v>1772065.22</v>
      </c>
      <c r="CG9" s="224">
        <f t="shared" si="11"/>
        <v>2565183.48</v>
      </c>
      <c r="CH9" s="189"/>
      <c r="CI9" s="189"/>
      <c r="CJ9" s="189"/>
      <c r="CK9" s="189"/>
      <c r="CL9" s="189"/>
      <c r="CM9" s="197">
        <f t="shared" ref="CM9:CX9" si="12">SUM(CM7:CM8)</f>
        <v>1599205.92</v>
      </c>
      <c r="CN9" s="197">
        <f t="shared" si="12"/>
        <v>1476637.13</v>
      </c>
      <c r="CO9" s="197">
        <f t="shared" si="12"/>
        <v>1843832.04</v>
      </c>
      <c r="CP9" s="197">
        <f>SUM(CP7:CP8)</f>
        <v>1658678.2599999998</v>
      </c>
      <c r="CQ9" s="197">
        <f t="shared" si="12"/>
        <v>1762689.6400000001</v>
      </c>
      <c r="CR9" s="197">
        <f t="shared" si="12"/>
        <v>1897756.25</v>
      </c>
      <c r="CS9" s="197">
        <f t="shared" si="12"/>
        <v>1918861.05</v>
      </c>
      <c r="CT9" s="197">
        <f t="shared" si="12"/>
        <v>0</v>
      </c>
      <c r="CU9" s="197">
        <f t="shared" si="12"/>
        <v>0</v>
      </c>
      <c r="CV9" s="197">
        <f t="shared" si="12"/>
        <v>0</v>
      </c>
      <c r="CW9" s="197">
        <f t="shared" si="12"/>
        <v>0</v>
      </c>
      <c r="CX9" s="197">
        <f t="shared" si="12"/>
        <v>0</v>
      </c>
      <c r="CY9" s="189"/>
      <c r="CZ9" s="189"/>
      <c r="DA9" s="189"/>
      <c r="DB9" s="189"/>
      <c r="DC9" s="189"/>
      <c r="DD9" s="222"/>
      <c r="DE9" s="222"/>
      <c r="DF9" s="200">
        <f>SUM(DF7:DF8)</f>
        <v>1599205.92</v>
      </c>
      <c r="DG9" s="436"/>
      <c r="DH9" s="437"/>
      <c r="DI9" s="437"/>
      <c r="DJ9" s="437"/>
      <c r="DK9" s="437"/>
      <c r="DL9" s="222"/>
      <c r="DM9" s="200">
        <f>SUM(DM7:DM8)</f>
        <v>1476637.13</v>
      </c>
      <c r="DN9" s="189"/>
      <c r="DO9" s="189"/>
      <c r="DP9" s="189"/>
      <c r="DQ9" s="189"/>
      <c r="DR9" s="189"/>
      <c r="DS9" s="222"/>
      <c r="DT9" s="200">
        <f>SUM(DT7:DT8)</f>
        <v>1843832.04</v>
      </c>
      <c r="DU9" s="189"/>
      <c r="DV9" s="189"/>
      <c r="DW9" s="189"/>
      <c r="DX9" s="189"/>
      <c r="DY9" s="189"/>
      <c r="DZ9" s="222"/>
      <c r="EA9" s="200">
        <f>SUM(EA7:EA8)</f>
        <v>1658678.2599999998</v>
      </c>
      <c r="EB9" s="189"/>
      <c r="EC9" s="189"/>
      <c r="ED9" s="189"/>
      <c r="EE9" s="189"/>
      <c r="EF9" s="189"/>
      <c r="EG9" s="222"/>
      <c r="EH9" s="200">
        <f>SUM(EH7:EH8)</f>
        <v>1762689.6400000001</v>
      </c>
      <c r="EI9" s="189"/>
      <c r="EJ9" s="189"/>
      <c r="EK9" s="189"/>
      <c r="EL9" s="189"/>
      <c r="EM9" s="189"/>
      <c r="EN9" s="222"/>
      <c r="EO9" s="251">
        <f>SUM(EO7:EO8)</f>
        <v>1897756.25</v>
      </c>
      <c r="EP9" s="252"/>
      <c r="EQ9" s="252"/>
      <c r="ER9" s="252"/>
      <c r="ES9" s="252"/>
      <c r="ET9" s="252"/>
      <c r="EU9" s="222"/>
      <c r="EV9" s="251">
        <f>SUM(EV7:EV8)</f>
        <v>1918861.05</v>
      </c>
      <c r="EW9" s="438"/>
      <c r="EX9" s="439"/>
      <c r="EY9" s="439"/>
      <c r="EZ9" s="439"/>
      <c r="FA9" s="439"/>
      <c r="FC9" s="200">
        <f>SUM(FC7:FC8)</f>
        <v>0</v>
      </c>
      <c r="FD9" s="436"/>
      <c r="FE9" s="437"/>
      <c r="FF9" s="437"/>
      <c r="FG9" s="437"/>
      <c r="FH9" s="437"/>
      <c r="FJ9" s="175">
        <f>SUM(FJ7:FJ8)</f>
        <v>0</v>
      </c>
      <c r="FK9" s="405"/>
      <c r="FL9" s="406"/>
      <c r="FM9" s="406"/>
      <c r="FN9" s="406"/>
      <c r="FO9" s="406"/>
      <c r="FQ9" s="200">
        <f>SUM(FQ7:FQ8)</f>
        <v>0</v>
      </c>
      <c r="FR9" s="405"/>
      <c r="FS9" s="406"/>
      <c r="FT9" s="406"/>
      <c r="FU9" s="406"/>
      <c r="FV9" s="406"/>
      <c r="FX9" s="175">
        <f>SUM(FX7:FX8)</f>
        <v>0</v>
      </c>
      <c r="FY9" s="405"/>
      <c r="FZ9" s="406"/>
      <c r="GA9" s="406"/>
      <c r="GB9" s="406"/>
      <c r="GC9" s="406"/>
      <c r="GE9" s="175">
        <f>SUM(GE7:GE8)</f>
        <v>0</v>
      </c>
      <c r="GF9" s="405"/>
      <c r="GG9" s="406"/>
      <c r="GH9" s="406"/>
      <c r="GI9" s="406"/>
      <c r="GJ9" s="406"/>
    </row>
    <row r="10" spans="2:192" ht="29.25" customHeight="1" thickBot="1" x14ac:dyDescent="0.4">
      <c r="B10" s="433"/>
      <c r="C10" s="434"/>
      <c r="D10" s="434"/>
      <c r="E10" s="435"/>
      <c r="F10" s="422">
        <f>SUM(F9:Q9)</f>
        <v>15314647.709999999</v>
      </c>
      <c r="G10" s="423"/>
      <c r="H10" s="423"/>
      <c r="I10" s="423"/>
      <c r="J10" s="423"/>
      <c r="K10" s="423"/>
      <c r="L10" s="423"/>
      <c r="M10" s="423"/>
      <c r="N10" s="423"/>
      <c r="O10" s="423"/>
      <c r="P10" s="423"/>
      <c r="Q10" s="424"/>
      <c r="R10" s="226"/>
      <c r="S10" s="226"/>
      <c r="T10" s="226"/>
      <c r="U10" s="226"/>
      <c r="V10" s="226"/>
      <c r="W10" s="422">
        <f>SUM(W9:AH9)</f>
        <v>14226881.939999999</v>
      </c>
      <c r="X10" s="423"/>
      <c r="Y10" s="423"/>
      <c r="Z10" s="423"/>
      <c r="AA10" s="423"/>
      <c r="AB10" s="423"/>
      <c r="AC10" s="423"/>
      <c r="AD10" s="423"/>
      <c r="AE10" s="423"/>
      <c r="AF10" s="423"/>
      <c r="AG10" s="423"/>
      <c r="AH10" s="424"/>
      <c r="AI10" s="226"/>
      <c r="AJ10" s="226"/>
      <c r="AK10" s="226"/>
      <c r="AL10" s="226"/>
      <c r="AM10" s="226"/>
      <c r="AN10" s="422">
        <f>SUM(AN9:AY9)</f>
        <v>20966064.530000001</v>
      </c>
      <c r="AO10" s="423"/>
      <c r="AP10" s="423"/>
      <c r="AQ10" s="423"/>
      <c r="AR10" s="423"/>
      <c r="AS10" s="423"/>
      <c r="AT10" s="423"/>
      <c r="AU10" s="423"/>
      <c r="AV10" s="423"/>
      <c r="AW10" s="423"/>
      <c r="AX10" s="423"/>
      <c r="AY10" s="424"/>
      <c r="AZ10" s="226"/>
      <c r="BA10" s="226"/>
      <c r="BB10" s="226"/>
      <c r="BC10" s="226"/>
      <c r="BD10" s="226"/>
      <c r="BE10" s="422">
        <f>SUM(BE9:BP9)</f>
        <v>18336375.639999997</v>
      </c>
      <c r="BF10" s="423"/>
      <c r="BG10" s="423"/>
      <c r="BH10" s="423"/>
      <c r="BI10" s="423"/>
      <c r="BJ10" s="423"/>
      <c r="BK10" s="423"/>
      <c r="BL10" s="423"/>
      <c r="BM10" s="423"/>
      <c r="BN10" s="423"/>
      <c r="BO10" s="423"/>
      <c r="BP10" s="424"/>
      <c r="BQ10" s="226"/>
      <c r="BR10" s="226"/>
      <c r="BS10" s="226"/>
      <c r="BT10" s="226"/>
      <c r="BU10" s="226"/>
      <c r="BV10" s="422">
        <f>SUM(BV9:CG9)</f>
        <v>18299276.77</v>
      </c>
      <c r="BW10" s="423"/>
      <c r="BX10" s="423"/>
      <c r="BY10" s="423"/>
      <c r="BZ10" s="423"/>
      <c r="CA10" s="423"/>
      <c r="CB10" s="423"/>
      <c r="CC10" s="423"/>
      <c r="CD10" s="423"/>
      <c r="CE10" s="423"/>
      <c r="CF10" s="423"/>
      <c r="CG10" s="424"/>
      <c r="CH10" s="226"/>
      <c r="CI10" s="226"/>
      <c r="CJ10" s="226"/>
      <c r="CK10" s="226"/>
      <c r="CL10" s="226"/>
      <c r="CM10" s="422">
        <f>SUM(CM9:CX9)</f>
        <v>12157660.290000001</v>
      </c>
      <c r="CN10" s="423"/>
      <c r="CO10" s="423"/>
      <c r="CP10" s="423"/>
      <c r="CQ10" s="423"/>
      <c r="CR10" s="423"/>
      <c r="CS10" s="423"/>
      <c r="CT10" s="423"/>
      <c r="CU10" s="423"/>
      <c r="CV10" s="423"/>
      <c r="CW10" s="423"/>
      <c r="CX10" s="423"/>
      <c r="CY10" s="423"/>
      <c r="CZ10" s="423"/>
      <c r="DA10" s="423"/>
      <c r="DB10" s="423"/>
      <c r="DC10" s="424"/>
      <c r="EB10" s="225"/>
      <c r="EC10" s="225"/>
      <c r="EP10" s="254"/>
      <c r="EW10" s="173"/>
      <c r="FD10" s="173"/>
    </row>
    <row r="11" spans="2:192" ht="51" customHeight="1" x14ac:dyDescent="0.35">
      <c r="EB11" s="225"/>
      <c r="EC11" s="225"/>
      <c r="EP11" s="254"/>
    </row>
    <row r="12" spans="2:192" ht="26.25" x14ac:dyDescent="0.4">
      <c r="B12" s="231" t="s">
        <v>215</v>
      </c>
      <c r="C12" s="228"/>
      <c r="D12" s="228"/>
      <c r="E12" s="228"/>
      <c r="F12" s="228"/>
      <c r="G12" s="228"/>
      <c r="H12" s="228"/>
      <c r="I12" s="228"/>
      <c r="J12" s="228"/>
      <c r="K12" s="228"/>
      <c r="L12" s="228"/>
      <c r="M12" s="228"/>
      <c r="N12" s="228"/>
      <c r="O12" s="228"/>
      <c r="P12" s="228"/>
      <c r="Q12" s="228"/>
      <c r="R12" s="228"/>
      <c r="S12" s="228"/>
      <c r="T12" s="228"/>
      <c r="U12" s="228"/>
      <c r="V12" s="228"/>
    </row>
    <row r="13" spans="2:192" ht="26.25" x14ac:dyDescent="0.4">
      <c r="B13" s="231"/>
      <c r="C13" s="228"/>
      <c r="D13" s="228"/>
      <c r="E13" s="228"/>
      <c r="F13" s="228"/>
      <c r="G13" s="228"/>
      <c r="H13" s="228"/>
      <c r="I13" s="228"/>
      <c r="J13" s="228"/>
      <c r="K13" s="228"/>
      <c r="L13" s="228"/>
      <c r="M13" s="228"/>
      <c r="N13" s="228"/>
      <c r="O13" s="228"/>
      <c r="P13" s="228"/>
      <c r="Q13" s="228"/>
      <c r="R13" s="228"/>
      <c r="S13" s="228"/>
      <c r="T13" s="228"/>
      <c r="U13" s="228"/>
      <c r="V13" s="228"/>
    </row>
    <row r="14" spans="2:192" ht="26.25" x14ac:dyDescent="0.4">
      <c r="B14" s="231"/>
      <c r="C14" s="228"/>
      <c r="D14" s="228"/>
      <c r="E14" s="228"/>
      <c r="F14" s="228"/>
      <c r="G14" s="228"/>
      <c r="H14" s="228"/>
      <c r="I14" s="228"/>
      <c r="J14" s="228"/>
      <c r="K14" s="228"/>
      <c r="L14" s="228"/>
      <c r="M14" s="228"/>
      <c r="N14" s="228"/>
      <c r="O14" s="228"/>
      <c r="P14" s="228"/>
      <c r="Q14" s="228"/>
      <c r="R14" s="228"/>
      <c r="S14" s="228"/>
      <c r="T14" s="228"/>
      <c r="U14" s="228"/>
      <c r="V14" s="228"/>
    </row>
    <row r="15" spans="2:192" ht="26.25" x14ac:dyDescent="0.4">
      <c r="B15" s="231"/>
      <c r="C15" s="228"/>
      <c r="D15" s="228"/>
      <c r="E15" s="228"/>
      <c r="F15" s="228"/>
      <c r="G15" s="228"/>
      <c r="H15" s="228"/>
      <c r="I15" s="228"/>
      <c r="J15" s="228"/>
      <c r="K15" s="228"/>
      <c r="L15" s="228"/>
      <c r="M15" s="228"/>
      <c r="N15" s="228"/>
      <c r="O15" s="228"/>
      <c r="P15" s="228"/>
      <c r="Q15" s="228"/>
      <c r="R15" s="228"/>
      <c r="S15" s="228"/>
      <c r="T15" s="228"/>
      <c r="U15" s="228"/>
      <c r="V15" s="228"/>
    </row>
    <row r="16" spans="2: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488"/>
      <c r="E17" s="488"/>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row>
    <row r="18" spans="2:149" ht="26.25" x14ac:dyDescent="0.4">
      <c r="B18" s="231" t="s">
        <v>204</v>
      </c>
      <c r="C18" s="228"/>
      <c r="D18" s="190"/>
      <c r="E18" s="231"/>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255"/>
      <c r="CR18" s="189" t="s">
        <v>216</v>
      </c>
      <c r="DB18" s="189" t="s">
        <v>212</v>
      </c>
    </row>
    <row r="19" spans="2:149" ht="28.5" x14ac:dyDescent="0.45">
      <c r="B19" s="190"/>
      <c r="C19" s="242" t="s">
        <v>213</v>
      </c>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242"/>
      <c r="CN19" s="190"/>
      <c r="CO19" s="190"/>
      <c r="CP19" s="190"/>
      <c r="CQ19" s="255"/>
      <c r="CR19" s="132"/>
      <c r="CS19" s="491"/>
      <c r="CT19" s="491"/>
      <c r="CU19" s="491"/>
      <c r="CV19" s="491"/>
      <c r="CW19" s="491"/>
      <c r="CX19" s="491"/>
      <c r="EP19" s="229"/>
      <c r="EQ19" s="229"/>
      <c r="ER19" s="230"/>
      <c r="ES19" s="230"/>
    </row>
    <row r="20" spans="2:149" ht="28.5" x14ac:dyDescent="0.45">
      <c r="B20" s="190"/>
      <c r="C20" s="242" t="s">
        <v>214</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242"/>
      <c r="CN20" s="190"/>
      <c r="CO20" s="190"/>
      <c r="CP20" s="190"/>
      <c r="CQ20" s="255"/>
      <c r="CR20" s="132"/>
      <c r="CS20" s="491"/>
      <c r="CT20" s="491"/>
      <c r="CU20" s="491"/>
      <c r="CV20" s="491"/>
      <c r="CW20" s="491"/>
      <c r="CX20" s="491"/>
      <c r="EP20" s="230"/>
      <c r="EQ20" s="230"/>
      <c r="ER20" s="230"/>
      <c r="ES20" s="230"/>
    </row>
    <row r="21" spans="2:149" ht="28.5" x14ac:dyDescent="0.45">
      <c r="B21" s="190"/>
      <c r="C21" s="242" t="s">
        <v>197</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242"/>
      <c r="CN21" s="190"/>
      <c r="CO21" s="190"/>
      <c r="CP21" s="190"/>
      <c r="CQ21" s="190"/>
      <c r="CS21" s="491"/>
      <c r="CT21" s="491"/>
      <c r="CU21" s="491"/>
      <c r="CV21" s="491"/>
      <c r="CW21" s="491"/>
      <c r="CX21" s="491"/>
      <c r="EP21" s="230"/>
      <c r="EQ21" s="230"/>
      <c r="ER21" s="230"/>
      <c r="ES21" s="230"/>
    </row>
    <row r="22" spans="2:149" ht="28.5" x14ac:dyDescent="0.45">
      <c r="B22" s="190"/>
      <c r="C22" s="228"/>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256"/>
      <c r="CN22" s="190"/>
      <c r="CO22" s="190"/>
      <c r="CP22" s="190"/>
      <c r="CQ22" s="190"/>
      <c r="EP22" s="230"/>
      <c r="EQ22" s="230"/>
      <c r="ER22" s="230"/>
      <c r="ES22" s="230"/>
    </row>
    <row r="23" spans="2:149" ht="28.5" x14ac:dyDescent="0.45">
      <c r="B23" s="190"/>
      <c r="C23" s="228"/>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EP23" s="230"/>
      <c r="EQ23" s="230"/>
      <c r="ER23" s="230"/>
      <c r="ES23" s="230"/>
    </row>
  </sheetData>
  <mergeCells count="123">
    <mergeCell ref="CS21:CX21"/>
    <mergeCell ref="CS19:CX19"/>
    <mergeCell ref="CS20:CX20"/>
    <mergeCell ref="BE4:CX4"/>
    <mergeCell ref="F5:Q5"/>
    <mergeCell ref="R5:R6"/>
    <mergeCell ref="AJ5:AJ6"/>
    <mergeCell ref="AK5:AK6"/>
    <mergeCell ref="AL5:AL6"/>
    <mergeCell ref="S5:S6"/>
    <mergeCell ref="T5:T6"/>
    <mergeCell ref="CI5:CI6"/>
    <mergeCell ref="CJ5:CJ6"/>
    <mergeCell ref="CK5:CK6"/>
    <mergeCell ref="CL5:CL6"/>
    <mergeCell ref="B7:B8"/>
    <mergeCell ref="C7:C8"/>
    <mergeCell ref="B4:B6"/>
    <mergeCell ref="C4:C6"/>
    <mergeCell ref="D4:D6"/>
    <mergeCell ref="E4:E6"/>
    <mergeCell ref="F4:AY4"/>
    <mergeCell ref="U5:U6"/>
    <mergeCell ref="V5:V6"/>
    <mergeCell ref="W5:AH5"/>
    <mergeCell ref="D17:E17"/>
    <mergeCell ref="AI5:AI6"/>
    <mergeCell ref="BR5:BR6"/>
    <mergeCell ref="BS5:BS6"/>
    <mergeCell ref="BA5:BA6"/>
    <mergeCell ref="BB5:BB6"/>
    <mergeCell ref="BC5:BC6"/>
    <mergeCell ref="BD5:BD6"/>
    <mergeCell ref="BE5:BP5"/>
    <mergeCell ref="BQ5:BQ6"/>
    <mergeCell ref="DC5:DC6"/>
    <mergeCell ref="DG5:DG6"/>
    <mergeCell ref="AM5:AM6"/>
    <mergeCell ref="AN5:AY5"/>
    <mergeCell ref="AZ5:AZ6"/>
    <mergeCell ref="DH5:DH6"/>
    <mergeCell ref="DY5:DY6"/>
    <mergeCell ref="CY5:CY6"/>
    <mergeCell ref="BT5:BT6"/>
    <mergeCell ref="BU5:BU6"/>
    <mergeCell ref="BV5:CG5"/>
    <mergeCell ref="CH5:CH6"/>
    <mergeCell ref="DI5:DI6"/>
    <mergeCell ref="DJ5:DJ6"/>
    <mergeCell ref="DK5:DK6"/>
    <mergeCell ref="DN5:DN6"/>
    <mergeCell ref="CM5:CX5"/>
    <mergeCell ref="CZ5:CZ6"/>
    <mergeCell ref="DA5:DA6"/>
    <mergeCell ref="DB5:DB6"/>
    <mergeCell ref="EE5:EE6"/>
    <mergeCell ref="EF5:EF6"/>
    <mergeCell ref="DQ5:DQ6"/>
    <mergeCell ref="DR5:DR6"/>
    <mergeCell ref="DU5:DU6"/>
    <mergeCell ref="DV5:DV6"/>
    <mergeCell ref="DW5:DW6"/>
    <mergeCell ref="DX5:DX6"/>
    <mergeCell ref="DO5:DO6"/>
    <mergeCell ref="DP5:DP6"/>
    <mergeCell ref="FK5:FK6"/>
    <mergeCell ref="FL5:FL6"/>
    <mergeCell ref="FM5:FM6"/>
    <mergeCell ref="FN5:FN6"/>
    <mergeCell ref="EY5:EY6"/>
    <mergeCell ref="EZ5:EZ6"/>
    <mergeCell ref="FA5:FA6"/>
    <mergeCell ref="FD5:FD6"/>
    <mergeCell ref="FE5:FE6"/>
    <mergeCell ref="FF5:FF6"/>
    <mergeCell ref="FD9:FH9"/>
    <mergeCell ref="FK9:FO9"/>
    <mergeCell ref="FR9:FV9"/>
    <mergeCell ref="FY9:GC9"/>
    <mergeCell ref="GF9:GJ9"/>
    <mergeCell ref="DG9:DK9"/>
    <mergeCell ref="GG5:GG6"/>
    <mergeCell ref="GH5:GH6"/>
    <mergeCell ref="GI5:GI6"/>
    <mergeCell ref="GJ5:GJ6"/>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B2:ET2"/>
    <mergeCell ref="B9:E10"/>
    <mergeCell ref="CM10:DC10"/>
    <mergeCell ref="F10:Q10"/>
    <mergeCell ref="W10:AH10"/>
    <mergeCell ref="AN10:AY10"/>
    <mergeCell ref="BE10:BP10"/>
    <mergeCell ref="BV10:CG10"/>
    <mergeCell ref="EW9:FA9"/>
    <mergeCell ref="EQ5:EQ6"/>
    <mergeCell ref="ER5:ER6"/>
    <mergeCell ref="ES5:ES6"/>
    <mergeCell ref="ET5:ET6"/>
    <mergeCell ref="EW5:EW6"/>
    <mergeCell ref="EX5:EX6"/>
    <mergeCell ref="EI5:EI6"/>
    <mergeCell ref="EJ5:EJ6"/>
    <mergeCell ref="EK5:EK6"/>
    <mergeCell ref="EL5:EL6"/>
    <mergeCell ref="EM5:EM6"/>
    <mergeCell ref="EP5:EP6"/>
    <mergeCell ref="EB5:EB6"/>
    <mergeCell ref="EC5:EC6"/>
    <mergeCell ref="ED5:ED6"/>
  </mergeCells>
  <printOptions horizontalCentered="1"/>
  <pageMargins left="0.19685039370078741" right="0.19685039370078741" top="0.94488188976377963" bottom="0.74803149606299213" header="0.31496062992125984" footer="0.31496062992125984"/>
  <pageSetup paperSize="17"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topLeftCell="A5" zoomScale="110" zoomScaleNormal="110" workbookViewId="0">
      <selection activeCell="C14" sqref="C14"/>
    </sheetView>
  </sheetViews>
  <sheetFormatPr baseColWidth="10" defaultRowHeight="16.5" x14ac:dyDescent="0.3"/>
  <cols>
    <col min="1" max="1" width="2.140625" style="59" customWidth="1"/>
    <col min="2" max="2" width="21.140625" style="59" customWidth="1"/>
    <col min="3" max="3" width="59" style="59" customWidth="1"/>
    <col min="4" max="4" width="24" style="59" customWidth="1"/>
    <col min="5" max="16384" width="11.42578125" style="59"/>
  </cols>
  <sheetData>
    <row r="1" spans="2:4" ht="23.25" hidden="1" x14ac:dyDescent="0.35">
      <c r="B1" s="492" t="s">
        <v>73</v>
      </c>
      <c r="C1" s="492"/>
      <c r="D1" s="492"/>
    </row>
    <row r="2" spans="2:4" hidden="1" x14ac:dyDescent="0.3"/>
    <row r="3" spans="2:4" ht="409.5" hidden="1" customHeight="1" x14ac:dyDescent="0.3">
      <c r="B3" s="493" t="s">
        <v>90</v>
      </c>
      <c r="C3" s="493"/>
      <c r="D3" s="493"/>
    </row>
    <row r="4" spans="2:4" hidden="1" x14ac:dyDescent="0.3"/>
    <row r="6" spans="2:4" s="62" customFormat="1" ht="38.25" customHeight="1" x14ac:dyDescent="0.25">
      <c r="B6" s="60" t="s">
        <v>74</v>
      </c>
      <c r="C6" s="61" t="s">
        <v>75</v>
      </c>
      <c r="D6" s="60" t="s">
        <v>76</v>
      </c>
    </row>
    <row r="7" spans="2:4" s="65" customFormat="1" x14ac:dyDescent="0.25">
      <c r="B7" s="63" t="s">
        <v>104</v>
      </c>
      <c r="C7" s="63" t="s">
        <v>128</v>
      </c>
      <c r="D7" s="64" t="s">
        <v>77</v>
      </c>
    </row>
    <row r="8" spans="2:4" s="65" customFormat="1" x14ac:dyDescent="0.25">
      <c r="B8" s="63" t="s">
        <v>103</v>
      </c>
      <c r="C8" s="63" t="s">
        <v>129</v>
      </c>
      <c r="D8" s="64" t="s">
        <v>77</v>
      </c>
    </row>
    <row r="9" spans="2:4" s="65" customFormat="1" x14ac:dyDescent="0.25">
      <c r="B9" s="63" t="s">
        <v>105</v>
      </c>
      <c r="C9" s="63" t="s">
        <v>130</v>
      </c>
      <c r="D9" s="64" t="s">
        <v>77</v>
      </c>
    </row>
    <row r="10" spans="2:4" s="65" customFormat="1" x14ac:dyDescent="0.25">
      <c r="B10" s="63" t="s">
        <v>106</v>
      </c>
      <c r="C10" s="63" t="s">
        <v>131</v>
      </c>
      <c r="D10" s="64" t="s">
        <v>77</v>
      </c>
    </row>
    <row r="11" spans="2:4" s="65" customFormat="1" x14ac:dyDescent="0.25">
      <c r="B11" s="63" t="s">
        <v>107</v>
      </c>
      <c r="C11" s="63" t="s">
        <v>132</v>
      </c>
      <c r="D11" s="64" t="s">
        <v>77</v>
      </c>
    </row>
    <row r="12" spans="2:4" s="65" customFormat="1" x14ac:dyDescent="0.25">
      <c r="B12" s="63" t="s">
        <v>108</v>
      </c>
      <c r="C12" s="63" t="s">
        <v>133</v>
      </c>
      <c r="D12" s="64" t="s">
        <v>77</v>
      </c>
    </row>
    <row r="13" spans="2:4" s="65" customFormat="1" x14ac:dyDescent="0.25">
      <c r="B13" s="63" t="s">
        <v>109</v>
      </c>
      <c r="C13" s="63" t="s">
        <v>134</v>
      </c>
      <c r="D13" s="64" t="s">
        <v>77</v>
      </c>
    </row>
    <row r="14" spans="2:4" s="65" customFormat="1" x14ac:dyDescent="0.25">
      <c r="B14" s="63" t="s">
        <v>102</v>
      </c>
      <c r="C14" s="63" t="s">
        <v>135</v>
      </c>
      <c r="D14" s="64" t="s">
        <v>77</v>
      </c>
    </row>
    <row r="15" spans="2:4" x14ac:dyDescent="0.3">
      <c r="B15" s="63" t="s">
        <v>110</v>
      </c>
      <c r="C15" s="63" t="s">
        <v>136</v>
      </c>
      <c r="D15" s="64" t="s">
        <v>77</v>
      </c>
    </row>
    <row r="16" spans="2:4" x14ac:dyDescent="0.3">
      <c r="B16" s="63" t="s">
        <v>111</v>
      </c>
      <c r="C16" s="63" t="s">
        <v>137</v>
      </c>
      <c r="D16" s="64" t="s">
        <v>77</v>
      </c>
    </row>
    <row r="17" spans="2:4" x14ac:dyDescent="0.3">
      <c r="B17" s="63" t="s">
        <v>112</v>
      </c>
      <c r="C17" s="63" t="s">
        <v>138</v>
      </c>
      <c r="D17" s="64" t="s">
        <v>77</v>
      </c>
    </row>
    <row r="18" spans="2:4" x14ac:dyDescent="0.3">
      <c r="B18" s="63" t="s">
        <v>113</v>
      </c>
      <c r="C18" s="63" t="s">
        <v>139</v>
      </c>
      <c r="D18" s="64" t="s">
        <v>77</v>
      </c>
    </row>
    <row r="19" spans="2:4" x14ac:dyDescent="0.3">
      <c r="B19" s="63" t="s">
        <v>114</v>
      </c>
      <c r="C19" s="63" t="s">
        <v>140</v>
      </c>
      <c r="D19" s="64" t="s">
        <v>77</v>
      </c>
    </row>
    <row r="20" spans="2:4" hidden="1" x14ac:dyDescent="0.3">
      <c r="B20" s="63" t="s">
        <v>115</v>
      </c>
      <c r="C20" s="63" t="s">
        <v>141</v>
      </c>
      <c r="D20" s="64" t="s">
        <v>78</v>
      </c>
    </row>
    <row r="21" spans="2:4" hidden="1" x14ac:dyDescent="0.3">
      <c r="B21" s="63" t="s">
        <v>116</v>
      </c>
      <c r="C21" s="63" t="s">
        <v>142</v>
      </c>
      <c r="D21" s="64" t="s">
        <v>78</v>
      </c>
    </row>
    <row r="22" spans="2:4" hidden="1" x14ac:dyDescent="0.3">
      <c r="B22" s="63" t="s">
        <v>120</v>
      </c>
      <c r="C22" s="63" t="s">
        <v>143</v>
      </c>
      <c r="D22" s="64" t="s">
        <v>78</v>
      </c>
    </row>
    <row r="23" spans="2:4" hidden="1" x14ac:dyDescent="0.3">
      <c r="B23" s="63" t="s">
        <v>121</v>
      </c>
      <c r="C23" s="63" t="s">
        <v>144</v>
      </c>
      <c r="D23" s="64" t="s">
        <v>78</v>
      </c>
    </row>
    <row r="24" spans="2:4" hidden="1" x14ac:dyDescent="0.3">
      <c r="B24" s="63" t="s">
        <v>122</v>
      </c>
      <c r="C24" s="63" t="s">
        <v>145</v>
      </c>
      <c r="D24" s="64" t="s">
        <v>78</v>
      </c>
    </row>
    <row r="25" spans="2:4" hidden="1" x14ac:dyDescent="0.3">
      <c r="B25" s="63" t="s">
        <v>123</v>
      </c>
      <c r="C25" s="63" t="s">
        <v>146</v>
      </c>
      <c r="D25" s="64" t="s">
        <v>78</v>
      </c>
    </row>
    <row r="26" spans="2:4" hidden="1" x14ac:dyDescent="0.3">
      <c r="B26" s="63" t="s">
        <v>124</v>
      </c>
      <c r="C26" s="63" t="s">
        <v>147</v>
      </c>
      <c r="D26" s="64" t="s">
        <v>78</v>
      </c>
    </row>
    <row r="27" spans="2:4" hidden="1" x14ac:dyDescent="0.3">
      <c r="B27" s="63" t="s">
        <v>117</v>
      </c>
      <c r="C27" s="63" t="s">
        <v>148</v>
      </c>
      <c r="D27" s="64" t="s">
        <v>78</v>
      </c>
    </row>
    <row r="28" spans="2:4" hidden="1" x14ac:dyDescent="0.3">
      <c r="B28" s="63" t="s">
        <v>118</v>
      </c>
      <c r="C28" s="63" t="s">
        <v>149</v>
      </c>
      <c r="D28" s="64" t="s">
        <v>78</v>
      </c>
    </row>
    <row r="29" spans="2:4" hidden="1" x14ac:dyDescent="0.3">
      <c r="B29" s="63" t="s">
        <v>119</v>
      </c>
      <c r="C29" s="63" t="s">
        <v>150</v>
      </c>
      <c r="D29" s="64" t="s">
        <v>78</v>
      </c>
    </row>
    <row r="30" spans="2:4" hidden="1" x14ac:dyDescent="0.3">
      <c r="B30" s="63" t="s">
        <v>125</v>
      </c>
      <c r="C30" s="63" t="s">
        <v>151</v>
      </c>
      <c r="D30" s="64" t="s">
        <v>78</v>
      </c>
    </row>
    <row r="31" spans="2:4" hidden="1" x14ac:dyDescent="0.3">
      <c r="B31" s="63" t="s">
        <v>126</v>
      </c>
      <c r="C31" s="63" t="s">
        <v>152</v>
      </c>
      <c r="D31" s="64" t="s">
        <v>78</v>
      </c>
    </row>
    <row r="32" spans="2:4" hidden="1" x14ac:dyDescent="0.3">
      <c r="B32" s="63" t="s">
        <v>127</v>
      </c>
      <c r="C32" s="63" t="s">
        <v>153</v>
      </c>
      <c r="D32" s="64" t="s">
        <v>78</v>
      </c>
    </row>
    <row r="33" spans="2:4" hidden="1" x14ac:dyDescent="0.3">
      <c r="B33" s="130">
        <v>156</v>
      </c>
      <c r="C33" s="130" t="s">
        <v>154</v>
      </c>
      <c r="D33" s="64" t="s">
        <v>78</v>
      </c>
    </row>
    <row r="34" spans="2:4" hidden="1" x14ac:dyDescent="0.3">
      <c r="B34" s="130">
        <v>157</v>
      </c>
      <c r="C34" s="130" t="s">
        <v>155</v>
      </c>
      <c r="D34" s="64" t="s">
        <v>78</v>
      </c>
    </row>
    <row r="35" spans="2:4" hidden="1" x14ac:dyDescent="0.3">
      <c r="B35" s="130">
        <v>158</v>
      </c>
      <c r="C35" s="130" t="s">
        <v>156</v>
      </c>
      <c r="D35" s="64" t="s">
        <v>78</v>
      </c>
    </row>
    <row r="36" spans="2:4" hidden="1" x14ac:dyDescent="0.3">
      <c r="B36" s="130">
        <v>161</v>
      </c>
      <c r="C36" s="130" t="s">
        <v>157</v>
      </c>
      <c r="D36" s="64" t="s">
        <v>78</v>
      </c>
    </row>
    <row r="37" spans="2:4" hidden="1" x14ac:dyDescent="0.3">
      <c r="B37" s="130">
        <v>162</v>
      </c>
      <c r="C37" s="130" t="s">
        <v>158</v>
      </c>
      <c r="D37" s="64" t="s">
        <v>78</v>
      </c>
    </row>
    <row r="38" spans="2:4" hidden="1" x14ac:dyDescent="0.3">
      <c r="B38" s="130">
        <v>163</v>
      </c>
      <c r="C38" s="130" t="s">
        <v>159</v>
      </c>
      <c r="D38" s="64" t="s">
        <v>78</v>
      </c>
    </row>
    <row r="39" spans="2:4" hidden="1" x14ac:dyDescent="0.3">
      <c r="B39" s="130">
        <v>164</v>
      </c>
      <c r="C39" s="130" t="s">
        <v>160</v>
      </c>
      <c r="D39" s="64" t="s">
        <v>78</v>
      </c>
    </row>
    <row r="40" spans="2:4" hidden="1" x14ac:dyDescent="0.3">
      <c r="B40" s="130">
        <v>165</v>
      </c>
      <c r="C40" s="130" t="s">
        <v>161</v>
      </c>
      <c r="D40" s="64" t="s">
        <v>78</v>
      </c>
    </row>
    <row r="41" spans="2:4" hidden="1" x14ac:dyDescent="0.3">
      <c r="B41" s="130">
        <v>166</v>
      </c>
      <c r="C41" s="130" t="s">
        <v>162</v>
      </c>
      <c r="D41" s="64" t="s">
        <v>78</v>
      </c>
    </row>
    <row r="42" spans="2:4" hidden="1" x14ac:dyDescent="0.3">
      <c r="B42" s="130">
        <v>167</v>
      </c>
      <c r="C42" s="130" t="s">
        <v>163</v>
      </c>
      <c r="D42" s="64" t="s">
        <v>78</v>
      </c>
    </row>
    <row r="43" spans="2:4" hidden="1" x14ac:dyDescent="0.3">
      <c r="B43" s="130">
        <v>168</v>
      </c>
      <c r="C43" s="130" t="s">
        <v>164</v>
      </c>
      <c r="D43" s="64" t="s">
        <v>78</v>
      </c>
    </row>
    <row r="44" spans="2:4" hidden="1" x14ac:dyDescent="0.3">
      <c r="B44" s="130">
        <v>169</v>
      </c>
      <c r="C44" s="130" t="s">
        <v>165</v>
      </c>
      <c r="D44" s="64" t="s">
        <v>78</v>
      </c>
    </row>
    <row r="45" spans="2:4" hidden="1" x14ac:dyDescent="0.3">
      <c r="B45" s="130">
        <v>171</v>
      </c>
      <c r="C45" s="130" t="s">
        <v>166</v>
      </c>
      <c r="D45" s="64" t="s">
        <v>78</v>
      </c>
    </row>
    <row r="46" spans="2:4" hidden="1" x14ac:dyDescent="0.3">
      <c r="B46" s="130">
        <v>172</v>
      </c>
      <c r="C46" s="130" t="s">
        <v>167</v>
      </c>
      <c r="D46" s="64" t="s">
        <v>78</v>
      </c>
    </row>
    <row r="47" spans="2:4" hidden="1" x14ac:dyDescent="0.3">
      <c r="B47" s="130">
        <v>173</v>
      </c>
      <c r="C47" s="130" t="s">
        <v>168</v>
      </c>
      <c r="D47" s="64" t="s">
        <v>78</v>
      </c>
    </row>
    <row r="48" spans="2:4" hidden="1" x14ac:dyDescent="0.3">
      <c r="B48" s="130">
        <v>174</v>
      </c>
      <c r="C48" s="130" t="s">
        <v>169</v>
      </c>
      <c r="D48" s="64" t="s">
        <v>78</v>
      </c>
    </row>
    <row r="49" spans="2:4" hidden="1" x14ac:dyDescent="0.3">
      <c r="B49" s="130">
        <v>175</v>
      </c>
      <c r="C49" t="s">
        <v>170</v>
      </c>
      <c r="D49" s="64" t="s">
        <v>78</v>
      </c>
    </row>
    <row r="50" spans="2:4" hidden="1" x14ac:dyDescent="0.3">
      <c r="B50" s="130">
        <v>176</v>
      </c>
      <c r="C50" s="131" t="s">
        <v>171</v>
      </c>
      <c r="D50" s="64" t="s">
        <v>78</v>
      </c>
    </row>
    <row r="51" spans="2:4" hidden="1" x14ac:dyDescent="0.3">
      <c r="B51" s="130">
        <v>181</v>
      </c>
      <c r="C51" s="130" t="s">
        <v>172</v>
      </c>
      <c r="D51" s="64" t="s">
        <v>78</v>
      </c>
    </row>
    <row r="52" spans="2:4" hidden="1" x14ac:dyDescent="0.3">
      <c r="B52" s="130">
        <v>183</v>
      </c>
      <c r="C52" s="130" t="s">
        <v>173</v>
      </c>
      <c r="D52" s="64" t="s">
        <v>78</v>
      </c>
    </row>
    <row r="53" spans="2:4" hidden="1" x14ac:dyDescent="0.3">
      <c r="B53" s="130">
        <v>184</v>
      </c>
      <c r="C53" s="131" t="s">
        <v>174</v>
      </c>
      <c r="D53" s="64" t="s">
        <v>78</v>
      </c>
    </row>
    <row r="54" spans="2:4" hidden="1" x14ac:dyDescent="0.3">
      <c r="B54" s="130">
        <v>185</v>
      </c>
      <c r="C54" s="130" t="s">
        <v>175</v>
      </c>
      <c r="D54" s="64" t="s">
        <v>78</v>
      </c>
    </row>
    <row r="55" spans="2:4" hidden="1" x14ac:dyDescent="0.3">
      <c r="B55" s="130">
        <v>186</v>
      </c>
      <c r="C55" s="130" t="s">
        <v>176</v>
      </c>
      <c r="D55" s="64" t="s">
        <v>78</v>
      </c>
    </row>
    <row r="56" spans="2:4" hidden="1" x14ac:dyDescent="0.3">
      <c r="B56" s="130">
        <v>187</v>
      </c>
      <c r="C56" s="130" t="s">
        <v>177</v>
      </c>
      <c r="D56" s="64" t="s">
        <v>78</v>
      </c>
    </row>
    <row r="57" spans="2:4" hidden="1" x14ac:dyDescent="0.3">
      <c r="B57" s="130">
        <v>188</v>
      </c>
      <c r="C57" s="130" t="s">
        <v>178</v>
      </c>
      <c r="D57" s="64" t="s">
        <v>78</v>
      </c>
    </row>
    <row r="58" spans="2:4" hidden="1" x14ac:dyDescent="0.3">
      <c r="B58" s="130">
        <v>192</v>
      </c>
      <c r="C58" s="130" t="s">
        <v>179</v>
      </c>
      <c r="D58" s="64" t="s">
        <v>78</v>
      </c>
    </row>
    <row r="59" spans="2:4" hidden="1" x14ac:dyDescent="0.3">
      <c r="B59" s="130">
        <v>193</v>
      </c>
      <c r="C59" s="130" t="s">
        <v>180</v>
      </c>
      <c r="D59" s="64" t="s">
        <v>78</v>
      </c>
    </row>
    <row r="60" spans="2:4" hidden="1" x14ac:dyDescent="0.3">
      <c r="B60" s="130">
        <v>194</v>
      </c>
      <c r="C60" s="130" t="s">
        <v>181</v>
      </c>
      <c r="D60" s="64" t="s">
        <v>78</v>
      </c>
    </row>
    <row r="61" spans="2:4" hidden="1" x14ac:dyDescent="0.3">
      <c r="B61" s="130">
        <v>195</v>
      </c>
      <c r="C61" s="130" t="s">
        <v>182</v>
      </c>
      <c r="D61" s="64" t="s">
        <v>78</v>
      </c>
    </row>
    <row r="62" spans="2:4" hidden="1" x14ac:dyDescent="0.3">
      <c r="B62" s="130">
        <v>196</v>
      </c>
      <c r="C62" s="130" t="s">
        <v>183</v>
      </c>
      <c r="D62" s="64" t="s">
        <v>78</v>
      </c>
    </row>
    <row r="63" spans="2:4" hidden="1" x14ac:dyDescent="0.3">
      <c r="B63" s="130">
        <v>198</v>
      </c>
      <c r="C63" s="130" t="s">
        <v>184</v>
      </c>
      <c r="D63" s="64" t="s">
        <v>78</v>
      </c>
    </row>
    <row r="64" spans="2:4" hidden="1" x14ac:dyDescent="0.3">
      <c r="B64" s="130">
        <v>199</v>
      </c>
      <c r="C64" s="130" t="s">
        <v>185</v>
      </c>
      <c r="D64" s="64" t="s">
        <v>78</v>
      </c>
    </row>
    <row r="65" spans="2:4" hidden="1" x14ac:dyDescent="0.3">
      <c r="B65" s="130">
        <v>2</v>
      </c>
      <c r="C65" s="130" t="s">
        <v>186</v>
      </c>
      <c r="D65" s="64" t="s">
        <v>78</v>
      </c>
    </row>
    <row r="66" spans="2:4" hidden="1" x14ac:dyDescent="0.3">
      <c r="B66" s="130">
        <v>3</v>
      </c>
      <c r="C66" s="130" t="s">
        <v>187</v>
      </c>
      <c r="D66" s="64" t="s">
        <v>78</v>
      </c>
    </row>
    <row r="67" spans="2:4" hidden="1" x14ac:dyDescent="0.3">
      <c r="B67" s="130">
        <v>4</v>
      </c>
      <c r="C67" s="130" t="s">
        <v>188</v>
      </c>
      <c r="D67" s="64" t="s">
        <v>78</v>
      </c>
    </row>
    <row r="68" spans="2:4" hidden="1" x14ac:dyDescent="0.3">
      <c r="B68" s="130">
        <v>5</v>
      </c>
      <c r="C68" s="130" t="s">
        <v>189</v>
      </c>
      <c r="D68" s="64" t="s">
        <v>78</v>
      </c>
    </row>
    <row r="69" spans="2:4" hidden="1" x14ac:dyDescent="0.3">
      <c r="B69" s="130">
        <v>6</v>
      </c>
      <c r="C69" s="130" t="s">
        <v>190</v>
      </c>
      <c r="D69" s="64" t="s">
        <v>78</v>
      </c>
    </row>
    <row r="70" spans="2:4" x14ac:dyDescent="0.3">
      <c r="B70" s="130">
        <v>7</v>
      </c>
      <c r="C70" s="130" t="s">
        <v>191</v>
      </c>
      <c r="D70" s="64" t="s">
        <v>77</v>
      </c>
    </row>
    <row r="71" spans="2:4" hidden="1" x14ac:dyDescent="0.3">
      <c r="B71" s="130">
        <v>8</v>
      </c>
      <c r="C71" s="130" t="s">
        <v>192</v>
      </c>
      <c r="D71" s="64" t="s">
        <v>78</v>
      </c>
    </row>
    <row r="72" spans="2:4" hidden="1" x14ac:dyDescent="0.3">
      <c r="B72" s="130">
        <v>9</v>
      </c>
      <c r="C72" s="130" t="s">
        <v>193</v>
      </c>
      <c r="D72" s="64" t="s">
        <v>78</v>
      </c>
    </row>
    <row r="73" spans="2:4" hidden="1" x14ac:dyDescent="0.3">
      <c r="B73" s="59" t="s">
        <v>194</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Carátula</vt:lpstr>
      <vt:lpstr>Matriz de intervenciones</vt:lpstr>
      <vt:lpstr>2013</vt:lpstr>
      <vt:lpstr>2014</vt:lpstr>
      <vt:lpstr>2015</vt:lpstr>
      <vt:lpstr>2016</vt:lpstr>
      <vt:lpstr>2017</vt:lpstr>
      <vt:lpstr>2018</vt:lpstr>
      <vt:lpstr>2019</vt:lpstr>
      <vt:lpstr>2020</vt:lpstr>
      <vt:lpstr>2021</vt:lpstr>
      <vt:lpstr>2022</vt:lpstr>
      <vt:lpstr>Criterios</vt:lpstr>
      <vt:lpstr>'2018'!Área_de_impresión</vt:lpstr>
      <vt:lpstr>'2019'!Área_de_impresión</vt:lpstr>
      <vt:lpstr>'2020'!Área_de_impresión</vt:lpstr>
      <vt:lpstr>'2021'!Área_de_impresión</vt:lpstr>
      <vt:lpstr>'2022'!Área_de_impresión</vt:lpstr>
      <vt:lpstr>Carátula!Área_de_impresión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2022-08-02T16:56:52Z</cp:lastPrinted>
  <dcterms:created xsi:type="dcterms:W3CDTF">2017-01-04T17:47:08Z</dcterms:created>
  <dcterms:modified xsi:type="dcterms:W3CDTF">2022-08-02T22:11:15Z</dcterms:modified>
</cp:coreProperties>
</file>