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raldana\Desktop\UIP mensual marzo 2024\"/>
    </mc:Choice>
  </mc:AlternateContent>
  <xr:revisionPtr revIDLastSave="0" documentId="8_{98E6DFF1-1F36-4023-9F23-82FFF0C3B6FA}" xr6:coauthVersionLast="47" xr6:coauthVersionMax="47" xr10:uidLastSave="{00000000-0000-0000-0000-000000000000}"/>
  <bookViews>
    <workbookView xWindow="3120" yWindow="1695" windowWidth="13725" windowHeight="11805" firstSheet="1" activeTab="1" xr2:uid="{00000000-000D-0000-FFFF-FFFF00000000}"/>
  </bookViews>
  <sheets>
    <sheet name="Matriz de intervenciones" sheetId="2" state="hidden" r:id="rId1"/>
    <sheet name="2024" sheetId="18" r:id="rId2"/>
  </sheets>
  <definedNames>
    <definedName name="_xlnm.Print_Area" localSheetId="1">'2024'!$A$1:$GJ$25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A8" i="18" l="1"/>
  <c r="CX9" i="18"/>
  <c r="CW9" i="18"/>
  <c r="CV9" i="18"/>
  <c r="CU9" i="18"/>
  <c r="CT9" i="18"/>
  <c r="CS9" i="18"/>
  <c r="CR9" i="18"/>
  <c r="CQ9" i="18"/>
  <c r="CP9" i="18"/>
  <c r="CO9" i="18"/>
  <c r="CN9" i="18"/>
  <c r="CM9" i="18"/>
  <c r="CG9" i="18"/>
  <c r="CF9" i="18"/>
  <c r="CE9" i="18"/>
  <c r="CD9" i="18"/>
  <c r="CC9" i="18"/>
  <c r="CB9" i="18"/>
  <c r="CA9" i="18"/>
  <c r="BZ9" i="18"/>
  <c r="BY9" i="18"/>
  <c r="BX9" i="18"/>
  <c r="BW9" i="18"/>
  <c r="BV9" i="18"/>
  <c r="BP9" i="18"/>
  <c r="BO9" i="18"/>
  <c r="BN9" i="18"/>
  <c r="BM9" i="18"/>
  <c r="BL9" i="18"/>
  <c r="BK9" i="18"/>
  <c r="BJ9" i="18"/>
  <c r="BI9" i="18"/>
  <c r="BH9" i="18"/>
  <c r="BG9" i="18"/>
  <c r="BF9" i="18"/>
  <c r="BE9" i="18"/>
  <c r="AY9" i="18"/>
  <c r="AX9" i="18"/>
  <c r="AW9" i="18"/>
  <c r="AV9" i="18"/>
  <c r="AU9" i="18"/>
  <c r="AT9" i="18"/>
  <c r="AS9" i="18"/>
  <c r="AR9" i="18"/>
  <c r="AQ9" i="18"/>
  <c r="AP9" i="18"/>
  <c r="AO9" i="18"/>
  <c r="AN9" i="18"/>
  <c r="AH9" i="18"/>
  <c r="AG9" i="18"/>
  <c r="AF9" i="18"/>
  <c r="AE9" i="18"/>
  <c r="AD9" i="18"/>
  <c r="AC9" i="18"/>
  <c r="AB9" i="18"/>
  <c r="AA9" i="18"/>
  <c r="Z9" i="18"/>
  <c r="Y9" i="18"/>
  <c r="X9" i="18"/>
  <c r="W9" i="18"/>
  <c r="Q9" i="18"/>
  <c r="P9" i="18"/>
  <c r="O9" i="18"/>
  <c r="N9" i="18"/>
  <c r="M9" i="18"/>
  <c r="L9" i="18"/>
  <c r="K9" i="18"/>
  <c r="J9" i="18"/>
  <c r="I9" i="18"/>
  <c r="H9" i="18"/>
  <c r="G9" i="18"/>
  <c r="F9" i="18"/>
  <c r="GE8" i="18"/>
  <c r="FX8" i="18"/>
  <c r="FQ8" i="18"/>
  <c r="FJ8" i="18"/>
  <c r="FC8" i="18"/>
  <c r="EV8" i="18"/>
  <c r="EO8" i="18"/>
  <c r="EH8" i="18"/>
  <c r="EA8" i="18"/>
  <c r="DT8" i="18"/>
  <c r="DM8" i="18"/>
  <c r="DF8" i="18"/>
  <c r="CY8" i="18"/>
  <c r="BC8" i="18"/>
  <c r="BA8" i="18"/>
  <c r="AJ8" i="18"/>
  <c r="U8" i="18"/>
  <c r="S8" i="18"/>
  <c r="GE7" i="18"/>
  <c r="GE9" i="18" s="1"/>
  <c r="FX7" i="18"/>
  <c r="FQ7" i="18"/>
  <c r="FJ7" i="18"/>
  <c r="FC7" i="18"/>
  <c r="FC9" i="18" s="1"/>
  <c r="EV7" i="18"/>
  <c r="EO7" i="18"/>
  <c r="EH7" i="18"/>
  <c r="EA7" i="18"/>
  <c r="EA9" i="18" s="1"/>
  <c r="DT7" i="18"/>
  <c r="DM7" i="18"/>
  <c r="DM9" i="18" s="1"/>
  <c r="DF7" i="18"/>
  <c r="DA7" i="18"/>
  <c r="CY7" i="18"/>
  <c r="BC7" i="18"/>
  <c r="BA7" i="18"/>
  <c r="AL7" i="18"/>
  <c r="AJ7" i="18"/>
  <c r="T7" i="18"/>
  <c r="U7" i="18" s="1"/>
  <c r="S7" i="18"/>
  <c r="DT9" i="18" l="1"/>
  <c r="FJ9" i="18"/>
  <c r="AN10" i="18"/>
  <c r="FQ9" i="18"/>
  <c r="FX9" i="18"/>
  <c r="W10" i="18"/>
  <c r="CM10" i="18"/>
  <c r="F10" i="18"/>
  <c r="BV10" i="18"/>
  <c r="DF9" i="18"/>
  <c r="BE10" i="18"/>
  <c r="EH9" i="18"/>
  <c r="EO9" i="18"/>
  <c r="EV9" i="18"/>
  <c r="BV13" i="2" l="1"/>
  <c r="BW13" i="2"/>
  <c r="BX13" i="2"/>
  <c r="BY13" i="2"/>
  <c r="BZ13" i="2"/>
  <c r="EE12" i="2" l="1"/>
  <c r="EC12" i="2"/>
  <c r="EE10" i="2"/>
  <c r="EC10" i="2"/>
  <c r="EC8" i="2"/>
  <c r="EE7" i="2"/>
  <c r="EC7" i="2"/>
  <c r="EA13" i="2"/>
  <c r="DT13" i="2"/>
  <c r="DO12" i="2"/>
  <c r="DO8" i="2"/>
  <c r="DH8" i="2"/>
  <c r="DM13" i="2"/>
  <c r="DF13" i="2"/>
  <c r="DB12" i="2"/>
  <c r="CZ12" i="2"/>
  <c r="DB10" i="2"/>
  <c r="CZ10" i="2"/>
  <c r="CZ8" i="2"/>
  <c r="DB7" i="2"/>
  <c r="CZ7" i="2"/>
  <c r="BC12" i="2" l="1"/>
  <c r="BA12" i="2"/>
  <c r="BC10" i="2"/>
  <c r="BA10" i="2"/>
  <c r="BC8" i="2"/>
  <c r="BA8" i="2"/>
  <c r="BC7" i="2"/>
  <c r="BA7" i="2"/>
  <c r="AJ10" i="2"/>
  <c r="AL8" i="2"/>
  <c r="AJ8" i="2"/>
  <c r="AL7" i="2"/>
  <c r="AJ7" i="2"/>
  <c r="AJ12" i="2"/>
  <c r="AL12" i="2"/>
  <c r="S11" i="2"/>
  <c r="U10" i="2"/>
  <c r="S10" i="2"/>
  <c r="U9" i="2"/>
  <c r="S9" i="2"/>
  <c r="U8" i="2"/>
  <c r="S8" i="2"/>
  <c r="S7" i="2"/>
  <c r="T7" i="2" l="1"/>
  <c r="U7" i="2" s="1"/>
  <c r="CX13" i="2" l="1"/>
  <c r="CW13" i="2"/>
  <c r="CV13" i="2"/>
  <c r="CU13" i="2"/>
  <c r="CT13" i="2"/>
  <c r="CS13" i="2"/>
  <c r="CR13" i="2"/>
  <c r="CQ13" i="2"/>
  <c r="CP13" i="2"/>
  <c r="CO13" i="2"/>
  <c r="CN13" i="2"/>
  <c r="CM13" i="2"/>
  <c r="CG13" i="2"/>
  <c r="CF13" i="2"/>
  <c r="CE13" i="2"/>
  <c r="CD13" i="2"/>
  <c r="CC13" i="2"/>
  <c r="CB13" i="2"/>
  <c r="CA13" i="2"/>
  <c r="BP13" i="2"/>
  <c r="BO13" i="2"/>
  <c r="BN13" i="2"/>
  <c r="BM13" i="2"/>
  <c r="BL13" i="2"/>
  <c r="BK13" i="2"/>
  <c r="BJ13" i="2"/>
  <c r="BI13" i="2"/>
  <c r="BH13" i="2"/>
  <c r="BG13" i="2"/>
  <c r="BF13" i="2"/>
  <c r="BE13" i="2"/>
  <c r="AY13" i="2"/>
  <c r="AX13" i="2"/>
  <c r="AW13" i="2"/>
  <c r="AV13" i="2"/>
  <c r="AU13" i="2"/>
  <c r="AT13" i="2"/>
  <c r="AS13" i="2"/>
  <c r="AR13" i="2"/>
  <c r="AQ13" i="2"/>
  <c r="AP13" i="2"/>
  <c r="AO13" i="2"/>
  <c r="AN13" i="2"/>
  <c r="AH13" i="2"/>
  <c r="AG13" i="2"/>
  <c r="AF13" i="2"/>
  <c r="AE13" i="2"/>
  <c r="AD13" i="2"/>
  <c r="AC13" i="2"/>
  <c r="AB13" i="2"/>
  <c r="AA13" i="2"/>
  <c r="Z13" i="2"/>
  <c r="Y13" i="2"/>
  <c r="X13" i="2"/>
  <c r="W13" i="2"/>
  <c r="Q13" i="2"/>
  <c r="P13" i="2"/>
  <c r="O13" i="2"/>
  <c r="N13" i="2"/>
  <c r="M13" i="2"/>
  <c r="L13" i="2"/>
  <c r="K13" i="2"/>
  <c r="J13" i="2"/>
  <c r="I13" i="2"/>
  <c r="H13" i="2"/>
  <c r="G13" i="2"/>
  <c r="F13" i="2"/>
  <c r="BV14" i="2" l="1"/>
  <c r="CM14" i="2"/>
  <c r="W14" i="2"/>
  <c r="F14" i="2"/>
  <c r="BE14" i="2" l="1"/>
  <c r="AN14" i="2"/>
</calcChain>
</file>

<file path=xl/sharedStrings.xml><?xml version="1.0" encoding="utf-8"?>
<sst xmlns="http://schemas.openxmlformats.org/spreadsheetml/2006/main" count="386" uniqueCount="71">
  <si>
    <t>Resultado           (a)</t>
  </si>
  <si>
    <t>Programa          (b)</t>
  </si>
  <si>
    <t>Producción             (c)</t>
  </si>
  <si>
    <t>Acciones Gestión                 (d)</t>
  </si>
  <si>
    <t>Matriz de Intervenciones Relevantes para el Logro de Resultados</t>
  </si>
  <si>
    <t>Como adquirir la documentación solicitada en las matrices:</t>
  </si>
  <si>
    <t>F</t>
  </si>
  <si>
    <t xml:space="preserve">E </t>
  </si>
  <si>
    <t>M</t>
  </si>
  <si>
    <t>A</t>
  </si>
  <si>
    <t>J</t>
  </si>
  <si>
    <t>S</t>
  </si>
  <si>
    <t>O</t>
  </si>
  <si>
    <t>N</t>
  </si>
  <si>
    <t>D</t>
  </si>
  <si>
    <t>E</t>
  </si>
  <si>
    <t xml:space="preserve">j) Número de Beneficiario </t>
  </si>
  <si>
    <t>(e)  Ejecucion Financiera Mensual, en Quetzales</t>
  </si>
  <si>
    <r>
      <rPr>
        <sz val="12"/>
        <color theme="1"/>
        <rFont val="Times New Roman"/>
        <family val="1"/>
      </rPr>
      <t xml:space="preserve">Según el Decreto 50-2016 en el Capítulo III y artículo 23, establece que las Entidades del Sector Público deben de publicar en forma mensual, información sobre la gestión de las intervenciones 
relevantes para el logro de resultados, la ejecución presupuestaria mensual del ejercicio fiscal vigente y de los últimos cinco años, así como información sobre los costos totales y unitarios de los
servicios prestados y el número de beneficiarios.  Para ello el Ministerio de Finanzas Públicas por medio de la Dirección Técnica del Presupuesto ha establecido ciertas matrices para que la Entidad
pueda llenarlas y publicarlas en la página web de fácil acceso correspondiente.
A continuación se detallan la documentación a utilizar en la reportería de los Sistemas de Contabilidad Integrada (Sicoin) y de Gestión (Siges).
</t>
    </r>
    <r>
      <rPr>
        <b/>
        <sz val="12"/>
        <color theme="1"/>
        <rFont val="Times New Roman"/>
        <family val="1"/>
      </rPr>
      <t>1.</t>
    </r>
    <r>
      <rPr>
        <sz val="12"/>
        <color theme="1"/>
        <rFont val="Times New Roman"/>
        <family val="1"/>
      </rPr>
      <t xml:space="preserve"> Ficha de Resultado Reporte No. 00817508
</t>
    </r>
    <r>
      <rPr>
        <b/>
        <sz val="12"/>
        <color theme="1"/>
        <rFont val="Times New Roman"/>
        <family val="1"/>
      </rPr>
      <t>2.</t>
    </r>
    <r>
      <rPr>
        <sz val="12"/>
        <color theme="1"/>
        <rFont val="Times New Roman"/>
        <family val="1"/>
      </rPr>
      <t xml:space="preserve"> Reporte Analítico de Ejecución Física y Financiera No. 00815611 (Sicoin), Reporte de Ejecución de metas de productos y subproductos nivel Entidad  No. R00818534 (Siges).
</t>
    </r>
    <r>
      <rPr>
        <b/>
        <sz val="12"/>
        <color theme="1"/>
        <rFont val="Times New Roman"/>
        <family val="1"/>
      </rPr>
      <t>3.</t>
    </r>
    <r>
      <rPr>
        <sz val="12"/>
        <color theme="1"/>
        <rFont val="Times New Roman"/>
        <family val="1"/>
      </rPr>
      <t xml:space="preserve"> Reporte Ejecución del Presupuesto (Grupos Dinámicos) No. 00804768 (Sicoin).
</t>
    </r>
    <r>
      <rPr>
        <b/>
        <sz val="12"/>
        <color theme="1"/>
        <rFont val="Times New Roman"/>
        <family val="1"/>
      </rPr>
      <t xml:space="preserve">4. </t>
    </r>
    <r>
      <rPr>
        <sz val="12"/>
        <color theme="1"/>
        <rFont val="Times New Roman"/>
        <family val="1"/>
      </rPr>
      <t>Ficha de producto No. R00817509 (Siges) y registros internos.</t>
    </r>
  </si>
  <si>
    <t>47 "PROMOCIÓN Y DESARROLLO INTEGRAL DE LA MUJER"</t>
  </si>
  <si>
    <t>Control Mensual 
(sumatoria)</t>
  </si>
  <si>
    <t>Control Anual
(sumatoria)</t>
  </si>
  <si>
    <t>Coordinación de la gestión institucional para la realización de actividades recurrentes y sustantivas de la Secretaría.</t>
  </si>
  <si>
    <t>Velar por la observancia y aplicación de los preceptos constitucionales, leyes ordinarias, tratados y convenios internacionales suscritos y ratificados por el Estado de Guatemala que se refieran a los derechos humanos de las mujeres, para lo cual se elaboran informes internacionales y nacionales.</t>
  </si>
  <si>
    <t>Realizar eventos de socialización y campañas de divulgación de los derechos humanos de las mujeres.</t>
  </si>
  <si>
    <t>Coordinar alleres de capacitación dirigidos a instituciones públicas y sociedad civil para incentivar la aplicación de los derechos humanos de las mujeres.</t>
  </si>
  <si>
    <t>Asistir técnicamente a las entidades de gobierno central, gobiernos locales y consejos de desarrollo para la implementación de la perspectiva de equidad entre hombres y géneros.</t>
  </si>
  <si>
    <t>Capacitar para la prevención de la violencia intrafamiliar y atender a víctivas de violencia intrafamiliar.</t>
  </si>
  <si>
    <t>Costo fijo total    (f)</t>
  </si>
  <si>
    <t>Costo fijo unitario      (g)</t>
  </si>
  <si>
    <t>Costos variables total     (h)</t>
  </si>
  <si>
    <t>Costo variable unitario   (i)</t>
  </si>
  <si>
    <t xml:space="preserve">Número de Beneficiario (j) </t>
  </si>
  <si>
    <t>N / A
(4 documentos)</t>
  </si>
  <si>
    <t>N / A
(20 documentos)</t>
  </si>
  <si>
    <t>N / A
(38 documentos)</t>
  </si>
  <si>
    <t>N / A
(749 documentos)</t>
  </si>
  <si>
    <t>N / A
(178 documentos)</t>
  </si>
  <si>
    <t>38,857
personas</t>
  </si>
  <si>
    <t>N / A
(2 documentos)</t>
  </si>
  <si>
    <t>N / A
(13 documentos)</t>
  </si>
  <si>
    <t>N / A
(478 documentos)</t>
  </si>
  <si>
    <t>N / A
(24 documentos)</t>
  </si>
  <si>
    <t>N / A
(17 documentos)</t>
  </si>
  <si>
    <t>N / A
(494 entidades)</t>
  </si>
  <si>
    <t>21,978
personas</t>
  </si>
  <si>
    <t>2018 ACUMULADO</t>
  </si>
  <si>
    <t>N / A
(3 documentos)</t>
  </si>
  <si>
    <t>N / A
(7 documentos)</t>
  </si>
  <si>
    <t>N / A
(72 entidades)</t>
  </si>
  <si>
    <t>11,710
personas</t>
  </si>
  <si>
    <t>2018 ENERO</t>
  </si>
  <si>
    <t>sin meta ejecutada</t>
  </si>
  <si>
    <t>N / A
(1 documento)</t>
  </si>
  <si>
    <t>2018 FEBRERO</t>
  </si>
  <si>
    <t>4,100
personas</t>
  </si>
  <si>
    <t>2018 MARZO</t>
  </si>
  <si>
    <t>7,610
personas</t>
  </si>
  <si>
    <t>DIRECCIÓN Y COORDINACIÓN</t>
  </si>
  <si>
    <t>INFORMACIÓN DEL CUMPLIMIENTO DE COMPROMISOS NACIONALES E INTERNACIONALES PARA EL AVANCE DE LAS MUJERES</t>
  </si>
  <si>
    <t>DIVULGACIÓN DE LA SITUACIÓN, CONDICIÓN Y POSICIÓN DE LAS MUJERES Y DE LA GESTIÓN INSTITUCIONAL</t>
  </si>
  <si>
    <t>ASESORÍA PARA LA IMPLEMENTACIÓN DE LA PNPDIM-PEO Y PACTOS DE GOBIERNO EN LOS PLANES, PROGRAMAS Y PROYECTOS DE LAS INSTITUCIONES PRIORIZADAS</t>
  </si>
  <si>
    <t>INFORMES DE CAPACITACIÓN PARA LA APLICACIÓN DE LOS DERECHOS DE LAS MUJERES</t>
  </si>
  <si>
    <t>PERSONAS DE COMUNIDADES Y DE ESTABLECIMIENTOS EDUCATIVOS PRIORIZADOS INFORMADAS O CAPACITADAS EN TEMAS DE PREVENCIÓN DE VIF</t>
  </si>
  <si>
    <t>Dirección y coordinación</t>
  </si>
  <si>
    <t>(e)  Ejecución Financiera Mensual, en Quetzales</t>
  </si>
  <si>
    <t>Asesorar técnicamente a las entidades de gobierno central, gobiernos locales y consejos de desarrollo urbano y rural para la institucionalización de la equidad entre hombres y mujeres.</t>
  </si>
  <si>
    <t>Entidades de gobierno central, local y consejos de desarrollo urbano y rural con asistencia técnica para la implementación de lineamientos de políticas, normativas y generación de estadísticas en el marco de equidad entre hombres y mujeres y control de convencionalidad.</t>
  </si>
  <si>
    <t>Para el 2032, se ha incrementado en 50% los programas que implementaron el enfoque de equidad entre hombres y mujeres que permite el cierre de brechas existentes (de 0 en 2021 a 36 en 2032 de 72 identificados)</t>
  </si>
  <si>
    <t>AÑO 2024</t>
  </si>
  <si>
    <t>Guatemala, abril 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</si>
</sst>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quot;Q&quot;#,##0.00_);\(&quot;Q&quot;#,##0.00\)"/>
    <numFmt numFmtId="165" formatCode="_(&quot;Q&quot;* #,##0.00_);_(&quot;Q&quot;* \(#,##0.00\);_(&quot;Q&quot;* &quot;-&quot;??_);_(@_)"/>
  </numFmts>
  <fonts count="19" x14ac:knownFonts="1">
    <font>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8"/>
      <color theme="1"/>
      <name val="Calibri"/>
      <family val="2"/>
      <scheme val="minor"/>
    </font>
    <font>
      <b/>
      <sz val="22"/>
      <color theme="1"/>
      <name val="Calibri"/>
      <family val="2"/>
      <scheme val="minor"/>
    </font>
    <font>
      <sz val="12"/>
      <color theme="1"/>
      <name val="Times New Roman"/>
      <family val="1"/>
    </font>
    <font>
      <b/>
      <sz val="12"/>
      <color theme="1"/>
      <name val="Times New Roman"/>
      <family val="1"/>
    </font>
    <font>
      <b/>
      <sz val="16"/>
      <color theme="1"/>
      <name val="Calibri"/>
      <family val="2"/>
      <scheme val="minor"/>
    </font>
    <font>
      <sz val="22"/>
      <color theme="1"/>
      <name val="Calibri"/>
      <family val="2"/>
      <scheme val="minor"/>
    </font>
    <font>
      <b/>
      <sz val="14"/>
      <color theme="1"/>
      <name val="Calibri"/>
      <family val="2"/>
      <scheme val="minor"/>
    </font>
    <font>
      <sz val="14"/>
      <color theme="1"/>
      <name val="Calibri"/>
      <family val="2"/>
      <scheme val="minor"/>
    </font>
    <font>
      <b/>
      <sz val="20"/>
      <color theme="1"/>
      <name val="Calibri"/>
      <family val="2"/>
      <scheme val="minor"/>
    </font>
    <font>
      <sz val="18"/>
      <color theme="1"/>
      <name val="Calibri"/>
      <family val="2"/>
      <scheme val="minor"/>
    </font>
    <font>
      <sz val="20"/>
      <name val="Calibri"/>
      <family val="2"/>
      <scheme val="minor"/>
    </font>
    <font>
      <sz val="20"/>
      <color theme="1"/>
      <name val="Calibri"/>
      <family val="2"/>
      <scheme val="minor"/>
    </font>
    <font>
      <sz val="18"/>
      <color theme="1"/>
      <name val="Times New Roman"/>
      <family val="1"/>
    </font>
    <font>
      <sz val="18"/>
      <color theme="0"/>
      <name val="Calibri"/>
      <family val="2"/>
      <scheme val="minor"/>
    </font>
    <font>
      <sz val="28"/>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8"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57">
    <xf numFmtId="0" fontId="0" fillId="0" borderId="0" xfId="0"/>
    <xf numFmtId="0" fontId="1" fillId="0" borderId="17" xfId="0" applyFont="1" applyBorder="1"/>
    <xf numFmtId="0" fontId="1" fillId="0" borderId="4" xfId="0" applyFont="1" applyBorder="1"/>
    <xf numFmtId="0" fontId="1" fillId="0" borderId="8" xfId="0" applyFont="1" applyBorder="1"/>
    <xf numFmtId="0" fontId="1" fillId="0" borderId="9" xfId="0" applyFont="1" applyBorder="1"/>
    <xf numFmtId="0" fontId="1" fillId="0" borderId="14" xfId="0" applyFont="1" applyBorder="1"/>
    <xf numFmtId="0" fontId="1" fillId="0" borderId="5" xfId="0" applyFont="1" applyBorder="1"/>
    <xf numFmtId="0" fontId="1" fillId="0" borderId="15" xfId="0" applyFont="1" applyBorder="1"/>
    <xf numFmtId="0" fontId="1" fillId="0" borderId="1" xfId="0" applyFont="1" applyBorder="1"/>
    <xf numFmtId="0" fontId="1" fillId="0" borderId="7" xfId="0" applyFont="1" applyBorder="1"/>
    <xf numFmtId="0" fontId="6" fillId="0" borderId="0" xfId="0" applyFont="1" applyAlignment="1">
      <alignment horizontal="left"/>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0" borderId="7" xfId="0" applyFont="1" applyBorder="1" applyAlignment="1">
      <alignment horizontal="center" vertical="center"/>
    </xf>
    <xf numFmtId="0" fontId="4" fillId="0" borderId="0" xfId="0" applyFont="1"/>
    <xf numFmtId="0" fontId="6" fillId="0" borderId="0" xfId="0" applyFont="1"/>
    <xf numFmtId="0" fontId="7" fillId="0" borderId="0" xfId="0" applyFont="1" applyAlignment="1">
      <alignment vertical="center"/>
    </xf>
    <xf numFmtId="0" fontId="7" fillId="0" borderId="0" xfId="0" applyFont="1" applyAlignment="1">
      <alignment vertical="top" wrapText="1"/>
    </xf>
    <xf numFmtId="49" fontId="1" fillId="0" borderId="17" xfId="0" applyNumberFormat="1" applyFont="1" applyBorder="1" applyAlignment="1">
      <alignment vertical="center"/>
    </xf>
    <xf numFmtId="165" fontId="1" fillId="0" borderId="4" xfId="0" applyNumberFormat="1" applyFont="1" applyBorder="1" applyAlignment="1">
      <alignment vertical="center"/>
    </xf>
    <xf numFmtId="165" fontId="1" fillId="0" borderId="1" xfId="0" applyNumberFormat="1" applyFont="1" applyBorder="1" applyAlignment="1">
      <alignment vertical="center"/>
    </xf>
    <xf numFmtId="165" fontId="1" fillId="0" borderId="5" xfId="0" applyNumberFormat="1" applyFont="1" applyBorder="1" applyAlignment="1">
      <alignment vertical="center"/>
    </xf>
    <xf numFmtId="0" fontId="0" fillId="0" borderId="0" xfId="0" applyAlignment="1">
      <alignment vertical="center"/>
    </xf>
    <xf numFmtId="49" fontId="1" fillId="0" borderId="15" xfId="0" applyNumberFormat="1" applyFont="1" applyBorder="1" applyAlignment="1">
      <alignment vertical="center" wrapText="1"/>
    </xf>
    <xf numFmtId="0" fontId="1" fillId="0" borderId="17" xfId="0" applyFont="1" applyBorder="1" applyAlignment="1">
      <alignment vertical="center" wrapText="1"/>
    </xf>
    <xf numFmtId="165" fontId="3" fillId="2" borderId="10" xfId="0" applyNumberFormat="1" applyFont="1" applyFill="1" applyBorder="1" applyAlignment="1">
      <alignment vertical="center"/>
    </xf>
    <xf numFmtId="165" fontId="3" fillId="2" borderId="23" xfId="0" applyNumberFormat="1" applyFont="1" applyFill="1" applyBorder="1" applyAlignment="1">
      <alignment vertical="center"/>
    </xf>
    <xf numFmtId="0" fontId="1" fillId="0" borderId="26" xfId="0" applyFont="1" applyBorder="1" applyAlignment="1">
      <alignment vertical="center" wrapText="1"/>
    </xf>
    <xf numFmtId="0" fontId="1" fillId="0" borderId="15" xfId="0" applyFont="1" applyBorder="1" applyAlignment="1">
      <alignment vertical="center" wrapText="1"/>
    </xf>
    <xf numFmtId="0" fontId="4" fillId="0" borderId="0" xfId="0" applyFont="1" applyAlignment="1">
      <alignment horizontal="center"/>
    </xf>
    <xf numFmtId="0" fontId="3" fillId="0" borderId="19" xfId="0" applyFont="1" applyBorder="1" applyAlignment="1">
      <alignment horizontal="center" vertical="center" wrapText="1"/>
    </xf>
    <xf numFmtId="165" fontId="1" fillId="0" borderId="6" xfId="0" applyNumberFormat="1" applyFont="1" applyBorder="1" applyAlignment="1">
      <alignment vertical="center"/>
    </xf>
    <xf numFmtId="165" fontId="1" fillId="0" borderId="13" xfId="0" applyNumberFormat="1" applyFont="1" applyBorder="1" applyAlignment="1">
      <alignment vertical="center"/>
    </xf>
    <xf numFmtId="165" fontId="1" fillId="0" borderId="34" xfId="0" applyNumberFormat="1" applyFont="1" applyBorder="1" applyAlignment="1">
      <alignment horizontal="left" vertical="center"/>
    </xf>
    <xf numFmtId="0" fontId="1" fillId="0" borderId="35" xfId="0" applyFont="1" applyBorder="1" applyAlignment="1">
      <alignment horizontal="center" vertical="center" wrapText="1"/>
    </xf>
    <xf numFmtId="165" fontId="1" fillId="0" borderId="12" xfId="0" applyNumberFormat="1" applyFont="1" applyBorder="1" applyAlignment="1">
      <alignment horizontal="left" vertical="center"/>
    </xf>
    <xf numFmtId="165" fontId="1" fillId="0" borderId="1" xfId="0" applyNumberFormat="1" applyFont="1" applyBorder="1" applyAlignment="1">
      <alignment horizontal="left" vertical="center"/>
    </xf>
    <xf numFmtId="165" fontId="1" fillId="0" borderId="14" xfId="0" applyNumberFormat="1" applyFont="1" applyBorder="1" applyAlignment="1">
      <alignment horizontal="left" vertical="center"/>
    </xf>
    <xf numFmtId="165" fontId="0" fillId="0" borderId="0" xfId="0" applyNumberFormat="1"/>
    <xf numFmtId="165" fontId="1" fillId="0" borderId="36" xfId="0" applyNumberFormat="1" applyFont="1" applyBorder="1" applyAlignment="1">
      <alignment vertical="center"/>
    </xf>
    <xf numFmtId="3" fontId="1" fillId="0" borderId="16" xfId="0" applyNumberFormat="1" applyFont="1" applyBorder="1" applyAlignment="1">
      <alignment horizontal="center" vertical="center" wrapText="1"/>
    </xf>
    <xf numFmtId="165" fontId="1" fillId="0" borderId="37" xfId="0" applyNumberFormat="1" applyFont="1" applyBorder="1" applyAlignment="1">
      <alignment horizontal="left" vertical="center"/>
    </xf>
    <xf numFmtId="165" fontId="1" fillId="0" borderId="6" xfId="0" applyNumberFormat="1" applyFont="1" applyBorder="1" applyAlignment="1">
      <alignment horizontal="left" vertical="center"/>
    </xf>
    <xf numFmtId="165" fontId="1" fillId="0" borderId="13" xfId="0" applyNumberFormat="1" applyFont="1" applyBorder="1" applyAlignment="1">
      <alignment horizontal="left" vertical="center"/>
    </xf>
    <xf numFmtId="0" fontId="1" fillId="0" borderId="7" xfId="0" applyFont="1" applyBorder="1" applyAlignment="1">
      <alignment horizontal="center" vertical="center" wrapText="1"/>
    </xf>
    <xf numFmtId="165" fontId="1" fillId="0" borderId="36" xfId="0" applyNumberFormat="1" applyFont="1" applyBorder="1" applyAlignment="1">
      <alignment horizontal="left" vertical="center"/>
    </xf>
    <xf numFmtId="3" fontId="1" fillId="0" borderId="7" xfId="0" applyNumberFormat="1" applyFont="1" applyBorder="1" applyAlignment="1">
      <alignment horizontal="center" vertical="center" wrapText="1"/>
    </xf>
    <xf numFmtId="0" fontId="0" fillId="0" borderId="0" xfId="0" applyProtection="1">
      <protection locked="0"/>
    </xf>
    <xf numFmtId="0" fontId="0" fillId="0" borderId="0" xfId="0" applyAlignment="1" applyProtection="1">
      <alignment vertical="center"/>
      <protection locked="0"/>
    </xf>
    <xf numFmtId="165" fontId="0" fillId="0" borderId="0" xfId="0" applyNumberFormat="1" applyProtection="1">
      <protection locked="0"/>
    </xf>
    <xf numFmtId="0" fontId="13" fillId="0" borderId="0" xfId="0" applyFont="1" applyProtection="1">
      <protection locked="0"/>
    </xf>
    <xf numFmtId="165" fontId="13" fillId="0" borderId="43" xfId="0" applyNumberFormat="1" applyFont="1" applyBorder="1" applyAlignment="1" applyProtection="1">
      <alignment horizontal="left" vertical="center"/>
      <protection locked="0"/>
    </xf>
    <xf numFmtId="165" fontId="13" fillId="0" borderId="37" xfId="0" applyNumberFormat="1" applyFont="1" applyBorder="1" applyAlignment="1" applyProtection="1">
      <alignment horizontal="left" vertical="center"/>
      <protection locked="0"/>
    </xf>
    <xf numFmtId="165" fontId="13" fillId="0" borderId="1" xfId="0" applyNumberFormat="1" applyFont="1" applyBorder="1" applyAlignment="1" applyProtection="1">
      <alignment horizontal="left" vertical="center"/>
      <protection locked="0"/>
    </xf>
    <xf numFmtId="0" fontId="13" fillId="0" borderId="35" xfId="0" applyFont="1" applyBorder="1" applyAlignment="1" applyProtection="1">
      <alignment horizontal="center" vertical="center" wrapText="1"/>
      <protection locked="0"/>
    </xf>
    <xf numFmtId="165" fontId="13" fillId="0" borderId="4" xfId="0" applyNumberFormat="1" applyFont="1" applyBorder="1" applyAlignment="1" applyProtection="1">
      <alignment vertical="center"/>
      <protection locked="0"/>
    </xf>
    <xf numFmtId="165" fontId="13" fillId="0" borderId="6" xfId="0" applyNumberFormat="1" applyFont="1" applyBorder="1" applyAlignment="1" applyProtection="1">
      <alignment vertical="center"/>
      <protection locked="0"/>
    </xf>
    <xf numFmtId="165" fontId="4" fillId="2" borderId="46" xfId="0" applyNumberFormat="1" applyFont="1" applyFill="1" applyBorder="1" applyAlignment="1" applyProtection="1">
      <alignment vertical="center"/>
      <protection locked="0"/>
    </xf>
    <xf numFmtId="165" fontId="13" fillId="0" borderId="1" xfId="0" applyNumberFormat="1" applyFont="1" applyBorder="1" applyAlignment="1" applyProtection="1">
      <alignment vertical="center"/>
      <protection locked="0"/>
    </xf>
    <xf numFmtId="165" fontId="13" fillId="0" borderId="34" xfId="0" applyNumberFormat="1" applyFont="1" applyBorder="1" applyAlignment="1" applyProtection="1">
      <alignment horizontal="left" vertical="center"/>
      <protection locked="0"/>
    </xf>
    <xf numFmtId="165" fontId="4" fillId="2" borderId="23" xfId="0" applyNumberFormat="1" applyFont="1" applyFill="1" applyBorder="1" applyAlignment="1" applyProtection="1">
      <alignment vertical="center"/>
      <protection locked="0"/>
    </xf>
    <xf numFmtId="0" fontId="12" fillId="0" borderId="2"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5" fillId="0" borderId="0" xfId="0" applyFont="1" applyProtection="1">
      <protection locked="0"/>
    </xf>
    <xf numFmtId="0" fontId="12" fillId="0" borderId="8"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165" fontId="15" fillId="0" borderId="34" xfId="0" applyNumberFormat="1" applyFont="1" applyBorder="1" applyAlignment="1" applyProtection="1">
      <alignment horizontal="left" vertical="center"/>
      <protection locked="0"/>
    </xf>
    <xf numFmtId="165" fontId="15" fillId="0" borderId="1" xfId="0" applyNumberFormat="1" applyFont="1" applyBorder="1" applyAlignment="1" applyProtection="1">
      <alignment horizontal="left" vertical="center"/>
      <protection locked="0"/>
    </xf>
    <xf numFmtId="0" fontId="15" fillId="0" borderId="35" xfId="0" applyFont="1" applyBorder="1" applyAlignment="1" applyProtection="1">
      <alignment horizontal="center" vertical="center" wrapText="1"/>
      <protection locked="0"/>
    </xf>
    <xf numFmtId="165" fontId="15" fillId="0" borderId="37" xfId="0" applyNumberFormat="1" applyFont="1" applyBorder="1" applyAlignment="1" applyProtection="1">
      <alignment horizontal="left" vertical="center"/>
      <protection locked="0"/>
    </xf>
    <xf numFmtId="165" fontId="13" fillId="0" borderId="5" xfId="0" applyNumberFormat="1" applyFont="1" applyBorder="1" applyAlignment="1" applyProtection="1">
      <alignment vertical="center"/>
      <protection locked="0"/>
    </xf>
    <xf numFmtId="165" fontId="13" fillId="0" borderId="12" xfId="0" applyNumberFormat="1" applyFont="1" applyBorder="1" applyAlignment="1" applyProtection="1">
      <alignment horizontal="left" vertical="center"/>
      <protection locked="0"/>
    </xf>
    <xf numFmtId="0" fontId="13" fillId="0" borderId="43" xfId="0" applyFont="1" applyBorder="1" applyAlignment="1" applyProtection="1">
      <alignment horizontal="center" vertical="center" wrapText="1"/>
      <protection locked="0"/>
    </xf>
    <xf numFmtId="0" fontId="13" fillId="0" borderId="0" xfId="0" applyFont="1" applyAlignment="1" applyProtection="1">
      <alignment vertical="center"/>
      <protection locked="0"/>
    </xf>
    <xf numFmtId="165" fontId="13" fillId="0" borderId="14" xfId="0" applyNumberFormat="1" applyFont="1" applyBorder="1" applyAlignment="1" applyProtection="1">
      <alignment horizontal="left" vertical="center"/>
      <protection locked="0"/>
    </xf>
    <xf numFmtId="165" fontId="4" fillId="2" borderId="10" xfId="0" applyNumberFormat="1" applyFont="1" applyFill="1" applyBorder="1" applyAlignment="1" applyProtection="1">
      <alignment vertical="center"/>
      <protection locked="0"/>
    </xf>
    <xf numFmtId="165" fontId="13" fillId="0" borderId="0" xfId="0" applyNumberFormat="1"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0" xfId="0" applyFont="1" applyProtection="1">
      <protection locked="0"/>
    </xf>
    <xf numFmtId="0" fontId="4" fillId="0" borderId="12" xfId="0" applyFont="1" applyBorder="1" applyAlignment="1" applyProtection="1">
      <alignment horizontal="center" vertical="center" wrapText="1"/>
      <protection locked="0"/>
    </xf>
    <xf numFmtId="0" fontId="15" fillId="3" borderId="0" xfId="0" applyFont="1" applyFill="1" applyProtection="1">
      <protection locked="0"/>
    </xf>
    <xf numFmtId="0" fontId="12" fillId="3" borderId="12" xfId="0" applyFont="1" applyFill="1" applyBorder="1" applyAlignment="1" applyProtection="1">
      <alignment horizontal="center" vertical="center" wrapText="1"/>
      <protection locked="0"/>
    </xf>
    <xf numFmtId="165" fontId="15" fillId="3" borderId="1" xfId="0" applyNumberFormat="1" applyFont="1" applyFill="1" applyBorder="1" applyAlignment="1" applyProtection="1">
      <alignment vertical="center"/>
      <protection locked="0"/>
    </xf>
    <xf numFmtId="165" fontId="15" fillId="3" borderId="34" xfId="0" applyNumberFormat="1" applyFont="1" applyFill="1" applyBorder="1" applyAlignment="1" applyProtection="1">
      <alignment horizontal="left" vertical="center"/>
      <protection locked="0"/>
    </xf>
    <xf numFmtId="165" fontId="15" fillId="3" borderId="37" xfId="0" applyNumberFormat="1" applyFont="1" applyFill="1" applyBorder="1" applyAlignment="1" applyProtection="1">
      <alignment horizontal="left" vertical="center"/>
      <protection locked="0"/>
    </xf>
    <xf numFmtId="165" fontId="15" fillId="3" borderId="1" xfId="0" applyNumberFormat="1" applyFont="1" applyFill="1" applyBorder="1" applyAlignment="1" applyProtection="1">
      <alignment horizontal="left" vertical="center"/>
      <protection locked="0"/>
    </xf>
    <xf numFmtId="0" fontId="15" fillId="3" borderId="35" xfId="0" applyFont="1" applyFill="1" applyBorder="1" applyAlignment="1" applyProtection="1">
      <alignment horizontal="center" vertical="center" wrapText="1"/>
      <protection locked="0"/>
    </xf>
    <xf numFmtId="165" fontId="12" fillId="3" borderId="23" xfId="0" applyNumberFormat="1" applyFont="1" applyFill="1" applyBorder="1" applyAlignment="1" applyProtection="1">
      <alignment vertical="center"/>
      <protection locked="0"/>
    </xf>
    <xf numFmtId="0" fontId="13" fillId="3" borderId="0" xfId="0" applyFont="1" applyFill="1" applyProtection="1">
      <protection locked="0"/>
    </xf>
    <xf numFmtId="0" fontId="0" fillId="3" borderId="0" xfId="0" applyFill="1" applyProtection="1">
      <protection locked="0"/>
    </xf>
    <xf numFmtId="44" fontId="13" fillId="0" borderId="0" xfId="0" applyNumberFormat="1" applyFont="1" applyProtection="1">
      <protection locked="0"/>
    </xf>
    <xf numFmtId="44" fontId="15" fillId="0" borderId="0" xfId="0" applyNumberFormat="1" applyFont="1" applyProtection="1">
      <protection locked="0"/>
    </xf>
    <xf numFmtId="0" fontId="12" fillId="0" borderId="42" xfId="0" applyFont="1" applyBorder="1" applyAlignment="1" applyProtection="1">
      <alignment horizontal="center" vertical="center" wrapText="1"/>
      <protection locked="0"/>
    </xf>
    <xf numFmtId="165" fontId="13" fillId="0" borderId="49" xfId="0" applyNumberFormat="1" applyFont="1" applyBorder="1" applyAlignment="1" applyProtection="1">
      <alignment vertical="center"/>
      <protection locked="0"/>
    </xf>
    <xf numFmtId="0" fontId="13" fillId="0" borderId="48" xfId="0" applyFont="1" applyBorder="1" applyAlignment="1" applyProtection="1">
      <alignment horizontal="center" vertical="center" wrapText="1"/>
      <protection locked="0"/>
    </xf>
    <xf numFmtId="165" fontId="13" fillId="0" borderId="27" xfId="0" applyNumberFormat="1" applyFont="1" applyBorder="1" applyAlignment="1" applyProtection="1">
      <alignment horizontal="left" vertical="center"/>
      <protection locked="0"/>
    </xf>
    <xf numFmtId="165" fontId="13" fillId="0" borderId="13" xfId="0" applyNumberFormat="1" applyFont="1" applyBorder="1" applyAlignment="1" applyProtection="1">
      <alignment horizontal="left" vertical="center"/>
      <protection locked="0"/>
    </xf>
    <xf numFmtId="0" fontId="13" fillId="0" borderId="29" xfId="0" applyFont="1" applyBorder="1" applyAlignment="1" applyProtection="1">
      <alignment horizontal="center" vertical="center" wrapText="1"/>
      <protection locked="0"/>
    </xf>
    <xf numFmtId="165" fontId="13" fillId="0" borderId="2" xfId="0" applyNumberFormat="1" applyFont="1" applyBorder="1" applyAlignment="1" applyProtection="1">
      <alignment horizontal="left" vertical="center"/>
      <protection locked="0"/>
    </xf>
    <xf numFmtId="165" fontId="13" fillId="0" borderId="8" xfId="0" applyNumberFormat="1" applyFont="1" applyBorder="1" applyAlignment="1" applyProtection="1">
      <alignment vertical="center"/>
      <protection locked="0"/>
    </xf>
    <xf numFmtId="165" fontId="13" fillId="0" borderId="14" xfId="0" applyNumberFormat="1" applyFont="1" applyBorder="1" applyAlignment="1" applyProtection="1">
      <alignment vertical="center"/>
      <protection locked="0"/>
    </xf>
    <xf numFmtId="165" fontId="13" fillId="0" borderId="9" xfId="0" applyNumberFormat="1" applyFont="1" applyBorder="1" applyAlignment="1" applyProtection="1">
      <alignment vertical="center"/>
      <protection locked="0"/>
    </xf>
    <xf numFmtId="0" fontId="12" fillId="0" borderId="50"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1" fillId="0" borderId="0" xfId="0" applyFont="1" applyProtection="1">
      <protection locked="0"/>
    </xf>
    <xf numFmtId="165" fontId="11" fillId="3" borderId="1" xfId="0" applyNumberFormat="1" applyFont="1" applyFill="1" applyBorder="1" applyAlignment="1" applyProtection="1">
      <alignment vertical="center"/>
      <protection locked="0"/>
    </xf>
    <xf numFmtId="165" fontId="11" fillId="0" borderId="47" xfId="0" applyNumberFormat="1" applyFont="1" applyBorder="1" applyAlignment="1" applyProtection="1">
      <alignment horizontal="left" vertical="center"/>
      <protection locked="0"/>
    </xf>
    <xf numFmtId="165" fontId="11" fillId="0" borderId="12" xfId="0" applyNumberFormat="1" applyFont="1" applyBorder="1" applyAlignment="1" applyProtection="1">
      <alignment horizontal="left" vertical="center"/>
      <protection locked="0"/>
    </xf>
    <xf numFmtId="0" fontId="11" fillId="0" borderId="48" xfId="0" applyFont="1" applyBorder="1" applyAlignment="1" applyProtection="1">
      <alignment horizontal="center" vertical="center" wrapText="1"/>
      <protection locked="0"/>
    </xf>
    <xf numFmtId="165" fontId="11" fillId="0" borderId="34" xfId="0" applyNumberFormat="1" applyFont="1" applyBorder="1" applyAlignment="1" applyProtection="1">
      <alignment horizontal="left" vertical="center"/>
      <protection locked="0"/>
    </xf>
    <xf numFmtId="165" fontId="11" fillId="0" borderId="14" xfId="0" applyNumberFormat="1" applyFont="1" applyBorder="1" applyAlignment="1" applyProtection="1">
      <alignment horizontal="left" vertical="center"/>
      <protection locked="0"/>
    </xf>
    <xf numFmtId="0" fontId="11" fillId="0" borderId="35" xfId="0" applyFont="1" applyBorder="1" applyAlignment="1" applyProtection="1">
      <alignment horizontal="center" vertical="center" wrapText="1"/>
      <protection locked="0"/>
    </xf>
    <xf numFmtId="165" fontId="10" fillId="2" borderId="23" xfId="0" applyNumberFormat="1" applyFont="1" applyFill="1" applyBorder="1" applyAlignment="1" applyProtection="1">
      <alignment vertical="center"/>
      <protection locked="0"/>
    </xf>
    <xf numFmtId="49" fontId="15" fillId="0" borderId="17" xfId="0" applyNumberFormat="1" applyFont="1" applyBorder="1" applyAlignment="1" applyProtection="1">
      <alignment horizontal="justify" vertical="center"/>
      <protection locked="0"/>
    </xf>
    <xf numFmtId="0" fontId="15" fillId="0" borderId="17" xfId="0" applyFont="1" applyBorder="1" applyAlignment="1" applyProtection="1">
      <alignment horizontal="justify" vertical="center" wrapText="1"/>
      <protection locked="0"/>
    </xf>
    <xf numFmtId="49" fontId="15" fillId="0" borderId="15" xfId="0" applyNumberFormat="1" applyFont="1" applyBorder="1" applyAlignment="1" applyProtection="1">
      <alignment horizontal="justify" vertical="center" wrapText="1"/>
      <protection locked="0"/>
    </xf>
    <xf numFmtId="0" fontId="15" fillId="0" borderId="15" xfId="0" applyFont="1" applyBorder="1" applyAlignment="1" applyProtection="1">
      <alignment horizontal="justify" vertical="center" wrapText="1"/>
      <protection locked="0"/>
    </xf>
    <xf numFmtId="0" fontId="18" fillId="0" borderId="0" xfId="0" applyFont="1" applyProtection="1">
      <protection locked="0"/>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7" fillId="0" borderId="0" xfId="0" applyFont="1" applyAlignment="1">
      <alignment horizontal="left" vertical="top" wrapText="1"/>
    </xf>
    <xf numFmtId="0" fontId="4" fillId="0" borderId="0" xfId="0" applyFont="1" applyAlignment="1">
      <alignment horizontal="center"/>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164" fontId="8" fillId="2" borderId="21" xfId="0" applyNumberFormat="1" applyFont="1" applyFill="1" applyBorder="1" applyAlignment="1">
      <alignment horizontal="center" vertical="center"/>
    </xf>
    <xf numFmtId="164" fontId="8" fillId="2" borderId="19" xfId="0" applyNumberFormat="1" applyFont="1" applyFill="1" applyBorder="1" applyAlignment="1">
      <alignment horizontal="center" vertical="center"/>
    </xf>
    <xf numFmtId="164" fontId="8" fillId="2" borderId="22" xfId="0" applyNumberFormat="1" applyFont="1" applyFill="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3" fillId="0" borderId="17" xfId="0" applyFont="1" applyBorder="1" applyAlignment="1">
      <alignment horizontal="center" vertical="center" wrapText="1"/>
    </xf>
    <xf numFmtId="0" fontId="9" fillId="0" borderId="38"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29" xfId="0" applyFont="1" applyBorder="1" applyAlignment="1">
      <alignment horizontal="center" vertical="center"/>
    </xf>
    <xf numFmtId="164" fontId="8" fillId="2" borderId="38" xfId="0" applyNumberFormat="1" applyFont="1" applyFill="1" applyBorder="1" applyAlignment="1">
      <alignment horizontal="center" vertical="center"/>
    </xf>
    <xf numFmtId="164" fontId="8" fillId="2" borderId="0" xfId="0" applyNumberFormat="1" applyFont="1" applyFill="1" applyAlignment="1">
      <alignment horizontal="center" vertical="center"/>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5" fillId="0" borderId="0" xfId="0" applyFont="1" applyAlignment="1" applyProtection="1">
      <alignment horizontal="center"/>
      <protection locked="0"/>
    </xf>
    <xf numFmtId="0" fontId="12" fillId="0" borderId="18"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2" fillId="4" borderId="10" xfId="0" applyFont="1" applyFill="1" applyBorder="1" applyAlignment="1" applyProtection="1">
      <alignment horizontal="center" vertical="center" wrapText="1"/>
      <protection locked="0"/>
    </xf>
    <xf numFmtId="0" fontId="12" fillId="4" borderId="20" xfId="0" applyFont="1" applyFill="1" applyBorder="1" applyAlignment="1" applyProtection="1">
      <alignment horizontal="center" vertical="center" wrapText="1"/>
      <protection locked="0"/>
    </xf>
    <xf numFmtId="0" fontId="12" fillId="4" borderId="11" xfId="0" applyFont="1" applyFill="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12" fillId="3" borderId="12" xfId="0" applyFont="1" applyFill="1" applyBorder="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40" xfId="0" applyFont="1" applyFill="1" applyBorder="1" applyAlignment="1" applyProtection="1">
      <alignment horizontal="center" vertical="center" wrapText="1"/>
      <protection locked="0"/>
    </xf>
    <xf numFmtId="0" fontId="12" fillId="3" borderId="36" xfId="0" applyFont="1" applyFill="1" applyBorder="1" applyAlignment="1" applyProtection="1">
      <alignment horizontal="center" vertical="center" wrapText="1"/>
      <protection locked="0"/>
    </xf>
    <xf numFmtId="0" fontId="12" fillId="3" borderId="41" xfId="0" applyFont="1" applyFill="1" applyBorder="1" applyAlignment="1" applyProtection="1">
      <alignment horizontal="center" vertical="center" wrapText="1"/>
      <protection locked="0"/>
    </xf>
    <xf numFmtId="0" fontId="12" fillId="3" borderId="42"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49" fontId="15" fillId="0" borderId="24" xfId="0" applyNumberFormat="1" applyFont="1" applyBorder="1" applyAlignment="1" applyProtection="1">
      <alignment horizontal="justify" vertical="center" wrapText="1"/>
      <protection locked="0"/>
    </xf>
    <xf numFmtId="49" fontId="15" fillId="0" borderId="33" xfId="0" applyNumberFormat="1" applyFont="1" applyBorder="1" applyAlignment="1" applyProtection="1">
      <alignment horizontal="justify" vertical="center" wrapText="1"/>
      <protection locked="0"/>
    </xf>
    <xf numFmtId="0" fontId="15" fillId="0" borderId="24"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13" fillId="0" borderId="30" xfId="0" applyFont="1" applyBorder="1" applyAlignment="1" applyProtection="1">
      <alignment horizontal="center"/>
      <protection locked="0"/>
    </xf>
    <xf numFmtId="0" fontId="13" fillId="0" borderId="31" xfId="0" applyFont="1" applyBorder="1" applyAlignment="1" applyProtection="1">
      <alignment horizontal="center"/>
      <protection locked="0"/>
    </xf>
    <xf numFmtId="0" fontId="15" fillId="0" borderId="30" xfId="0" applyFont="1" applyBorder="1" applyAlignment="1" applyProtection="1">
      <alignment horizontal="center"/>
      <protection locked="0"/>
    </xf>
    <xf numFmtId="0" fontId="15" fillId="0" borderId="31" xfId="0" applyFont="1" applyBorder="1" applyAlignment="1" applyProtection="1">
      <alignment horizontal="center"/>
      <protection locked="0"/>
    </xf>
    <xf numFmtId="0" fontId="10" fillId="0" borderId="2"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13" fillId="0" borderId="0" xfId="0" applyFont="1" applyAlignment="1" applyProtection="1">
      <alignment horizontal="center"/>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11" fillId="0" borderId="30" xfId="0" applyFont="1" applyBorder="1" applyAlignment="1" applyProtection="1">
      <alignment horizontal="center"/>
      <protection locked="0"/>
    </xf>
    <xf numFmtId="0" fontId="11" fillId="0" borderId="31" xfId="0" applyFont="1" applyBorder="1" applyAlignment="1" applyProtection="1">
      <alignment horizontal="center"/>
      <protection locked="0"/>
    </xf>
    <xf numFmtId="164" fontId="4" fillId="2" borderId="21" xfId="0" applyNumberFormat="1" applyFont="1" applyFill="1" applyBorder="1" applyAlignment="1" applyProtection="1">
      <alignment horizontal="center" vertical="center"/>
      <protection locked="0"/>
    </xf>
    <xf numFmtId="164" fontId="4" fillId="2" borderId="19" xfId="0" applyNumberFormat="1" applyFont="1" applyFill="1" applyBorder="1" applyAlignment="1" applyProtection="1">
      <alignment horizontal="center" vertical="center"/>
      <protection locked="0"/>
    </xf>
    <xf numFmtId="164" fontId="4" fillId="2" borderId="22"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B2:EF20"/>
  <sheetViews>
    <sheetView showGridLines="0" zoomScale="70" zoomScaleNormal="70" workbookViewId="0">
      <selection activeCell="H10" sqref="H10"/>
    </sheetView>
  </sheetViews>
  <sheetFormatPr baseColWidth="10" defaultRowHeight="15" x14ac:dyDescent="0.25"/>
  <cols>
    <col min="2" max="2" width="12.42578125" customWidth="1"/>
    <col min="3" max="3" width="17.28515625" customWidth="1"/>
    <col min="4" max="4" width="31.140625" customWidth="1"/>
    <col min="5" max="5" width="38.7109375" customWidth="1"/>
    <col min="6" max="6" width="14.28515625" customWidth="1"/>
    <col min="7" max="12" width="14.140625" customWidth="1"/>
    <col min="13" max="13" width="14.28515625" customWidth="1"/>
    <col min="14" max="17" width="14.140625" customWidth="1"/>
    <col min="18" max="18" width="18.85546875" customWidth="1"/>
    <col min="19" max="19" width="16" customWidth="1"/>
    <col min="20" max="20" width="15.5703125" customWidth="1"/>
    <col min="21" max="21" width="16.28515625" customWidth="1"/>
    <col min="22" max="22" width="17" customWidth="1"/>
    <col min="23" max="23" width="15.85546875" customWidth="1"/>
    <col min="24" max="28" width="14.28515625" customWidth="1"/>
    <col min="29" max="29" width="17.7109375" customWidth="1"/>
    <col min="30" max="34" width="14.28515625" customWidth="1"/>
    <col min="35" max="35" width="18.85546875" customWidth="1"/>
    <col min="36" max="36" width="16" customWidth="1"/>
    <col min="37" max="37" width="15.5703125" customWidth="1"/>
    <col min="38" max="38" width="16.28515625" customWidth="1"/>
    <col min="39" max="39" width="17" customWidth="1"/>
    <col min="40" max="40" width="17.140625" customWidth="1"/>
    <col min="41" max="41" width="16.7109375" customWidth="1"/>
    <col min="42" max="42" width="17.140625" customWidth="1"/>
    <col min="43" max="43" width="17.42578125" customWidth="1"/>
    <col min="44" max="44" width="17.85546875" customWidth="1"/>
    <col min="45" max="45" width="16.7109375" customWidth="1"/>
    <col min="46" max="48" width="17.42578125" customWidth="1"/>
    <col min="49" max="49" width="17.140625" customWidth="1"/>
    <col min="50" max="51" width="17.42578125" customWidth="1"/>
    <col min="52" max="52" width="18.85546875" customWidth="1"/>
    <col min="53" max="53" width="16" customWidth="1"/>
    <col min="54" max="54" width="15.5703125" customWidth="1"/>
    <col min="55" max="55" width="16.28515625" customWidth="1"/>
    <col min="56" max="56" width="17" customWidth="1"/>
    <col min="57" max="68" width="14.28515625" customWidth="1"/>
    <col min="69" max="69" width="18.85546875" customWidth="1"/>
    <col min="70" max="70" width="16" customWidth="1"/>
    <col min="71" max="71" width="15.5703125" customWidth="1"/>
    <col min="72" max="72" width="16.28515625" customWidth="1"/>
    <col min="73" max="73" width="17" customWidth="1"/>
    <col min="74" max="85" width="14.28515625" customWidth="1"/>
    <col min="86" max="86" width="18.85546875" customWidth="1"/>
    <col min="87" max="87" width="16" customWidth="1"/>
    <col min="88" max="88" width="15.5703125" customWidth="1"/>
    <col min="89" max="89" width="16.28515625" customWidth="1"/>
    <col min="90" max="90" width="17" customWidth="1"/>
    <col min="91" max="91" width="19.140625" customWidth="1"/>
    <col min="92" max="92" width="18.42578125" customWidth="1"/>
    <col min="93" max="93" width="19.140625" customWidth="1"/>
    <col min="94" max="94" width="20.140625" customWidth="1"/>
    <col min="95" max="95" width="8.28515625" customWidth="1"/>
    <col min="96" max="102" width="8.28515625" bestFit="1" customWidth="1"/>
    <col min="103" max="103" width="18.85546875" customWidth="1"/>
    <col min="104" max="104" width="16" customWidth="1"/>
    <col min="105" max="105" width="15.5703125" customWidth="1"/>
    <col min="106" max="106" width="16.28515625" customWidth="1"/>
    <col min="107" max="107" width="17" customWidth="1"/>
    <col min="110" max="110" width="19.140625" customWidth="1"/>
    <col min="111" max="111" width="18.85546875" customWidth="1"/>
    <col min="112" max="112" width="16" customWidth="1"/>
    <col min="113" max="113" width="15.5703125" customWidth="1"/>
    <col min="114" max="114" width="16.28515625" customWidth="1"/>
    <col min="115" max="115" width="19" customWidth="1"/>
    <col min="117" max="117" width="19.140625" customWidth="1"/>
    <col min="118" max="118" width="18.85546875" customWidth="1"/>
    <col min="119" max="119" width="16" customWidth="1"/>
    <col min="120" max="120" width="15.5703125" customWidth="1"/>
    <col min="121" max="121" width="16.28515625" customWidth="1"/>
    <col min="122" max="122" width="17" customWidth="1"/>
    <col min="124" max="124" width="19.140625" customWidth="1"/>
    <col min="125" max="125" width="18.85546875" customWidth="1"/>
    <col min="126" max="126" width="16" customWidth="1"/>
    <col min="127" max="127" width="15.5703125" customWidth="1"/>
    <col min="128" max="128" width="16.28515625" customWidth="1"/>
    <col min="129" max="129" width="17" customWidth="1"/>
    <col min="131" max="131" width="19.140625" customWidth="1"/>
    <col min="132" max="132" width="18.85546875" customWidth="1"/>
    <col min="133" max="133" width="16" customWidth="1"/>
    <col min="134" max="134" width="15.5703125" customWidth="1"/>
    <col min="135" max="135" width="16.28515625" customWidth="1"/>
    <col min="136" max="136" width="17" customWidth="1"/>
  </cols>
  <sheetData>
    <row r="2" spans="2:136" ht="41.25" customHeight="1" x14ac:dyDescent="0.35">
      <c r="B2" s="136" t="s">
        <v>4</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33"/>
      <c r="BA2" s="33"/>
      <c r="BB2" s="33"/>
      <c r="BC2" s="33"/>
      <c r="BD2" s="33"/>
      <c r="BE2" s="136" t="s">
        <v>4</v>
      </c>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8"/>
      <c r="CZ2" s="18"/>
      <c r="DA2" s="18"/>
      <c r="DB2" s="18"/>
      <c r="DC2" s="18"/>
      <c r="DD2" s="18"/>
      <c r="DE2" s="18"/>
      <c r="DF2" s="18"/>
      <c r="DG2" s="18"/>
      <c r="DH2" s="18"/>
      <c r="DI2" s="18"/>
      <c r="DJ2" s="18"/>
      <c r="DK2" s="18"/>
      <c r="DL2" s="18"/>
      <c r="DM2" s="18"/>
      <c r="DN2" s="18"/>
      <c r="DO2" s="18"/>
      <c r="DP2" s="18"/>
      <c r="DQ2" s="18"/>
      <c r="DR2" s="18"/>
      <c r="DT2" s="18"/>
      <c r="DU2" s="18"/>
      <c r="DV2" s="18"/>
      <c r="DW2" s="18"/>
      <c r="DX2" s="18"/>
      <c r="DY2" s="18"/>
      <c r="EA2" s="18"/>
      <c r="EB2" s="18"/>
      <c r="EC2" s="18"/>
      <c r="ED2" s="18"/>
      <c r="EE2" s="18"/>
      <c r="EF2" s="18"/>
    </row>
    <row r="3" spans="2:136" ht="15.75" thickBot="1" x14ac:dyDescent="0.3"/>
    <row r="4" spans="2:136" ht="23.25" customHeight="1" thickBot="1" x14ac:dyDescent="0.3">
      <c r="B4" s="140" t="s">
        <v>0</v>
      </c>
      <c r="C4" s="140" t="s">
        <v>1</v>
      </c>
      <c r="D4" s="140" t="s">
        <v>2</v>
      </c>
      <c r="E4" s="140" t="s">
        <v>3</v>
      </c>
      <c r="F4" s="137" t="s">
        <v>17</v>
      </c>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34"/>
      <c r="BA4" s="34"/>
      <c r="BB4" s="34"/>
      <c r="BC4" s="34"/>
      <c r="BD4" s="34"/>
      <c r="BE4" s="137" t="s">
        <v>17</v>
      </c>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9"/>
    </row>
    <row r="5" spans="2:136" ht="23.25" customHeight="1" thickBot="1" x14ac:dyDescent="0.3">
      <c r="B5" s="141"/>
      <c r="C5" s="141"/>
      <c r="D5" s="141"/>
      <c r="E5" s="141"/>
      <c r="F5" s="149">
        <v>2013</v>
      </c>
      <c r="G5" s="150"/>
      <c r="H5" s="150"/>
      <c r="I5" s="150"/>
      <c r="J5" s="150"/>
      <c r="K5" s="150"/>
      <c r="L5" s="150"/>
      <c r="M5" s="150"/>
      <c r="N5" s="150"/>
      <c r="O5" s="150"/>
      <c r="P5" s="150"/>
      <c r="Q5" s="151"/>
      <c r="R5" s="127" t="s">
        <v>28</v>
      </c>
      <c r="S5" s="129" t="s">
        <v>29</v>
      </c>
      <c r="T5" s="129" t="s">
        <v>30</v>
      </c>
      <c r="U5" s="131" t="s">
        <v>31</v>
      </c>
      <c r="V5" s="133" t="s">
        <v>32</v>
      </c>
      <c r="W5" s="149">
        <v>2014</v>
      </c>
      <c r="X5" s="150"/>
      <c r="Y5" s="150"/>
      <c r="Z5" s="150"/>
      <c r="AA5" s="150"/>
      <c r="AB5" s="150"/>
      <c r="AC5" s="150"/>
      <c r="AD5" s="150"/>
      <c r="AE5" s="150"/>
      <c r="AF5" s="150"/>
      <c r="AG5" s="150"/>
      <c r="AH5" s="151"/>
      <c r="AI5" s="127" t="s">
        <v>28</v>
      </c>
      <c r="AJ5" s="129" t="s">
        <v>29</v>
      </c>
      <c r="AK5" s="129" t="s">
        <v>30</v>
      </c>
      <c r="AL5" s="131" t="s">
        <v>31</v>
      </c>
      <c r="AM5" s="133" t="s">
        <v>32</v>
      </c>
      <c r="AN5" s="137">
        <v>2015</v>
      </c>
      <c r="AO5" s="138"/>
      <c r="AP5" s="138"/>
      <c r="AQ5" s="138"/>
      <c r="AR5" s="138"/>
      <c r="AS5" s="138"/>
      <c r="AT5" s="138"/>
      <c r="AU5" s="138"/>
      <c r="AV5" s="138"/>
      <c r="AW5" s="138"/>
      <c r="AX5" s="138"/>
      <c r="AY5" s="139"/>
      <c r="AZ5" s="127" t="s">
        <v>28</v>
      </c>
      <c r="BA5" s="129" t="s">
        <v>29</v>
      </c>
      <c r="BB5" s="129" t="s">
        <v>30</v>
      </c>
      <c r="BC5" s="129" t="s">
        <v>31</v>
      </c>
      <c r="BD5" s="133" t="s">
        <v>32</v>
      </c>
      <c r="BE5" s="149">
        <v>2016</v>
      </c>
      <c r="BF5" s="150"/>
      <c r="BG5" s="150"/>
      <c r="BH5" s="150"/>
      <c r="BI5" s="150"/>
      <c r="BJ5" s="150"/>
      <c r="BK5" s="150"/>
      <c r="BL5" s="150"/>
      <c r="BM5" s="150"/>
      <c r="BN5" s="150"/>
      <c r="BO5" s="150"/>
      <c r="BP5" s="151"/>
      <c r="BQ5" s="127" t="s">
        <v>28</v>
      </c>
      <c r="BR5" s="129" t="s">
        <v>29</v>
      </c>
      <c r="BS5" s="129" t="s">
        <v>30</v>
      </c>
      <c r="BT5" s="129" t="s">
        <v>31</v>
      </c>
      <c r="BU5" s="133" t="s">
        <v>32</v>
      </c>
      <c r="BV5" s="149">
        <v>2017</v>
      </c>
      <c r="BW5" s="150"/>
      <c r="BX5" s="150"/>
      <c r="BY5" s="150"/>
      <c r="BZ5" s="150"/>
      <c r="CA5" s="150"/>
      <c r="CB5" s="150"/>
      <c r="CC5" s="150"/>
      <c r="CD5" s="150"/>
      <c r="CE5" s="150"/>
      <c r="CF5" s="150"/>
      <c r="CG5" s="151"/>
      <c r="CH5" s="127" t="s">
        <v>28</v>
      </c>
      <c r="CI5" s="129" t="s">
        <v>29</v>
      </c>
      <c r="CJ5" s="129" t="s">
        <v>30</v>
      </c>
      <c r="CK5" s="129" t="s">
        <v>31</v>
      </c>
      <c r="CL5" s="133" t="s">
        <v>32</v>
      </c>
      <c r="CM5" s="149">
        <v>2018</v>
      </c>
      <c r="CN5" s="150"/>
      <c r="CO5" s="150"/>
      <c r="CP5" s="150"/>
      <c r="CQ5" s="150"/>
      <c r="CR5" s="150"/>
      <c r="CS5" s="150"/>
      <c r="CT5" s="150"/>
      <c r="CU5" s="150"/>
      <c r="CV5" s="150"/>
      <c r="CW5" s="150"/>
      <c r="CX5" s="151"/>
      <c r="CY5" s="127" t="s">
        <v>28</v>
      </c>
      <c r="CZ5" s="129" t="s">
        <v>29</v>
      </c>
      <c r="DA5" s="129" t="s">
        <v>30</v>
      </c>
      <c r="DB5" s="131" t="s">
        <v>31</v>
      </c>
      <c r="DC5" s="133" t="s">
        <v>32</v>
      </c>
      <c r="DG5" s="127" t="s">
        <v>28</v>
      </c>
      <c r="DH5" s="129" t="s">
        <v>29</v>
      </c>
      <c r="DI5" s="129" t="s">
        <v>30</v>
      </c>
      <c r="DJ5" s="131" t="s">
        <v>31</v>
      </c>
      <c r="DK5" s="133" t="s">
        <v>32</v>
      </c>
      <c r="DN5" s="127" t="s">
        <v>28</v>
      </c>
      <c r="DO5" s="129" t="s">
        <v>29</v>
      </c>
      <c r="DP5" s="129" t="s">
        <v>30</v>
      </c>
      <c r="DQ5" s="131" t="s">
        <v>31</v>
      </c>
      <c r="DR5" s="133" t="s">
        <v>32</v>
      </c>
      <c r="DU5" s="127" t="s">
        <v>28</v>
      </c>
      <c r="DV5" s="129" t="s">
        <v>29</v>
      </c>
      <c r="DW5" s="129" t="s">
        <v>30</v>
      </c>
      <c r="DX5" s="131" t="s">
        <v>31</v>
      </c>
      <c r="DY5" s="133" t="s">
        <v>32</v>
      </c>
      <c r="EB5" s="127" t="s">
        <v>28</v>
      </c>
      <c r="EC5" s="129" t="s">
        <v>29</v>
      </c>
      <c r="ED5" s="129" t="s">
        <v>30</v>
      </c>
      <c r="EE5" s="131" t="s">
        <v>31</v>
      </c>
      <c r="EF5" s="133" t="s">
        <v>32</v>
      </c>
    </row>
    <row r="6" spans="2:136" ht="30.75" customHeight="1" thickBot="1" x14ac:dyDescent="0.3">
      <c r="B6" s="142"/>
      <c r="C6" s="142"/>
      <c r="D6" s="142"/>
      <c r="E6" s="142"/>
      <c r="F6" s="12" t="s">
        <v>7</v>
      </c>
      <c r="G6" s="13" t="s">
        <v>6</v>
      </c>
      <c r="H6" s="13" t="s">
        <v>8</v>
      </c>
      <c r="I6" s="13" t="s">
        <v>9</v>
      </c>
      <c r="J6" s="13" t="s">
        <v>8</v>
      </c>
      <c r="K6" s="13" t="s">
        <v>10</v>
      </c>
      <c r="L6" s="13" t="s">
        <v>10</v>
      </c>
      <c r="M6" s="13" t="s">
        <v>9</v>
      </c>
      <c r="N6" s="13" t="s">
        <v>11</v>
      </c>
      <c r="O6" s="13" t="s">
        <v>12</v>
      </c>
      <c r="P6" s="13" t="s">
        <v>13</v>
      </c>
      <c r="Q6" s="14" t="s">
        <v>14</v>
      </c>
      <c r="R6" s="128"/>
      <c r="S6" s="130"/>
      <c r="T6" s="130"/>
      <c r="U6" s="132"/>
      <c r="V6" s="134"/>
      <c r="W6" s="15" t="s">
        <v>15</v>
      </c>
      <c r="X6" s="11" t="s">
        <v>6</v>
      </c>
      <c r="Y6" s="11" t="s">
        <v>8</v>
      </c>
      <c r="Z6" s="11" t="s">
        <v>9</v>
      </c>
      <c r="AA6" s="11" t="s">
        <v>8</v>
      </c>
      <c r="AB6" s="11" t="s">
        <v>10</v>
      </c>
      <c r="AC6" s="11" t="s">
        <v>10</v>
      </c>
      <c r="AD6" s="11" t="s">
        <v>9</v>
      </c>
      <c r="AE6" s="11" t="s">
        <v>11</v>
      </c>
      <c r="AF6" s="11" t="s">
        <v>12</v>
      </c>
      <c r="AG6" s="11" t="s">
        <v>13</v>
      </c>
      <c r="AH6" s="16" t="s">
        <v>14</v>
      </c>
      <c r="AI6" s="128"/>
      <c r="AJ6" s="130"/>
      <c r="AK6" s="130"/>
      <c r="AL6" s="132"/>
      <c r="AM6" s="134"/>
      <c r="AN6" s="12" t="s">
        <v>15</v>
      </c>
      <c r="AO6" s="13" t="s">
        <v>6</v>
      </c>
      <c r="AP6" s="13" t="s">
        <v>8</v>
      </c>
      <c r="AQ6" s="13" t="s">
        <v>9</v>
      </c>
      <c r="AR6" s="13" t="s">
        <v>8</v>
      </c>
      <c r="AS6" s="13" t="s">
        <v>10</v>
      </c>
      <c r="AT6" s="13" t="s">
        <v>10</v>
      </c>
      <c r="AU6" s="13" t="s">
        <v>9</v>
      </c>
      <c r="AV6" s="13" t="s">
        <v>11</v>
      </c>
      <c r="AW6" s="13" t="s">
        <v>12</v>
      </c>
      <c r="AX6" s="13" t="s">
        <v>13</v>
      </c>
      <c r="AY6" s="14" t="s">
        <v>14</v>
      </c>
      <c r="AZ6" s="128"/>
      <c r="BA6" s="130"/>
      <c r="BB6" s="130"/>
      <c r="BC6" s="130"/>
      <c r="BD6" s="158"/>
      <c r="BE6" s="15" t="s">
        <v>15</v>
      </c>
      <c r="BF6" s="11" t="s">
        <v>6</v>
      </c>
      <c r="BG6" s="11" t="s">
        <v>8</v>
      </c>
      <c r="BH6" s="11" t="s">
        <v>9</v>
      </c>
      <c r="BI6" s="11" t="s">
        <v>8</v>
      </c>
      <c r="BJ6" s="11" t="s">
        <v>10</v>
      </c>
      <c r="BK6" s="11" t="s">
        <v>10</v>
      </c>
      <c r="BL6" s="11" t="s">
        <v>9</v>
      </c>
      <c r="BM6" s="11" t="s">
        <v>11</v>
      </c>
      <c r="BN6" s="11" t="s">
        <v>12</v>
      </c>
      <c r="BO6" s="11" t="s">
        <v>13</v>
      </c>
      <c r="BP6" s="16" t="s">
        <v>14</v>
      </c>
      <c r="BQ6" s="128"/>
      <c r="BR6" s="130"/>
      <c r="BS6" s="130"/>
      <c r="BT6" s="130"/>
      <c r="BU6" s="134"/>
      <c r="BV6" s="15" t="s">
        <v>15</v>
      </c>
      <c r="BW6" s="11" t="s">
        <v>6</v>
      </c>
      <c r="BX6" s="11" t="s">
        <v>8</v>
      </c>
      <c r="BY6" s="11" t="s">
        <v>9</v>
      </c>
      <c r="BZ6" s="11" t="s">
        <v>8</v>
      </c>
      <c r="CA6" s="11" t="s">
        <v>10</v>
      </c>
      <c r="CB6" s="11" t="s">
        <v>10</v>
      </c>
      <c r="CC6" s="11" t="s">
        <v>9</v>
      </c>
      <c r="CD6" s="11" t="s">
        <v>11</v>
      </c>
      <c r="CE6" s="11" t="s">
        <v>12</v>
      </c>
      <c r="CF6" s="11" t="s">
        <v>13</v>
      </c>
      <c r="CG6" s="16" t="s">
        <v>14</v>
      </c>
      <c r="CH6" s="128"/>
      <c r="CI6" s="130"/>
      <c r="CJ6" s="130"/>
      <c r="CK6" s="130"/>
      <c r="CL6" s="134"/>
      <c r="CM6" s="12" t="s">
        <v>15</v>
      </c>
      <c r="CN6" s="13" t="s">
        <v>6</v>
      </c>
      <c r="CO6" s="13" t="s">
        <v>8</v>
      </c>
      <c r="CP6" s="13" t="s">
        <v>9</v>
      </c>
      <c r="CQ6" s="13" t="s">
        <v>8</v>
      </c>
      <c r="CR6" s="13" t="s">
        <v>10</v>
      </c>
      <c r="CS6" s="13" t="s">
        <v>10</v>
      </c>
      <c r="CT6" s="13" t="s">
        <v>9</v>
      </c>
      <c r="CU6" s="13" t="s">
        <v>11</v>
      </c>
      <c r="CV6" s="13" t="s">
        <v>12</v>
      </c>
      <c r="CW6" s="13" t="s">
        <v>13</v>
      </c>
      <c r="CX6" s="14" t="s">
        <v>14</v>
      </c>
      <c r="CY6" s="128"/>
      <c r="CZ6" s="130"/>
      <c r="DA6" s="130"/>
      <c r="DB6" s="132"/>
      <c r="DC6" s="134"/>
      <c r="DF6" s="12" t="s">
        <v>15</v>
      </c>
      <c r="DG6" s="128"/>
      <c r="DH6" s="130"/>
      <c r="DI6" s="130"/>
      <c r="DJ6" s="132"/>
      <c r="DK6" s="134"/>
      <c r="DM6" s="13" t="s">
        <v>6</v>
      </c>
      <c r="DN6" s="128"/>
      <c r="DO6" s="130"/>
      <c r="DP6" s="130"/>
      <c r="DQ6" s="132"/>
      <c r="DR6" s="134"/>
      <c r="DT6" s="13" t="s">
        <v>8</v>
      </c>
      <c r="DU6" s="128"/>
      <c r="DV6" s="130"/>
      <c r="DW6" s="130"/>
      <c r="DX6" s="132"/>
      <c r="DY6" s="134"/>
      <c r="EA6" s="13" t="s">
        <v>9</v>
      </c>
      <c r="EB6" s="128"/>
      <c r="EC6" s="130"/>
      <c r="ED6" s="130"/>
      <c r="EE6" s="132"/>
      <c r="EF6" s="134"/>
    </row>
    <row r="7" spans="2:136" s="26" customFormat="1" ht="70.5" customHeight="1" x14ac:dyDescent="0.25">
      <c r="B7" s="146"/>
      <c r="C7" s="146" t="s">
        <v>19</v>
      </c>
      <c r="D7" s="22" t="s">
        <v>58</v>
      </c>
      <c r="E7" s="28" t="s">
        <v>22</v>
      </c>
      <c r="F7" s="23">
        <v>832589.86</v>
      </c>
      <c r="G7" s="24">
        <v>1474197.71</v>
      </c>
      <c r="H7" s="24">
        <v>1391248.36</v>
      </c>
      <c r="I7" s="24">
        <v>1352331.09</v>
      </c>
      <c r="J7" s="24">
        <v>1415812.38</v>
      </c>
      <c r="K7" s="24">
        <v>1215902.78</v>
      </c>
      <c r="L7" s="24">
        <v>1691117.52</v>
      </c>
      <c r="M7" s="24">
        <v>910742.59</v>
      </c>
      <c r="N7" s="24">
        <v>1090259.8899999999</v>
      </c>
      <c r="O7" s="24">
        <v>1129978.6499999999</v>
      </c>
      <c r="P7" s="24">
        <v>1302826.78</v>
      </c>
      <c r="Q7" s="25">
        <v>1247787.3500000001</v>
      </c>
      <c r="R7" s="37">
        <v>8408940.8599999994</v>
      </c>
      <c r="S7" s="39">
        <f>R7/4</f>
        <v>2102235.2149999999</v>
      </c>
      <c r="T7" s="39">
        <f>4126721.33+846857.91+453874.76+1218400.1</f>
        <v>6645854.0999999996</v>
      </c>
      <c r="U7" s="40">
        <f>T7/4</f>
        <v>1661463.5249999999</v>
      </c>
      <c r="V7" s="38" t="s">
        <v>33</v>
      </c>
      <c r="W7" s="23">
        <v>805618.16</v>
      </c>
      <c r="X7" s="24">
        <v>931673.02</v>
      </c>
      <c r="Y7" s="24">
        <v>1044152.23</v>
      </c>
      <c r="Z7" s="24">
        <v>991297.1</v>
      </c>
      <c r="AA7" s="24">
        <v>1097995.99</v>
      </c>
      <c r="AB7" s="24">
        <v>1110814.04</v>
      </c>
      <c r="AC7" s="24">
        <v>1478460.44</v>
      </c>
      <c r="AD7" s="24">
        <v>1104031.79</v>
      </c>
      <c r="AE7" s="24">
        <v>946096.64000000001</v>
      </c>
      <c r="AF7" s="24">
        <v>1350463.75</v>
      </c>
      <c r="AG7" s="24">
        <v>1689852.14</v>
      </c>
      <c r="AH7" s="25">
        <v>1324352.44</v>
      </c>
      <c r="AI7" s="37">
        <v>8422005.4900000002</v>
      </c>
      <c r="AJ7" s="45">
        <f>AI7/2</f>
        <v>4211002.7450000001</v>
      </c>
      <c r="AK7" s="45">
        <v>5452802.25</v>
      </c>
      <c r="AL7" s="40">
        <f>AK7/2</f>
        <v>2726401.125</v>
      </c>
      <c r="AM7" s="38" t="s">
        <v>39</v>
      </c>
      <c r="AN7" s="23">
        <v>861015.97</v>
      </c>
      <c r="AO7" s="24">
        <v>755459.15</v>
      </c>
      <c r="AP7" s="24">
        <v>1336266.58</v>
      </c>
      <c r="AQ7" s="24">
        <v>1233210.32</v>
      </c>
      <c r="AR7" s="24">
        <v>1465926.33</v>
      </c>
      <c r="AS7" s="24">
        <v>919334.55</v>
      </c>
      <c r="AT7" s="24">
        <v>1246702.46</v>
      </c>
      <c r="AU7" s="24">
        <v>1049249.22</v>
      </c>
      <c r="AV7" s="24">
        <v>878537.26</v>
      </c>
      <c r="AW7" s="24">
        <v>830670.45</v>
      </c>
      <c r="AX7" s="24">
        <v>1618039.85</v>
      </c>
      <c r="AY7" s="25">
        <v>1168370.68</v>
      </c>
      <c r="AZ7" s="37">
        <v>7884789.5499999998</v>
      </c>
      <c r="BA7" s="40">
        <f>AZ7/24</f>
        <v>328532.89791666664</v>
      </c>
      <c r="BB7" s="40">
        <v>5477993.2699999996</v>
      </c>
      <c r="BC7" s="40">
        <f>BB7/24</f>
        <v>228249.71958333332</v>
      </c>
      <c r="BD7" s="38" t="s">
        <v>42</v>
      </c>
      <c r="BE7" s="23">
        <v>638015.34</v>
      </c>
      <c r="BF7" s="24">
        <v>568000.23</v>
      </c>
      <c r="BG7" s="24">
        <v>554364.66</v>
      </c>
      <c r="BH7" s="24">
        <v>653093.02</v>
      </c>
      <c r="BI7" s="24">
        <v>679526.33</v>
      </c>
      <c r="BJ7" s="24">
        <v>1629453.31</v>
      </c>
      <c r="BK7" s="24">
        <v>1101739.29</v>
      </c>
      <c r="BL7" s="24">
        <v>765982.25</v>
      </c>
      <c r="BM7" s="24">
        <v>785143.23</v>
      </c>
      <c r="BN7" s="24">
        <v>813950.11</v>
      </c>
      <c r="BO7" s="24">
        <v>996945.51</v>
      </c>
      <c r="BP7" s="25">
        <v>1385854.57</v>
      </c>
      <c r="BQ7" s="37"/>
      <c r="BR7" s="40"/>
      <c r="BS7" s="40"/>
      <c r="BT7" s="40"/>
      <c r="BU7" s="38"/>
      <c r="BV7" s="23">
        <v>641180.18999999994</v>
      </c>
      <c r="BW7" s="24">
        <v>629669.26</v>
      </c>
      <c r="BX7" s="24">
        <v>1195051.54</v>
      </c>
      <c r="BY7" s="24">
        <v>701828.12</v>
      </c>
      <c r="BZ7" s="24">
        <v>913532.32</v>
      </c>
      <c r="CA7" s="24">
        <v>777204.46</v>
      </c>
      <c r="CB7" s="24">
        <v>1122160.8799999999</v>
      </c>
      <c r="CC7" s="24">
        <v>882988.05</v>
      </c>
      <c r="CD7" s="24">
        <v>849971.17</v>
      </c>
      <c r="CE7" s="24">
        <v>1144915.69</v>
      </c>
      <c r="CF7" s="24">
        <v>1140221.28</v>
      </c>
      <c r="CG7" s="25">
        <v>1560549.33</v>
      </c>
      <c r="CH7" s="37"/>
      <c r="CI7" s="40"/>
      <c r="CJ7" s="40"/>
      <c r="CK7" s="40"/>
      <c r="CL7" s="38"/>
      <c r="CM7" s="23">
        <v>830115.86</v>
      </c>
      <c r="CN7" s="24">
        <v>772667.32</v>
      </c>
      <c r="CO7" s="24">
        <v>1243240.27</v>
      </c>
      <c r="CP7" s="24">
        <v>1036039.51</v>
      </c>
      <c r="CQ7" s="24"/>
      <c r="CR7" s="24"/>
      <c r="CS7" s="24"/>
      <c r="CT7" s="24"/>
      <c r="CU7" s="24"/>
      <c r="CV7" s="24"/>
      <c r="CW7" s="24"/>
      <c r="CX7" s="25"/>
      <c r="CY7" s="37">
        <v>2800216.16</v>
      </c>
      <c r="CZ7" s="45">
        <f>CY7/3</f>
        <v>933405.38666666672</v>
      </c>
      <c r="DA7" s="45">
        <v>1081846.8</v>
      </c>
      <c r="DB7" s="40">
        <f>DA7/3</f>
        <v>360615.60000000003</v>
      </c>
      <c r="DC7" s="38" t="s">
        <v>47</v>
      </c>
      <c r="DF7" s="23">
        <v>830115.86</v>
      </c>
      <c r="DG7" s="37">
        <v>815883.83</v>
      </c>
      <c r="DH7" s="45"/>
      <c r="DI7" s="45">
        <v>14232.03</v>
      </c>
      <c r="DJ7" s="40"/>
      <c r="DK7" s="38" t="s">
        <v>52</v>
      </c>
      <c r="DM7" s="24">
        <v>772667.32</v>
      </c>
      <c r="DN7" s="37">
        <v>653855.31000000006</v>
      </c>
      <c r="DO7" s="45"/>
      <c r="DP7" s="45">
        <v>118812.01</v>
      </c>
      <c r="DQ7" s="40"/>
      <c r="DR7" s="38" t="s">
        <v>52</v>
      </c>
      <c r="DT7" s="24">
        <v>1243240.27</v>
      </c>
      <c r="DU7" s="37">
        <v>673199.83</v>
      </c>
      <c r="DV7" s="45"/>
      <c r="DW7" s="45">
        <v>570040.43999999994</v>
      </c>
      <c r="DX7" s="40"/>
      <c r="DY7" s="38" t="s">
        <v>52</v>
      </c>
      <c r="EA7" s="24">
        <v>1036039.51</v>
      </c>
      <c r="EB7" s="37">
        <v>657277.18999999994</v>
      </c>
      <c r="EC7" s="45">
        <f>EB7/3</f>
        <v>219092.39666666664</v>
      </c>
      <c r="ED7" s="45">
        <v>378762.32</v>
      </c>
      <c r="EE7" s="40">
        <f>ED7/3</f>
        <v>126254.10666666667</v>
      </c>
      <c r="EF7" s="38" t="s">
        <v>47</v>
      </c>
    </row>
    <row r="8" spans="2:136" s="26" customFormat="1" ht="116.25" customHeight="1" x14ac:dyDescent="0.25">
      <c r="B8" s="147"/>
      <c r="C8" s="147"/>
      <c r="D8" s="27" t="s">
        <v>59</v>
      </c>
      <c r="E8" s="28" t="s">
        <v>23</v>
      </c>
      <c r="F8" s="23">
        <v>332247.13</v>
      </c>
      <c r="G8" s="24">
        <v>267637.19</v>
      </c>
      <c r="H8" s="24">
        <v>441248.48</v>
      </c>
      <c r="I8" s="24">
        <v>464887.37</v>
      </c>
      <c r="J8" s="24">
        <v>471306.34</v>
      </c>
      <c r="K8" s="24">
        <v>502143.15</v>
      </c>
      <c r="L8" s="24">
        <v>759174.89</v>
      </c>
      <c r="M8" s="24">
        <v>695149.93</v>
      </c>
      <c r="N8" s="24">
        <v>650655.54</v>
      </c>
      <c r="O8" s="24">
        <v>686946.03</v>
      </c>
      <c r="P8" s="24">
        <v>683797.86</v>
      </c>
      <c r="Q8" s="25">
        <v>1156866.68</v>
      </c>
      <c r="R8" s="37">
        <v>7099116.5899999999</v>
      </c>
      <c r="S8" s="41">
        <f>R8/20</f>
        <v>354955.82949999999</v>
      </c>
      <c r="T8" s="41">
        <v>12944</v>
      </c>
      <c r="U8" s="40">
        <f>T8/20</f>
        <v>647.20000000000005</v>
      </c>
      <c r="V8" s="38" t="s">
        <v>34</v>
      </c>
      <c r="W8" s="23">
        <v>829250.1</v>
      </c>
      <c r="X8" s="24">
        <v>740344.17</v>
      </c>
      <c r="Y8" s="24">
        <v>728265.22</v>
      </c>
      <c r="Z8" s="24">
        <v>766505.8</v>
      </c>
      <c r="AA8" s="24">
        <v>728609.42</v>
      </c>
      <c r="AB8" s="24">
        <v>749723.83</v>
      </c>
      <c r="AC8" s="24">
        <v>1271533.96</v>
      </c>
      <c r="AD8" s="24">
        <v>749213.9</v>
      </c>
      <c r="AE8" s="24">
        <v>776050.64</v>
      </c>
      <c r="AF8" s="24">
        <v>778919.54</v>
      </c>
      <c r="AG8" s="24">
        <v>822581.89</v>
      </c>
      <c r="AH8" s="25">
        <v>1374045.88</v>
      </c>
      <c r="AI8" s="37">
        <v>10281190.949999999</v>
      </c>
      <c r="AJ8" s="40">
        <f>AI8/13</f>
        <v>790860.84230769228</v>
      </c>
      <c r="AK8" s="40">
        <v>33853.4</v>
      </c>
      <c r="AL8" s="40">
        <f>AK8/13</f>
        <v>2604.1076923076926</v>
      </c>
      <c r="AM8" s="38" t="s">
        <v>40</v>
      </c>
      <c r="AN8" s="23">
        <v>195425.87</v>
      </c>
      <c r="AO8" s="24">
        <v>118726.08</v>
      </c>
      <c r="AP8" s="24">
        <v>104001.03</v>
      </c>
      <c r="AQ8" s="24">
        <v>92397.59</v>
      </c>
      <c r="AR8" s="24">
        <v>118867.41</v>
      </c>
      <c r="AS8" s="24">
        <v>137396.24</v>
      </c>
      <c r="AT8" s="24">
        <v>167048.26999999999</v>
      </c>
      <c r="AU8" s="24">
        <v>128795.94</v>
      </c>
      <c r="AV8" s="24">
        <v>121366</v>
      </c>
      <c r="AW8" s="24">
        <v>149369.29999999999</v>
      </c>
      <c r="AX8" s="24">
        <v>104387.8</v>
      </c>
      <c r="AY8" s="25">
        <v>160725.76999999999</v>
      </c>
      <c r="AZ8" s="37">
        <v>1597907.3</v>
      </c>
      <c r="BA8" s="40">
        <f>AZ8/17</f>
        <v>93994.547058823533</v>
      </c>
      <c r="BB8" s="40">
        <v>600</v>
      </c>
      <c r="BC8" s="40">
        <f>BB8/17</f>
        <v>35.294117647058826</v>
      </c>
      <c r="BD8" s="38" t="s">
        <v>43</v>
      </c>
      <c r="BE8" s="23">
        <v>142804.84</v>
      </c>
      <c r="BF8" s="24">
        <v>112063.34</v>
      </c>
      <c r="BG8" s="24">
        <v>91967.41</v>
      </c>
      <c r="BH8" s="24">
        <v>94538</v>
      </c>
      <c r="BI8" s="24">
        <v>124735.73</v>
      </c>
      <c r="BJ8" s="24">
        <v>110506.57</v>
      </c>
      <c r="BK8" s="24">
        <v>219769.85</v>
      </c>
      <c r="BL8" s="24">
        <v>105959</v>
      </c>
      <c r="BM8" s="24">
        <v>106448.79</v>
      </c>
      <c r="BN8" s="24">
        <v>91505</v>
      </c>
      <c r="BO8" s="24">
        <v>102173.61</v>
      </c>
      <c r="BP8" s="25">
        <v>142177.39000000001</v>
      </c>
      <c r="BQ8" s="37"/>
      <c r="BR8" s="40"/>
      <c r="BS8" s="40"/>
      <c r="BT8" s="40"/>
      <c r="BU8" s="38"/>
      <c r="BV8" s="23">
        <v>122846.03</v>
      </c>
      <c r="BW8" s="24">
        <v>85930.6</v>
      </c>
      <c r="BX8" s="24">
        <v>91697.05</v>
      </c>
      <c r="BY8" s="24">
        <v>78513</v>
      </c>
      <c r="BZ8" s="24">
        <v>84748.51</v>
      </c>
      <c r="CA8" s="24">
        <v>84518.18</v>
      </c>
      <c r="CB8" s="24">
        <v>116321.98</v>
      </c>
      <c r="CC8" s="24">
        <v>98341</v>
      </c>
      <c r="CD8" s="24">
        <v>83341</v>
      </c>
      <c r="CE8" s="24">
        <v>101949.43</v>
      </c>
      <c r="CF8" s="24">
        <v>121455.11</v>
      </c>
      <c r="CG8" s="25">
        <v>135563.6</v>
      </c>
      <c r="CH8" s="37"/>
      <c r="CI8" s="40"/>
      <c r="CJ8" s="40"/>
      <c r="CK8" s="40"/>
      <c r="CL8" s="38"/>
      <c r="CM8" s="23">
        <v>125014.39999999999</v>
      </c>
      <c r="CN8" s="24">
        <v>105892.54</v>
      </c>
      <c r="CO8" s="24">
        <v>96962</v>
      </c>
      <c r="CP8" s="24">
        <v>96962</v>
      </c>
      <c r="CQ8" s="24"/>
      <c r="CR8" s="24"/>
      <c r="CS8" s="24"/>
      <c r="CT8" s="24"/>
      <c r="CU8" s="24"/>
      <c r="CV8" s="24"/>
      <c r="CW8" s="24"/>
      <c r="CX8" s="25"/>
      <c r="CY8" s="37">
        <v>424830.94</v>
      </c>
      <c r="CZ8" s="40">
        <f>CY8/7</f>
        <v>60690.134285714288</v>
      </c>
      <c r="DA8" s="40">
        <v>0</v>
      </c>
      <c r="DB8" s="40"/>
      <c r="DC8" s="38" t="s">
        <v>48</v>
      </c>
      <c r="DF8" s="23">
        <v>125014.39999999999</v>
      </c>
      <c r="DG8" s="37">
        <v>125014</v>
      </c>
      <c r="DH8" s="40">
        <f>DG8/1</f>
        <v>125014</v>
      </c>
      <c r="DI8" s="40"/>
      <c r="DJ8" s="40"/>
      <c r="DK8" s="38" t="s">
        <v>53</v>
      </c>
      <c r="DM8" s="24">
        <v>105892.54</v>
      </c>
      <c r="DN8" s="37">
        <v>105892.54</v>
      </c>
      <c r="DO8" s="40">
        <f>DN8/4</f>
        <v>26473.134999999998</v>
      </c>
      <c r="DP8" s="40"/>
      <c r="DQ8" s="40"/>
      <c r="DR8" s="38" t="s">
        <v>33</v>
      </c>
      <c r="DT8" s="24">
        <v>96962</v>
      </c>
      <c r="DU8" s="37">
        <v>96962</v>
      </c>
      <c r="DV8" s="40"/>
      <c r="DW8" s="40"/>
      <c r="DX8" s="40"/>
      <c r="DY8" s="38" t="s">
        <v>52</v>
      </c>
      <c r="EA8" s="24">
        <v>96962</v>
      </c>
      <c r="EB8" s="37">
        <v>96962</v>
      </c>
      <c r="EC8" s="40">
        <f>EB8/2</f>
        <v>48481</v>
      </c>
      <c r="ED8" s="40"/>
      <c r="EE8" s="40"/>
      <c r="EF8" s="38" t="s">
        <v>39</v>
      </c>
    </row>
    <row r="9" spans="2:136" s="26" customFormat="1" ht="86.25" customHeight="1" x14ac:dyDescent="0.25">
      <c r="B9" s="147"/>
      <c r="C9" s="147"/>
      <c r="D9" s="27" t="s">
        <v>60</v>
      </c>
      <c r="E9" s="32" t="s">
        <v>24</v>
      </c>
      <c r="F9" s="23">
        <v>0</v>
      </c>
      <c r="G9" s="24">
        <v>0</v>
      </c>
      <c r="H9" s="24">
        <v>0</v>
      </c>
      <c r="I9" s="24">
        <v>0</v>
      </c>
      <c r="J9" s="24">
        <v>18000</v>
      </c>
      <c r="K9" s="24">
        <v>4200</v>
      </c>
      <c r="L9" s="24">
        <v>8527.02</v>
      </c>
      <c r="M9" s="24">
        <v>0</v>
      </c>
      <c r="N9" s="24">
        <v>6750</v>
      </c>
      <c r="O9" s="24">
        <v>39175</v>
      </c>
      <c r="P9" s="24">
        <v>0</v>
      </c>
      <c r="Q9" s="25">
        <v>74723</v>
      </c>
      <c r="R9" s="37">
        <v>149635.51999999999</v>
      </c>
      <c r="S9" s="41">
        <f>R9/38</f>
        <v>3937.7768421052629</v>
      </c>
      <c r="T9" s="41">
        <v>1739.5</v>
      </c>
      <c r="U9" s="40">
        <f>T9/38</f>
        <v>45.776315789473685</v>
      </c>
      <c r="V9" s="38" t="s">
        <v>35</v>
      </c>
      <c r="W9" s="23">
        <v>0</v>
      </c>
      <c r="X9" s="24">
        <v>0</v>
      </c>
      <c r="Y9" s="24">
        <v>0</v>
      </c>
      <c r="Z9" s="24">
        <v>0</v>
      </c>
      <c r="AA9" s="24">
        <v>0</v>
      </c>
      <c r="AB9" s="24">
        <v>0</v>
      </c>
      <c r="AC9" s="24"/>
      <c r="AD9" s="24">
        <v>0</v>
      </c>
      <c r="AE9" s="24">
        <v>0</v>
      </c>
      <c r="AF9" s="24">
        <v>0</v>
      </c>
      <c r="AG9" s="24">
        <v>0</v>
      </c>
      <c r="AH9" s="25">
        <v>0</v>
      </c>
      <c r="AI9" s="37">
        <v>0</v>
      </c>
      <c r="AJ9" s="40">
        <v>0</v>
      </c>
      <c r="AK9" s="40">
        <v>0</v>
      </c>
      <c r="AL9" s="40">
        <v>0</v>
      </c>
      <c r="AM9" s="38"/>
      <c r="AN9" s="23">
        <v>0</v>
      </c>
      <c r="AO9" s="24">
        <v>0</v>
      </c>
      <c r="AP9" s="24">
        <v>0</v>
      </c>
      <c r="AQ9" s="24">
        <v>0</v>
      </c>
      <c r="AR9" s="24">
        <v>0</v>
      </c>
      <c r="AS9" s="24">
        <v>0</v>
      </c>
      <c r="AT9" s="24">
        <v>0</v>
      </c>
      <c r="AU9" s="24">
        <v>0</v>
      </c>
      <c r="AV9" s="24">
        <v>0</v>
      </c>
      <c r="AW9" s="24">
        <v>0</v>
      </c>
      <c r="AX9" s="24">
        <v>0</v>
      </c>
      <c r="AY9" s="25">
        <v>0</v>
      </c>
      <c r="AZ9" s="37">
        <v>0</v>
      </c>
      <c r="BA9" s="40">
        <v>0</v>
      </c>
      <c r="BB9" s="40">
        <v>0</v>
      </c>
      <c r="BC9" s="40">
        <v>0</v>
      </c>
      <c r="BD9" s="38"/>
      <c r="BE9" s="23">
        <v>0</v>
      </c>
      <c r="BF9" s="24">
        <v>0</v>
      </c>
      <c r="BG9" s="24">
        <v>0</v>
      </c>
      <c r="BH9" s="24">
        <v>0</v>
      </c>
      <c r="BI9" s="24">
        <v>0</v>
      </c>
      <c r="BJ9" s="24">
        <v>0</v>
      </c>
      <c r="BK9" s="24">
        <v>0</v>
      </c>
      <c r="BL9" s="24">
        <v>0</v>
      </c>
      <c r="BM9" s="24">
        <v>0</v>
      </c>
      <c r="BN9" s="24">
        <v>0</v>
      </c>
      <c r="BO9" s="24">
        <v>0</v>
      </c>
      <c r="BP9" s="25">
        <v>0</v>
      </c>
      <c r="BQ9" s="37"/>
      <c r="BR9" s="40"/>
      <c r="BS9" s="40"/>
      <c r="BT9" s="40"/>
      <c r="BU9" s="38"/>
      <c r="BV9" s="23"/>
      <c r="BW9" s="24"/>
      <c r="BX9" s="24"/>
      <c r="BY9" s="24"/>
      <c r="BZ9" s="24"/>
      <c r="CA9" s="24"/>
      <c r="CB9" s="24"/>
      <c r="CC9" s="24"/>
      <c r="CD9" s="24"/>
      <c r="CE9" s="24"/>
      <c r="CF9" s="24"/>
      <c r="CG9" s="25"/>
      <c r="CH9" s="37"/>
      <c r="CI9" s="40"/>
      <c r="CJ9" s="40"/>
      <c r="CK9" s="40"/>
      <c r="CL9" s="38"/>
      <c r="CM9" s="23">
        <v>0</v>
      </c>
      <c r="CN9" s="24">
        <v>0</v>
      </c>
      <c r="CO9" s="24">
        <v>0</v>
      </c>
      <c r="CP9" s="24">
        <v>0</v>
      </c>
      <c r="CQ9" s="24"/>
      <c r="CR9" s="24"/>
      <c r="CS9" s="24"/>
      <c r="CT9" s="24"/>
      <c r="CU9" s="24"/>
      <c r="CV9" s="24"/>
      <c r="CW9" s="24"/>
      <c r="CX9" s="25"/>
      <c r="CY9" s="37">
        <v>0</v>
      </c>
      <c r="CZ9" s="40">
        <v>0</v>
      </c>
      <c r="DA9" s="40">
        <v>0</v>
      </c>
      <c r="DB9" s="40">
        <v>0</v>
      </c>
      <c r="DC9" s="38"/>
      <c r="DF9" s="23">
        <v>0</v>
      </c>
      <c r="DG9" s="37">
        <v>0</v>
      </c>
      <c r="DH9" s="40">
        <v>0</v>
      </c>
      <c r="DI9" s="40">
        <v>0</v>
      </c>
      <c r="DJ9" s="40">
        <v>0</v>
      </c>
      <c r="DK9" s="38"/>
      <c r="DM9" s="24">
        <v>0</v>
      </c>
      <c r="DN9" s="37">
        <v>0</v>
      </c>
      <c r="DO9" s="40">
        <v>0</v>
      </c>
      <c r="DP9" s="40">
        <v>0</v>
      </c>
      <c r="DQ9" s="40">
        <v>0</v>
      </c>
      <c r="DR9" s="38"/>
      <c r="DT9" s="24">
        <v>0</v>
      </c>
      <c r="DU9" s="37">
        <v>0</v>
      </c>
      <c r="DV9" s="40">
        <v>0</v>
      </c>
      <c r="DW9" s="40">
        <v>0</v>
      </c>
      <c r="DX9" s="40">
        <v>0</v>
      </c>
      <c r="DY9" s="38"/>
      <c r="EA9" s="24">
        <v>0</v>
      </c>
      <c r="EB9" s="37">
        <v>0</v>
      </c>
      <c r="EC9" s="40">
        <v>0</v>
      </c>
      <c r="ED9" s="40">
        <v>0</v>
      </c>
      <c r="EE9" s="40">
        <v>0</v>
      </c>
      <c r="EF9" s="38"/>
    </row>
    <row r="10" spans="2:136" s="26" customFormat="1" ht="108.75" customHeight="1" x14ac:dyDescent="0.25">
      <c r="B10" s="147"/>
      <c r="C10" s="147"/>
      <c r="D10" s="27" t="s">
        <v>61</v>
      </c>
      <c r="E10" s="32" t="s">
        <v>26</v>
      </c>
      <c r="F10" s="23">
        <v>0</v>
      </c>
      <c r="G10" s="24">
        <v>24402</v>
      </c>
      <c r="H10" s="24">
        <v>3850</v>
      </c>
      <c r="I10" s="24">
        <v>7316</v>
      </c>
      <c r="J10" s="24">
        <v>16216.8</v>
      </c>
      <c r="K10" s="24">
        <v>14894</v>
      </c>
      <c r="L10" s="24">
        <v>10185.6</v>
      </c>
      <c r="M10" s="24">
        <v>13150</v>
      </c>
      <c r="N10" s="24">
        <v>61317.75</v>
      </c>
      <c r="O10" s="24">
        <v>36393.599999999999</v>
      </c>
      <c r="P10" s="24">
        <v>13508</v>
      </c>
      <c r="Q10" s="25">
        <v>58619</v>
      </c>
      <c r="R10" s="37">
        <v>236278.75</v>
      </c>
      <c r="S10" s="41">
        <f>R10/178</f>
        <v>1327.4087078651685</v>
      </c>
      <c r="T10" s="41">
        <v>23574</v>
      </c>
      <c r="U10" s="40">
        <f>T10/178</f>
        <v>132.43820224719101</v>
      </c>
      <c r="V10" s="38" t="s">
        <v>37</v>
      </c>
      <c r="W10" s="23">
        <v>0</v>
      </c>
      <c r="X10" s="24">
        <v>1400</v>
      </c>
      <c r="Y10" s="24">
        <v>21229</v>
      </c>
      <c r="Z10" s="24">
        <v>24780</v>
      </c>
      <c r="AA10" s="24">
        <v>53136.7</v>
      </c>
      <c r="AB10" s="24">
        <v>27865</v>
      </c>
      <c r="AC10" s="24">
        <v>27860</v>
      </c>
      <c r="AD10" s="24">
        <v>7392</v>
      </c>
      <c r="AE10" s="24">
        <v>14837</v>
      </c>
      <c r="AF10" s="24">
        <v>6799</v>
      </c>
      <c r="AG10" s="24">
        <v>120844</v>
      </c>
      <c r="AH10" s="25">
        <v>45931.5</v>
      </c>
      <c r="AI10" s="37">
        <v>352074.2</v>
      </c>
      <c r="AJ10" s="40">
        <f>AI10/478</f>
        <v>736.55690376569044</v>
      </c>
      <c r="AK10" s="40">
        <v>0</v>
      </c>
      <c r="AL10" s="40">
        <v>0</v>
      </c>
      <c r="AM10" s="38" t="s">
        <v>41</v>
      </c>
      <c r="AN10" s="23">
        <v>660565.34</v>
      </c>
      <c r="AO10" s="24">
        <v>557473.81000000006</v>
      </c>
      <c r="AP10" s="24">
        <v>536893.29</v>
      </c>
      <c r="AQ10" s="24">
        <v>517240.13</v>
      </c>
      <c r="AR10" s="24">
        <v>604120.94999999995</v>
      </c>
      <c r="AS10" s="24">
        <v>578536.48</v>
      </c>
      <c r="AT10" s="24">
        <v>943425.64</v>
      </c>
      <c r="AU10" s="24">
        <v>558737.07999999996</v>
      </c>
      <c r="AV10" s="24">
        <v>589362.17000000004</v>
      </c>
      <c r="AW10" s="24">
        <v>538028.98</v>
      </c>
      <c r="AX10" s="24">
        <v>549265.24</v>
      </c>
      <c r="AY10" s="25">
        <v>969632.6</v>
      </c>
      <c r="AZ10" s="37">
        <v>7310406.04</v>
      </c>
      <c r="BA10" s="40">
        <f>AZ10/494</f>
        <v>14798.392793522267</v>
      </c>
      <c r="BB10" s="40">
        <v>292875.67</v>
      </c>
      <c r="BC10" s="40">
        <f>BB10/494</f>
        <v>592.86572874493925</v>
      </c>
      <c r="BD10" s="38" t="s">
        <v>44</v>
      </c>
      <c r="BE10" s="23">
        <v>457132.55</v>
      </c>
      <c r="BF10" s="24">
        <v>631269.03</v>
      </c>
      <c r="BG10" s="24">
        <v>583620.63</v>
      </c>
      <c r="BH10" s="24">
        <v>634487.55000000005</v>
      </c>
      <c r="BI10" s="24">
        <v>563705.18999999994</v>
      </c>
      <c r="BJ10" s="24">
        <v>585132.44999999995</v>
      </c>
      <c r="BK10" s="24">
        <v>979039.94</v>
      </c>
      <c r="BL10" s="24">
        <v>621577.64</v>
      </c>
      <c r="BM10" s="24">
        <v>569477.47</v>
      </c>
      <c r="BN10" s="24">
        <v>612051.68000000005</v>
      </c>
      <c r="BO10" s="24">
        <v>594333.35</v>
      </c>
      <c r="BP10" s="25">
        <v>932480.31</v>
      </c>
      <c r="BQ10" s="37"/>
      <c r="BR10" s="40"/>
      <c r="BS10" s="40"/>
      <c r="BT10" s="40"/>
      <c r="BU10" s="38"/>
      <c r="BV10" s="23">
        <v>441739.22</v>
      </c>
      <c r="BW10" s="24">
        <v>330244.67</v>
      </c>
      <c r="BX10" s="24">
        <v>345010.84</v>
      </c>
      <c r="BY10" s="24">
        <v>361430.8</v>
      </c>
      <c r="BZ10" s="24">
        <v>327647.59999999998</v>
      </c>
      <c r="CA10" s="24">
        <v>474758.73</v>
      </c>
      <c r="CB10" s="24">
        <v>770755</v>
      </c>
      <c r="CC10" s="24">
        <v>754128.19</v>
      </c>
      <c r="CD10" s="24">
        <v>670039.12</v>
      </c>
      <c r="CE10" s="24">
        <v>627772.22</v>
      </c>
      <c r="CF10" s="24">
        <v>631843.93999999994</v>
      </c>
      <c r="CG10" s="25">
        <v>1004634.15</v>
      </c>
      <c r="CH10" s="37"/>
      <c r="CI10" s="40"/>
      <c r="CJ10" s="40"/>
      <c r="CK10" s="40"/>
      <c r="CL10" s="38"/>
      <c r="CM10" s="23">
        <v>416967.87</v>
      </c>
      <c r="CN10" s="24">
        <v>472837.49</v>
      </c>
      <c r="CO10" s="24">
        <v>408773</v>
      </c>
      <c r="CP10" s="24">
        <v>509644.07</v>
      </c>
      <c r="CQ10" s="24"/>
      <c r="CR10" s="24"/>
      <c r="CS10" s="24"/>
      <c r="CT10" s="24"/>
      <c r="CU10" s="24"/>
      <c r="CV10" s="24"/>
      <c r="CW10" s="24"/>
      <c r="CX10" s="25"/>
      <c r="CY10" s="37">
        <v>1764645.09</v>
      </c>
      <c r="CZ10" s="40">
        <f>CY10/72</f>
        <v>24508.959583333333</v>
      </c>
      <c r="DA10" s="40">
        <v>43577.34</v>
      </c>
      <c r="DB10" s="40">
        <f>DA10/72</f>
        <v>605.24083333333328</v>
      </c>
      <c r="DC10" s="38" t="s">
        <v>49</v>
      </c>
      <c r="DF10" s="23">
        <v>416967.87</v>
      </c>
      <c r="DG10" s="37">
        <v>416967.87</v>
      </c>
      <c r="DH10" s="40"/>
      <c r="DI10" s="40"/>
      <c r="DJ10" s="40"/>
      <c r="DK10" s="38" t="s">
        <v>52</v>
      </c>
      <c r="DM10" s="24">
        <v>472837.49</v>
      </c>
      <c r="DN10" s="37">
        <v>472837.49</v>
      </c>
      <c r="DO10" s="40"/>
      <c r="DP10" s="40"/>
      <c r="DQ10" s="40"/>
      <c r="DR10" s="38" t="s">
        <v>52</v>
      </c>
      <c r="DT10" s="24">
        <v>408773</v>
      </c>
      <c r="DU10" s="37">
        <v>408773</v>
      </c>
      <c r="DV10" s="40"/>
      <c r="DW10" s="40"/>
      <c r="DX10" s="40"/>
      <c r="DY10" s="38" t="s">
        <v>52</v>
      </c>
      <c r="EA10" s="24">
        <v>509644.07</v>
      </c>
      <c r="EB10" s="37">
        <v>466066.73</v>
      </c>
      <c r="EC10" s="40">
        <f>EB10/72</f>
        <v>6473.1490277777775</v>
      </c>
      <c r="ED10" s="40">
        <v>43577.34</v>
      </c>
      <c r="EE10" s="40">
        <f>ED10/72</f>
        <v>605.24083333333328</v>
      </c>
      <c r="EF10" s="38" t="s">
        <v>49</v>
      </c>
    </row>
    <row r="11" spans="2:136" s="26" customFormat="1" ht="72.75" customHeight="1" x14ac:dyDescent="0.25">
      <c r="B11" s="147"/>
      <c r="C11" s="147"/>
      <c r="D11" s="27" t="s">
        <v>62</v>
      </c>
      <c r="E11" s="28" t="s">
        <v>25</v>
      </c>
      <c r="F11" s="23">
        <v>0</v>
      </c>
      <c r="G11" s="24">
        <v>8470</v>
      </c>
      <c r="H11" s="24">
        <v>20272.5</v>
      </c>
      <c r="I11" s="24">
        <v>14815</v>
      </c>
      <c r="J11" s="24">
        <v>0</v>
      </c>
      <c r="K11" s="24">
        <v>0</v>
      </c>
      <c r="L11" s="24">
        <v>2000</v>
      </c>
      <c r="M11" s="24">
        <v>560</v>
      </c>
      <c r="N11" s="24">
        <v>0</v>
      </c>
      <c r="O11" s="24">
        <v>3260</v>
      </c>
      <c r="P11" s="24">
        <v>0</v>
      </c>
      <c r="Q11" s="25">
        <v>3542</v>
      </c>
      <c r="R11" s="37">
        <v>52919.5</v>
      </c>
      <c r="S11" s="41">
        <f>R11/749</f>
        <v>70.653538050734312</v>
      </c>
      <c r="T11" s="41">
        <v>0</v>
      </c>
      <c r="U11" s="40">
        <v>0</v>
      </c>
      <c r="V11" s="38" t="s">
        <v>36</v>
      </c>
      <c r="W11" s="23">
        <v>0</v>
      </c>
      <c r="X11" s="24">
        <v>0</v>
      </c>
      <c r="Y11" s="24">
        <v>0</v>
      </c>
      <c r="Z11" s="24">
        <v>0</v>
      </c>
      <c r="AA11" s="24">
        <v>0</v>
      </c>
      <c r="AB11" s="24"/>
      <c r="AC11" s="24">
        <v>0</v>
      </c>
      <c r="AD11" s="24">
        <v>0</v>
      </c>
      <c r="AE11" s="24"/>
      <c r="AF11" s="24">
        <v>0</v>
      </c>
      <c r="AG11" s="24">
        <v>0</v>
      </c>
      <c r="AH11" s="25">
        <v>0</v>
      </c>
      <c r="AI11" s="37">
        <v>0</v>
      </c>
      <c r="AJ11" s="40">
        <v>0</v>
      </c>
      <c r="AK11" s="40">
        <v>0</v>
      </c>
      <c r="AL11" s="40">
        <v>0</v>
      </c>
      <c r="AM11" s="38"/>
      <c r="AN11" s="23">
        <v>0</v>
      </c>
      <c r="AO11" s="24">
        <v>0</v>
      </c>
      <c r="AP11" s="24">
        <v>0</v>
      </c>
      <c r="AQ11" s="24">
        <v>0</v>
      </c>
      <c r="AR11" s="24">
        <v>0</v>
      </c>
      <c r="AS11" s="24">
        <v>0</v>
      </c>
      <c r="AT11" s="24">
        <v>0</v>
      </c>
      <c r="AU11" s="24">
        <v>0</v>
      </c>
      <c r="AV11" s="24">
        <v>0</v>
      </c>
      <c r="AW11" s="24">
        <v>0</v>
      </c>
      <c r="AX11" s="24">
        <v>0</v>
      </c>
      <c r="AY11" s="25">
        <v>0</v>
      </c>
      <c r="AZ11" s="37">
        <v>0</v>
      </c>
      <c r="BA11" s="40">
        <v>0</v>
      </c>
      <c r="BB11" s="40">
        <v>0</v>
      </c>
      <c r="BC11" s="40">
        <v>0</v>
      </c>
      <c r="BD11" s="38"/>
      <c r="BE11" s="23">
        <v>0</v>
      </c>
      <c r="BF11" s="24">
        <v>0</v>
      </c>
      <c r="BG11" s="24">
        <v>0</v>
      </c>
      <c r="BH11" s="24">
        <v>0</v>
      </c>
      <c r="BI11" s="24">
        <v>0</v>
      </c>
      <c r="BJ11" s="24">
        <v>0</v>
      </c>
      <c r="BK11" s="24">
        <v>0</v>
      </c>
      <c r="BL11" s="24">
        <v>0</v>
      </c>
      <c r="BM11" s="24">
        <v>0</v>
      </c>
      <c r="BN11" s="24">
        <v>0</v>
      </c>
      <c r="BO11" s="24">
        <v>0</v>
      </c>
      <c r="BP11" s="25">
        <v>0</v>
      </c>
      <c r="BQ11" s="37"/>
      <c r="BR11" s="40"/>
      <c r="BS11" s="40"/>
      <c r="BT11" s="40"/>
      <c r="BU11" s="38"/>
      <c r="BV11" s="23"/>
      <c r="BW11" s="24"/>
      <c r="BX11" s="24"/>
      <c r="BY11" s="24"/>
      <c r="BZ11" s="24"/>
      <c r="CA11" s="24"/>
      <c r="CB11" s="24"/>
      <c r="CC11" s="24"/>
      <c r="CD11" s="24"/>
      <c r="CE11" s="24"/>
      <c r="CF11" s="24"/>
      <c r="CG11" s="25"/>
      <c r="CH11" s="37"/>
      <c r="CI11" s="40"/>
      <c r="CJ11" s="40"/>
      <c r="CK11" s="40"/>
      <c r="CL11" s="38"/>
      <c r="CM11" s="23">
        <v>0</v>
      </c>
      <c r="CN11" s="24">
        <v>0</v>
      </c>
      <c r="CO11" s="24">
        <v>0</v>
      </c>
      <c r="CP11" s="24">
        <v>0</v>
      </c>
      <c r="CQ11" s="24"/>
      <c r="CR11" s="24"/>
      <c r="CS11" s="24"/>
      <c r="CT11" s="24"/>
      <c r="CU11" s="24"/>
      <c r="CV11" s="24"/>
      <c r="CW11" s="24"/>
      <c r="CX11" s="25"/>
      <c r="CY11" s="37">
        <v>0</v>
      </c>
      <c r="CZ11" s="40">
        <v>0</v>
      </c>
      <c r="DA11" s="40">
        <v>0</v>
      </c>
      <c r="DB11" s="40">
        <v>0</v>
      </c>
      <c r="DC11" s="38"/>
      <c r="DF11" s="23">
        <v>0</v>
      </c>
      <c r="DG11" s="37">
        <v>0</v>
      </c>
      <c r="DH11" s="40">
        <v>0</v>
      </c>
      <c r="DI11" s="40">
        <v>0</v>
      </c>
      <c r="DJ11" s="40">
        <v>0</v>
      </c>
      <c r="DK11" s="38"/>
      <c r="DM11" s="24">
        <v>0</v>
      </c>
      <c r="DN11" s="37">
        <v>0</v>
      </c>
      <c r="DO11" s="40">
        <v>0</v>
      </c>
      <c r="DP11" s="40">
        <v>0</v>
      </c>
      <c r="DQ11" s="40">
        <v>0</v>
      </c>
      <c r="DR11" s="38"/>
      <c r="DT11" s="24">
        <v>0</v>
      </c>
      <c r="DU11" s="37">
        <v>0</v>
      </c>
      <c r="DV11" s="40">
        <v>0</v>
      </c>
      <c r="DW11" s="40">
        <v>0</v>
      </c>
      <c r="DX11" s="40">
        <v>0</v>
      </c>
      <c r="DY11" s="38"/>
      <c r="EA11" s="24">
        <v>0</v>
      </c>
      <c r="EB11" s="37">
        <v>0</v>
      </c>
      <c r="EC11" s="40">
        <v>0</v>
      </c>
      <c r="ED11" s="40">
        <v>0</v>
      </c>
      <c r="EE11" s="40">
        <v>0</v>
      </c>
      <c r="EF11" s="38"/>
    </row>
    <row r="12" spans="2:136" s="26" customFormat="1" ht="93" customHeight="1" thickBot="1" x14ac:dyDescent="0.25">
      <c r="B12" s="148"/>
      <c r="C12" s="147"/>
      <c r="D12" s="31" t="s">
        <v>63</v>
      </c>
      <c r="E12" s="31" t="s">
        <v>27</v>
      </c>
      <c r="F12" s="23">
        <v>0</v>
      </c>
      <c r="G12" s="24">
        <v>0</v>
      </c>
      <c r="H12" s="24">
        <v>0</v>
      </c>
      <c r="I12" s="24">
        <v>0</v>
      </c>
      <c r="J12" s="24">
        <v>0</v>
      </c>
      <c r="K12" s="24">
        <v>0</v>
      </c>
      <c r="L12" s="24">
        <v>0</v>
      </c>
      <c r="M12" s="24">
        <v>0</v>
      </c>
      <c r="N12" s="24">
        <v>0</v>
      </c>
      <c r="O12" s="24">
        <v>0</v>
      </c>
      <c r="P12" s="24">
        <v>0</v>
      </c>
      <c r="Q12" s="25">
        <v>0</v>
      </c>
      <c r="R12" s="35">
        <v>0</v>
      </c>
      <c r="S12" s="36">
        <v>0</v>
      </c>
      <c r="T12" s="36">
        <v>0</v>
      </c>
      <c r="U12" s="43">
        <v>0</v>
      </c>
      <c r="V12" s="9"/>
      <c r="W12" s="23">
        <v>0</v>
      </c>
      <c r="X12" s="24">
        <v>0</v>
      </c>
      <c r="Y12" s="24">
        <v>18892.5</v>
      </c>
      <c r="Z12" s="24">
        <v>0</v>
      </c>
      <c r="AA12" s="24">
        <v>20034.41</v>
      </c>
      <c r="AB12" s="24">
        <v>0</v>
      </c>
      <c r="AC12" s="24">
        <v>123.75</v>
      </c>
      <c r="AD12" s="24">
        <v>1930.46</v>
      </c>
      <c r="AE12" s="24">
        <v>2050</v>
      </c>
      <c r="AF12" s="24">
        <v>4431.45</v>
      </c>
      <c r="AG12" s="24">
        <v>8267.4</v>
      </c>
      <c r="AH12" s="25">
        <v>0</v>
      </c>
      <c r="AI12" s="35">
        <v>44606.12</v>
      </c>
      <c r="AJ12" s="36">
        <f>AI12/38857</f>
        <v>1.1479558380729342</v>
      </c>
      <c r="AK12" s="36">
        <v>11123.85</v>
      </c>
      <c r="AL12" s="43">
        <f>AK12/38857</f>
        <v>0.28627660395810278</v>
      </c>
      <c r="AM12" s="48" t="s">
        <v>38</v>
      </c>
      <c r="AN12" s="23">
        <v>171074.5</v>
      </c>
      <c r="AO12" s="24">
        <v>136451.59</v>
      </c>
      <c r="AP12" s="24">
        <v>120974.81</v>
      </c>
      <c r="AQ12" s="24">
        <v>125990.68</v>
      </c>
      <c r="AR12" s="24">
        <v>168750.13</v>
      </c>
      <c r="AS12" s="24">
        <v>153884.63</v>
      </c>
      <c r="AT12" s="24">
        <v>241265.48</v>
      </c>
      <c r="AU12" s="24">
        <v>157463</v>
      </c>
      <c r="AV12" s="24">
        <v>138489.49</v>
      </c>
      <c r="AW12" s="24">
        <v>158118.1</v>
      </c>
      <c r="AX12" s="24">
        <v>132249</v>
      </c>
      <c r="AY12" s="25">
        <v>243421.51</v>
      </c>
      <c r="AZ12" s="46">
        <v>1839715.08</v>
      </c>
      <c r="BA12" s="47">
        <f>AZ12/21978</f>
        <v>83.707119847119856</v>
      </c>
      <c r="BB12" s="47">
        <v>108417.84</v>
      </c>
      <c r="BC12" s="47">
        <f>BB12/21978</f>
        <v>4.9330166530166526</v>
      </c>
      <c r="BD12" s="44" t="s">
        <v>45</v>
      </c>
      <c r="BE12" s="23">
        <v>96093.71</v>
      </c>
      <c r="BF12" s="24">
        <v>173799</v>
      </c>
      <c r="BG12" s="24">
        <v>117328.21</v>
      </c>
      <c r="BH12" s="24">
        <v>159636.94</v>
      </c>
      <c r="BI12" s="24">
        <v>128995</v>
      </c>
      <c r="BJ12" s="24">
        <v>192085.59</v>
      </c>
      <c r="BK12" s="24">
        <v>212391.75</v>
      </c>
      <c r="BL12" s="24">
        <v>121803.6</v>
      </c>
      <c r="BM12" s="24">
        <v>107613.64</v>
      </c>
      <c r="BN12" s="24">
        <v>136021.6</v>
      </c>
      <c r="BO12" s="24">
        <v>179529.95</v>
      </c>
      <c r="BP12" s="25">
        <v>175842.86</v>
      </c>
      <c r="BQ12" s="46"/>
      <c r="BR12" s="47"/>
      <c r="BS12" s="47"/>
      <c r="BT12" s="49"/>
      <c r="BU12" s="50"/>
      <c r="BV12" s="23">
        <v>149152.1</v>
      </c>
      <c r="BW12" s="24">
        <v>116785</v>
      </c>
      <c r="BX12" s="24">
        <v>116785</v>
      </c>
      <c r="BY12" s="24">
        <v>146155</v>
      </c>
      <c r="BZ12" s="24">
        <v>133535.4</v>
      </c>
      <c r="CA12" s="24">
        <v>162267.72</v>
      </c>
      <c r="CB12" s="24">
        <v>234792.39</v>
      </c>
      <c r="CC12" s="24">
        <v>151230.74</v>
      </c>
      <c r="CD12" s="24">
        <v>161333.70000000001</v>
      </c>
      <c r="CE12" s="24">
        <v>169526.39999999999</v>
      </c>
      <c r="CF12" s="24">
        <v>139403</v>
      </c>
      <c r="CG12" s="25">
        <v>244597.6</v>
      </c>
      <c r="CH12" s="46"/>
      <c r="CI12" s="47"/>
      <c r="CJ12" s="47"/>
      <c r="CK12" s="49"/>
      <c r="CL12" s="50"/>
      <c r="CM12" s="23">
        <v>167257.25</v>
      </c>
      <c r="CN12" s="24">
        <v>130392.5</v>
      </c>
      <c r="CO12" s="24">
        <v>138314.71</v>
      </c>
      <c r="CP12" s="24">
        <v>162198.71</v>
      </c>
      <c r="CQ12" s="24"/>
      <c r="CR12" s="24"/>
      <c r="CS12" s="24"/>
      <c r="CT12" s="24"/>
      <c r="CU12" s="24"/>
      <c r="CV12" s="24"/>
      <c r="CW12" s="24"/>
      <c r="CX12" s="25"/>
      <c r="CY12" s="35">
        <v>569739.46</v>
      </c>
      <c r="CZ12" s="36">
        <f>CY12/11710</f>
        <v>48.654095644748075</v>
      </c>
      <c r="DA12" s="36">
        <v>28423.71</v>
      </c>
      <c r="DB12" s="43">
        <f>DA12/11710</f>
        <v>2.4273023057216054</v>
      </c>
      <c r="DC12" s="48" t="s">
        <v>50</v>
      </c>
      <c r="DF12" s="23">
        <v>167257.25</v>
      </c>
      <c r="DG12" s="35">
        <v>167257.25</v>
      </c>
      <c r="DH12" s="36"/>
      <c r="DI12" s="36"/>
      <c r="DJ12" s="43"/>
      <c r="DK12" s="17" t="s">
        <v>52</v>
      </c>
      <c r="DM12" s="24">
        <v>130392.5</v>
      </c>
      <c r="DN12" s="35">
        <v>130392.5</v>
      </c>
      <c r="DO12" s="36">
        <f>DN12/4100</f>
        <v>31.803048780487806</v>
      </c>
      <c r="DP12" s="36"/>
      <c r="DQ12" s="43"/>
      <c r="DR12" s="48" t="s">
        <v>55</v>
      </c>
      <c r="DT12" s="24">
        <v>138314.71</v>
      </c>
      <c r="DU12" s="35">
        <v>136634.71</v>
      </c>
      <c r="DV12" s="36"/>
      <c r="DW12" s="36">
        <v>1680</v>
      </c>
      <c r="DX12" s="43"/>
      <c r="DY12" s="17" t="s">
        <v>52</v>
      </c>
      <c r="EA12" s="24">
        <v>162198.71</v>
      </c>
      <c r="EB12" s="35">
        <v>135455</v>
      </c>
      <c r="EC12" s="36">
        <f>EB12/7610</f>
        <v>17.799605781865967</v>
      </c>
      <c r="ED12" s="36">
        <v>26743.71</v>
      </c>
      <c r="EE12" s="43">
        <f>ED12/7610</f>
        <v>3.5142851511169511</v>
      </c>
      <c r="EF12" s="48" t="s">
        <v>57</v>
      </c>
    </row>
    <row r="13" spans="2:136" s="26" customFormat="1" ht="45" customHeight="1" thickBot="1" x14ac:dyDescent="0.3">
      <c r="B13" s="152" t="s">
        <v>20</v>
      </c>
      <c r="C13" s="153"/>
      <c r="D13" s="153"/>
      <c r="E13" s="154"/>
      <c r="F13" s="29">
        <f t="shared" ref="F13:AD13" si="0">SUM(F7:F12)</f>
        <v>1164836.99</v>
      </c>
      <c r="G13" s="29">
        <f t="shared" si="0"/>
        <v>1774706.9</v>
      </c>
      <c r="H13" s="29">
        <f t="shared" si="0"/>
        <v>1856619.34</v>
      </c>
      <c r="I13" s="29">
        <f t="shared" si="0"/>
        <v>1839349.46</v>
      </c>
      <c r="J13" s="29">
        <f t="shared" si="0"/>
        <v>1921335.52</v>
      </c>
      <c r="K13" s="29">
        <f t="shared" si="0"/>
        <v>1737139.9300000002</v>
      </c>
      <c r="L13" s="29">
        <f t="shared" si="0"/>
        <v>2471005.0300000003</v>
      </c>
      <c r="M13" s="29">
        <f t="shared" si="0"/>
        <v>1619602.52</v>
      </c>
      <c r="N13" s="29">
        <f t="shared" si="0"/>
        <v>1808983.18</v>
      </c>
      <c r="O13" s="29">
        <f t="shared" si="0"/>
        <v>1895753.28</v>
      </c>
      <c r="P13" s="29">
        <f t="shared" si="0"/>
        <v>2000132.6400000001</v>
      </c>
      <c r="Q13" s="30">
        <f t="shared" si="0"/>
        <v>2541538.0300000003</v>
      </c>
      <c r="R13"/>
      <c r="S13" s="42"/>
      <c r="T13"/>
      <c r="U13"/>
      <c r="V13"/>
      <c r="W13" s="29">
        <f t="shared" si="0"/>
        <v>1634868.26</v>
      </c>
      <c r="X13" s="29">
        <f t="shared" si="0"/>
        <v>1673417.19</v>
      </c>
      <c r="Y13" s="29">
        <f t="shared" si="0"/>
        <v>1812538.95</v>
      </c>
      <c r="Z13" s="29">
        <f t="shared" si="0"/>
        <v>1782582.9</v>
      </c>
      <c r="AA13" s="29">
        <f t="shared" si="0"/>
        <v>1899776.52</v>
      </c>
      <c r="AB13" s="29">
        <f t="shared" si="0"/>
        <v>1888402.87</v>
      </c>
      <c r="AC13" s="29">
        <f t="shared" si="0"/>
        <v>2777978.15</v>
      </c>
      <c r="AD13" s="29">
        <f t="shared" si="0"/>
        <v>1862568.15</v>
      </c>
      <c r="AE13" s="29">
        <f t="shared" ref="AE13:CX13" si="1">SUM(AE7:AE12)</f>
        <v>1739034.28</v>
      </c>
      <c r="AF13" s="29">
        <f t="shared" si="1"/>
        <v>2140613.7400000002</v>
      </c>
      <c r="AG13" s="29">
        <f t="shared" si="1"/>
        <v>2641545.4299999997</v>
      </c>
      <c r="AH13" s="30">
        <f t="shared" si="1"/>
        <v>2744329.82</v>
      </c>
      <c r="AI13"/>
      <c r="AJ13"/>
      <c r="AK13"/>
      <c r="AL13"/>
      <c r="AM13"/>
      <c r="AN13" s="29">
        <f t="shared" ref="AN13:BP13" si="2">SUM(AN7:AN12)</f>
        <v>1888081.6799999997</v>
      </c>
      <c r="AO13" s="29">
        <f t="shared" si="2"/>
        <v>1568110.6300000001</v>
      </c>
      <c r="AP13" s="29">
        <f t="shared" si="2"/>
        <v>2098135.71</v>
      </c>
      <c r="AQ13" s="29">
        <f t="shared" si="2"/>
        <v>1968838.72</v>
      </c>
      <c r="AR13" s="29">
        <f t="shared" si="2"/>
        <v>2357664.8199999998</v>
      </c>
      <c r="AS13" s="29">
        <f t="shared" si="2"/>
        <v>1789151.9</v>
      </c>
      <c r="AT13" s="29">
        <f t="shared" si="2"/>
        <v>2598441.85</v>
      </c>
      <c r="AU13" s="29">
        <f t="shared" si="2"/>
        <v>1894245.2399999998</v>
      </c>
      <c r="AV13" s="29">
        <f t="shared" si="2"/>
        <v>1727754.9200000002</v>
      </c>
      <c r="AW13" s="29">
        <f t="shared" si="2"/>
        <v>1676186.83</v>
      </c>
      <c r="AX13" s="29">
        <f t="shared" si="2"/>
        <v>2403941.89</v>
      </c>
      <c r="AY13" s="30">
        <f t="shared" si="2"/>
        <v>2542150.5599999996</v>
      </c>
      <c r="AZ13"/>
      <c r="BA13"/>
      <c r="BB13"/>
      <c r="BC13"/>
      <c r="BD13"/>
      <c r="BE13" s="29">
        <f t="shared" si="2"/>
        <v>1334046.44</v>
      </c>
      <c r="BF13" s="29">
        <f t="shared" si="2"/>
        <v>1485131.6</v>
      </c>
      <c r="BG13" s="29">
        <f t="shared" si="2"/>
        <v>1347280.9100000001</v>
      </c>
      <c r="BH13" s="29">
        <f t="shared" si="2"/>
        <v>1541755.51</v>
      </c>
      <c r="BI13" s="29">
        <f t="shared" si="2"/>
        <v>1496962.25</v>
      </c>
      <c r="BJ13" s="29">
        <f t="shared" si="2"/>
        <v>2517177.92</v>
      </c>
      <c r="BK13" s="29">
        <f t="shared" si="2"/>
        <v>2512940.83</v>
      </c>
      <c r="BL13" s="29">
        <f t="shared" si="2"/>
        <v>1615322.4900000002</v>
      </c>
      <c r="BM13" s="29">
        <f t="shared" si="2"/>
        <v>1568683.13</v>
      </c>
      <c r="BN13" s="29">
        <f t="shared" si="2"/>
        <v>1653528.3900000001</v>
      </c>
      <c r="BO13" s="29">
        <f t="shared" si="2"/>
        <v>1872982.4200000002</v>
      </c>
      <c r="BP13" s="29">
        <f t="shared" si="2"/>
        <v>2636355.13</v>
      </c>
      <c r="BQ13"/>
      <c r="BR13"/>
      <c r="BS13"/>
      <c r="BT13"/>
      <c r="BU13"/>
      <c r="BV13" s="29">
        <f t="shared" si="1"/>
        <v>1354917.54</v>
      </c>
      <c r="BW13" s="29">
        <f t="shared" si="1"/>
        <v>1162629.53</v>
      </c>
      <c r="BX13" s="29">
        <f t="shared" si="1"/>
        <v>1748544.4300000002</v>
      </c>
      <c r="BY13" s="29">
        <f t="shared" si="1"/>
        <v>1287926.92</v>
      </c>
      <c r="BZ13" s="29">
        <f t="shared" si="1"/>
        <v>1459463.8299999998</v>
      </c>
      <c r="CA13" s="29">
        <f t="shared" si="1"/>
        <v>1498749.0899999999</v>
      </c>
      <c r="CB13" s="29">
        <f t="shared" si="1"/>
        <v>2244030.25</v>
      </c>
      <c r="CC13" s="29">
        <f t="shared" si="1"/>
        <v>1886687.98</v>
      </c>
      <c r="CD13" s="29">
        <f t="shared" si="1"/>
        <v>1764684.99</v>
      </c>
      <c r="CE13" s="29">
        <f t="shared" si="1"/>
        <v>2044163.7399999998</v>
      </c>
      <c r="CF13" s="29">
        <f t="shared" si="1"/>
        <v>2032923.33</v>
      </c>
      <c r="CG13" s="29">
        <f t="shared" si="1"/>
        <v>2945344.68</v>
      </c>
      <c r="CH13"/>
      <c r="CI13"/>
      <c r="CJ13"/>
      <c r="CK13"/>
      <c r="CL13"/>
      <c r="CM13" s="29">
        <f t="shared" si="1"/>
        <v>1539355.38</v>
      </c>
      <c r="CN13" s="29">
        <f t="shared" si="1"/>
        <v>1481789.85</v>
      </c>
      <c r="CO13" s="29">
        <f t="shared" si="1"/>
        <v>1887289.98</v>
      </c>
      <c r="CP13" s="29">
        <f t="shared" si="1"/>
        <v>1804844.29</v>
      </c>
      <c r="CQ13" s="29">
        <f t="shared" si="1"/>
        <v>0</v>
      </c>
      <c r="CR13" s="29">
        <f t="shared" si="1"/>
        <v>0</v>
      </c>
      <c r="CS13" s="29">
        <f t="shared" si="1"/>
        <v>0</v>
      </c>
      <c r="CT13" s="29">
        <f t="shared" si="1"/>
        <v>0</v>
      </c>
      <c r="CU13" s="29">
        <f t="shared" si="1"/>
        <v>0</v>
      </c>
      <c r="CV13" s="29">
        <f t="shared" si="1"/>
        <v>0</v>
      </c>
      <c r="CW13" s="29">
        <f t="shared" si="1"/>
        <v>0</v>
      </c>
      <c r="CX13" s="30">
        <f t="shared" si="1"/>
        <v>0</v>
      </c>
      <c r="CY13"/>
      <c r="CZ13"/>
      <c r="DA13"/>
      <c r="DB13"/>
      <c r="DC13"/>
      <c r="DF13" s="30">
        <f t="shared" ref="DF13" si="3">SUM(DF7:DF12)</f>
        <v>1539355.38</v>
      </c>
      <c r="DG13"/>
      <c r="DH13"/>
      <c r="DI13"/>
      <c r="DJ13"/>
      <c r="DK13"/>
      <c r="DM13" s="30">
        <f t="shared" ref="DM13" si="4">SUM(DM7:DM12)</f>
        <v>1481789.85</v>
      </c>
      <c r="DN13"/>
      <c r="DO13"/>
      <c r="DP13"/>
      <c r="DQ13"/>
      <c r="DR13"/>
      <c r="DT13" s="30">
        <f t="shared" ref="DT13" si="5">SUM(DT7:DT12)</f>
        <v>1887289.98</v>
      </c>
      <c r="DU13"/>
      <c r="DV13"/>
      <c r="DW13"/>
      <c r="DX13"/>
      <c r="DY13"/>
      <c r="EA13" s="30">
        <f t="shared" ref="EA13" si="6">SUM(EA7:EA12)</f>
        <v>1804844.29</v>
      </c>
      <c r="EB13"/>
      <c r="EC13"/>
      <c r="ED13"/>
      <c r="EE13"/>
      <c r="EF13"/>
    </row>
    <row r="14" spans="2:136" ht="48.75" customHeight="1" thickBot="1" x14ac:dyDescent="0.3">
      <c r="B14" s="155" t="s">
        <v>21</v>
      </c>
      <c r="C14" s="156"/>
      <c r="D14" s="156"/>
      <c r="E14" s="157"/>
      <c r="F14" s="143">
        <f>SUM(F13:Q13)</f>
        <v>22631002.82</v>
      </c>
      <c r="G14" s="144"/>
      <c r="H14" s="144"/>
      <c r="I14" s="144"/>
      <c r="J14" s="144"/>
      <c r="K14" s="144"/>
      <c r="L14" s="144"/>
      <c r="M14" s="144"/>
      <c r="N14" s="144"/>
      <c r="O14" s="144"/>
      <c r="P14" s="144"/>
      <c r="Q14" s="145"/>
      <c r="R14" s="19"/>
      <c r="S14" s="19"/>
      <c r="T14" s="19"/>
      <c r="U14" s="19"/>
      <c r="V14" s="19"/>
      <c r="W14" s="143">
        <f>SUM(W13:AH13)</f>
        <v>24597656.260000005</v>
      </c>
      <c r="X14" s="144"/>
      <c r="Y14" s="144"/>
      <c r="Z14" s="144"/>
      <c r="AA14" s="144"/>
      <c r="AB14" s="144"/>
      <c r="AC14" s="144"/>
      <c r="AD14" s="144"/>
      <c r="AE14" s="144"/>
      <c r="AF14" s="144"/>
      <c r="AG14" s="144"/>
      <c r="AH14" s="145"/>
      <c r="AI14" s="19"/>
      <c r="AJ14" s="19"/>
      <c r="AK14" s="19"/>
      <c r="AL14" s="19"/>
      <c r="AM14" s="19"/>
      <c r="AN14" s="143">
        <f>SUM(AN13:AY13)</f>
        <v>24512704.749999996</v>
      </c>
      <c r="AO14" s="144"/>
      <c r="AP14" s="144"/>
      <c r="AQ14" s="144"/>
      <c r="AR14" s="144"/>
      <c r="AS14" s="144"/>
      <c r="AT14" s="144"/>
      <c r="AU14" s="144"/>
      <c r="AV14" s="144"/>
      <c r="AW14" s="144"/>
      <c r="AX14" s="144"/>
      <c r="AY14" s="145"/>
      <c r="AZ14" s="19"/>
      <c r="BA14" s="19"/>
      <c r="BB14" s="19"/>
      <c r="BC14" s="19"/>
      <c r="BD14" s="19"/>
      <c r="BE14" s="143">
        <f>SUM(BE13:BP13)</f>
        <v>21582167.02</v>
      </c>
      <c r="BF14" s="144"/>
      <c r="BG14" s="144"/>
      <c r="BH14" s="144"/>
      <c r="BI14" s="144"/>
      <c r="BJ14" s="144"/>
      <c r="BK14" s="144"/>
      <c r="BL14" s="144"/>
      <c r="BM14" s="144"/>
      <c r="BN14" s="144"/>
      <c r="BO14" s="144"/>
      <c r="BP14" s="145"/>
      <c r="BQ14" s="19"/>
      <c r="BR14" s="19"/>
      <c r="BS14" s="19"/>
      <c r="BT14" s="19"/>
      <c r="BU14" s="19"/>
      <c r="BV14" s="143">
        <f>SUM(BV13:CG13)</f>
        <v>21430066.310000002</v>
      </c>
      <c r="BW14" s="144"/>
      <c r="BX14" s="144"/>
      <c r="BY14" s="144"/>
      <c r="BZ14" s="144"/>
      <c r="CA14" s="144"/>
      <c r="CB14" s="144"/>
      <c r="CC14" s="144"/>
      <c r="CD14" s="144"/>
      <c r="CE14" s="144"/>
      <c r="CF14" s="144"/>
      <c r="CG14" s="145"/>
      <c r="CH14" s="19"/>
      <c r="CI14" s="19"/>
      <c r="CJ14" s="19"/>
      <c r="CK14" s="19"/>
      <c r="CL14" s="19"/>
      <c r="CM14" s="167">
        <f>SUM(CM13:CX13)</f>
        <v>6713279.5</v>
      </c>
      <c r="CN14" s="168"/>
      <c r="CO14" s="168"/>
      <c r="CP14" s="168"/>
      <c r="CQ14" s="168"/>
      <c r="CR14" s="168"/>
      <c r="CS14" s="168"/>
      <c r="CT14" s="168"/>
      <c r="CU14" s="168"/>
      <c r="CV14" s="168"/>
      <c r="CW14" s="168"/>
      <c r="CX14" s="168"/>
      <c r="CY14" s="168"/>
      <c r="CZ14" s="168"/>
      <c r="DA14" s="168"/>
      <c r="DB14" s="168"/>
      <c r="DC14" s="168"/>
    </row>
    <row r="15" spans="2:136" ht="15.75" x14ac:dyDescent="0.25">
      <c r="B15" s="1"/>
      <c r="C15" s="1"/>
      <c r="D15" s="1"/>
      <c r="E15" s="1"/>
      <c r="F15" s="3"/>
      <c r="G15" s="5"/>
      <c r="H15" s="5"/>
      <c r="I15" s="5"/>
      <c r="J15" s="5"/>
      <c r="K15" s="5"/>
      <c r="L15" s="5"/>
      <c r="M15" s="5"/>
      <c r="N15" s="5"/>
      <c r="O15" s="5"/>
      <c r="P15" s="5"/>
      <c r="Q15" s="4"/>
      <c r="R15" s="19"/>
      <c r="S15" s="19"/>
      <c r="T15" s="19"/>
      <c r="U15" s="19"/>
      <c r="V15" s="19"/>
      <c r="W15" s="3"/>
      <c r="X15" s="5"/>
      <c r="Y15" s="5"/>
      <c r="Z15" s="5"/>
      <c r="AA15" s="5"/>
      <c r="AB15" s="5"/>
      <c r="AC15" s="5"/>
      <c r="AD15" s="5"/>
      <c r="AE15" s="5"/>
      <c r="AF15" s="5"/>
      <c r="AG15" s="5"/>
      <c r="AH15" s="4"/>
      <c r="AI15" s="19"/>
      <c r="AJ15" s="19"/>
      <c r="AK15" s="19"/>
      <c r="AL15" s="19"/>
      <c r="AM15" s="19"/>
      <c r="AZ15" s="19"/>
      <c r="BA15" s="19"/>
      <c r="BB15" s="19"/>
      <c r="BC15" s="19"/>
      <c r="BD15" s="19"/>
      <c r="BE15" s="3"/>
      <c r="BF15" s="5"/>
      <c r="BG15" s="5"/>
      <c r="BH15" s="5"/>
      <c r="BI15" s="5"/>
      <c r="BJ15" s="5"/>
      <c r="BK15" s="5"/>
      <c r="BL15" s="5"/>
      <c r="BM15" s="5"/>
      <c r="BN15" s="5"/>
      <c r="BO15" s="5"/>
      <c r="BP15" s="4"/>
      <c r="BQ15" s="19"/>
      <c r="BR15" s="19"/>
      <c r="BS15" s="19"/>
      <c r="BT15" s="19"/>
      <c r="BU15" s="19"/>
      <c r="BV15" s="3"/>
      <c r="BW15" s="5"/>
      <c r="BX15" s="5"/>
      <c r="BY15" s="5"/>
      <c r="BZ15" s="5"/>
      <c r="CA15" s="5"/>
      <c r="CB15" s="5"/>
      <c r="CC15" s="5"/>
      <c r="CD15" s="5"/>
      <c r="CE15" s="5"/>
      <c r="CF15" s="5"/>
      <c r="CG15" s="4"/>
      <c r="CH15" s="19"/>
      <c r="CI15" s="19"/>
      <c r="CJ15" s="19"/>
      <c r="CK15" s="19"/>
      <c r="CL15" s="19"/>
      <c r="CM15" s="159" t="s">
        <v>46</v>
      </c>
      <c r="CN15" s="160"/>
      <c r="CO15" s="160"/>
      <c r="CP15" s="160"/>
      <c r="CQ15" s="160"/>
      <c r="CR15" s="160"/>
      <c r="CS15" s="160"/>
      <c r="CT15" s="160"/>
      <c r="CU15" s="160"/>
      <c r="CV15" s="160"/>
      <c r="CW15" s="160"/>
      <c r="CX15" s="160"/>
      <c r="CY15" s="160"/>
      <c r="CZ15" s="160"/>
      <c r="DA15" s="160"/>
      <c r="DB15" s="160"/>
      <c r="DC15" s="160"/>
      <c r="DF15" s="163" t="s">
        <v>51</v>
      </c>
      <c r="DG15" s="164"/>
      <c r="DH15" s="164"/>
      <c r="DI15" s="164"/>
      <c r="DJ15" s="164"/>
      <c r="DK15" s="165"/>
      <c r="DM15" s="163" t="s">
        <v>54</v>
      </c>
      <c r="DN15" s="164"/>
      <c r="DO15" s="164"/>
      <c r="DP15" s="164"/>
      <c r="DQ15" s="164"/>
      <c r="DR15" s="165"/>
      <c r="DT15" s="163" t="s">
        <v>56</v>
      </c>
      <c r="DU15" s="164"/>
      <c r="DV15" s="164"/>
      <c r="DW15" s="164"/>
      <c r="DX15" s="164"/>
      <c r="DY15" s="165"/>
      <c r="EA15" s="163" t="s">
        <v>56</v>
      </c>
      <c r="EB15" s="164"/>
      <c r="EC15" s="164"/>
      <c r="ED15" s="164"/>
      <c r="EE15" s="164"/>
      <c r="EF15" s="165"/>
    </row>
    <row r="16" spans="2:136" ht="16.5" thickBot="1" x14ac:dyDescent="0.3">
      <c r="B16" s="7"/>
      <c r="C16" s="7"/>
      <c r="D16" s="7"/>
      <c r="E16" s="7"/>
      <c r="F16" s="2"/>
      <c r="G16" s="8"/>
      <c r="H16" s="8"/>
      <c r="I16" s="8"/>
      <c r="J16" s="8"/>
      <c r="K16" s="8"/>
      <c r="L16" s="8"/>
      <c r="M16" s="8"/>
      <c r="N16" s="8"/>
      <c r="O16" s="8"/>
      <c r="P16" s="8"/>
      <c r="Q16" s="6"/>
      <c r="R16" s="19"/>
      <c r="S16" s="19"/>
      <c r="T16" s="19"/>
      <c r="U16" s="19"/>
      <c r="V16" s="19"/>
      <c r="W16" s="2"/>
      <c r="X16" s="8"/>
      <c r="Y16" s="8"/>
      <c r="Z16" s="8"/>
      <c r="AA16" s="8"/>
      <c r="AB16" s="8"/>
      <c r="AC16" s="8"/>
      <c r="AD16" s="8"/>
      <c r="AE16" s="8"/>
      <c r="AF16" s="8"/>
      <c r="AG16" s="8"/>
      <c r="AH16" s="6"/>
      <c r="AI16" s="19"/>
      <c r="AJ16" s="19"/>
      <c r="AK16" s="19"/>
      <c r="AL16" s="19"/>
      <c r="AM16" s="19"/>
      <c r="AZ16" s="19"/>
      <c r="BA16" s="19"/>
      <c r="BB16" s="19"/>
      <c r="BC16" s="19"/>
      <c r="BD16" s="19"/>
      <c r="BE16" s="2"/>
      <c r="BF16" s="8"/>
      <c r="BG16" s="8"/>
      <c r="BH16" s="8"/>
      <c r="BI16" s="8"/>
      <c r="BJ16" s="8"/>
      <c r="BK16" s="8"/>
      <c r="BL16" s="8"/>
      <c r="BM16" s="8"/>
      <c r="BN16" s="8"/>
      <c r="BO16" s="8"/>
      <c r="BP16" s="6"/>
      <c r="BQ16" s="19"/>
      <c r="BR16" s="19"/>
      <c r="BS16" s="19"/>
      <c r="BT16" s="19"/>
      <c r="BU16" s="19"/>
      <c r="BV16" s="2"/>
      <c r="BW16" s="8"/>
      <c r="BX16" s="8"/>
      <c r="BY16" s="8"/>
      <c r="BZ16" s="8"/>
      <c r="CA16" s="8"/>
      <c r="CB16" s="8"/>
      <c r="CC16" s="8"/>
      <c r="CD16" s="8"/>
      <c r="CE16" s="8"/>
      <c r="CF16" s="8"/>
      <c r="CG16" s="6"/>
      <c r="CH16" s="19"/>
      <c r="CI16" s="19"/>
      <c r="CJ16" s="19"/>
      <c r="CK16" s="19"/>
      <c r="CL16" s="19"/>
      <c r="CM16" s="161"/>
      <c r="CN16" s="162"/>
      <c r="CO16" s="162"/>
      <c r="CP16" s="162"/>
      <c r="CQ16" s="162"/>
      <c r="CR16" s="162"/>
      <c r="CS16" s="162"/>
      <c r="CT16" s="162"/>
      <c r="CU16" s="162"/>
      <c r="CV16" s="162"/>
      <c r="CW16" s="162"/>
      <c r="CX16" s="162"/>
      <c r="CY16" s="162"/>
      <c r="CZ16" s="162"/>
      <c r="DA16" s="162"/>
      <c r="DB16" s="162"/>
      <c r="DC16" s="162"/>
      <c r="DF16" s="161"/>
      <c r="DG16" s="162"/>
      <c r="DH16" s="162"/>
      <c r="DI16" s="162"/>
      <c r="DJ16" s="162"/>
      <c r="DK16" s="166"/>
      <c r="DM16" s="161"/>
      <c r="DN16" s="162"/>
      <c r="DO16" s="162"/>
      <c r="DP16" s="162"/>
      <c r="DQ16" s="162"/>
      <c r="DR16" s="166"/>
      <c r="DT16" s="161"/>
      <c r="DU16" s="162"/>
      <c r="DV16" s="162"/>
      <c r="DW16" s="162"/>
      <c r="DX16" s="162"/>
      <c r="DY16" s="166"/>
      <c r="EA16" s="161"/>
      <c r="EB16" s="162"/>
      <c r="EC16" s="162"/>
      <c r="ED16" s="162"/>
      <c r="EE16" s="162"/>
      <c r="EF16" s="166"/>
    </row>
    <row r="17" spans="2:131" ht="15" customHeight="1" x14ac:dyDescent="0.25">
      <c r="B17" s="19" t="s">
        <v>16</v>
      </c>
      <c r="C17" s="19"/>
      <c r="D17" s="19"/>
      <c r="E17" s="19"/>
      <c r="F17" s="19"/>
      <c r="G17" s="19"/>
      <c r="H17" s="19"/>
      <c r="I17" s="19"/>
      <c r="J17" s="10"/>
      <c r="K17" s="10"/>
      <c r="L17" s="10"/>
      <c r="M17" s="10"/>
      <c r="N17" s="10"/>
      <c r="O17" s="10"/>
      <c r="P17" s="10"/>
      <c r="Q17" s="10"/>
      <c r="W17" s="10"/>
      <c r="X17" s="10"/>
      <c r="Y17" s="10"/>
      <c r="Z17" s="10"/>
      <c r="AA17" s="10"/>
      <c r="AB17" s="10"/>
      <c r="AC17" s="10"/>
      <c r="AD17" s="10"/>
      <c r="AE17" s="10"/>
      <c r="AF17" s="10"/>
      <c r="AG17" s="10"/>
      <c r="AH17" s="10"/>
      <c r="AN17" s="10"/>
      <c r="AO17" s="10"/>
      <c r="AP17" s="10"/>
      <c r="AQ17" s="10"/>
      <c r="AR17" s="10"/>
      <c r="AS17" s="10"/>
      <c r="AT17" s="10"/>
      <c r="AU17" s="10"/>
      <c r="AV17" s="10"/>
      <c r="AW17" s="10"/>
      <c r="AX17" s="10"/>
      <c r="AY17" s="10"/>
      <c r="BE17" s="10"/>
      <c r="BF17" s="10"/>
      <c r="BG17" s="10"/>
      <c r="BH17" s="10"/>
      <c r="BI17" s="10"/>
      <c r="BJ17" s="10"/>
      <c r="BK17" s="10"/>
      <c r="BL17" s="10"/>
      <c r="BM17" s="10"/>
      <c r="BN17" s="10"/>
      <c r="BO17" s="10"/>
      <c r="BP17" s="10"/>
      <c r="BV17" s="10"/>
      <c r="BW17" s="10"/>
      <c r="BX17" s="10"/>
      <c r="BY17" s="10"/>
      <c r="BZ17" s="10"/>
      <c r="CA17" s="10"/>
      <c r="CB17" s="10"/>
      <c r="CC17" s="10"/>
      <c r="CD17" s="10"/>
      <c r="CE17" s="10"/>
      <c r="CF17" s="10"/>
      <c r="CG17" s="10"/>
      <c r="CM17" s="10"/>
      <c r="CN17" s="10"/>
      <c r="CO17" s="10"/>
      <c r="CP17" s="10"/>
      <c r="CQ17" s="10"/>
      <c r="CR17" s="10"/>
      <c r="CS17" s="10"/>
      <c r="CT17" s="10"/>
      <c r="CU17" s="10"/>
      <c r="CV17" s="10"/>
      <c r="CW17" s="10"/>
      <c r="CX17" s="10"/>
      <c r="DF17" s="10"/>
      <c r="DM17" s="10"/>
      <c r="DT17" s="10"/>
      <c r="EA17" s="10"/>
    </row>
    <row r="18" spans="2:131" ht="15" customHeight="1" x14ac:dyDescent="0.25">
      <c r="B18" s="10"/>
      <c r="C18" s="10"/>
      <c r="D18" s="10"/>
      <c r="E18" s="10"/>
      <c r="F18" s="10"/>
      <c r="G18" s="10"/>
      <c r="H18" s="10"/>
      <c r="I18" s="10"/>
      <c r="J18" s="10"/>
      <c r="K18" s="10"/>
      <c r="L18" s="10"/>
      <c r="M18" s="10"/>
      <c r="N18" s="10"/>
      <c r="O18" s="10"/>
      <c r="P18" s="10"/>
      <c r="Q18" s="10"/>
      <c r="W18" s="10"/>
      <c r="X18" s="10"/>
      <c r="Y18" s="10"/>
      <c r="Z18" s="10"/>
      <c r="AA18" s="10"/>
      <c r="AB18" s="10"/>
      <c r="AC18" s="10"/>
      <c r="AD18" s="10"/>
      <c r="AE18" s="10"/>
      <c r="AF18" s="10"/>
      <c r="AG18" s="10"/>
      <c r="AH18" s="10"/>
      <c r="AN18" s="10"/>
      <c r="AO18" s="10"/>
      <c r="AP18" s="10"/>
      <c r="AQ18" s="10"/>
      <c r="AR18" s="10"/>
      <c r="AS18" s="10"/>
      <c r="AT18" s="10"/>
      <c r="AU18" s="10"/>
      <c r="AV18" s="10"/>
      <c r="AW18" s="10"/>
      <c r="AX18" s="10"/>
      <c r="AY18" s="10"/>
      <c r="BE18" s="10"/>
      <c r="BF18" s="10"/>
      <c r="BG18" s="10"/>
      <c r="BH18" s="10"/>
      <c r="BI18" s="10"/>
      <c r="BJ18" s="10"/>
      <c r="BK18" s="10"/>
      <c r="BL18" s="10"/>
      <c r="BM18" s="10"/>
      <c r="BN18" s="10"/>
      <c r="BO18" s="10"/>
      <c r="BP18" s="10"/>
      <c r="BV18" s="10"/>
      <c r="BW18" s="10"/>
      <c r="BX18" s="10"/>
      <c r="BY18" s="10"/>
      <c r="BZ18" s="10"/>
      <c r="CA18" s="10"/>
      <c r="CB18" s="10"/>
      <c r="CC18" s="10"/>
      <c r="CD18" s="10"/>
      <c r="CE18" s="10"/>
      <c r="CF18" s="10"/>
      <c r="CG18" s="10"/>
      <c r="CM18" s="10"/>
      <c r="CN18" s="10"/>
      <c r="CO18" s="10"/>
      <c r="CP18" s="10"/>
      <c r="CQ18" s="10"/>
      <c r="CR18" s="10"/>
      <c r="CS18" s="10"/>
      <c r="CT18" s="10"/>
      <c r="CU18" s="10"/>
      <c r="CV18" s="10"/>
      <c r="CW18" s="10"/>
      <c r="CX18" s="10"/>
      <c r="DF18" s="10"/>
      <c r="DM18" s="10"/>
      <c r="DT18" s="10"/>
      <c r="EA18" s="10"/>
    </row>
    <row r="19" spans="2:131" ht="23.25" customHeight="1" x14ac:dyDescent="0.25">
      <c r="B19" s="20" t="s">
        <v>5</v>
      </c>
      <c r="C19" s="20"/>
      <c r="D19" s="20"/>
      <c r="E19" s="20"/>
      <c r="F19" s="20"/>
      <c r="G19" s="20"/>
      <c r="H19" s="20"/>
      <c r="I19" s="20"/>
      <c r="J19" s="20"/>
      <c r="K19" s="20"/>
      <c r="L19" s="20"/>
      <c r="M19" s="20"/>
      <c r="N19" s="20"/>
      <c r="O19" s="20"/>
      <c r="P19" s="20"/>
      <c r="Q19" s="20"/>
      <c r="W19" s="20"/>
      <c r="X19" s="20"/>
      <c r="Y19" s="20"/>
      <c r="Z19" s="20"/>
      <c r="AA19" s="20"/>
      <c r="AB19" s="20"/>
      <c r="AC19" s="20"/>
      <c r="AD19" s="20"/>
      <c r="AE19" s="20"/>
      <c r="AF19" s="20"/>
      <c r="AG19" s="20"/>
      <c r="AH19" s="20"/>
      <c r="AN19" s="20"/>
      <c r="AO19" s="20"/>
      <c r="AP19" s="20"/>
      <c r="AQ19" s="20"/>
      <c r="AR19" s="20"/>
      <c r="AS19" s="20"/>
      <c r="AT19" s="20"/>
      <c r="AU19" s="20"/>
      <c r="AV19" s="20"/>
      <c r="AW19" s="20"/>
      <c r="AX19" s="20"/>
      <c r="AY19" s="20"/>
      <c r="BE19" s="20"/>
      <c r="BF19" s="20"/>
      <c r="BG19" s="20"/>
      <c r="BH19" s="20"/>
      <c r="BI19" s="20"/>
      <c r="BJ19" s="20"/>
      <c r="BK19" s="20"/>
      <c r="BL19" s="20"/>
      <c r="BM19" s="20"/>
      <c r="BN19" s="20"/>
      <c r="BO19" s="20"/>
      <c r="BP19" s="20"/>
      <c r="BV19" s="20"/>
      <c r="BW19" s="20"/>
      <c r="BX19" s="20"/>
      <c r="BY19" s="20"/>
      <c r="BZ19" s="20"/>
      <c r="CA19" s="20"/>
      <c r="CB19" s="20"/>
      <c r="CC19" s="20"/>
      <c r="CD19" s="20"/>
      <c r="CE19" s="20"/>
      <c r="CF19" s="20"/>
      <c r="CG19" s="20"/>
      <c r="CM19" s="20"/>
      <c r="CN19" s="20"/>
      <c r="CO19" s="20"/>
      <c r="CP19" s="20"/>
      <c r="CQ19" s="20"/>
      <c r="CR19" s="20"/>
      <c r="CS19" s="20"/>
      <c r="CT19" s="20"/>
      <c r="CU19" s="20"/>
      <c r="CV19" s="20"/>
      <c r="CW19" s="20"/>
      <c r="CX19" s="20"/>
      <c r="DF19" s="20"/>
      <c r="DM19" s="20"/>
      <c r="DT19" s="20"/>
      <c r="EA19" s="20"/>
    </row>
    <row r="20" spans="2:131" ht="159" customHeight="1" x14ac:dyDescent="0.25">
      <c r="B20" s="135" t="s">
        <v>18</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DF20" s="21"/>
      <c r="DM20" s="21"/>
      <c r="DT20" s="21"/>
      <c r="EA20" s="21"/>
    </row>
  </sheetData>
  <mergeCells count="80">
    <mergeCell ref="CJ5:CJ6"/>
    <mergeCell ref="CK5:CK6"/>
    <mergeCell ref="CL5:CL6"/>
    <mergeCell ref="BS5:BS6"/>
    <mergeCell ref="BT5:BT6"/>
    <mergeCell ref="BU5:BU6"/>
    <mergeCell ref="CH5:CH6"/>
    <mergeCell ref="CI5:CI6"/>
    <mergeCell ref="BV5:CG5"/>
    <mergeCell ref="EF5:EF6"/>
    <mergeCell ref="EA15:EF16"/>
    <mergeCell ref="DT15:DY16"/>
    <mergeCell ref="EB5:EB6"/>
    <mergeCell ref="EC5:EC6"/>
    <mergeCell ref="ED5:ED6"/>
    <mergeCell ref="EE5:EE6"/>
    <mergeCell ref="DU5:DU6"/>
    <mergeCell ref="DV5:DV6"/>
    <mergeCell ref="DW5:DW6"/>
    <mergeCell ref="DX5:DX6"/>
    <mergeCell ref="DY5:DY6"/>
    <mergeCell ref="DO5:DO6"/>
    <mergeCell ref="DP5:DP6"/>
    <mergeCell ref="DQ5:DQ6"/>
    <mergeCell ref="DR5:DR6"/>
    <mergeCell ref="DM15:DR16"/>
    <mergeCell ref="DJ5:DJ6"/>
    <mergeCell ref="DK5:DK6"/>
    <mergeCell ref="CM15:DC16"/>
    <mergeCell ref="DF15:DK16"/>
    <mergeCell ref="DN5:DN6"/>
    <mergeCell ref="CM14:DC14"/>
    <mergeCell ref="DG5:DG6"/>
    <mergeCell ref="DH5:DH6"/>
    <mergeCell ref="DI5:DI6"/>
    <mergeCell ref="CY5:CY6"/>
    <mergeCell ref="CZ5:CZ6"/>
    <mergeCell ref="DA5:DA6"/>
    <mergeCell ref="DB5:DB6"/>
    <mergeCell ref="DC5:DC6"/>
    <mergeCell ref="CM5:CX5"/>
    <mergeCell ref="F14:Q14"/>
    <mergeCell ref="BE5:BP5"/>
    <mergeCell ref="C7:C12"/>
    <mergeCell ref="B13:E13"/>
    <mergeCell ref="B14:E14"/>
    <mergeCell ref="R5:R6"/>
    <mergeCell ref="S5:S6"/>
    <mergeCell ref="BC5:BC6"/>
    <mergeCell ref="BD5:BD6"/>
    <mergeCell ref="F5:Q5"/>
    <mergeCell ref="T5:T6"/>
    <mergeCell ref="U5:U6"/>
    <mergeCell ref="V5:V6"/>
    <mergeCell ref="AI5:AI6"/>
    <mergeCell ref="AJ5:AJ6"/>
    <mergeCell ref="AK5:AK6"/>
    <mergeCell ref="B20:AP20"/>
    <mergeCell ref="BE2:CX2"/>
    <mergeCell ref="AN5:AY5"/>
    <mergeCell ref="F4:AY4"/>
    <mergeCell ref="BE4:CX4"/>
    <mergeCell ref="B4:B6"/>
    <mergeCell ref="C4:C6"/>
    <mergeCell ref="D4:D6"/>
    <mergeCell ref="E4:E6"/>
    <mergeCell ref="BV14:CG14"/>
    <mergeCell ref="B7:B12"/>
    <mergeCell ref="AN14:AY14"/>
    <mergeCell ref="BE14:BP14"/>
    <mergeCell ref="W14:AH14"/>
    <mergeCell ref="B2:AY2"/>
    <mergeCell ref="W5:AH5"/>
    <mergeCell ref="BQ5:BQ6"/>
    <mergeCell ref="BR5:BR6"/>
    <mergeCell ref="AL5:AL6"/>
    <mergeCell ref="AM5:AM6"/>
    <mergeCell ref="AZ5:AZ6"/>
    <mergeCell ref="BA5:BA6"/>
    <mergeCell ref="BB5:BB6"/>
  </mergeCells>
  <printOptions horizontalCentered="1"/>
  <pageMargins left="0.23622047244094491" right="0.23622047244094491" top="0.74803149606299213" bottom="0.74803149606299213" header="0.31496062992125984" footer="0.31496062992125984"/>
  <pageSetup scale="28" orientation="landscape" r:id="rId1"/>
  <ignoredErrors>
    <ignoredError sqref="T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B21E0-CA5B-440D-866D-4148DCC9E6E0}">
  <sheetPr>
    <tabColor theme="3"/>
    <pageSetUpPr fitToPage="1"/>
  </sheetPr>
  <dimension ref="B2:GJ22"/>
  <sheetViews>
    <sheetView showGridLines="0" tabSelected="1" view="pageBreakPreview" topLeftCell="CQ1" zoomScale="55" zoomScaleNormal="55" zoomScaleSheetLayoutView="55" workbookViewId="0">
      <selection activeCell="CT8" sqref="CT8"/>
    </sheetView>
  </sheetViews>
  <sheetFormatPr baseColWidth="10" defaultRowHeight="23.25" x14ac:dyDescent="0.35"/>
  <cols>
    <col min="1" max="1" width="3" style="51" customWidth="1"/>
    <col min="2" max="2" width="48.5703125" style="54" customWidth="1"/>
    <col min="3" max="3" width="41.85546875" style="54" customWidth="1"/>
    <col min="4" max="4" width="48.5703125" style="54" customWidth="1"/>
    <col min="5" max="5" width="46" style="54" customWidth="1"/>
    <col min="6" max="6" width="14.28515625" style="54" hidden="1" customWidth="1"/>
    <col min="7" max="12" width="14.140625" style="54" hidden="1" customWidth="1"/>
    <col min="13" max="13" width="14.28515625" style="54" hidden="1" customWidth="1"/>
    <col min="14" max="17" width="14.140625" style="54" hidden="1" customWidth="1"/>
    <col min="18" max="18" width="18.85546875" style="54" hidden="1" customWidth="1"/>
    <col min="19" max="19" width="16" style="54" hidden="1" customWidth="1"/>
    <col min="20" max="20" width="15.5703125" style="54" hidden="1" customWidth="1"/>
    <col min="21" max="21" width="16.28515625" style="54" hidden="1" customWidth="1"/>
    <col min="22" max="22" width="17" style="54" hidden="1" customWidth="1"/>
    <col min="23" max="23" width="15.85546875" style="54" hidden="1" customWidth="1"/>
    <col min="24" max="28" width="14.28515625" style="54" hidden="1" customWidth="1"/>
    <col min="29" max="29" width="17.7109375" style="54" hidden="1" customWidth="1"/>
    <col min="30" max="34" width="14.28515625" style="54" hidden="1" customWidth="1"/>
    <col min="35" max="35" width="18.85546875" style="54" hidden="1" customWidth="1"/>
    <col min="36" max="36" width="16" style="54" hidden="1" customWidth="1"/>
    <col min="37" max="37" width="15.5703125" style="54" hidden="1" customWidth="1"/>
    <col min="38" max="38" width="16.28515625" style="54" hidden="1" customWidth="1"/>
    <col min="39" max="39" width="17" style="54" hidden="1" customWidth="1"/>
    <col min="40" max="40" width="17.140625" style="54" hidden="1" customWidth="1"/>
    <col min="41" max="41" width="16.7109375" style="54" hidden="1" customWidth="1"/>
    <col min="42" max="42" width="17.140625" style="54" hidden="1" customWidth="1"/>
    <col min="43" max="43" width="17.42578125" style="54" hidden="1" customWidth="1"/>
    <col min="44" max="44" width="17.85546875" style="54" hidden="1" customWidth="1"/>
    <col min="45" max="45" width="16.7109375" style="54" hidden="1" customWidth="1"/>
    <col min="46" max="48" width="17.42578125" style="54" hidden="1" customWidth="1"/>
    <col min="49" max="49" width="17.140625" style="54" hidden="1" customWidth="1"/>
    <col min="50" max="51" width="17.42578125" style="54" hidden="1" customWidth="1"/>
    <col min="52" max="52" width="18.85546875" style="54" hidden="1" customWidth="1"/>
    <col min="53" max="53" width="16" style="54" hidden="1" customWidth="1"/>
    <col min="54" max="54" width="15.5703125" style="54" hidden="1" customWidth="1"/>
    <col min="55" max="55" width="16.28515625" style="54" hidden="1" customWidth="1"/>
    <col min="56" max="56" width="17" style="54" hidden="1" customWidth="1"/>
    <col min="57" max="68" width="14.28515625" style="54" hidden="1" customWidth="1"/>
    <col min="69" max="69" width="18.85546875" style="54" hidden="1" customWidth="1"/>
    <col min="70" max="70" width="16" style="54" hidden="1" customWidth="1"/>
    <col min="71" max="71" width="15.5703125" style="54" hidden="1" customWidth="1"/>
    <col min="72" max="72" width="16.28515625" style="54" hidden="1" customWidth="1"/>
    <col min="73" max="73" width="17" style="54" hidden="1" customWidth="1"/>
    <col min="74" max="85" width="14.28515625" style="54" hidden="1" customWidth="1"/>
    <col min="86" max="86" width="18.85546875" style="54" hidden="1" customWidth="1"/>
    <col min="87" max="87" width="16" style="54" hidden="1" customWidth="1"/>
    <col min="88" max="88" width="15.5703125" style="54" hidden="1" customWidth="1"/>
    <col min="89" max="89" width="16.28515625" style="54" hidden="1" customWidth="1"/>
    <col min="90" max="90" width="17" style="54" hidden="1" customWidth="1"/>
    <col min="91" max="91" width="25.5703125" style="54" customWidth="1"/>
    <col min="92" max="92" width="25.7109375" style="54" customWidth="1"/>
    <col min="93" max="93" width="25.28515625" style="54" customWidth="1"/>
    <col min="94" max="94" width="26.5703125" style="54" customWidth="1"/>
    <col min="95" max="95" width="26.28515625" style="54" customWidth="1"/>
    <col min="96" max="96" width="27.5703125" style="54" customWidth="1"/>
    <col min="97" max="97" width="26.42578125" style="54" customWidth="1"/>
    <col min="98" max="98" width="25.42578125" style="54" customWidth="1"/>
    <col min="99" max="99" width="26.42578125" style="54" customWidth="1"/>
    <col min="100" max="101" width="25.140625" style="54" bestFit="1" customWidth="1"/>
    <col min="102" max="102" width="27.7109375" style="54" customWidth="1"/>
    <col min="103" max="103" width="27.28515625" style="54" customWidth="1"/>
    <col min="104" max="104" width="16" style="54" customWidth="1"/>
    <col min="105" max="105" width="24.85546875" style="54" customWidth="1"/>
    <col min="106" max="106" width="16.140625" style="54" customWidth="1"/>
    <col min="107" max="107" width="21.42578125" style="54" customWidth="1"/>
    <col min="108" max="108" width="5.28515625" style="54" customWidth="1"/>
    <col min="109" max="109" width="0.28515625" style="54" customWidth="1"/>
    <col min="110" max="110" width="25.85546875" style="54" hidden="1" customWidth="1"/>
    <col min="111" max="111" width="28.5703125" style="54" hidden="1" customWidth="1"/>
    <col min="112" max="112" width="14.5703125" style="54" hidden="1" customWidth="1"/>
    <col min="113" max="113" width="22.42578125" style="54" hidden="1" customWidth="1"/>
    <col min="114" max="114" width="16.28515625" style="54" hidden="1" customWidth="1"/>
    <col min="115" max="115" width="21.28515625" style="54" hidden="1" customWidth="1"/>
    <col min="116" max="116" width="11.42578125" style="54" hidden="1" customWidth="1"/>
    <col min="117" max="117" width="26.140625" style="54" hidden="1" customWidth="1"/>
    <col min="118" max="118" width="24" style="54" hidden="1" customWidth="1"/>
    <col min="119" max="119" width="23.5703125" style="54" hidden="1" customWidth="1"/>
    <col min="120" max="120" width="26.7109375" style="54" hidden="1" customWidth="1"/>
    <col min="121" max="121" width="21.28515625" style="54" hidden="1" customWidth="1"/>
    <col min="122" max="122" width="17" style="54" hidden="1" customWidth="1"/>
    <col min="123" max="123" width="8.28515625" style="54" hidden="1" customWidth="1"/>
    <col min="124" max="124" width="25.140625" style="54" customWidth="1"/>
    <col min="125" max="125" width="25.7109375" style="54" customWidth="1"/>
    <col min="126" max="126" width="23.85546875" style="54" customWidth="1"/>
    <col min="127" max="127" width="28.140625" style="54" customWidth="1"/>
    <col min="128" max="128" width="24.85546875" style="54" customWidth="1"/>
    <col min="129" max="129" width="25.85546875" style="54" customWidth="1"/>
    <col min="130" max="130" width="10.85546875" style="54" customWidth="1"/>
    <col min="131" max="131" width="25.42578125" style="54" hidden="1" customWidth="1"/>
    <col min="132" max="132" width="23.42578125" style="54" hidden="1" customWidth="1"/>
    <col min="133" max="133" width="22.42578125" style="54" hidden="1" customWidth="1"/>
    <col min="134" max="134" width="22.140625" style="54" hidden="1" customWidth="1"/>
    <col min="135" max="135" width="18.42578125" style="54" hidden="1" customWidth="1"/>
    <col min="136" max="136" width="19.85546875" style="54" hidden="1" customWidth="1"/>
    <col min="137" max="137" width="11.42578125" style="54" hidden="1" customWidth="1"/>
    <col min="138" max="139" width="25.140625" style="54" hidden="1" customWidth="1"/>
    <col min="140" max="140" width="23.85546875" style="54" hidden="1" customWidth="1"/>
    <col min="141" max="141" width="28.140625" style="54" hidden="1" customWidth="1"/>
    <col min="142" max="142" width="24.85546875" style="54" hidden="1" customWidth="1"/>
    <col min="143" max="143" width="25.85546875" style="54" hidden="1" customWidth="1"/>
    <col min="144" max="144" width="11.42578125" style="54" hidden="1" customWidth="1"/>
    <col min="145" max="145" width="40.85546875" style="54" hidden="1" customWidth="1"/>
    <col min="146" max="150" width="31.7109375" style="54" hidden="1" customWidth="1"/>
    <col min="151" max="151" width="11.42578125" style="54" hidden="1" customWidth="1"/>
    <col min="152" max="152" width="35" style="97" hidden="1" customWidth="1"/>
    <col min="153" max="153" width="31.5703125" style="51" hidden="1" customWidth="1"/>
    <col min="154" max="155" width="31.7109375" style="51" hidden="1" customWidth="1"/>
    <col min="156" max="156" width="31.5703125" style="51" hidden="1" customWidth="1"/>
    <col min="157" max="157" width="31.7109375" style="51" hidden="1" customWidth="1"/>
    <col min="158" max="158" width="3" style="51" hidden="1" customWidth="1"/>
    <col min="159" max="159" width="26.28515625" style="51" hidden="1" customWidth="1"/>
    <col min="160" max="160" width="25.7109375" style="51" hidden="1" customWidth="1"/>
    <col min="161" max="161" width="14.28515625" style="51" hidden="1" customWidth="1"/>
    <col min="162" max="162" width="25" style="51" hidden="1" customWidth="1"/>
    <col min="163" max="163" width="15" style="51" hidden="1" customWidth="1"/>
    <col min="164" max="164" width="17.85546875" style="51" hidden="1" customWidth="1"/>
    <col min="165" max="165" width="11.42578125" style="51" hidden="1" customWidth="1"/>
    <col min="166" max="166" width="26.28515625" style="51" hidden="1" customWidth="1"/>
    <col min="167" max="167" width="25.85546875" style="51" hidden="1" customWidth="1"/>
    <col min="168" max="168" width="16.7109375" style="51" hidden="1" customWidth="1"/>
    <col min="169" max="169" width="26.140625" style="51" hidden="1" customWidth="1"/>
    <col min="170" max="170" width="16.5703125" style="51" hidden="1" customWidth="1"/>
    <col min="171" max="171" width="22.85546875" style="51" hidden="1" customWidth="1"/>
    <col min="172" max="172" width="11.42578125" style="51" hidden="1" customWidth="1"/>
    <col min="173" max="173" width="27.140625" style="51" hidden="1" customWidth="1"/>
    <col min="174" max="174" width="25" style="51" hidden="1" customWidth="1"/>
    <col min="175" max="175" width="21.85546875" style="51" hidden="1" customWidth="1"/>
    <col min="176" max="176" width="23.7109375" style="51" hidden="1" customWidth="1"/>
    <col min="177" max="177" width="20.42578125" style="51" hidden="1" customWidth="1"/>
    <col min="178" max="178" width="21.5703125" style="51" hidden="1" customWidth="1"/>
    <col min="179" max="179" width="11.42578125" style="51" hidden="1" customWidth="1"/>
    <col min="180" max="180" width="25.7109375" style="51" hidden="1" customWidth="1"/>
    <col min="181" max="181" width="25.28515625" style="51" hidden="1" customWidth="1"/>
    <col min="182" max="182" width="15.28515625" style="51" hidden="1" customWidth="1"/>
    <col min="183" max="183" width="25.28515625" style="51" hidden="1" customWidth="1"/>
    <col min="184" max="184" width="16" style="51" hidden="1" customWidth="1"/>
    <col min="185" max="185" width="21.28515625" style="51" hidden="1" customWidth="1"/>
    <col min="186" max="186" width="5" style="51" hidden="1" customWidth="1"/>
    <col min="187" max="187" width="30.28515625" style="51" hidden="1" customWidth="1"/>
    <col min="188" max="188" width="23.28515625" style="51" hidden="1" customWidth="1"/>
    <col min="189" max="189" width="22" style="51" hidden="1" customWidth="1"/>
    <col min="190" max="190" width="26.140625" style="51" hidden="1" customWidth="1"/>
    <col min="191" max="191" width="23" style="51" hidden="1" customWidth="1"/>
    <col min="192" max="192" width="23.5703125" style="51" hidden="1" customWidth="1"/>
    <col min="193" max="193" width="10.140625" style="51" customWidth="1"/>
    <col min="194" max="241" width="11.42578125" style="51" customWidth="1"/>
    <col min="242" max="16384" width="11.42578125" style="51"/>
  </cols>
  <sheetData>
    <row r="2" spans="2:192" ht="41.25" customHeight="1" x14ac:dyDescent="0.45">
      <c r="B2" s="180" t="s">
        <v>4</v>
      </c>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c r="DD2" s="180"/>
      <c r="DE2" s="180"/>
      <c r="DF2" s="180"/>
      <c r="DG2" s="180"/>
      <c r="DH2" s="180"/>
      <c r="DI2" s="180"/>
      <c r="DJ2" s="180"/>
      <c r="DK2" s="180"/>
      <c r="DL2" s="180"/>
      <c r="DM2" s="180"/>
      <c r="DN2" s="180"/>
      <c r="DO2" s="180"/>
      <c r="DP2" s="180"/>
      <c r="DQ2" s="180"/>
      <c r="DR2" s="180"/>
      <c r="DS2" s="180"/>
      <c r="DT2" s="180"/>
      <c r="DU2" s="180"/>
      <c r="DV2" s="180"/>
      <c r="DW2" s="180"/>
      <c r="DX2" s="180"/>
      <c r="DY2" s="180"/>
      <c r="DZ2" s="180"/>
      <c r="EA2" s="180"/>
      <c r="EB2" s="180"/>
      <c r="EC2" s="180"/>
      <c r="ED2" s="180"/>
      <c r="EE2" s="180"/>
      <c r="EF2" s="180"/>
      <c r="EG2" s="180"/>
      <c r="EH2" s="180"/>
      <c r="EI2" s="180"/>
      <c r="EJ2" s="180"/>
      <c r="EK2" s="180"/>
      <c r="EL2" s="180"/>
      <c r="EM2" s="180"/>
      <c r="EN2" s="180"/>
      <c r="EO2" s="180"/>
      <c r="EP2" s="180"/>
      <c r="EQ2" s="180"/>
      <c r="ER2" s="180"/>
      <c r="ES2" s="180"/>
      <c r="ET2" s="180"/>
    </row>
    <row r="3" spans="2:192" ht="24" thickBot="1" x14ac:dyDescent="0.4">
      <c r="EP3" s="98"/>
    </row>
    <row r="4" spans="2:192" ht="35.25" customHeight="1" thickBot="1" x14ac:dyDescent="0.45">
      <c r="B4" s="181" t="s">
        <v>0</v>
      </c>
      <c r="C4" s="181" t="s">
        <v>1</v>
      </c>
      <c r="D4" s="181" t="s">
        <v>2</v>
      </c>
      <c r="E4" s="181" t="s">
        <v>3</v>
      </c>
      <c r="F4" s="184" t="s">
        <v>65</v>
      </c>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68"/>
      <c r="BA4" s="68"/>
      <c r="BB4" s="68"/>
      <c r="BC4" s="68"/>
      <c r="BD4" s="68"/>
      <c r="BE4" s="184" t="s">
        <v>65</v>
      </c>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c r="CH4" s="185"/>
      <c r="CI4" s="185"/>
      <c r="CJ4" s="185"/>
      <c r="CK4" s="185"/>
      <c r="CL4" s="185"/>
      <c r="CM4" s="186"/>
      <c r="CN4" s="186"/>
      <c r="CO4" s="186"/>
      <c r="CP4" s="186"/>
      <c r="CQ4" s="186"/>
      <c r="CR4" s="186"/>
      <c r="CS4" s="186"/>
      <c r="CT4" s="186"/>
      <c r="CU4" s="186"/>
      <c r="CV4" s="186"/>
      <c r="CW4" s="186"/>
      <c r="CX4" s="187"/>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99"/>
      <c r="EQ4" s="69"/>
      <c r="ER4" s="69"/>
      <c r="ES4" s="69"/>
      <c r="ET4" s="69"/>
    </row>
    <row r="5" spans="2:192" ht="52.5" customHeight="1" thickBot="1" x14ac:dyDescent="0.45">
      <c r="B5" s="182"/>
      <c r="C5" s="182"/>
      <c r="D5" s="182"/>
      <c r="E5" s="182"/>
      <c r="F5" s="175">
        <v>2013</v>
      </c>
      <c r="G5" s="176"/>
      <c r="H5" s="176"/>
      <c r="I5" s="176"/>
      <c r="J5" s="176"/>
      <c r="K5" s="176"/>
      <c r="L5" s="176"/>
      <c r="M5" s="176"/>
      <c r="N5" s="176"/>
      <c r="O5" s="176"/>
      <c r="P5" s="176"/>
      <c r="Q5" s="177"/>
      <c r="R5" s="178" t="s">
        <v>28</v>
      </c>
      <c r="S5" s="169" t="s">
        <v>29</v>
      </c>
      <c r="T5" s="169" t="s">
        <v>30</v>
      </c>
      <c r="U5" s="171" t="s">
        <v>31</v>
      </c>
      <c r="V5" s="173" t="s">
        <v>32</v>
      </c>
      <c r="W5" s="175">
        <v>2014</v>
      </c>
      <c r="X5" s="176"/>
      <c r="Y5" s="176"/>
      <c r="Z5" s="176"/>
      <c r="AA5" s="176"/>
      <c r="AB5" s="176"/>
      <c r="AC5" s="176"/>
      <c r="AD5" s="176"/>
      <c r="AE5" s="176"/>
      <c r="AF5" s="176"/>
      <c r="AG5" s="176"/>
      <c r="AH5" s="177"/>
      <c r="AI5" s="178" t="s">
        <v>28</v>
      </c>
      <c r="AJ5" s="169" t="s">
        <v>29</v>
      </c>
      <c r="AK5" s="169" t="s">
        <v>30</v>
      </c>
      <c r="AL5" s="171" t="s">
        <v>31</v>
      </c>
      <c r="AM5" s="173" t="s">
        <v>32</v>
      </c>
      <c r="AN5" s="184">
        <v>2015</v>
      </c>
      <c r="AO5" s="185"/>
      <c r="AP5" s="185"/>
      <c r="AQ5" s="185"/>
      <c r="AR5" s="185"/>
      <c r="AS5" s="185"/>
      <c r="AT5" s="185"/>
      <c r="AU5" s="185"/>
      <c r="AV5" s="185"/>
      <c r="AW5" s="185"/>
      <c r="AX5" s="185"/>
      <c r="AY5" s="189"/>
      <c r="AZ5" s="178" t="s">
        <v>28</v>
      </c>
      <c r="BA5" s="169" t="s">
        <v>29</v>
      </c>
      <c r="BB5" s="169" t="s">
        <v>30</v>
      </c>
      <c r="BC5" s="169" t="s">
        <v>31</v>
      </c>
      <c r="BD5" s="173" t="s">
        <v>32</v>
      </c>
      <c r="BE5" s="175">
        <v>2016</v>
      </c>
      <c r="BF5" s="176"/>
      <c r="BG5" s="176"/>
      <c r="BH5" s="176"/>
      <c r="BI5" s="176"/>
      <c r="BJ5" s="176"/>
      <c r="BK5" s="176"/>
      <c r="BL5" s="176"/>
      <c r="BM5" s="176"/>
      <c r="BN5" s="176"/>
      <c r="BO5" s="176"/>
      <c r="BP5" s="177"/>
      <c r="BQ5" s="178" t="s">
        <v>28</v>
      </c>
      <c r="BR5" s="169" t="s">
        <v>29</v>
      </c>
      <c r="BS5" s="169" t="s">
        <v>30</v>
      </c>
      <c r="BT5" s="169" t="s">
        <v>31</v>
      </c>
      <c r="BU5" s="173" t="s">
        <v>32</v>
      </c>
      <c r="BV5" s="175">
        <v>2017</v>
      </c>
      <c r="BW5" s="176"/>
      <c r="BX5" s="176"/>
      <c r="BY5" s="176"/>
      <c r="BZ5" s="176"/>
      <c r="CA5" s="176"/>
      <c r="CB5" s="176"/>
      <c r="CC5" s="176"/>
      <c r="CD5" s="176"/>
      <c r="CE5" s="176"/>
      <c r="CF5" s="176"/>
      <c r="CG5" s="177"/>
      <c r="CH5" s="178" t="s">
        <v>28</v>
      </c>
      <c r="CI5" s="169" t="s">
        <v>29</v>
      </c>
      <c r="CJ5" s="169" t="s">
        <v>30</v>
      </c>
      <c r="CK5" s="169" t="s">
        <v>31</v>
      </c>
      <c r="CL5" s="190" t="s">
        <v>32</v>
      </c>
      <c r="CM5" s="192" t="s">
        <v>69</v>
      </c>
      <c r="CN5" s="193"/>
      <c r="CO5" s="193"/>
      <c r="CP5" s="193"/>
      <c r="CQ5" s="193"/>
      <c r="CR5" s="193"/>
      <c r="CS5" s="193"/>
      <c r="CT5" s="193"/>
      <c r="CU5" s="193"/>
      <c r="CV5" s="193"/>
      <c r="CW5" s="193"/>
      <c r="CX5" s="194"/>
      <c r="CY5" s="195" t="s">
        <v>28</v>
      </c>
      <c r="CZ5" s="197" t="s">
        <v>29</v>
      </c>
      <c r="DA5" s="169" t="s">
        <v>30</v>
      </c>
      <c r="DB5" s="199" t="s">
        <v>31</v>
      </c>
      <c r="DC5" s="201" t="s">
        <v>32</v>
      </c>
      <c r="DD5" s="69"/>
      <c r="DE5" s="69"/>
      <c r="DF5" s="69"/>
      <c r="DG5" s="178" t="s">
        <v>28</v>
      </c>
      <c r="DH5" s="169" t="s">
        <v>29</v>
      </c>
      <c r="DI5" s="169" t="s">
        <v>30</v>
      </c>
      <c r="DJ5" s="199" t="s">
        <v>31</v>
      </c>
      <c r="DK5" s="201" t="s">
        <v>32</v>
      </c>
      <c r="DL5" s="69"/>
      <c r="DM5" s="69"/>
      <c r="DN5" s="178" t="s">
        <v>28</v>
      </c>
      <c r="DO5" s="169" t="s">
        <v>29</v>
      </c>
      <c r="DP5" s="169" t="s">
        <v>30</v>
      </c>
      <c r="DQ5" s="199" t="s">
        <v>31</v>
      </c>
      <c r="DR5" s="201" t="s">
        <v>32</v>
      </c>
      <c r="DS5" s="69"/>
      <c r="DT5" s="69"/>
      <c r="DU5" s="178" t="s">
        <v>28</v>
      </c>
      <c r="DV5" s="169" t="s">
        <v>29</v>
      </c>
      <c r="DW5" s="169" t="s">
        <v>30</v>
      </c>
      <c r="DX5" s="199" t="s">
        <v>31</v>
      </c>
      <c r="DY5" s="201" t="s">
        <v>32</v>
      </c>
      <c r="DZ5" s="69"/>
      <c r="EA5" s="69"/>
      <c r="EB5" s="178" t="s">
        <v>28</v>
      </c>
      <c r="EC5" s="169" t="s">
        <v>29</v>
      </c>
      <c r="ED5" s="169" t="s">
        <v>30</v>
      </c>
      <c r="EE5" s="199" t="s">
        <v>31</v>
      </c>
      <c r="EF5" s="201" t="s">
        <v>32</v>
      </c>
      <c r="EG5" s="69"/>
      <c r="EH5" s="69"/>
      <c r="EI5" s="178" t="s">
        <v>28</v>
      </c>
      <c r="EJ5" s="169" t="s">
        <v>29</v>
      </c>
      <c r="EK5" s="169" t="s">
        <v>30</v>
      </c>
      <c r="EL5" s="199" t="s">
        <v>31</v>
      </c>
      <c r="EM5" s="201" t="s">
        <v>32</v>
      </c>
      <c r="EN5" s="69"/>
      <c r="EO5" s="88"/>
      <c r="EP5" s="209" t="s">
        <v>28</v>
      </c>
      <c r="EQ5" s="203" t="s">
        <v>29</v>
      </c>
      <c r="ER5" s="203" t="s">
        <v>30</v>
      </c>
      <c r="ES5" s="205" t="s">
        <v>31</v>
      </c>
      <c r="ET5" s="207" t="s">
        <v>32</v>
      </c>
      <c r="EW5" s="178" t="s">
        <v>28</v>
      </c>
      <c r="EX5" s="169" t="s">
        <v>29</v>
      </c>
      <c r="EY5" s="169" t="s">
        <v>30</v>
      </c>
      <c r="EZ5" s="199" t="s">
        <v>31</v>
      </c>
      <c r="FA5" s="201" t="s">
        <v>32</v>
      </c>
      <c r="FD5" s="217" t="s">
        <v>28</v>
      </c>
      <c r="FE5" s="219" t="s">
        <v>29</v>
      </c>
      <c r="FF5" s="219" t="s">
        <v>30</v>
      </c>
      <c r="FG5" s="221" t="s">
        <v>31</v>
      </c>
      <c r="FH5" s="245" t="s">
        <v>32</v>
      </c>
      <c r="FJ5" s="54"/>
      <c r="FK5" s="247" t="s">
        <v>28</v>
      </c>
      <c r="FL5" s="211" t="s">
        <v>29</v>
      </c>
      <c r="FM5" s="211" t="s">
        <v>30</v>
      </c>
      <c r="FN5" s="213" t="s">
        <v>31</v>
      </c>
      <c r="FO5" s="215" t="s">
        <v>32</v>
      </c>
      <c r="FR5" s="178" t="s">
        <v>28</v>
      </c>
      <c r="FS5" s="169" t="s">
        <v>29</v>
      </c>
      <c r="FT5" s="169" t="s">
        <v>30</v>
      </c>
      <c r="FU5" s="199" t="s">
        <v>31</v>
      </c>
      <c r="FV5" s="201" t="s">
        <v>32</v>
      </c>
      <c r="FX5" s="69"/>
      <c r="FY5" s="178" t="s">
        <v>28</v>
      </c>
      <c r="FZ5" s="169" t="s">
        <v>29</v>
      </c>
      <c r="GA5" s="169" t="s">
        <v>30</v>
      </c>
      <c r="GB5" s="199" t="s">
        <v>31</v>
      </c>
      <c r="GC5" s="201" t="s">
        <v>32</v>
      </c>
      <c r="GE5" s="113"/>
      <c r="GF5" s="243" t="s">
        <v>28</v>
      </c>
      <c r="GG5" s="223" t="s">
        <v>29</v>
      </c>
      <c r="GH5" s="223" t="s">
        <v>30</v>
      </c>
      <c r="GI5" s="225" t="s">
        <v>31</v>
      </c>
      <c r="GJ5" s="227" t="s">
        <v>32</v>
      </c>
    </row>
    <row r="6" spans="2:192" ht="52.5" customHeight="1" thickBot="1" x14ac:dyDescent="0.45">
      <c r="B6" s="183"/>
      <c r="C6" s="183"/>
      <c r="D6" s="183"/>
      <c r="E6" s="183"/>
      <c r="F6" s="65" t="s">
        <v>7</v>
      </c>
      <c r="G6" s="66" t="s">
        <v>6</v>
      </c>
      <c r="H6" s="66" t="s">
        <v>8</v>
      </c>
      <c r="I6" s="66" t="s">
        <v>9</v>
      </c>
      <c r="J6" s="66" t="s">
        <v>8</v>
      </c>
      <c r="K6" s="66" t="s">
        <v>10</v>
      </c>
      <c r="L6" s="66" t="s">
        <v>10</v>
      </c>
      <c r="M6" s="66" t="s">
        <v>9</v>
      </c>
      <c r="N6" s="66" t="s">
        <v>11</v>
      </c>
      <c r="O6" s="66" t="s">
        <v>12</v>
      </c>
      <c r="P6" s="66" t="s">
        <v>13</v>
      </c>
      <c r="Q6" s="67" t="s">
        <v>14</v>
      </c>
      <c r="R6" s="179"/>
      <c r="S6" s="170"/>
      <c r="T6" s="170"/>
      <c r="U6" s="172"/>
      <c r="V6" s="174"/>
      <c r="W6" s="70" t="s">
        <v>15</v>
      </c>
      <c r="X6" s="71" t="s">
        <v>6</v>
      </c>
      <c r="Y6" s="71" t="s">
        <v>8</v>
      </c>
      <c r="Z6" s="71" t="s">
        <v>9</v>
      </c>
      <c r="AA6" s="71" t="s">
        <v>8</v>
      </c>
      <c r="AB6" s="71" t="s">
        <v>10</v>
      </c>
      <c r="AC6" s="71" t="s">
        <v>10</v>
      </c>
      <c r="AD6" s="71" t="s">
        <v>9</v>
      </c>
      <c r="AE6" s="71" t="s">
        <v>11</v>
      </c>
      <c r="AF6" s="71" t="s">
        <v>12</v>
      </c>
      <c r="AG6" s="71" t="s">
        <v>13</v>
      </c>
      <c r="AH6" s="72" t="s">
        <v>14</v>
      </c>
      <c r="AI6" s="179"/>
      <c r="AJ6" s="170"/>
      <c r="AK6" s="170"/>
      <c r="AL6" s="172"/>
      <c r="AM6" s="174"/>
      <c r="AN6" s="65" t="s">
        <v>15</v>
      </c>
      <c r="AO6" s="66" t="s">
        <v>6</v>
      </c>
      <c r="AP6" s="66" t="s">
        <v>8</v>
      </c>
      <c r="AQ6" s="66" t="s">
        <v>9</v>
      </c>
      <c r="AR6" s="66" t="s">
        <v>8</v>
      </c>
      <c r="AS6" s="66" t="s">
        <v>10</v>
      </c>
      <c r="AT6" s="66" t="s">
        <v>10</v>
      </c>
      <c r="AU6" s="66" t="s">
        <v>9</v>
      </c>
      <c r="AV6" s="66" t="s">
        <v>11</v>
      </c>
      <c r="AW6" s="66" t="s">
        <v>12</v>
      </c>
      <c r="AX6" s="66" t="s">
        <v>13</v>
      </c>
      <c r="AY6" s="67" t="s">
        <v>14</v>
      </c>
      <c r="AZ6" s="179"/>
      <c r="BA6" s="170"/>
      <c r="BB6" s="170"/>
      <c r="BC6" s="170"/>
      <c r="BD6" s="188"/>
      <c r="BE6" s="110" t="s">
        <v>15</v>
      </c>
      <c r="BF6" s="111" t="s">
        <v>6</v>
      </c>
      <c r="BG6" s="111" t="s">
        <v>8</v>
      </c>
      <c r="BH6" s="111" t="s">
        <v>9</v>
      </c>
      <c r="BI6" s="111" t="s">
        <v>8</v>
      </c>
      <c r="BJ6" s="111" t="s">
        <v>10</v>
      </c>
      <c r="BK6" s="111" t="s">
        <v>10</v>
      </c>
      <c r="BL6" s="111" t="s">
        <v>9</v>
      </c>
      <c r="BM6" s="111" t="s">
        <v>11</v>
      </c>
      <c r="BN6" s="111" t="s">
        <v>12</v>
      </c>
      <c r="BO6" s="111" t="s">
        <v>13</v>
      </c>
      <c r="BP6" s="100" t="s">
        <v>14</v>
      </c>
      <c r="BQ6" s="179"/>
      <c r="BR6" s="170"/>
      <c r="BS6" s="170"/>
      <c r="BT6" s="170"/>
      <c r="BU6" s="174"/>
      <c r="BV6" s="110" t="s">
        <v>15</v>
      </c>
      <c r="BW6" s="111" t="s">
        <v>6</v>
      </c>
      <c r="BX6" s="111" t="s">
        <v>8</v>
      </c>
      <c r="BY6" s="111" t="s">
        <v>9</v>
      </c>
      <c r="BZ6" s="111" t="s">
        <v>8</v>
      </c>
      <c r="CA6" s="111" t="s">
        <v>10</v>
      </c>
      <c r="CB6" s="111" t="s">
        <v>10</v>
      </c>
      <c r="CC6" s="111" t="s">
        <v>9</v>
      </c>
      <c r="CD6" s="111" t="s">
        <v>11</v>
      </c>
      <c r="CE6" s="111" t="s">
        <v>12</v>
      </c>
      <c r="CF6" s="111" t="s">
        <v>13</v>
      </c>
      <c r="CG6" s="100" t="s">
        <v>14</v>
      </c>
      <c r="CH6" s="179"/>
      <c r="CI6" s="170"/>
      <c r="CJ6" s="170"/>
      <c r="CK6" s="170"/>
      <c r="CL6" s="191"/>
      <c r="CM6" s="110" t="s">
        <v>15</v>
      </c>
      <c r="CN6" s="111" t="s">
        <v>6</v>
      </c>
      <c r="CO6" s="111" t="s">
        <v>8</v>
      </c>
      <c r="CP6" s="111" t="s">
        <v>9</v>
      </c>
      <c r="CQ6" s="111" t="s">
        <v>8</v>
      </c>
      <c r="CR6" s="111" t="s">
        <v>10</v>
      </c>
      <c r="CS6" s="111" t="s">
        <v>10</v>
      </c>
      <c r="CT6" s="111" t="s">
        <v>9</v>
      </c>
      <c r="CU6" s="111" t="s">
        <v>11</v>
      </c>
      <c r="CV6" s="111" t="s">
        <v>12</v>
      </c>
      <c r="CW6" s="111" t="s">
        <v>13</v>
      </c>
      <c r="CX6" s="100" t="s">
        <v>14</v>
      </c>
      <c r="CY6" s="196"/>
      <c r="CZ6" s="198"/>
      <c r="DA6" s="170"/>
      <c r="DB6" s="200"/>
      <c r="DC6" s="202"/>
      <c r="DD6" s="69"/>
      <c r="DE6" s="69"/>
      <c r="DF6" s="65" t="s">
        <v>15</v>
      </c>
      <c r="DG6" s="179"/>
      <c r="DH6" s="170"/>
      <c r="DI6" s="170"/>
      <c r="DJ6" s="200"/>
      <c r="DK6" s="202"/>
      <c r="DL6" s="69"/>
      <c r="DM6" s="66" t="s">
        <v>6</v>
      </c>
      <c r="DN6" s="179"/>
      <c r="DO6" s="170"/>
      <c r="DP6" s="170"/>
      <c r="DQ6" s="200"/>
      <c r="DR6" s="202"/>
      <c r="DS6" s="69"/>
      <c r="DT6" s="66" t="s">
        <v>8</v>
      </c>
      <c r="DU6" s="179"/>
      <c r="DV6" s="170"/>
      <c r="DW6" s="170"/>
      <c r="DX6" s="200"/>
      <c r="DY6" s="202"/>
      <c r="DZ6" s="69"/>
      <c r="EA6" s="66" t="s">
        <v>9</v>
      </c>
      <c r="EB6" s="179"/>
      <c r="EC6" s="170"/>
      <c r="ED6" s="170"/>
      <c r="EE6" s="200"/>
      <c r="EF6" s="202"/>
      <c r="EG6" s="69"/>
      <c r="EH6" s="66" t="s">
        <v>8</v>
      </c>
      <c r="EI6" s="179"/>
      <c r="EJ6" s="170"/>
      <c r="EK6" s="170"/>
      <c r="EL6" s="200"/>
      <c r="EM6" s="202"/>
      <c r="EN6" s="69"/>
      <c r="EO6" s="89" t="s">
        <v>10</v>
      </c>
      <c r="EP6" s="210"/>
      <c r="EQ6" s="204"/>
      <c r="ER6" s="204"/>
      <c r="ES6" s="206"/>
      <c r="ET6" s="208"/>
      <c r="EV6" s="89" t="s">
        <v>10</v>
      </c>
      <c r="EW6" s="179"/>
      <c r="EX6" s="170"/>
      <c r="EY6" s="170"/>
      <c r="EZ6" s="200"/>
      <c r="FA6" s="202"/>
      <c r="FC6" s="87" t="s">
        <v>9</v>
      </c>
      <c r="FD6" s="218"/>
      <c r="FE6" s="220"/>
      <c r="FF6" s="220"/>
      <c r="FG6" s="222"/>
      <c r="FH6" s="246"/>
      <c r="FJ6" s="87" t="s">
        <v>11</v>
      </c>
      <c r="FK6" s="248"/>
      <c r="FL6" s="212"/>
      <c r="FM6" s="212"/>
      <c r="FN6" s="214"/>
      <c r="FO6" s="216"/>
      <c r="FQ6" s="66" t="s">
        <v>12</v>
      </c>
      <c r="FR6" s="179"/>
      <c r="FS6" s="170"/>
      <c r="FT6" s="170"/>
      <c r="FU6" s="200"/>
      <c r="FV6" s="202"/>
      <c r="FX6" s="66" t="s">
        <v>13</v>
      </c>
      <c r="FY6" s="179"/>
      <c r="FZ6" s="170"/>
      <c r="GA6" s="170"/>
      <c r="GB6" s="200"/>
      <c r="GC6" s="202"/>
      <c r="GE6" s="112" t="s">
        <v>14</v>
      </c>
      <c r="GF6" s="244"/>
      <c r="GG6" s="224"/>
      <c r="GH6" s="224"/>
      <c r="GI6" s="226"/>
      <c r="GJ6" s="228"/>
    </row>
    <row r="7" spans="2:192" s="52" customFormat="1" ht="147" customHeight="1" x14ac:dyDescent="0.25">
      <c r="B7" s="229" t="s">
        <v>68</v>
      </c>
      <c r="C7" s="231" t="s">
        <v>19</v>
      </c>
      <c r="D7" s="122" t="s">
        <v>64</v>
      </c>
      <c r="E7" s="123" t="s">
        <v>22</v>
      </c>
      <c r="F7" s="59">
        <v>832589.86</v>
      </c>
      <c r="G7" s="62">
        <v>1474197.71</v>
      </c>
      <c r="H7" s="62">
        <v>1391248.36</v>
      </c>
      <c r="I7" s="62">
        <v>1352331.09</v>
      </c>
      <c r="J7" s="62">
        <v>1415812.38</v>
      </c>
      <c r="K7" s="62">
        <v>1215902.78</v>
      </c>
      <c r="L7" s="62">
        <v>1691117.52</v>
      </c>
      <c r="M7" s="62">
        <v>910742.59</v>
      </c>
      <c r="N7" s="62">
        <v>1090259.8899999999</v>
      </c>
      <c r="O7" s="62">
        <v>1129978.6499999999</v>
      </c>
      <c r="P7" s="62">
        <v>1302826.78</v>
      </c>
      <c r="Q7" s="77">
        <v>1247787.3500000001</v>
      </c>
      <c r="R7" s="63">
        <v>8408940.8599999994</v>
      </c>
      <c r="S7" s="78">
        <f>R7/4</f>
        <v>2102235.2149999999</v>
      </c>
      <c r="T7" s="78">
        <f>4126721.33+846857.91+453874.76+1218400.1</f>
        <v>6645854.0999999996</v>
      </c>
      <c r="U7" s="57">
        <f>T7/4</f>
        <v>1661463.5249999999</v>
      </c>
      <c r="V7" s="58" t="s">
        <v>33</v>
      </c>
      <c r="W7" s="59">
        <v>805618.16</v>
      </c>
      <c r="X7" s="62">
        <v>931673.02</v>
      </c>
      <c r="Y7" s="62">
        <v>1044152.23</v>
      </c>
      <c r="Z7" s="62">
        <v>991297.1</v>
      </c>
      <c r="AA7" s="62">
        <v>1097995.99</v>
      </c>
      <c r="AB7" s="62">
        <v>1110814.04</v>
      </c>
      <c r="AC7" s="62">
        <v>1478460.44</v>
      </c>
      <c r="AD7" s="62">
        <v>1104031.79</v>
      </c>
      <c r="AE7" s="62">
        <v>946096.64000000001</v>
      </c>
      <c r="AF7" s="62">
        <v>1350463.75</v>
      </c>
      <c r="AG7" s="62">
        <v>1689852.14</v>
      </c>
      <c r="AH7" s="77">
        <v>1324352.44</v>
      </c>
      <c r="AI7" s="63">
        <v>8422005.4900000002</v>
      </c>
      <c r="AJ7" s="56">
        <f>AI7/2</f>
        <v>4211002.7450000001</v>
      </c>
      <c r="AK7" s="56">
        <v>5452802.25</v>
      </c>
      <c r="AL7" s="57">
        <f>AK7/2</f>
        <v>2726401.125</v>
      </c>
      <c r="AM7" s="58" t="s">
        <v>39</v>
      </c>
      <c r="AN7" s="59">
        <v>861015.97</v>
      </c>
      <c r="AO7" s="62">
        <v>755459.15</v>
      </c>
      <c r="AP7" s="62">
        <v>1336266.58</v>
      </c>
      <c r="AQ7" s="62">
        <v>1233210.32</v>
      </c>
      <c r="AR7" s="62">
        <v>1465926.33</v>
      </c>
      <c r="AS7" s="62">
        <v>919334.55</v>
      </c>
      <c r="AT7" s="62">
        <v>1246702.46</v>
      </c>
      <c r="AU7" s="62">
        <v>1049249.22</v>
      </c>
      <c r="AV7" s="62">
        <v>878537.26</v>
      </c>
      <c r="AW7" s="62">
        <v>830670.45</v>
      </c>
      <c r="AX7" s="62">
        <v>1618039.85</v>
      </c>
      <c r="AY7" s="77">
        <v>1168370.68</v>
      </c>
      <c r="AZ7" s="63">
        <v>7884789.5499999998</v>
      </c>
      <c r="BA7" s="57">
        <f>AZ7/24</f>
        <v>328532.89791666664</v>
      </c>
      <c r="BB7" s="57">
        <v>5477993.2699999996</v>
      </c>
      <c r="BC7" s="57">
        <f>BB7/24</f>
        <v>228249.71958333332</v>
      </c>
      <c r="BD7" s="58" t="s">
        <v>42</v>
      </c>
      <c r="BE7" s="107">
        <v>638015.34</v>
      </c>
      <c r="BF7" s="108">
        <v>568000.23</v>
      </c>
      <c r="BG7" s="108">
        <v>554364.66</v>
      </c>
      <c r="BH7" s="108">
        <v>653093.02</v>
      </c>
      <c r="BI7" s="108">
        <v>679526.33</v>
      </c>
      <c r="BJ7" s="108">
        <v>1629453.31</v>
      </c>
      <c r="BK7" s="108">
        <v>1101739.29</v>
      </c>
      <c r="BL7" s="108">
        <v>765982.25</v>
      </c>
      <c r="BM7" s="108">
        <v>785143.23</v>
      </c>
      <c r="BN7" s="108">
        <v>813950.11</v>
      </c>
      <c r="BO7" s="108">
        <v>996945.51</v>
      </c>
      <c r="BP7" s="109">
        <v>1385854.57</v>
      </c>
      <c r="BQ7" s="63"/>
      <c r="BR7" s="81"/>
      <c r="BS7" s="81"/>
      <c r="BT7" s="81"/>
      <c r="BU7" s="58"/>
      <c r="BV7" s="107">
        <v>641180.18999999994</v>
      </c>
      <c r="BW7" s="108">
        <v>629669.26</v>
      </c>
      <c r="BX7" s="108">
        <v>1195051.54</v>
      </c>
      <c r="BY7" s="108">
        <v>701828.12</v>
      </c>
      <c r="BZ7" s="108">
        <v>913532.32</v>
      </c>
      <c r="CA7" s="108">
        <v>777204.46</v>
      </c>
      <c r="CB7" s="108">
        <v>1122160.8799999999</v>
      </c>
      <c r="CC7" s="108">
        <v>882988.05</v>
      </c>
      <c r="CD7" s="108">
        <v>849971.17</v>
      </c>
      <c r="CE7" s="108">
        <v>1144915.69</v>
      </c>
      <c r="CF7" s="108">
        <v>1140221.28</v>
      </c>
      <c r="CG7" s="109">
        <v>1560549.33</v>
      </c>
      <c r="CH7" s="63"/>
      <c r="CI7" s="81"/>
      <c r="CJ7" s="81"/>
      <c r="CK7" s="81"/>
      <c r="CL7" s="79"/>
      <c r="CM7" s="107">
        <v>1105129.08</v>
      </c>
      <c r="CN7" s="107">
        <v>1212949.26</v>
      </c>
      <c r="CO7" s="107">
        <v>1016395.6</v>
      </c>
      <c r="CP7" s="107">
        <v>0</v>
      </c>
      <c r="CQ7" s="107">
        <v>0</v>
      </c>
      <c r="CR7" s="107">
        <v>0</v>
      </c>
      <c r="CS7" s="107">
        <v>0</v>
      </c>
      <c r="CT7" s="107">
        <v>0</v>
      </c>
      <c r="CU7" s="107">
        <v>0</v>
      </c>
      <c r="CV7" s="107">
        <v>0</v>
      </c>
      <c r="CW7" s="107">
        <v>0</v>
      </c>
      <c r="CX7" s="107">
        <v>0</v>
      </c>
      <c r="CY7" s="63">
        <f>+DG7+DN7+DU7+EB7+EI7+EP7+EW7+FD7+FK7+FR7+FY7+GF7</f>
        <v>2766696.5</v>
      </c>
      <c r="CZ7" s="56">
        <v>0</v>
      </c>
      <c r="DA7" s="56">
        <f>+DI7+DP7+DW7+ED7+EK7+ER7+EY7+FF7+FM7+FT7+GA7+GH7</f>
        <v>567777.43999999994</v>
      </c>
      <c r="DB7" s="78"/>
      <c r="DC7" s="102">
        <v>0</v>
      </c>
      <c r="DD7" s="80"/>
      <c r="DE7" s="80"/>
      <c r="DF7" s="59">
        <f>+CM7</f>
        <v>1105129.08</v>
      </c>
      <c r="DG7" s="55">
        <v>1100129.08</v>
      </c>
      <c r="DH7" s="56">
        <v>0</v>
      </c>
      <c r="DI7" s="55">
        <v>5000</v>
      </c>
      <c r="DJ7" s="57">
        <v>0</v>
      </c>
      <c r="DK7" s="58">
        <v>0</v>
      </c>
      <c r="DL7" s="80"/>
      <c r="DM7" s="62">
        <f>+CN7</f>
        <v>1212949.26</v>
      </c>
      <c r="DN7" s="63">
        <v>839823.37</v>
      </c>
      <c r="DO7" s="56">
        <v>0</v>
      </c>
      <c r="DP7" s="63">
        <v>373125.89</v>
      </c>
      <c r="DQ7" s="57">
        <v>0</v>
      </c>
      <c r="DR7" s="58">
        <v>0</v>
      </c>
      <c r="DS7" s="80"/>
      <c r="DT7" s="62">
        <f>+CO7</f>
        <v>1016395.6</v>
      </c>
      <c r="DU7" s="63">
        <v>826744.05</v>
      </c>
      <c r="DV7" s="56"/>
      <c r="DW7" s="63">
        <v>189651.55</v>
      </c>
      <c r="DX7" s="57"/>
      <c r="DY7" s="58">
        <v>0</v>
      </c>
      <c r="DZ7" s="80"/>
      <c r="EA7" s="62">
        <f>+CP7</f>
        <v>0</v>
      </c>
      <c r="EB7" s="63">
        <v>0</v>
      </c>
      <c r="EC7" s="56">
        <v>0</v>
      </c>
      <c r="ED7" s="63">
        <v>0</v>
      </c>
      <c r="EE7" s="57">
        <v>0</v>
      </c>
      <c r="EF7" s="58">
        <v>0</v>
      </c>
      <c r="EG7" s="80"/>
      <c r="EH7" s="62">
        <f>+CQ7</f>
        <v>0</v>
      </c>
      <c r="EI7" s="63">
        <v>0</v>
      </c>
      <c r="EJ7" s="56">
        <v>0</v>
      </c>
      <c r="EK7" s="63">
        <v>0</v>
      </c>
      <c r="EL7" s="57">
        <v>0</v>
      </c>
      <c r="EM7" s="58">
        <v>0</v>
      </c>
      <c r="EN7" s="80"/>
      <c r="EO7" s="90">
        <f>+CR7</f>
        <v>0</v>
      </c>
      <c r="EP7" s="91">
        <v>0</v>
      </c>
      <c r="EQ7" s="92">
        <v>0</v>
      </c>
      <c r="ER7" s="91">
        <v>0</v>
      </c>
      <c r="ES7" s="93"/>
      <c r="ET7" s="94">
        <v>0</v>
      </c>
      <c r="EU7" s="80"/>
      <c r="EV7" s="90">
        <f>+CS7</f>
        <v>0</v>
      </c>
      <c r="EW7" s="73">
        <v>0</v>
      </c>
      <c r="EX7" s="76">
        <v>0</v>
      </c>
      <c r="EY7" s="73">
        <v>0</v>
      </c>
      <c r="EZ7" s="74">
        <v>0</v>
      </c>
      <c r="FA7" s="75">
        <v>0</v>
      </c>
      <c r="FC7" s="62">
        <f>+CT7</f>
        <v>0</v>
      </c>
      <c r="FD7" s="63">
        <v>0</v>
      </c>
      <c r="FE7" s="56">
        <v>0</v>
      </c>
      <c r="FF7" s="63">
        <v>0</v>
      </c>
      <c r="FG7" s="57">
        <v>0</v>
      </c>
      <c r="FH7" s="58">
        <v>0</v>
      </c>
      <c r="FJ7" s="62">
        <f>+CU7</f>
        <v>0</v>
      </c>
      <c r="FK7" s="63">
        <v>0</v>
      </c>
      <c r="FL7" s="56">
        <v>0</v>
      </c>
      <c r="FM7" s="63">
        <v>0</v>
      </c>
      <c r="FN7" s="57"/>
      <c r="FO7" s="58">
        <v>0</v>
      </c>
      <c r="FQ7" s="62">
        <f>+CV7</f>
        <v>0</v>
      </c>
      <c r="FR7" s="63">
        <v>0</v>
      </c>
      <c r="FS7" s="56">
        <v>0</v>
      </c>
      <c r="FT7" s="63">
        <v>0</v>
      </c>
      <c r="FU7" s="57">
        <v>0</v>
      </c>
      <c r="FV7" s="58">
        <v>0</v>
      </c>
      <c r="FX7" s="101">
        <f>+CW7</f>
        <v>0</v>
      </c>
      <c r="FY7" s="106">
        <v>0</v>
      </c>
      <c r="FZ7" s="56">
        <v>0</v>
      </c>
      <c r="GA7" s="78">
        <v>0</v>
      </c>
      <c r="GB7" s="78">
        <v>0</v>
      </c>
      <c r="GC7" s="102">
        <v>0</v>
      </c>
      <c r="GE7" s="114">
        <f>+CX7</f>
        <v>0</v>
      </c>
      <c r="GF7" s="115">
        <v>0</v>
      </c>
      <c r="GG7" s="116">
        <v>0</v>
      </c>
      <c r="GH7" s="115">
        <v>0</v>
      </c>
      <c r="GI7" s="116">
        <v>0</v>
      </c>
      <c r="GJ7" s="117">
        <v>0</v>
      </c>
    </row>
    <row r="8" spans="2:192" s="52" customFormat="1" ht="354" customHeight="1" thickBot="1" x14ac:dyDescent="0.3">
      <c r="B8" s="230"/>
      <c r="C8" s="232"/>
      <c r="D8" s="124" t="s">
        <v>67</v>
      </c>
      <c r="E8" s="125" t="s">
        <v>66</v>
      </c>
      <c r="F8" s="59">
        <v>0</v>
      </c>
      <c r="G8" s="62">
        <v>24402</v>
      </c>
      <c r="H8" s="62">
        <v>3850</v>
      </c>
      <c r="I8" s="62">
        <v>7316</v>
      </c>
      <c r="J8" s="62">
        <v>16216.8</v>
      </c>
      <c r="K8" s="62">
        <v>14894</v>
      </c>
      <c r="L8" s="62">
        <v>10185.6</v>
      </c>
      <c r="M8" s="62">
        <v>13150</v>
      </c>
      <c r="N8" s="62">
        <v>61317.75</v>
      </c>
      <c r="O8" s="62">
        <v>36393.599999999999</v>
      </c>
      <c r="P8" s="62">
        <v>13508</v>
      </c>
      <c r="Q8" s="77">
        <v>58619</v>
      </c>
      <c r="R8" s="63">
        <v>236278.75</v>
      </c>
      <c r="S8" s="81">
        <f>R8/178</f>
        <v>1327.4087078651685</v>
      </c>
      <c r="T8" s="81">
        <v>23574</v>
      </c>
      <c r="U8" s="57">
        <f>T8/178</f>
        <v>132.43820224719101</v>
      </c>
      <c r="V8" s="58" t="s">
        <v>37</v>
      </c>
      <c r="W8" s="59">
        <v>0</v>
      </c>
      <c r="X8" s="62">
        <v>1400</v>
      </c>
      <c r="Y8" s="62">
        <v>21229</v>
      </c>
      <c r="Z8" s="62">
        <v>24780</v>
      </c>
      <c r="AA8" s="62">
        <v>53136.7</v>
      </c>
      <c r="AB8" s="62">
        <v>27865</v>
      </c>
      <c r="AC8" s="62">
        <v>27860</v>
      </c>
      <c r="AD8" s="62">
        <v>7392</v>
      </c>
      <c r="AE8" s="62">
        <v>14837</v>
      </c>
      <c r="AF8" s="62">
        <v>6799</v>
      </c>
      <c r="AG8" s="62">
        <v>120844</v>
      </c>
      <c r="AH8" s="77">
        <v>45931.5</v>
      </c>
      <c r="AI8" s="63">
        <v>352074.2</v>
      </c>
      <c r="AJ8" s="57">
        <f>AI8/478</f>
        <v>736.55690376569044</v>
      </c>
      <c r="AK8" s="57">
        <v>0</v>
      </c>
      <c r="AL8" s="57">
        <v>0</v>
      </c>
      <c r="AM8" s="58" t="s">
        <v>41</v>
      </c>
      <c r="AN8" s="59">
        <v>660565.34</v>
      </c>
      <c r="AO8" s="62">
        <v>557473.81000000006</v>
      </c>
      <c r="AP8" s="62">
        <v>536893.29</v>
      </c>
      <c r="AQ8" s="62">
        <v>517240.13</v>
      </c>
      <c r="AR8" s="62">
        <v>604120.94999999995</v>
      </c>
      <c r="AS8" s="62">
        <v>578536.48</v>
      </c>
      <c r="AT8" s="62">
        <v>943425.64</v>
      </c>
      <c r="AU8" s="62">
        <v>558737.07999999996</v>
      </c>
      <c r="AV8" s="62">
        <v>589362.17000000004</v>
      </c>
      <c r="AW8" s="62">
        <v>538028.98</v>
      </c>
      <c r="AX8" s="62">
        <v>549265.24</v>
      </c>
      <c r="AY8" s="77">
        <v>969632.6</v>
      </c>
      <c r="AZ8" s="63">
        <v>7310406.04</v>
      </c>
      <c r="BA8" s="57">
        <f>AZ8/494</f>
        <v>14798.392793522267</v>
      </c>
      <c r="BB8" s="57">
        <v>292875.67</v>
      </c>
      <c r="BC8" s="57">
        <f>BB8/494</f>
        <v>592.86572874493925</v>
      </c>
      <c r="BD8" s="58" t="s">
        <v>44</v>
      </c>
      <c r="BE8" s="59">
        <v>457132.55</v>
      </c>
      <c r="BF8" s="62">
        <v>631269.03</v>
      </c>
      <c r="BG8" s="62">
        <v>583620.63</v>
      </c>
      <c r="BH8" s="62">
        <v>634487.55000000005</v>
      </c>
      <c r="BI8" s="62">
        <v>563705.18999999994</v>
      </c>
      <c r="BJ8" s="62">
        <v>585132.44999999995</v>
      </c>
      <c r="BK8" s="62">
        <v>979039.94</v>
      </c>
      <c r="BL8" s="62">
        <v>621577.64</v>
      </c>
      <c r="BM8" s="62">
        <v>569477.47</v>
      </c>
      <c r="BN8" s="62">
        <v>612051.68000000005</v>
      </c>
      <c r="BO8" s="62">
        <v>594333.35</v>
      </c>
      <c r="BP8" s="77">
        <v>932480.31</v>
      </c>
      <c r="BQ8" s="63"/>
      <c r="BR8" s="57"/>
      <c r="BS8" s="57"/>
      <c r="BT8" s="57"/>
      <c r="BU8" s="58"/>
      <c r="BV8" s="59">
        <v>441739.22</v>
      </c>
      <c r="BW8" s="62">
        <v>330244.67</v>
      </c>
      <c r="BX8" s="62">
        <v>345010.84</v>
      </c>
      <c r="BY8" s="62">
        <v>361430.8</v>
      </c>
      <c r="BZ8" s="62">
        <v>327647.59999999998</v>
      </c>
      <c r="CA8" s="62">
        <v>474758.73</v>
      </c>
      <c r="CB8" s="62">
        <v>770755</v>
      </c>
      <c r="CC8" s="62">
        <v>754128.19</v>
      </c>
      <c r="CD8" s="62">
        <v>670039.12</v>
      </c>
      <c r="CE8" s="62">
        <v>627772.22</v>
      </c>
      <c r="CF8" s="62">
        <v>631843.93999999994</v>
      </c>
      <c r="CG8" s="77">
        <v>1004634.15</v>
      </c>
      <c r="CH8" s="63"/>
      <c r="CI8" s="57"/>
      <c r="CJ8" s="57"/>
      <c r="CK8" s="57"/>
      <c r="CL8" s="79"/>
      <c r="CM8" s="60">
        <v>717235.35</v>
      </c>
      <c r="CN8" s="60">
        <v>609260.68000000005</v>
      </c>
      <c r="CO8" s="60">
        <v>598037.03</v>
      </c>
      <c r="CP8" s="60">
        <v>0</v>
      </c>
      <c r="CQ8" s="60">
        <v>0</v>
      </c>
      <c r="CR8" s="60">
        <v>0</v>
      </c>
      <c r="CS8" s="60">
        <v>0</v>
      </c>
      <c r="CT8" s="60">
        <v>0</v>
      </c>
      <c r="CU8" s="60">
        <v>0</v>
      </c>
      <c r="CV8" s="60">
        <v>0</v>
      </c>
      <c r="CW8" s="60">
        <v>0</v>
      </c>
      <c r="CX8" s="60">
        <v>0</v>
      </c>
      <c r="CY8" s="103">
        <f>+DG8+DN8+DU8+EB8+EI8+EP8+EW8+FD8+FK8+FR8+FY8+GF8</f>
        <v>1921147.06</v>
      </c>
      <c r="CZ8" s="104">
        <v>0</v>
      </c>
      <c r="DA8" s="104">
        <f>+DI8+DP8+DW8+ED8+EK8+ER8+EY8+FF8+FM8+FT8+GA8+GH8</f>
        <v>3386</v>
      </c>
      <c r="DB8" s="104">
        <v>0</v>
      </c>
      <c r="DC8" s="105">
        <v>0</v>
      </c>
      <c r="DD8" s="80"/>
      <c r="DE8" s="80"/>
      <c r="DF8" s="59">
        <f>+CM8</f>
        <v>717235.35</v>
      </c>
      <c r="DG8" s="55">
        <v>717235.35</v>
      </c>
      <c r="DH8" s="57">
        <v>0</v>
      </c>
      <c r="DI8" s="55">
        <v>0</v>
      </c>
      <c r="DJ8" s="57">
        <v>0</v>
      </c>
      <c r="DK8" s="58">
        <v>0</v>
      </c>
      <c r="DL8" s="80"/>
      <c r="DM8" s="62">
        <f>+CN8</f>
        <v>609260.68000000005</v>
      </c>
      <c r="DN8" s="63">
        <v>609260.68000000005</v>
      </c>
      <c r="DO8" s="57"/>
      <c r="DP8" s="63">
        <v>0</v>
      </c>
      <c r="DQ8" s="57">
        <v>0</v>
      </c>
      <c r="DR8" s="58">
        <v>0</v>
      </c>
      <c r="DS8" s="80"/>
      <c r="DT8" s="62">
        <f>+CO8</f>
        <v>598037.03</v>
      </c>
      <c r="DU8" s="63">
        <v>594651.03</v>
      </c>
      <c r="DV8" s="57"/>
      <c r="DW8" s="63">
        <v>3386</v>
      </c>
      <c r="DX8" s="57"/>
      <c r="DY8" s="58">
        <v>0</v>
      </c>
      <c r="DZ8" s="80"/>
      <c r="EA8" s="62">
        <f>+CP8</f>
        <v>0</v>
      </c>
      <c r="EB8" s="63">
        <v>0</v>
      </c>
      <c r="EC8" s="57">
        <v>0</v>
      </c>
      <c r="ED8" s="63">
        <v>0</v>
      </c>
      <c r="EE8" s="57">
        <v>0</v>
      </c>
      <c r="EF8" s="58">
        <v>0</v>
      </c>
      <c r="EG8" s="80"/>
      <c r="EH8" s="62">
        <f t="shared" ref="EH8" si="0">+CQ8</f>
        <v>0</v>
      </c>
      <c r="EI8" s="63">
        <v>0</v>
      </c>
      <c r="EJ8" s="57">
        <v>0</v>
      </c>
      <c r="EK8" s="63">
        <v>0</v>
      </c>
      <c r="EL8" s="57">
        <v>0</v>
      </c>
      <c r="EM8" s="58">
        <v>0</v>
      </c>
      <c r="EN8" s="80"/>
      <c r="EO8" s="90">
        <f t="shared" ref="EO8" si="1">+CR8</f>
        <v>0</v>
      </c>
      <c r="EP8" s="91">
        <v>0</v>
      </c>
      <c r="EQ8" s="93">
        <v>0</v>
      </c>
      <c r="ER8" s="91">
        <v>0</v>
      </c>
      <c r="ES8" s="93"/>
      <c r="ET8" s="94">
        <v>0</v>
      </c>
      <c r="EU8" s="80"/>
      <c r="EV8" s="90">
        <f t="shared" ref="EV8" si="2">+CS8</f>
        <v>0</v>
      </c>
      <c r="EW8" s="73">
        <v>0</v>
      </c>
      <c r="EX8" s="74">
        <v>0</v>
      </c>
      <c r="EY8" s="73">
        <v>0</v>
      </c>
      <c r="EZ8" s="74">
        <v>0</v>
      </c>
      <c r="FA8" s="75">
        <v>0</v>
      </c>
      <c r="FC8" s="62">
        <f>+CT8</f>
        <v>0</v>
      </c>
      <c r="FD8" s="63">
        <v>0</v>
      </c>
      <c r="FE8" s="57">
        <v>0</v>
      </c>
      <c r="FF8" s="63">
        <v>0</v>
      </c>
      <c r="FG8" s="57">
        <v>0</v>
      </c>
      <c r="FH8" s="58">
        <v>0</v>
      </c>
      <c r="FJ8" s="62">
        <f t="shared" ref="FJ8" si="3">+CU8</f>
        <v>0</v>
      </c>
      <c r="FK8" s="63">
        <v>0</v>
      </c>
      <c r="FL8" s="57"/>
      <c r="FM8" s="63">
        <v>0</v>
      </c>
      <c r="FN8" s="57"/>
      <c r="FO8" s="58">
        <v>0</v>
      </c>
      <c r="FQ8" s="62">
        <f t="shared" ref="FQ8" si="4">+CV8</f>
        <v>0</v>
      </c>
      <c r="FR8" s="63">
        <v>0</v>
      </c>
      <c r="FS8" s="57">
        <v>0</v>
      </c>
      <c r="FT8" s="63">
        <v>0</v>
      </c>
      <c r="FU8" s="57">
        <v>0</v>
      </c>
      <c r="FV8" s="58">
        <v>0</v>
      </c>
      <c r="FX8" s="101">
        <f t="shared" ref="FX8" si="5">+CW8</f>
        <v>0</v>
      </c>
      <c r="FY8" s="104">
        <v>0</v>
      </c>
      <c r="FZ8" s="104">
        <v>0</v>
      </c>
      <c r="GA8" s="104">
        <v>0</v>
      </c>
      <c r="GB8" s="104">
        <v>0</v>
      </c>
      <c r="GC8" s="105">
        <v>0</v>
      </c>
      <c r="GE8" s="114">
        <f t="shared" ref="GE8" si="6">+CX8</f>
        <v>0</v>
      </c>
      <c r="GF8" s="118">
        <v>0</v>
      </c>
      <c r="GG8" s="119">
        <v>0</v>
      </c>
      <c r="GH8" s="118">
        <v>0</v>
      </c>
      <c r="GI8" s="119">
        <v>0</v>
      </c>
      <c r="GJ8" s="120">
        <v>0</v>
      </c>
    </row>
    <row r="9" spans="2:192" s="52" customFormat="1" ht="70.5" customHeight="1" thickBot="1" x14ac:dyDescent="0.45">
      <c r="B9" s="233" t="s">
        <v>20</v>
      </c>
      <c r="C9" s="234"/>
      <c r="D9" s="234"/>
      <c r="E9" s="235"/>
      <c r="F9" s="82">
        <f t="shared" ref="F9:Q9" si="7">SUM(F7:F8)</f>
        <v>832589.86</v>
      </c>
      <c r="G9" s="82">
        <f t="shared" si="7"/>
        <v>1498599.71</v>
      </c>
      <c r="H9" s="82">
        <f t="shared" si="7"/>
        <v>1395098.36</v>
      </c>
      <c r="I9" s="82">
        <f t="shared" si="7"/>
        <v>1359647.09</v>
      </c>
      <c r="J9" s="82">
        <f t="shared" si="7"/>
        <v>1432029.18</v>
      </c>
      <c r="K9" s="82">
        <f t="shared" si="7"/>
        <v>1230796.78</v>
      </c>
      <c r="L9" s="82">
        <f t="shared" si="7"/>
        <v>1701303.12</v>
      </c>
      <c r="M9" s="82">
        <f t="shared" si="7"/>
        <v>923892.59</v>
      </c>
      <c r="N9" s="82">
        <f t="shared" si="7"/>
        <v>1151577.6399999999</v>
      </c>
      <c r="O9" s="82">
        <f t="shared" si="7"/>
        <v>1166372.25</v>
      </c>
      <c r="P9" s="82">
        <f t="shared" si="7"/>
        <v>1316334.78</v>
      </c>
      <c r="Q9" s="64">
        <f t="shared" si="7"/>
        <v>1306406.3500000001</v>
      </c>
      <c r="R9" s="54"/>
      <c r="S9" s="83"/>
      <c r="T9" s="54"/>
      <c r="U9" s="54"/>
      <c r="V9" s="54"/>
      <c r="W9" s="82">
        <f t="shared" ref="W9:AH9" si="8">SUM(W7:W8)</f>
        <v>805618.16</v>
      </c>
      <c r="X9" s="82">
        <f t="shared" si="8"/>
        <v>933073.02</v>
      </c>
      <c r="Y9" s="82">
        <f t="shared" si="8"/>
        <v>1065381.23</v>
      </c>
      <c r="Z9" s="82">
        <f t="shared" si="8"/>
        <v>1016077.1</v>
      </c>
      <c r="AA9" s="82">
        <f t="shared" si="8"/>
        <v>1151132.69</v>
      </c>
      <c r="AB9" s="82">
        <f t="shared" si="8"/>
        <v>1138679.04</v>
      </c>
      <c r="AC9" s="82">
        <f t="shared" si="8"/>
        <v>1506320.44</v>
      </c>
      <c r="AD9" s="82">
        <f t="shared" si="8"/>
        <v>1111423.79</v>
      </c>
      <c r="AE9" s="82">
        <f t="shared" si="8"/>
        <v>960933.64</v>
      </c>
      <c r="AF9" s="82">
        <f t="shared" si="8"/>
        <v>1357262.75</v>
      </c>
      <c r="AG9" s="82">
        <f t="shared" si="8"/>
        <v>1810696.14</v>
      </c>
      <c r="AH9" s="64">
        <f t="shared" si="8"/>
        <v>1370283.94</v>
      </c>
      <c r="AI9" s="54"/>
      <c r="AJ9" s="54"/>
      <c r="AK9" s="54"/>
      <c r="AL9" s="54"/>
      <c r="AM9" s="54"/>
      <c r="AN9" s="82">
        <f t="shared" ref="AN9:AY9" si="9">SUM(AN7:AN8)</f>
        <v>1521581.31</v>
      </c>
      <c r="AO9" s="82">
        <f t="shared" si="9"/>
        <v>1312932.96</v>
      </c>
      <c r="AP9" s="82">
        <f t="shared" si="9"/>
        <v>1873159.87</v>
      </c>
      <c r="AQ9" s="82">
        <f t="shared" si="9"/>
        <v>1750450.4500000002</v>
      </c>
      <c r="AR9" s="82">
        <f t="shared" si="9"/>
        <v>2070047.28</v>
      </c>
      <c r="AS9" s="82">
        <f t="shared" si="9"/>
        <v>1497871.03</v>
      </c>
      <c r="AT9" s="82">
        <f t="shared" si="9"/>
        <v>2190128.1</v>
      </c>
      <c r="AU9" s="82">
        <f t="shared" si="9"/>
        <v>1607986.2999999998</v>
      </c>
      <c r="AV9" s="82">
        <f t="shared" si="9"/>
        <v>1467899.4300000002</v>
      </c>
      <c r="AW9" s="82">
        <f t="shared" si="9"/>
        <v>1368699.43</v>
      </c>
      <c r="AX9" s="82">
        <f t="shared" si="9"/>
        <v>2167305.09</v>
      </c>
      <c r="AY9" s="64">
        <f t="shared" si="9"/>
        <v>2138003.2799999998</v>
      </c>
      <c r="AZ9" s="54"/>
      <c r="BA9" s="54"/>
      <c r="BB9" s="54"/>
      <c r="BC9" s="54"/>
      <c r="BD9" s="54"/>
      <c r="BE9" s="82">
        <f t="shared" ref="BE9:BP9" si="10">SUM(BE7:BE8)</f>
        <v>1095147.8899999999</v>
      </c>
      <c r="BF9" s="82">
        <f t="shared" si="10"/>
        <v>1199269.26</v>
      </c>
      <c r="BG9" s="82">
        <f t="shared" si="10"/>
        <v>1137985.29</v>
      </c>
      <c r="BH9" s="82">
        <f t="shared" si="10"/>
        <v>1287580.57</v>
      </c>
      <c r="BI9" s="82">
        <f t="shared" si="10"/>
        <v>1243231.52</v>
      </c>
      <c r="BJ9" s="82">
        <f t="shared" si="10"/>
        <v>2214585.7599999998</v>
      </c>
      <c r="BK9" s="82">
        <f t="shared" si="10"/>
        <v>2080779.23</v>
      </c>
      <c r="BL9" s="82">
        <f t="shared" si="10"/>
        <v>1387559.8900000001</v>
      </c>
      <c r="BM9" s="82">
        <f t="shared" si="10"/>
        <v>1354620.7</v>
      </c>
      <c r="BN9" s="82">
        <f t="shared" si="10"/>
        <v>1426001.79</v>
      </c>
      <c r="BO9" s="82">
        <f t="shared" si="10"/>
        <v>1591278.8599999999</v>
      </c>
      <c r="BP9" s="82">
        <f t="shared" si="10"/>
        <v>2318334.88</v>
      </c>
      <c r="BQ9" s="54"/>
      <c r="BR9" s="54"/>
      <c r="BS9" s="54"/>
      <c r="BT9" s="54"/>
      <c r="BU9" s="54"/>
      <c r="BV9" s="82">
        <f t="shared" ref="BV9:CG9" si="11">SUM(BV7:BV8)</f>
        <v>1082919.4099999999</v>
      </c>
      <c r="BW9" s="82">
        <f t="shared" si="11"/>
        <v>959913.92999999993</v>
      </c>
      <c r="BX9" s="82">
        <f t="shared" si="11"/>
        <v>1540062.3800000001</v>
      </c>
      <c r="BY9" s="82">
        <f t="shared" si="11"/>
        <v>1063258.92</v>
      </c>
      <c r="BZ9" s="82">
        <f t="shared" si="11"/>
        <v>1241179.92</v>
      </c>
      <c r="CA9" s="82">
        <f t="shared" si="11"/>
        <v>1251963.19</v>
      </c>
      <c r="CB9" s="82">
        <f t="shared" si="11"/>
        <v>1892915.88</v>
      </c>
      <c r="CC9" s="82">
        <f t="shared" si="11"/>
        <v>1637116.24</v>
      </c>
      <c r="CD9" s="82">
        <f t="shared" si="11"/>
        <v>1520010.29</v>
      </c>
      <c r="CE9" s="82">
        <f t="shared" si="11"/>
        <v>1772687.91</v>
      </c>
      <c r="CF9" s="82">
        <f t="shared" si="11"/>
        <v>1772065.22</v>
      </c>
      <c r="CG9" s="82">
        <f t="shared" si="11"/>
        <v>2565183.48</v>
      </c>
      <c r="CH9" s="54"/>
      <c r="CI9" s="54"/>
      <c r="CJ9" s="54"/>
      <c r="CK9" s="54"/>
      <c r="CL9" s="54"/>
      <c r="CM9" s="61">
        <f t="shared" ref="CM9:CX9" si="12">SUM(CM7:CM8)</f>
        <v>1822364.4300000002</v>
      </c>
      <c r="CN9" s="61">
        <f t="shared" si="12"/>
        <v>1822209.94</v>
      </c>
      <c r="CO9" s="61">
        <f t="shared" si="12"/>
        <v>1614432.63</v>
      </c>
      <c r="CP9" s="61">
        <f>SUM(CP7:CP8)</f>
        <v>0</v>
      </c>
      <c r="CQ9" s="61">
        <f t="shared" si="12"/>
        <v>0</v>
      </c>
      <c r="CR9" s="61">
        <f t="shared" si="12"/>
        <v>0</v>
      </c>
      <c r="CS9" s="61">
        <f t="shared" si="12"/>
        <v>0</v>
      </c>
      <c r="CT9" s="61">
        <f t="shared" si="12"/>
        <v>0</v>
      </c>
      <c r="CU9" s="61">
        <f t="shared" si="12"/>
        <v>0</v>
      </c>
      <c r="CV9" s="61">
        <f t="shared" si="12"/>
        <v>0</v>
      </c>
      <c r="CW9" s="61">
        <f t="shared" si="12"/>
        <v>0</v>
      </c>
      <c r="CX9" s="61">
        <f t="shared" si="12"/>
        <v>0</v>
      </c>
      <c r="CY9" s="54"/>
      <c r="CZ9" s="54"/>
      <c r="DA9" s="54"/>
      <c r="DB9" s="54"/>
      <c r="DC9" s="54"/>
      <c r="DD9" s="80"/>
      <c r="DE9" s="80"/>
      <c r="DF9" s="64">
        <f>SUM(DF7:DF8)</f>
        <v>1822364.4300000002</v>
      </c>
      <c r="DG9" s="239"/>
      <c r="DH9" s="240"/>
      <c r="DI9" s="240"/>
      <c r="DJ9" s="240"/>
      <c r="DK9" s="240"/>
      <c r="DL9" s="80"/>
      <c r="DM9" s="64">
        <f>SUM(DM7:DM8)</f>
        <v>1822209.94</v>
      </c>
      <c r="DN9" s="54"/>
      <c r="DO9" s="54"/>
      <c r="DP9" s="54"/>
      <c r="DQ9" s="54"/>
      <c r="DR9" s="54"/>
      <c r="DS9" s="80"/>
      <c r="DT9" s="64">
        <f>SUM(DT7:DT8)</f>
        <v>1614432.63</v>
      </c>
      <c r="DU9" s="54"/>
      <c r="DV9" s="54"/>
      <c r="DW9" s="54"/>
      <c r="DX9" s="54"/>
      <c r="DY9" s="54"/>
      <c r="DZ9" s="80"/>
      <c r="EA9" s="64">
        <f>SUM(EA7:EA8)</f>
        <v>0</v>
      </c>
      <c r="EB9" s="54"/>
      <c r="EC9" s="54"/>
      <c r="ED9" s="54"/>
      <c r="EE9" s="54"/>
      <c r="EF9" s="54"/>
      <c r="EG9" s="80"/>
      <c r="EH9" s="64">
        <f>SUM(EH7:EH8)</f>
        <v>0</v>
      </c>
      <c r="EI9" s="54"/>
      <c r="EJ9" s="54"/>
      <c r="EK9" s="54"/>
      <c r="EL9" s="54"/>
      <c r="EM9" s="54"/>
      <c r="EN9" s="80"/>
      <c r="EO9" s="95">
        <f>SUM(EO7:EO8)</f>
        <v>0</v>
      </c>
      <c r="EP9" s="96"/>
      <c r="EQ9" s="96"/>
      <c r="ER9" s="96"/>
      <c r="ES9" s="96"/>
      <c r="ET9" s="96"/>
      <c r="EU9" s="80"/>
      <c r="EV9" s="95">
        <f>SUM(EV7:EV8)</f>
        <v>0</v>
      </c>
      <c r="EW9" s="241"/>
      <c r="EX9" s="242"/>
      <c r="EY9" s="242"/>
      <c r="EZ9" s="242"/>
      <c r="FA9" s="242"/>
      <c r="FC9" s="64">
        <f>SUM(FC7:FC8)</f>
        <v>0</v>
      </c>
      <c r="FD9" s="239"/>
      <c r="FE9" s="240"/>
      <c r="FF9" s="240"/>
      <c r="FG9" s="240"/>
      <c r="FH9" s="240"/>
      <c r="FJ9" s="64">
        <f>SUM(FJ7:FJ8)</f>
        <v>0</v>
      </c>
      <c r="FK9" s="239"/>
      <c r="FL9" s="240"/>
      <c r="FM9" s="240"/>
      <c r="FN9" s="240"/>
      <c r="FO9" s="240"/>
      <c r="FQ9" s="64">
        <f>SUM(FQ7:FQ8)</f>
        <v>0</v>
      </c>
      <c r="FR9" s="250"/>
      <c r="FS9" s="251"/>
      <c r="FT9" s="251"/>
      <c r="FU9" s="251"/>
      <c r="FV9" s="251"/>
      <c r="FX9" s="64">
        <f>SUM(FX7:FX8)</f>
        <v>0</v>
      </c>
      <c r="FY9" s="239"/>
      <c r="FZ9" s="240"/>
      <c r="GA9" s="240"/>
      <c r="GB9" s="240"/>
      <c r="GC9" s="240"/>
      <c r="GE9" s="121">
        <f>SUM(GE7:GE8)</f>
        <v>0</v>
      </c>
      <c r="GF9" s="252"/>
      <c r="GG9" s="253"/>
      <c r="GH9" s="253"/>
      <c r="GI9" s="253"/>
      <c r="GJ9" s="253"/>
    </row>
    <row r="10" spans="2:192" ht="63" customHeight="1" thickBot="1" x14ac:dyDescent="0.4">
      <c r="B10" s="236"/>
      <c r="C10" s="237"/>
      <c r="D10" s="237"/>
      <c r="E10" s="238"/>
      <c r="F10" s="254">
        <f>SUM(F9:Q9)</f>
        <v>15314647.709999999</v>
      </c>
      <c r="G10" s="255"/>
      <c r="H10" s="255"/>
      <c r="I10" s="255"/>
      <c r="J10" s="255"/>
      <c r="K10" s="255"/>
      <c r="L10" s="255"/>
      <c r="M10" s="255"/>
      <c r="N10" s="255"/>
      <c r="O10" s="255"/>
      <c r="P10" s="255"/>
      <c r="Q10" s="256"/>
      <c r="R10" s="84"/>
      <c r="S10" s="84"/>
      <c r="T10" s="84"/>
      <c r="U10" s="84"/>
      <c r="V10" s="84"/>
      <c r="W10" s="254">
        <f>SUM(W9:AH9)</f>
        <v>14226881.939999999</v>
      </c>
      <c r="X10" s="255"/>
      <c r="Y10" s="255"/>
      <c r="Z10" s="255"/>
      <c r="AA10" s="255"/>
      <c r="AB10" s="255"/>
      <c r="AC10" s="255"/>
      <c r="AD10" s="255"/>
      <c r="AE10" s="255"/>
      <c r="AF10" s="255"/>
      <c r="AG10" s="255"/>
      <c r="AH10" s="256"/>
      <c r="AI10" s="84"/>
      <c r="AJ10" s="84"/>
      <c r="AK10" s="84"/>
      <c r="AL10" s="84"/>
      <c r="AM10" s="84"/>
      <c r="AN10" s="254">
        <f>SUM(AN9:AY9)</f>
        <v>20966064.530000001</v>
      </c>
      <c r="AO10" s="255"/>
      <c r="AP10" s="255"/>
      <c r="AQ10" s="255"/>
      <c r="AR10" s="255"/>
      <c r="AS10" s="255"/>
      <c r="AT10" s="255"/>
      <c r="AU10" s="255"/>
      <c r="AV10" s="255"/>
      <c r="AW10" s="255"/>
      <c r="AX10" s="255"/>
      <c r="AY10" s="256"/>
      <c r="AZ10" s="84"/>
      <c r="BA10" s="84"/>
      <c r="BB10" s="84"/>
      <c r="BC10" s="84"/>
      <c r="BD10" s="84"/>
      <c r="BE10" s="254">
        <f>SUM(BE9:BP9)</f>
        <v>18336375.639999997</v>
      </c>
      <c r="BF10" s="255"/>
      <c r="BG10" s="255"/>
      <c r="BH10" s="255"/>
      <c r="BI10" s="255"/>
      <c r="BJ10" s="255"/>
      <c r="BK10" s="255"/>
      <c r="BL10" s="255"/>
      <c r="BM10" s="255"/>
      <c r="BN10" s="255"/>
      <c r="BO10" s="255"/>
      <c r="BP10" s="256"/>
      <c r="BQ10" s="84"/>
      <c r="BR10" s="84"/>
      <c r="BS10" s="84"/>
      <c r="BT10" s="84"/>
      <c r="BU10" s="84"/>
      <c r="BV10" s="254">
        <f>SUM(BV9:CG9)</f>
        <v>18299276.77</v>
      </c>
      <c r="BW10" s="255"/>
      <c r="BX10" s="255"/>
      <c r="BY10" s="255"/>
      <c r="BZ10" s="255"/>
      <c r="CA10" s="255"/>
      <c r="CB10" s="255"/>
      <c r="CC10" s="255"/>
      <c r="CD10" s="255"/>
      <c r="CE10" s="255"/>
      <c r="CF10" s="255"/>
      <c r="CG10" s="256"/>
      <c r="CH10" s="84"/>
      <c r="CI10" s="84"/>
      <c r="CJ10" s="84"/>
      <c r="CK10" s="84"/>
      <c r="CL10" s="84"/>
      <c r="CM10" s="254">
        <f>SUM(CM9:CX9)</f>
        <v>5259007</v>
      </c>
      <c r="CN10" s="255"/>
      <c r="CO10" s="255"/>
      <c r="CP10" s="255"/>
      <c r="CQ10" s="255"/>
      <c r="CR10" s="255"/>
      <c r="CS10" s="255"/>
      <c r="CT10" s="255"/>
      <c r="CU10" s="255"/>
      <c r="CV10" s="255"/>
      <c r="CW10" s="255"/>
      <c r="CX10" s="255"/>
      <c r="CY10" s="255"/>
      <c r="CZ10" s="255"/>
      <c r="DA10" s="255"/>
      <c r="DB10" s="255"/>
      <c r="DC10" s="256"/>
      <c r="EB10" s="83"/>
      <c r="EC10" s="83"/>
      <c r="EP10" s="98"/>
      <c r="EW10" s="53"/>
      <c r="FD10" s="53"/>
    </row>
    <row r="11" spans="2:192" ht="51" customHeight="1" x14ac:dyDescent="0.35">
      <c r="EB11" s="83"/>
      <c r="EC11" s="83"/>
      <c r="EP11" s="98"/>
    </row>
    <row r="12" spans="2:192" ht="36" x14ac:dyDescent="0.55000000000000004">
      <c r="B12" s="126" t="s">
        <v>70</v>
      </c>
      <c r="C12" s="85"/>
      <c r="D12" s="85"/>
      <c r="E12" s="85"/>
      <c r="F12" s="85"/>
      <c r="G12" s="85"/>
      <c r="H12" s="85"/>
      <c r="I12" s="85"/>
      <c r="J12" s="85"/>
      <c r="K12" s="85"/>
      <c r="L12" s="85"/>
      <c r="M12" s="85"/>
      <c r="N12" s="85"/>
      <c r="O12" s="85"/>
      <c r="P12" s="85"/>
      <c r="Q12" s="85"/>
      <c r="R12" s="85"/>
      <c r="S12" s="85"/>
      <c r="T12" s="85"/>
      <c r="U12" s="85"/>
      <c r="V12" s="85"/>
    </row>
    <row r="13" spans="2:192" ht="26.25" x14ac:dyDescent="0.4">
      <c r="B13" s="86"/>
      <c r="C13" s="85"/>
      <c r="D13" s="85"/>
      <c r="E13" s="85"/>
      <c r="F13" s="85"/>
      <c r="G13" s="85"/>
      <c r="H13" s="85"/>
      <c r="I13" s="85"/>
      <c r="J13" s="85"/>
      <c r="K13" s="85"/>
      <c r="L13" s="85"/>
      <c r="M13" s="85"/>
      <c r="N13" s="85"/>
      <c r="O13" s="85"/>
      <c r="P13" s="85"/>
      <c r="Q13" s="85"/>
      <c r="R13" s="85"/>
      <c r="S13" s="85"/>
      <c r="T13" s="85"/>
      <c r="U13" s="85"/>
      <c r="V13" s="85"/>
    </row>
    <row r="14" spans="2:192" ht="26.25" x14ac:dyDescent="0.4">
      <c r="B14" s="86"/>
      <c r="C14" s="85"/>
      <c r="D14" s="85"/>
      <c r="E14" s="85"/>
      <c r="F14" s="85"/>
      <c r="G14" s="85"/>
      <c r="H14" s="85"/>
      <c r="I14" s="85"/>
      <c r="J14" s="85"/>
      <c r="K14" s="85"/>
      <c r="L14" s="85"/>
      <c r="M14" s="85"/>
      <c r="N14" s="85"/>
      <c r="O14" s="85"/>
      <c r="P14" s="85"/>
      <c r="Q14" s="85"/>
      <c r="R14" s="85"/>
      <c r="S14" s="85"/>
      <c r="T14" s="85"/>
      <c r="U14" s="85"/>
      <c r="V14" s="85"/>
    </row>
    <row r="15" spans="2:192" ht="26.25" x14ac:dyDescent="0.4">
      <c r="B15" s="86"/>
      <c r="C15" s="85"/>
      <c r="D15" s="85"/>
      <c r="E15" s="85"/>
      <c r="F15" s="85"/>
      <c r="G15" s="85"/>
      <c r="H15" s="85"/>
      <c r="I15" s="85"/>
      <c r="J15" s="85"/>
      <c r="K15" s="85"/>
      <c r="L15" s="85"/>
      <c r="M15" s="85"/>
      <c r="N15" s="85"/>
      <c r="O15" s="85"/>
      <c r="P15" s="85"/>
      <c r="Q15" s="85"/>
      <c r="R15" s="85"/>
      <c r="S15" s="85"/>
      <c r="T15" s="85"/>
      <c r="U15" s="85"/>
      <c r="V15" s="85"/>
    </row>
    <row r="16" spans="2:192" ht="26.25" x14ac:dyDescent="0.4">
      <c r="B16" s="86"/>
      <c r="D16" s="85"/>
      <c r="E16" s="85"/>
      <c r="F16" s="85"/>
      <c r="G16" s="85"/>
      <c r="H16" s="85"/>
      <c r="I16" s="85"/>
      <c r="J16" s="85"/>
      <c r="K16" s="85"/>
      <c r="L16" s="85"/>
      <c r="M16" s="85"/>
      <c r="N16" s="85"/>
      <c r="O16" s="85"/>
      <c r="P16" s="85"/>
      <c r="Q16" s="85"/>
      <c r="R16" s="85"/>
      <c r="S16" s="85"/>
      <c r="T16" s="85"/>
      <c r="U16" s="85"/>
      <c r="V16" s="85"/>
    </row>
    <row r="17" spans="2:95" ht="26.25" x14ac:dyDescent="0.4">
      <c r="B17" s="86"/>
      <c r="C17" s="85"/>
      <c r="D17" s="85"/>
      <c r="E17" s="85"/>
      <c r="F17" s="85"/>
      <c r="G17" s="85"/>
      <c r="H17" s="85"/>
      <c r="I17" s="85"/>
      <c r="J17" s="85"/>
      <c r="K17" s="85"/>
      <c r="L17" s="85"/>
      <c r="M17" s="85"/>
      <c r="N17" s="85"/>
      <c r="O17" s="85"/>
      <c r="P17" s="85"/>
      <c r="Q17" s="85"/>
      <c r="R17" s="85"/>
      <c r="S17" s="85"/>
      <c r="T17" s="85"/>
      <c r="U17" s="85"/>
      <c r="V17" s="85"/>
    </row>
    <row r="20" spans="2:95" x14ac:dyDescent="0.35">
      <c r="D20" s="249"/>
      <c r="E20" s="249"/>
    </row>
    <row r="21" spans="2:95" x14ac:dyDescent="0.35">
      <c r="D21" s="249"/>
      <c r="E21" s="249"/>
    </row>
    <row r="22" spans="2:95" x14ac:dyDescent="0.35">
      <c r="D22" s="249"/>
      <c r="E22" s="249"/>
      <c r="CQ22" s="85"/>
    </row>
  </sheetData>
  <mergeCells count="122">
    <mergeCell ref="D20:E20"/>
    <mergeCell ref="D21:E21"/>
    <mergeCell ref="D22:E22"/>
    <mergeCell ref="FR9:FV9"/>
    <mergeCell ref="FY9:GC9"/>
    <mergeCell ref="GF9:GJ9"/>
    <mergeCell ref="F10:Q10"/>
    <mergeCell ref="W10:AH10"/>
    <mergeCell ref="AN10:AY10"/>
    <mergeCell ref="BE10:BP10"/>
    <mergeCell ref="BV10:CG10"/>
    <mergeCell ref="CM10:DC10"/>
    <mergeCell ref="GH5:GH6"/>
    <mergeCell ref="GI5:GI6"/>
    <mergeCell ref="GJ5:GJ6"/>
    <mergeCell ref="B7:B8"/>
    <mergeCell ref="C7:C8"/>
    <mergeCell ref="B9:E10"/>
    <mergeCell ref="DG9:DK9"/>
    <mergeCell ref="EW9:FA9"/>
    <mergeCell ref="FD9:FH9"/>
    <mergeCell ref="FK9:FO9"/>
    <mergeCell ref="FZ5:FZ6"/>
    <mergeCell ref="GA5:GA6"/>
    <mergeCell ref="GB5:GB6"/>
    <mergeCell ref="GC5:GC6"/>
    <mergeCell ref="GF5:GF6"/>
    <mergeCell ref="GG5:GG6"/>
    <mergeCell ref="FR5:FR6"/>
    <mergeCell ref="FS5:FS6"/>
    <mergeCell ref="FT5:FT6"/>
    <mergeCell ref="FU5:FU6"/>
    <mergeCell ref="FV5:FV6"/>
    <mergeCell ref="FY5:FY6"/>
    <mergeCell ref="FH5:FH6"/>
    <mergeCell ref="FK5:FK6"/>
    <mergeCell ref="FL5:FL6"/>
    <mergeCell ref="FM5:FM6"/>
    <mergeCell ref="FN5:FN6"/>
    <mergeCell ref="FO5:FO6"/>
    <mergeCell ref="EZ5:EZ6"/>
    <mergeCell ref="FA5:FA6"/>
    <mergeCell ref="FD5:FD6"/>
    <mergeCell ref="FE5:FE6"/>
    <mergeCell ref="FF5:FF6"/>
    <mergeCell ref="FG5:FG6"/>
    <mergeCell ref="ER5:ER6"/>
    <mergeCell ref="ES5:ES6"/>
    <mergeCell ref="ET5:ET6"/>
    <mergeCell ref="EW5:EW6"/>
    <mergeCell ref="EX5:EX6"/>
    <mergeCell ref="EY5:EY6"/>
    <mergeCell ref="EJ5:EJ6"/>
    <mergeCell ref="EK5:EK6"/>
    <mergeCell ref="EL5:EL6"/>
    <mergeCell ref="EM5:EM6"/>
    <mergeCell ref="EP5:EP6"/>
    <mergeCell ref="EQ5:EQ6"/>
    <mergeCell ref="EB5:EB6"/>
    <mergeCell ref="EC5:EC6"/>
    <mergeCell ref="ED5:ED6"/>
    <mergeCell ref="EE5:EE6"/>
    <mergeCell ref="EF5:EF6"/>
    <mergeCell ref="EI5:EI6"/>
    <mergeCell ref="DR5:DR6"/>
    <mergeCell ref="DU5:DU6"/>
    <mergeCell ref="DV5:DV6"/>
    <mergeCell ref="DW5:DW6"/>
    <mergeCell ref="DX5:DX6"/>
    <mergeCell ref="DY5:DY6"/>
    <mergeCell ref="DN5:DN6"/>
    <mergeCell ref="DO5:DO6"/>
    <mergeCell ref="DP5:DP6"/>
    <mergeCell ref="DQ5:DQ6"/>
    <mergeCell ref="DA5:DA6"/>
    <mergeCell ref="DB5:DB6"/>
    <mergeCell ref="DC5:DC6"/>
    <mergeCell ref="DG5:DG6"/>
    <mergeCell ref="DH5:DH6"/>
    <mergeCell ref="DI5:DI6"/>
    <mergeCell ref="CZ5:CZ6"/>
    <mergeCell ref="BS5:BS6"/>
    <mergeCell ref="BT5:BT6"/>
    <mergeCell ref="BU5:BU6"/>
    <mergeCell ref="BV5:CG5"/>
    <mergeCell ref="CH5:CH6"/>
    <mergeCell ref="CI5:CI6"/>
    <mergeCell ref="DJ5:DJ6"/>
    <mergeCell ref="DK5:DK6"/>
    <mergeCell ref="AM5:AM6"/>
    <mergeCell ref="AN5:AY5"/>
    <mergeCell ref="AZ5:AZ6"/>
    <mergeCell ref="BA5:BA6"/>
    <mergeCell ref="CJ5:CJ6"/>
    <mergeCell ref="CK5:CK6"/>
    <mergeCell ref="CL5:CL6"/>
    <mergeCell ref="CM5:CX5"/>
    <mergeCell ref="CY5:CY6"/>
    <mergeCell ref="T5:T6"/>
    <mergeCell ref="U5:U6"/>
    <mergeCell ref="V5:V6"/>
    <mergeCell ref="W5:AH5"/>
    <mergeCell ref="AI5:AI6"/>
    <mergeCell ref="AJ5:AJ6"/>
    <mergeCell ref="B2:ET2"/>
    <mergeCell ref="B4:B6"/>
    <mergeCell ref="C4:C6"/>
    <mergeCell ref="D4:D6"/>
    <mergeCell ref="E4:E6"/>
    <mergeCell ref="F4:AY4"/>
    <mergeCell ref="BE4:CX4"/>
    <mergeCell ref="F5:Q5"/>
    <mergeCell ref="R5:R6"/>
    <mergeCell ref="S5:S6"/>
    <mergeCell ref="BB5:BB6"/>
    <mergeCell ref="BC5:BC6"/>
    <mergeCell ref="BD5:BD6"/>
    <mergeCell ref="BE5:BP5"/>
    <mergeCell ref="BQ5:BQ6"/>
    <mergeCell ref="BR5:BR6"/>
    <mergeCell ref="AK5:AK6"/>
    <mergeCell ref="AL5:AL6"/>
  </mergeCells>
  <printOptions horizontalCentered="1"/>
  <pageMargins left="0.19685039370078741" right="0.19685039370078741" top="0.94488188976377963" bottom="0.74803149606299213" header="0.31496062992125984" footer="0.31496062992125984"/>
  <pageSetup paperSize="17" scale="2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intervenciones</vt:lpstr>
      <vt:lpstr>2024</vt:lpstr>
      <vt:lpstr>'2024'!Área_de_impresión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Oliverio Rivera De León</dc:creator>
  <cp:lastModifiedBy>Rosa Virginia Aldana Pérez</cp:lastModifiedBy>
  <cp:lastPrinted>2024-03-01T19:39:14Z</cp:lastPrinted>
  <dcterms:created xsi:type="dcterms:W3CDTF">2017-01-04T17:47:08Z</dcterms:created>
  <dcterms:modified xsi:type="dcterms:W3CDTF">2024-04-02T22:10:23Z</dcterms:modified>
</cp:coreProperties>
</file>