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00" firstSheet="14" activeTab="14"/>
  </bookViews>
  <sheets>
    <sheet name="Carátula" sheetId="1" r:id="rId1"/>
    <sheet name="Matriz de intervenciones" sheetId="2" state="hidden" r:id="rId2"/>
    <sheet name="2013" sheetId="4" r:id="rId3"/>
    <sheet name="2014" sheetId="5" r:id="rId4"/>
    <sheet name="2015" sheetId="6" r:id="rId5"/>
    <sheet name="2016" sheetId="7" r:id="rId6"/>
    <sheet name="2017" sheetId="9" r:id="rId7"/>
    <sheet name="2018" sheetId="11" r:id="rId8"/>
    <sheet name="2019" sheetId="13" r:id="rId9"/>
    <sheet name="2020" sheetId="14" r:id="rId10"/>
    <sheet name="2021" sheetId="16" r:id="rId11"/>
    <sheet name="2022" sheetId="15" r:id="rId12"/>
    <sheet name="2023" sheetId="17" r:id="rId13"/>
    <sheet name="2024" sheetId="18" r:id="rId14"/>
    <sheet name="2025" sheetId="19" r:id="rId15"/>
    <sheet name="Criterios" sheetId="12" r:id="rId16"/>
  </sheets>
  <definedNames>
    <definedName name="_xlnm._FilterDatabase" localSheetId="15" hidden="1">Criterios!$B$6:$D$73</definedName>
    <definedName name="_xlnm.Print_Area" localSheetId="7">'2018'!$A$1:$GJ$16</definedName>
    <definedName name="_xlnm.Print_Area" localSheetId="8">'2019'!$A$1:$GJ$15</definedName>
    <definedName name="_xlnm.Print_Area" localSheetId="9">'2020'!$A$1:$GJ$14</definedName>
    <definedName name="_xlnm.Print_Area" localSheetId="10">'2021'!$A$1:$GJ$23</definedName>
    <definedName name="_xlnm.Print_Area" localSheetId="11">'2022'!$A$1:$GJ$21</definedName>
    <definedName name="_xlnm.Print_Area" localSheetId="12">'2023'!$A$1:$GJ$25</definedName>
    <definedName name="_xlnm.Print_Area" localSheetId="13">'2024'!$A$1:$GJ$32</definedName>
    <definedName name="_xlnm.Print_Area" localSheetId="14">'2025'!$A$1:$GJ$32</definedName>
    <definedName name="_xlnm.Print_Area" localSheetId="0">Carátula!$A$1:$L$30</definedName>
    <definedName name="_xlnm.Print_Area" localSheetId="15">Criterios!$A$1:$D$73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<sst xmlns="http://schemas.openxmlformats.org/spreadsheetml/2006/main" count="2168" uniqueCount="228">
  <si>
    <t xml:space="preserve">FORMATOS PARA </t>
  </si>
  <si>
    <t xml:space="preserve">CUMPLIMIENTO DEL DECRETO 25-2018, </t>
  </si>
  <si>
    <t xml:space="preserve">LEY DEL PRESUPUESTO GENERAL DE 
INGRESOS Y </t>
  </si>
  <si>
    <t xml:space="preserve">INGRESOS Y EGRESOS DEL ESTADO </t>
  </si>
  <si>
    <t>PARA EL EJERCICIO FISCAL DOS MIL DIECINUEVE</t>
  </si>
  <si>
    <t xml:space="preserve">ARTICULO 19. TRANSPARENCIA Y EFICIENCIA </t>
  </si>
  <si>
    <t>DEL GASTO PÚBLICO</t>
  </si>
  <si>
    <t>Matriz de Intervenciones Relevantes para el Logro de Resultados</t>
  </si>
  <si>
    <t>Resultado           (a)</t>
  </si>
  <si>
    <t>Programa          (b)</t>
  </si>
  <si>
    <t>Producción             (c)</t>
  </si>
  <si>
    <t>Acciones Gestión                 (d)</t>
  </si>
  <si>
    <t>(e)  Ejecucion Financiera Mensual, en Quetzales</t>
  </si>
  <si>
    <t>Costo fijo total    (f)</t>
  </si>
  <si>
    <t>Costo fijo unitario      (g)</t>
  </si>
  <si>
    <t>Costos variables total     (h)</t>
  </si>
  <si>
    <t>Costo variable unitario   (i)</t>
  </si>
  <si>
    <t xml:space="preserve">Número de Beneficiario (j) </t>
  </si>
  <si>
    <t xml:space="preserve">E </t>
  </si>
  <si>
    <t>F</t>
  </si>
  <si>
    <t>M</t>
  </si>
  <si>
    <t>A</t>
  </si>
  <si>
    <t>J</t>
  </si>
  <si>
    <t>S</t>
  </si>
  <si>
    <t>O</t>
  </si>
  <si>
    <t>N</t>
  </si>
  <si>
    <t>D</t>
  </si>
  <si>
    <t>E</t>
  </si>
  <si>
    <t>47 "PROMOCIÓN Y DESARROLLO INTEGRAL DE LA MUJER"</t>
  </si>
  <si>
    <t>DIRECCIÓN Y COORDINACIÓN</t>
  </si>
  <si>
    <t>Coordinación de la gestión institucional para la realización de actividades recurrentes y sustantivas de la Secretaría.</t>
  </si>
  <si>
    <t>N / A
(4 documentos)</t>
  </si>
  <si>
    <t>N / A
(2 documentos)</t>
  </si>
  <si>
    <t>N / A
(24 documentos)</t>
  </si>
  <si>
    <t>N / A
(3 documentos)</t>
  </si>
  <si>
    <t>sin meta ejecutada</t>
  </si>
  <si>
    <t>INFORMACIÓN DEL CUMPLIMIENTO DE COMPROMISOS NACIONALES E INTERNACIONALES PARA EL AVANCE DE LAS MUJERES</t>
  </si>
  <si>
    <t>Velar por la observancia y aplicación de los preceptos constitucionales, leyes ordinarias, tratados y convenios internacionales suscritos y ratificados por el Estado de Guatemala que se refieran a los derechos humanos de las mujeres, para lo cual se elaboran informes internacionales y nacionales.</t>
  </si>
  <si>
    <t>N / A
(20 documentos)</t>
  </si>
  <si>
    <t>N / A
(13 documentos)</t>
  </si>
  <si>
    <t>N / A
(17 documentos)</t>
  </si>
  <si>
    <t>N / A
(7 documentos)</t>
  </si>
  <si>
    <t>N / A
(1 documento)</t>
  </si>
  <si>
    <t>DIVULGACIÓN DE LA SITUACIÓN, CONDICIÓN Y POSICIÓN DE LAS MUJERES Y DE LA GESTIÓN INSTITUCIONAL</t>
  </si>
  <si>
    <t>Realizar eventos de socialización y campañas de divulgación de los derechos humanos de las mujeres.</t>
  </si>
  <si>
    <t>N / A
(38 documentos)</t>
  </si>
  <si>
    <t>ASESORÍA PARA LA IMPLEMENTACIÓN DE LA PNPDIM-PEO Y PACTOS DE GOBIERNO EN LOS PLANES, PROGRAMAS Y PROYECTOS DE LAS INSTITUCIONES PRIORIZADAS</t>
  </si>
  <si>
    <t>Asistir técnicamente a las entidades de gobierno central, gobiernos locales y consejos de desarrollo para la implementación de la perspectiva de equidad entre hombres y géneros.</t>
  </si>
  <si>
    <t>N / A
(178 documentos)</t>
  </si>
  <si>
    <t>N / A
(478 documentos)</t>
  </si>
  <si>
    <t>N / A
(494 entidades)</t>
  </si>
  <si>
    <t>N / A
(72 entidades)</t>
  </si>
  <si>
    <t>INFORMES DE CAPACITACIÓN PARA LA APLICACIÓN DE LOS DERECHOS DE LAS MUJERES</t>
  </si>
  <si>
    <t>Coordinar alleres de capacitación dirigidos a instituciones públicas y sociedad civil para incentivar la aplicación de los derechos humanos de las mujeres.</t>
  </si>
  <si>
    <t>N / A
(749 documentos)</t>
  </si>
  <si>
    <t>PERSONAS DE COMUNIDADES Y DE ESTABLECIMIENTOS EDUCATIVOS PRIORIZADOS INFORMADAS O CAPACITADAS EN TEMAS DE PREVENCIÓN DE VIF</t>
  </si>
  <si>
    <t>Capacitar para la prevención de la violencia intrafamiliar y atender a víctivas de violencia intrafamiliar.</t>
  </si>
  <si>
    <t>38,857
personas</t>
  </si>
  <si>
    <t>21,978
personas</t>
  </si>
  <si>
    <t>11,710
personas</t>
  </si>
  <si>
    <t>4,100
personas</t>
  </si>
  <si>
    <t>7,610
personas</t>
  </si>
  <si>
    <t>Control Mensual 
(sumatoria)</t>
  </si>
  <si>
    <t>Control Anual
(sumatoria)</t>
  </si>
  <si>
    <t>2018 ACUMULADO</t>
  </si>
  <si>
    <t>2018 ENERO</t>
  </si>
  <si>
    <t>2018 FEBRERO</t>
  </si>
  <si>
    <t>2018 MARZO</t>
  </si>
  <si>
    <t xml:space="preserve">j) Número de Beneficiario </t>
  </si>
  <si>
    <t>Como adquirir la documentación solicitada en las matrices:</t>
  </si>
  <si>
    <r>
      <rPr>
        <sz val="12"/>
        <color theme="1"/>
        <rFont val="Times New Roman"/>
        <charset val="134"/>
      </rPr>
      <t xml:space="preserve">Según el Decreto 50-2016 en el Capítulo III y artículo 23, establece que las Entidades del Sector Público deben de publicar en forma mensual, información sobre la gestión de las intervenciones 
relevantes para el logro de resultados, la ejecución presupuestaria mensual del ejercicio fiscal vigente y de los últimos cinco años, así como información sobre los costos totales y unitarios de los
servicios prestados y el número de beneficiarios.  Para ello el Ministerio de Finanzas Públicas por medio de la Dirección Técnica del Presupuesto ha establecido ciertas matrices para que la Entidad
pueda llenarlas y publicarlas en la página web de fácil acceso correspondiente.
A continuación se detallan la documentación a utilizar en la reportería de los Sistemas de Contabilidad Integrada (Sicoin) y de Gestión (Siges).
</t>
    </r>
    <r>
      <rPr>
        <b/>
        <sz val="12"/>
        <color theme="1"/>
        <rFont val="Times New Roman"/>
        <charset val="134"/>
      </rPr>
      <t>1.</t>
    </r>
    <r>
      <rPr>
        <sz val="12"/>
        <color theme="1"/>
        <rFont val="Times New Roman"/>
        <charset val="134"/>
      </rPr>
      <t xml:space="preserve"> Ficha de Resultado Reporte No. 00817508
</t>
    </r>
    <r>
      <rPr>
        <b/>
        <sz val="12"/>
        <color theme="1"/>
        <rFont val="Times New Roman"/>
        <charset val="134"/>
      </rPr>
      <t>2.</t>
    </r>
    <r>
      <rPr>
        <sz val="12"/>
        <color theme="1"/>
        <rFont val="Times New Roman"/>
        <charset val="134"/>
      </rPr>
      <t xml:space="preserve"> Reporte Analítico de Ejecución Física y Financiera No. 00815611 (Sicoin), Reporte de Ejecución de metas de productos y subproductos nivel Entidad  No. R00818534 (Siges).
</t>
    </r>
    <r>
      <rPr>
        <b/>
        <sz val="12"/>
        <color theme="1"/>
        <rFont val="Times New Roman"/>
        <charset val="134"/>
      </rPr>
      <t>3.</t>
    </r>
    <r>
      <rPr>
        <sz val="12"/>
        <color theme="1"/>
        <rFont val="Times New Roman"/>
        <charset val="134"/>
      </rPr>
      <t xml:space="preserve"> Reporte Ejecución del Presupuesto (Grupos Dinámicos) No. 00804768 (Sicoin).
</t>
    </r>
    <r>
      <rPr>
        <b/>
        <sz val="12"/>
        <color theme="1"/>
        <rFont val="Times New Roman"/>
        <charset val="134"/>
      </rPr>
      <t xml:space="preserve">4. </t>
    </r>
    <r>
      <rPr>
        <sz val="12"/>
        <color theme="1"/>
        <rFont val="Times New Roman"/>
        <charset val="134"/>
      </rPr>
      <t>Ficha de producto No. R00817509 (Siges) y registros internos.</t>
    </r>
  </si>
  <si>
    <t>PARA EL 2016, SE HAN INCREMENTADO A 575 LAS ENTIDADES ASESORADAS Y CAPACITADAS SOBRE LA POLÍTICA NACIONAL DE PROMOCIÓN Y DESARROLLO INTEGRAL DE LAS MUJERES (PNPDIM) Y PLAN DE EQUIDAD DE OPORTUNIDADES (PEO) 2008-2023 (DE 13 EN 2012 A 575 EN 2016)</t>
  </si>
  <si>
    <t xml:space="preserve">Nota: </t>
  </si>
  <si>
    <t>En el año 2013 las metas físicas de la estructura presupuestaria de la Secretaría Presidencial de la Mujer no incluye personas como unidad de medida. Las metas físicas institucionales se refieren a documentos, por lo cual no se calcularon costos fijos y variables.</t>
  </si>
  <si>
    <t>En el año 2014 la estructura presupuestaria de la Secretaría Presidencial de la Mujer incluye una actividad presupuestaria con un producto que su unidad de medida es personas. Las demás metas físicas institucionales se refieren a documentos. El cálculo de costos fijos y variables se realizaron con base a criterios institucionales establecidos únicamente para el producto con unidad de medida personas.</t>
  </si>
  <si>
    <t>ORGANISMOS NACIONALES E INTERNACIONALES INFORMADOS SOBRE EL AVANCE Y CUMPLIMIENTO DE COMPROMISOS EN TEMAS DE DESARROLLO DE LAS MUJERES</t>
  </si>
  <si>
    <t>INSTITUCIONES GUBERNAMENTALES ASESORADAS PARA LA IMPLEMENTACIÓN DE LA POLÍTICA NACIONAL DE PROMOCIÓN Y DESARROLLO INTEGRAL DE LAS MUJERES (PNPDIM) Y PLAN DE EQUIDAD DE OPORTUNIDADES (PEO) 2008-2023, EN EL MARCO DE LOS PACTOS DE GOBIERNO, Y ORGANIZACIONES DE MUJERES Y DE LA SOCIEDAD CIVIL INFORMADAS Y CAPACITADAS EN ESTA POLÍTICA</t>
  </si>
  <si>
    <t>PERSONAS CAPACITADAS, INFORMADAS Y ATENDIDAS EN TEMAS DE PROBLEMÁTICA DE LA VIOLENCIA INTRAFAMILIAR (VIF)</t>
  </si>
  <si>
    <t>En el año 2015 la estructura presupuestaria de la Secretaría Presidencial de la Mujer incluye una actividad presupuestaria con un producto que su unidad de medida es personas. Las demás metas físicas institucionales se refieren a documentos. El cálculo de costos fijos y variables se realizaron con base a criterios institucionales establecidos unicamente para el producto con unidad de medida personas.</t>
  </si>
  <si>
    <t>ENTIDADES ASESORADAS O INFORMADAS Y CAPACITADAS SOBRE LA POLÍTICA NACIONAL DE PROMOCIÓN Y DESARROLLO INTEGRAL DE LAS MUJERES (PNPDIM) Y PLAN DE EQUIDAD DE OPORTUNIDADES (PEO) 2008-2023 Y EN DERECHOS HUMANOS DE LAS MUJERES</t>
  </si>
  <si>
    <t>PERSONAS CAPACITADAS, INFORMADAS Y ATENDIDAS SOBRE VIOLENCIA INTRAFAMILIAR (VIF)</t>
  </si>
  <si>
    <t>En el año 2016 la estructura presupuestaria de la Secretaría Presidencial de la Mujer incluye una actividad presupuestaria con un producto que su unidad de medida es personas. Las demás metas físicas institucionales se refieren a documentos. El cálculo de costos fijos y variables se realizaron con base a criterios institucionales establecidos unicamente para el producto con unidad de medida personas.</t>
  </si>
  <si>
    <t>PARA EL 2020, LAS ENTIDADES GUBERNAMENTALES DEL ORGANISMO EJECUTIVO HAN SIDO ASESORADAS EN LA IMPLEMENTACIÓN DE LA PNPDIM Y PEO 2008-2023, ASI COMO LAS ORGANIZACIONES DE MUJERES DE LA SOCIEDAD CIVIL, HAN SIDO INFORMADAS EN ESTA POLÍTICA (DE 494 EN EL 2015 A 825 ENTIDADES)</t>
  </si>
  <si>
    <t>En el año 2017 la estructura presupuestaria de la Secretaría Presidencial de la Mujer incluye una actividad presupuestaria con un producto que su unidad de medida es personas. Las demás metas físicas institucionales se refieren a documentos. El cálculo de costos fijos y variables se realizaron con base a criterios institucionales establecidos unicamente para el producto con unidad de medida personas.</t>
  </si>
  <si>
    <t>No se ejecutó meta física</t>
  </si>
  <si>
    <t>Información para los meses de marzo y abril.</t>
  </si>
  <si>
    <t>En el año 2018 la estructura presupuestaria de la Secretaría Presidencial de la Mujer incluye una actividad presupuestaria con un producto que su unidad de medida es personas. Las demás metas físicas institucionales se refieren a documentos. El cálculo de costos fijos y variables se realizaron con base a criterios institucionales establecidos unicamente para el producto con unidad de medida personas.</t>
  </si>
  <si>
    <t>Para el 2023, 472 entidades de la administración pública y gobiernos locales cuentan con asistencia técnica para institucionalizar la equidad entre hombres y mujeres.</t>
  </si>
  <si>
    <t>Dirección y coordinación</t>
  </si>
  <si>
    <t>Personas capacitadas, informadas y atendidas sobre violencia
intrafamiliar (VIF)</t>
  </si>
  <si>
    <t>Capacitar para la prevención de la violencia intrafamiliar y atender a víctimas de violencia intrafamiliar.</t>
  </si>
  <si>
    <t>Entidades de gobierno central, local y consejos de desarrollo con
asistencia técnica para institucionalizar la equidad entre hombres y
mujeres.</t>
  </si>
  <si>
    <t>Asistir técnicamente a las entidades de gobierno central, gobiernos locales y consejos de desarrollo para la implementación de la perspectiva de equidad entre hombres y mujeres.</t>
  </si>
  <si>
    <t>Información mes de abril.</t>
  </si>
  <si>
    <t>Para el 2024, 472 entidades de la administración pública y gobiernos locales cuentan con asistencia técnica para institucionalizar la equidad entre hombres y mujeres.</t>
  </si>
  <si>
    <t>(e)  Ejecución Financiera Mensual, en Quetzales</t>
  </si>
  <si>
    <t>Para el 2025, Cuatrocientos setenta y dos (472) entidades de la administración pública y gobiernos locales cuentan con asistencia técnica para institucionalizar la equidad entre hombres y mujeres.</t>
  </si>
  <si>
    <r>
      <rPr>
        <b/>
        <sz val="20"/>
        <rFont val="Calibri"/>
        <charset val="134"/>
        <scheme val="minor"/>
      </rPr>
      <t xml:space="preserve">Nota: </t>
    </r>
    <r>
      <rPr>
        <sz val="20"/>
        <rFont val="Calibri"/>
        <charset val="134"/>
        <scheme val="minor"/>
      </rPr>
      <t>A partir del año 2021, la Secretaría Presidencial de la Mujer (Seprem) no registrará beneficiarios directos para el Producto "Personas capacitadas, informadas y atendidas sobre violencia intrafamiliar (VIF)", debido a que el Programa de Prevención y Erradicación de la Violencia Intrafamiliar -PROPEVI-, fue trasladado a la Unidad para la Prevención Comunitaria de la Violencia del Ministerio de Gobernación, de conformidad con lo establecido en el Acuerdo Gubernativo No. 001-2020 y Acuerdo Gubernativo 186-2020.</t>
    </r>
  </si>
  <si>
    <t>Guatemala, 03 de enero de 2022.</t>
  </si>
  <si>
    <t>Elaborado por:</t>
  </si>
  <si>
    <t>Aprobado:</t>
  </si>
  <si>
    <t>Graciela  Rosydalia Fernández Corzo</t>
  </si>
  <si>
    <t>Andrés Miguel Pascual</t>
  </si>
  <si>
    <t>Directora Unidad de Planificación</t>
  </si>
  <si>
    <t>Autorizado:</t>
  </si>
  <si>
    <t>Especialista en Planificación</t>
  </si>
  <si>
    <t>Secretaría Presidencial de la Mujer</t>
  </si>
  <si>
    <t>Ana Leticia Aguilar Theissen</t>
  </si>
  <si>
    <t>Secretaria Presidencial de la Mujer</t>
  </si>
  <si>
    <t>AÑO 2022</t>
  </si>
  <si>
    <t>Para el 2026, Cuatrocientos setenta y dos (472) entidades de la administración pública y gobiernos locales cuentan con asistencia técnica para institucionalizar la equidad entre hombres y mujeres.</t>
  </si>
  <si>
    <t>Asesorar técnicamente a las entidades de gobierno central, gobiernos locales y consejos de desarrollo urbano y rural para la institucionalización de la equidad entre hombres y mujeres.</t>
  </si>
  <si>
    <t>Guatemala, 3 de enero de 2023</t>
  </si>
  <si>
    <t>Aprobado por:</t>
  </si>
  <si>
    <t>Ruth Patricia Pérez</t>
  </si>
  <si>
    <t>Asistente de Planificación</t>
  </si>
  <si>
    <t>AÑO 2023</t>
  </si>
  <si>
    <t>Para el 2032, se ha incrementado en 50% los programas que implementaron el enfoque de equidad entre hombres y mujeres que permite el cierre de brechas existentes (de 0 en 2021 a 36 en 2032 de 72 identificados)</t>
  </si>
  <si>
    <t>Entidades de gobierno central, local y consejos de desarrollo urbano y rural con asistencia técnica para la implementación de lineamientos de políticas, normativas y generación de estadísticas en el marco de equidad entre hombres y mujeres y control de convencionalidad.</t>
  </si>
  <si>
    <t>Guatemala, enero 4 de 2024</t>
  </si>
  <si>
    <t>AÑO 2024</t>
  </si>
  <si>
    <t>Guatemala, Enero 03 de 2025</t>
  </si>
  <si>
    <t>AÑO 2025</t>
  </si>
  <si>
    <t>Incrementar de 3 % del 2023 al  80 % en el 2032 los procesos para fortalecer las capacidades técnicas con intervenciones focalizadas que mejoren la oferta programática de las entidades públicas para el cierre de brechas de inequidad entre hombres y mujeres.</t>
  </si>
  <si>
    <t xml:space="preserve">Se refiere a la coordinación interna para el eficiente y eficaz funcionamiento de la Seprem. Comprende las actividades técnicas, administrativas, de planificación, financieras, de control, tecnológicas, comunicacionales, de cooperación, de recursos humanos, información y rendición de cuentas que apoyan las actividades de la Secretaría, para el alcance de los resultados institucionales.  </t>
  </si>
  <si>
    <t xml:space="preserve">Entidades públicas y espacios estratégicos con asesoría y acompañamiento técnico para la gestión de políticas públicas,
la comunicación y generación de estadísticas con enfoque de control de convencionalidad </t>
  </si>
  <si>
    <t>Se asesora y asiste técnicamente a las entidades del Estado, para internalizar en los procesos institucionales, el enfoque de equidad e igualdad entre hombres y mujeres e identificar y reducir brechas.
Se refiera a la asistencia técnica, coordinación y articulación del flujo y tipo de información para la equidad e igualdad entre hombres y mujeres, que se vincula con la gestión de la información y el conocimiento, así como el seguimiento oportuno a indicadores, asimismo, se asiste técnicamente en el abordaje de la comunicación para el cambio de comportamiento.
Se brindan orientaciones, lineamientos, coordinación y articulación para internalizar la convencionalidad en las instituciones del Estado, a partir de la adopción de medidas de política pública, legales, administrativas y judiciales que respondan a los estándares internacionales y a las recomendaciones y observaciones que los órganos de derechos humanos han emitido al Estado de Guatemala. 
Implica el seguimiento al cumplimiento de los compromisos nacionales e internacionales a partir de la elaboración de informes de avances que se reportan a los órganos de derechos humanos correspondientes.</t>
  </si>
  <si>
    <t>Guatemala, mayo 05 de 2025</t>
  </si>
  <si>
    <t xml:space="preserve">Criterios para establecer costos fijos y variables </t>
  </si>
  <si>
    <t>La naturaleza de la Secretaría Presidencial de la Mujerse se orienta a brindar acompañamiento técnico y metodológico a la institucionalidad pública para la gestión de instrumentos de política pública vinculados con la equidad entre hombres y mujeres, con el desarrollo integral de las mujeres y con el cumplimiento de sus derechos humanos.
Por tal motivo, el recurso humano está ligado íntimamente a la producción institucional y es por ello que será considerado un costo fijo cada uno de los siguientes subgrupos de gasto: 01, 02, 04, 06, 07, 18. Asimismo, el recurso humano necesita contar con instalaciones y servicios básicos como mínimo para realizar sus actividades, por lo cual también se considerará costo fijo el subgrupo 11. Se consideraron estos subgrupos de gasto como gastos fijos luego de realizar las consultas a la Dirección Técnica del Presupuesto del Ministerio de Finanzas Públicas.
Los costos fijos se entienden como aquellos relacionados con la estructura o capacidad instalada de la institución y que no presentan variaciones en relación al nivel de producción. Independientemente de la ejecución de las metas institucionales, siempre existirán erogaciones de servicios básicos y de personal.
Los costos variables serán todos aquellos insumos que posibilitarán a los costos establecidos como fijos el desempeño de sus funciones, es decir, insumos para el trabajo del recurso humano e insumos y mantenimiento de los servicios básicos. 
Estos criterios serán aplicables al Programa de Prevención y Erradicación de la Violencia Intrafamiliar (Propevi) adscrito a esta Secretaría.
La siguiente tabla muestra la distribución de costo fijo/variable para cada uno de los subgrupos de gasto que esta Secretaría ha devengado en los últimos 5 años.</t>
  </si>
  <si>
    <t>Subgrupo de Gasto</t>
  </si>
  <si>
    <t>Denominación</t>
  </si>
  <si>
    <t xml:space="preserve"> Costo
(Fijo / Variable)</t>
  </si>
  <si>
    <t>0</t>
  </si>
  <si>
    <t>Servicios personales</t>
  </si>
  <si>
    <t>Fijo</t>
  </si>
  <si>
    <t>111</t>
  </si>
  <si>
    <t>Energía eléctrica</t>
  </si>
  <si>
    <t>112</t>
  </si>
  <si>
    <t>Agua</t>
  </si>
  <si>
    <t>113</t>
  </si>
  <si>
    <t>Telefonía</t>
  </si>
  <si>
    <t>114</t>
  </si>
  <si>
    <t>Correos y telégrafos</t>
  </si>
  <si>
    <t>115</t>
  </si>
  <si>
    <t>Extracción de basura</t>
  </si>
  <si>
    <t>116</t>
  </si>
  <si>
    <t>Servicios de lavandería</t>
  </si>
  <si>
    <t>151</t>
  </si>
  <si>
    <t>Arrendamiento de edificios y locales</t>
  </si>
  <si>
    <t>152</t>
  </si>
  <si>
    <t>Arrendamiento de tierra y terrenos</t>
  </si>
  <si>
    <t>182</t>
  </si>
  <si>
    <t>Servicios médico-sanitarios</t>
  </si>
  <si>
    <t>189</t>
  </si>
  <si>
    <t>Otros estudios y/o servicios</t>
  </si>
  <si>
    <t>191</t>
  </si>
  <si>
    <t>Primas y gastos de seguros y fianzas</t>
  </si>
  <si>
    <t>197</t>
  </si>
  <si>
    <t>Servicios de vigilancia</t>
  </si>
  <si>
    <t>121</t>
  </si>
  <si>
    <t>Divulgación e información</t>
  </si>
  <si>
    <t>Variable</t>
  </si>
  <si>
    <t>122</t>
  </si>
  <si>
    <t>Impresión, encuadernación y reproducción</t>
  </si>
  <si>
    <t>131</t>
  </si>
  <si>
    <t>Viáticos en el exterior</t>
  </si>
  <si>
    <t>132</t>
  </si>
  <si>
    <t>Viáticos de representación en el exterior</t>
  </si>
  <si>
    <t>133</t>
  </si>
  <si>
    <t>Viáticos en el interior</t>
  </si>
  <si>
    <t>134</t>
  </si>
  <si>
    <t>Compensación por kilómetro recorrido</t>
  </si>
  <si>
    <t>135</t>
  </si>
  <si>
    <t>Otros viáticos y gastos conexos</t>
  </si>
  <si>
    <t>141</t>
  </si>
  <si>
    <t>Transporte de personas</t>
  </si>
  <si>
    <t>142</t>
  </si>
  <si>
    <t>Fletes</t>
  </si>
  <si>
    <t>143</t>
  </si>
  <si>
    <t>Almacenaje</t>
  </si>
  <si>
    <t>153</t>
  </si>
  <si>
    <t>Arrendamiento de máquinas y equipos de oficina</t>
  </si>
  <si>
    <t>154</t>
  </si>
  <si>
    <t>Arrendamiento de maquinaria y equipo de construcción</t>
  </si>
  <si>
    <t>155</t>
  </si>
  <si>
    <t>Arrendamiento de medios de transporte</t>
  </si>
  <si>
    <t>Arrendamiento de otras máquinas y equipo</t>
  </si>
  <si>
    <t>Arrendamiento de equipo de cómputo</t>
  </si>
  <si>
    <t>Derechos de bienes intangibles</t>
  </si>
  <si>
    <t>Mantenimiento y reparación de maquinaria y equipo de producción</t>
  </si>
  <si>
    <t>Mantenimiento y reparación de equipo de oficina</t>
  </si>
  <si>
    <t>Mantenimiento y reparación de equipo médico sanitario y de laboratorio</t>
  </si>
  <si>
    <t>Mantenimiento y reparación de equipos educacionales y recreativos</t>
  </si>
  <si>
    <t>Mantenimiento y reparación de medios de transporte</t>
  </si>
  <si>
    <t>Mantenimiento y reparación de equipo para comunicaciones</t>
  </si>
  <si>
    <t>Mantenimiento y reparación de maquinaria y equipo de construcción</t>
  </si>
  <si>
    <t>Mantenimiento y reparación de equipo de cómputo</t>
  </si>
  <si>
    <t>Mantenimiento y reparación de otras maquinarias y equipos</t>
  </si>
  <si>
    <t>Mantenimiento y reparación de equipo</t>
  </si>
  <si>
    <t>Mantenimiento y reparación de viviendas</t>
  </si>
  <si>
    <t>Mantenimiento y reparación de bienes nacionales de uso común</t>
  </si>
  <si>
    <t>Mantenimiento y reparación de instalaciones</t>
  </si>
  <si>
    <t>Mantenimiento y reparación de construcciones militares</t>
  </si>
  <si>
    <t>Mantenimiento y reparación de otras obras e instalaciones</t>
  </si>
  <si>
    <t>Estudios, investigaciones y proyectos de prefactibilidad y factibilidad</t>
  </si>
  <si>
    <t>Servicios jurídicos</t>
  </si>
  <si>
    <t>Servicios económicos, financieros, contables y de auditoría</t>
  </si>
  <si>
    <t>Servicios de capacitación</t>
  </si>
  <si>
    <t>Servicios de informática y sistemas computarizados</t>
  </si>
  <si>
    <t>Servicios por actuaciones artísticas y deportivas</t>
  </si>
  <si>
    <t>Servicios de ingeniería, arquitectura y supervisión de obras</t>
  </si>
  <si>
    <t>Comisiones a receptores fiscales y recaudadores</t>
  </si>
  <si>
    <t>Comisiones a colocadores de pólizas</t>
  </si>
  <si>
    <t>Gastos bancarios, comisiones y otros gastos</t>
  </si>
  <si>
    <t>Impuestos, derechos y tasas</t>
  </si>
  <si>
    <t>Servicios de atención y protocolo</t>
  </si>
  <si>
    <t>Recompensas para seguridad del Estado</t>
  </si>
  <si>
    <t>Otros servicios</t>
  </si>
  <si>
    <t>Materiales y suministros</t>
  </si>
  <si>
    <t>Propiedad, planta, equipo e intangibles</t>
  </si>
  <si>
    <t>Transferencias corrientes</t>
  </si>
  <si>
    <t>Transferecias de capital</t>
  </si>
  <si>
    <t>Activos financieros</t>
  </si>
  <si>
    <t>Servicios de la deuda pública y amortización de otros pasivos</t>
  </si>
  <si>
    <t>Otros gastos</t>
  </si>
  <si>
    <t>Asignaciones globales</t>
  </si>
  <si>
    <t>Fuente: Oficio Circular DTP 04-2017.</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</si>
</sst>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2" formatCode="_(&quot;$&quot;* #,##0_);_(&quot;$&quot;* \(#,##0\);_(&quot;$&quot;* &quot;-&quot;_);_(@_)"/>
    <numFmt numFmtId="44" formatCode="_(&quot;$&quot;* #,##0.00_);_(&quot;$&quot;* \(#,##0.00\);_(&quot;$&quot;* &quot;-&quot;??_);_(@_)"/>
    <numFmt numFmtId="176" formatCode="_ * #,##0.00_ ;_ * \-#,##0.00_ ;_ * &quot;-&quot;??_ ;_ @_ "/>
    <numFmt numFmtId="177" formatCode="_ * #,##0_ ;_ * \-#,##0_ ;_ * &quot;-&quot;_ ;_ @_ "/>
    <numFmt numFmtId="178" formatCode="_(&quot;Q&quot;* #,##0.00_);_(&quot;Q&quot;* \(#,##0.00\);_(&quot;Q&quot;* &quot;-&quot;??_);_(@_)"/>
    <numFmt numFmtId="179" formatCode="&quot;Q&quot;#,##0.00_);\(&quot;Q&quot;#,##0.00\)"/>
    <numFmt numFmtId="180" formatCode="_-&quot;Q&quot;* #,##0.00_-;\-&quot;Q&quot;* #,##0.00_-;_-&quot;Q&quot;* &quot;-&quot;??_-;_-@_-"/>
    <numFmt numFmtId="181" formatCode="_-* #,##0.00_-;\-* #,##0.00_-;_-* &quot;-&quot;??_-;_-@_-"/>
  </numFmts>
  <fonts count="65">
    <font>
      <sz val="11"/>
      <color theme="1"/>
      <name val="Calibri"/>
      <charset val="134"/>
      <scheme val="minor"/>
    </font>
    <font>
      <b/>
      <i/>
      <sz val="11"/>
      <color theme="1"/>
      <name val="Book Antiqua"/>
      <charset val="134"/>
    </font>
    <font>
      <sz val="11"/>
      <color theme="1"/>
      <name val="Book Antiqua"/>
      <charset val="134"/>
    </font>
    <font>
      <b/>
      <sz val="18"/>
      <color theme="1"/>
      <name val="Book Antiqua"/>
      <charset val="134"/>
    </font>
    <font>
      <sz val="12"/>
      <color theme="1"/>
      <name val="Book Antiqua"/>
      <charset val="134"/>
    </font>
    <font>
      <b/>
      <i/>
      <sz val="12"/>
      <color theme="1"/>
      <name val="Book Antiqua"/>
      <charset val="134"/>
    </font>
    <font>
      <sz val="12"/>
      <color theme="1"/>
      <name val="Calibri"/>
      <charset val="134"/>
      <scheme val="minor"/>
    </font>
    <font>
      <sz val="24"/>
      <color theme="1"/>
      <name val="Book Antiqua"/>
      <charset val="134"/>
    </font>
    <font>
      <sz val="22"/>
      <color theme="1"/>
      <name val="Book Antiqua"/>
      <charset val="134"/>
    </font>
    <font>
      <sz val="18"/>
      <color theme="1"/>
      <name val="Calibri"/>
      <charset val="134"/>
      <scheme val="minor"/>
    </font>
    <font>
      <b/>
      <sz val="22"/>
      <color theme="1"/>
      <name val="Calibri"/>
      <charset val="134"/>
      <scheme val="minor"/>
    </font>
    <font>
      <b/>
      <sz val="20"/>
      <color theme="1"/>
      <name val="Calibri"/>
      <charset val="134"/>
      <scheme val="minor"/>
    </font>
    <font>
      <sz val="23"/>
      <color theme="1"/>
      <name val="Calibri"/>
      <charset val="134"/>
      <scheme val="minor"/>
    </font>
    <font>
      <sz val="24"/>
      <color theme="1"/>
      <name val="Calibri"/>
      <charset val="134"/>
      <scheme val="minor"/>
    </font>
    <font>
      <sz val="20"/>
      <color theme="1"/>
      <name val="Calibri"/>
      <charset val="134"/>
      <scheme val="minor"/>
    </font>
    <font>
      <b/>
      <sz val="24"/>
      <color theme="1"/>
      <name val="Calibri"/>
      <charset val="134"/>
      <scheme val="minor"/>
    </font>
    <font>
      <b/>
      <sz val="20"/>
      <name val="Calibri"/>
      <charset val="134"/>
      <scheme val="minor"/>
    </font>
    <font>
      <sz val="12"/>
      <color theme="0"/>
      <name val="Calibri"/>
      <charset val="134"/>
      <scheme val="minor"/>
    </font>
    <font>
      <sz val="24"/>
      <color theme="0"/>
      <name val="Calibri"/>
      <charset val="134"/>
      <scheme val="minor"/>
    </font>
    <font>
      <sz val="20"/>
      <name val="Calibri"/>
      <charset val="134"/>
      <scheme val="minor"/>
    </font>
    <font>
      <sz val="18"/>
      <color theme="0"/>
      <name val="Calibri"/>
      <charset val="134"/>
      <scheme val="minor"/>
    </font>
    <font>
      <sz val="24"/>
      <color theme="1"/>
      <name val="Times New Roman"/>
      <charset val="134"/>
    </font>
    <font>
      <b/>
      <sz val="18"/>
      <color theme="1"/>
      <name val="Calibri"/>
      <charset val="134"/>
      <scheme val="minor"/>
    </font>
    <font>
      <sz val="22"/>
      <color theme="1"/>
      <name val="Calibri"/>
      <charset val="134"/>
      <scheme val="minor"/>
    </font>
    <font>
      <b/>
      <sz val="10"/>
      <color theme="1"/>
      <name val="Calibri"/>
      <charset val="134"/>
      <scheme val="minor"/>
    </font>
    <font>
      <sz val="14"/>
      <color theme="1"/>
      <name val="Calibri"/>
      <charset val="134"/>
      <scheme val="minor"/>
    </font>
    <font>
      <b/>
      <sz val="14"/>
      <color theme="1"/>
      <name val="Calibri"/>
      <charset val="134"/>
      <scheme val="minor"/>
    </font>
    <font>
      <sz val="28"/>
      <name val="Calibri"/>
      <charset val="134"/>
      <scheme val="minor"/>
    </font>
    <font>
      <sz val="18"/>
      <color theme="1"/>
      <name val="Times New Roman"/>
      <charset val="134"/>
    </font>
    <font>
      <sz val="18"/>
      <name val="Calibri"/>
      <charset val="134"/>
      <scheme val="minor"/>
    </font>
    <font>
      <sz val="11"/>
      <name val="Calibri"/>
      <charset val="134"/>
      <scheme val="minor"/>
    </font>
    <font>
      <b/>
      <sz val="11"/>
      <color theme="1"/>
      <name val="Calibri"/>
      <charset val="134"/>
      <scheme val="minor"/>
    </font>
    <font>
      <sz val="10"/>
      <color theme="1"/>
      <name val="Calibri"/>
      <charset val="134"/>
      <scheme val="minor"/>
    </font>
    <font>
      <b/>
      <sz val="8"/>
      <color theme="1"/>
      <name val="Calibri"/>
      <charset val="134"/>
      <scheme val="minor"/>
    </font>
    <font>
      <b/>
      <sz val="12"/>
      <color theme="1"/>
      <name val="Calibri"/>
      <charset val="134"/>
      <scheme val="minor"/>
    </font>
    <font>
      <sz val="16"/>
      <color theme="0"/>
      <name val="Calibri"/>
      <charset val="134"/>
      <scheme val="minor"/>
    </font>
    <font>
      <sz val="11"/>
      <color theme="0"/>
      <name val="Calibri"/>
      <charset val="134"/>
      <scheme val="minor"/>
    </font>
    <font>
      <sz val="11"/>
      <color theme="1"/>
      <name val="Times New Roman"/>
      <charset val="134"/>
    </font>
    <font>
      <sz val="10"/>
      <name val="Calibri"/>
      <charset val="134"/>
      <scheme val="minor"/>
    </font>
    <font>
      <u val="singleAccounting"/>
      <sz val="10"/>
      <color theme="1"/>
      <name val="Calibri"/>
      <charset val="134"/>
      <scheme val="minor"/>
    </font>
    <font>
      <sz val="10"/>
      <color rgb="FFFF0000"/>
      <name val="Calibri"/>
      <charset val="134"/>
      <scheme val="minor"/>
    </font>
    <font>
      <b/>
      <sz val="16"/>
      <color theme="1"/>
      <name val="Calibri"/>
      <charset val="134"/>
      <scheme val="minor"/>
    </font>
    <font>
      <sz val="16"/>
      <color theme="1"/>
      <name val="Calibri"/>
      <charset val="134"/>
      <scheme val="minor"/>
    </font>
    <font>
      <sz val="12"/>
      <color theme="1"/>
      <name val="Times New Roman"/>
      <charset val="134"/>
    </font>
    <font>
      <b/>
      <sz val="12"/>
      <color theme="1"/>
      <name val="Times New Roman"/>
      <charset val="134"/>
    </font>
    <font>
      <b/>
      <sz val="22"/>
      <color theme="1"/>
      <name val="Times New Roman"/>
      <charset val="134"/>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s>
  <fills count="40">
    <fill>
      <patternFill patternType="none"/>
    </fill>
    <fill>
      <patternFill patternType="gray125"/>
    </fill>
    <fill>
      <patternFill patternType="solid">
        <fgColor theme="0"/>
        <bgColor indexed="64"/>
      </patternFill>
    </fill>
    <fill>
      <patternFill patternType="solid">
        <fgColor theme="6" tint="0.799951170384838"/>
        <bgColor indexed="64"/>
      </patternFill>
    </fill>
    <fill>
      <patternFill patternType="solid">
        <fgColor theme="8" tint="0.399945066682943"/>
        <bgColor indexed="64"/>
      </patternFill>
    </fill>
    <fill>
      <patternFill patternType="solid">
        <fgColor theme="0" tint="-0.0499893185216834"/>
        <bgColor indexed="64"/>
      </patternFill>
    </fill>
    <fill>
      <patternFill patternType="solid">
        <fgColor rgb="FFFFFF00"/>
        <bgColor indexed="64"/>
      </patternFill>
    </fill>
    <fill>
      <patternFill patternType="solid">
        <fgColor theme="6" tint="0.399945066682943"/>
        <bgColor indexed="64"/>
      </patternFill>
    </fill>
    <fill>
      <patternFill patternType="solid">
        <fgColor rgb="FFFF0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66">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style="thin">
        <color rgb="FF000000"/>
      </top>
      <bottom/>
      <diagonal/>
    </border>
    <border>
      <left style="medium">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medium">
        <color auto="1"/>
      </right>
      <top/>
      <bottom style="medium">
        <color auto="1"/>
      </bottom>
      <diagonal/>
    </border>
    <border>
      <left style="medium">
        <color auto="1"/>
      </left>
      <right style="medium">
        <color auto="1"/>
      </right>
      <top/>
      <bottom style="medium">
        <color rgb="FF000000"/>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thin">
        <color auto="1"/>
      </left>
      <right style="medium">
        <color auto="1"/>
      </right>
      <top/>
      <bottom style="thin">
        <color auto="1"/>
      </bottom>
      <diagonal/>
    </border>
    <border>
      <left style="thin">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top/>
      <bottom style="thin">
        <color auto="1"/>
      </bottom>
      <diagonal/>
    </border>
    <border>
      <left style="medium">
        <color auto="1"/>
      </left>
      <right style="thin">
        <color auto="1"/>
      </right>
      <top/>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medium">
        <color auto="1"/>
      </top>
      <bottom style="thin">
        <color auto="1"/>
      </bottom>
      <diagonal/>
    </border>
    <border>
      <left style="thin">
        <color auto="1"/>
      </left>
      <right style="medium">
        <color auto="1"/>
      </right>
      <top style="medium">
        <color auto="1"/>
      </top>
      <bottom/>
      <diagonal/>
    </border>
    <border>
      <left style="thin">
        <color auto="1"/>
      </left>
      <right/>
      <top style="thin">
        <color auto="1"/>
      </top>
      <bottom style="medium">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medium">
        <color auto="1"/>
      </left>
      <right style="medium">
        <color auto="1"/>
      </right>
      <top/>
      <bottom/>
      <diagonal/>
    </border>
    <border>
      <left style="medium">
        <color auto="1"/>
      </left>
      <right/>
      <top style="thin">
        <color auto="1"/>
      </top>
      <bottom style="thin">
        <color auto="1"/>
      </bottom>
      <diagonal/>
    </border>
    <border>
      <left style="thin">
        <color auto="1"/>
      </left>
      <right/>
      <top/>
      <bottom/>
      <diagonal/>
    </border>
    <border>
      <left style="thin">
        <color auto="1"/>
      </left>
      <right style="thin">
        <color auto="1"/>
      </right>
      <top/>
      <bottom/>
      <diagonal/>
    </border>
    <border>
      <left style="medium">
        <color auto="1"/>
      </left>
      <right style="thin">
        <color auto="1"/>
      </right>
      <top style="medium">
        <color auto="1"/>
      </top>
      <bottom/>
      <diagonal/>
    </border>
    <border>
      <left style="medium">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177" fontId="0" fillId="0" borderId="0" applyFont="0" applyFill="0" applyBorder="0" applyAlignment="0" applyProtection="0">
      <alignment vertical="center"/>
    </xf>
    <xf numFmtId="42" fontId="0" fillId="0" borderId="0" applyFon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0" fillId="9" borderId="58" applyNumberFormat="0" applyFont="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59" applyNumberFormat="0" applyFill="0" applyAlignment="0" applyProtection="0">
      <alignment vertical="center"/>
    </xf>
    <xf numFmtId="0" fontId="52" fillId="0" borderId="59" applyNumberFormat="0" applyFill="0" applyAlignment="0" applyProtection="0">
      <alignment vertical="center"/>
    </xf>
    <xf numFmtId="0" fontId="53" fillId="0" borderId="60" applyNumberFormat="0" applyFill="0" applyAlignment="0" applyProtection="0">
      <alignment vertical="center"/>
    </xf>
    <xf numFmtId="0" fontId="53" fillId="0" borderId="0" applyNumberFormat="0" applyFill="0" applyBorder="0" applyAlignment="0" applyProtection="0">
      <alignment vertical="center"/>
    </xf>
    <xf numFmtId="0" fontId="54" fillId="10" borderId="61" applyNumberFormat="0" applyAlignment="0" applyProtection="0">
      <alignment vertical="center"/>
    </xf>
    <xf numFmtId="0" fontId="55" fillId="11" borderId="62" applyNumberFormat="0" applyAlignment="0" applyProtection="0">
      <alignment vertical="center"/>
    </xf>
    <xf numFmtId="0" fontId="56" fillId="11" borderId="61" applyNumberFormat="0" applyAlignment="0" applyProtection="0">
      <alignment vertical="center"/>
    </xf>
    <xf numFmtId="0" fontId="57" fillId="12" borderId="63" applyNumberFormat="0" applyAlignment="0" applyProtection="0">
      <alignment vertical="center"/>
    </xf>
    <xf numFmtId="0" fontId="58" fillId="0" borderId="64" applyNumberFormat="0" applyFill="0" applyAlignment="0" applyProtection="0">
      <alignment vertical="center"/>
    </xf>
    <xf numFmtId="0" fontId="59" fillId="0" borderId="65" applyNumberFormat="0" applyFill="0" applyAlignment="0" applyProtection="0">
      <alignment vertical="center"/>
    </xf>
    <xf numFmtId="0" fontId="60" fillId="13" borderId="0" applyNumberFormat="0" applyBorder="0" applyAlignment="0" applyProtection="0">
      <alignment vertical="center"/>
    </xf>
    <xf numFmtId="0" fontId="61" fillId="14" borderId="0" applyNumberFormat="0" applyBorder="0" applyAlignment="0" applyProtection="0">
      <alignment vertical="center"/>
    </xf>
    <xf numFmtId="0" fontId="62" fillId="15" borderId="0" applyNumberFormat="0" applyBorder="0" applyAlignment="0" applyProtection="0">
      <alignment vertical="center"/>
    </xf>
    <xf numFmtId="0" fontId="63" fillId="16" borderId="0" applyNumberFormat="0" applyBorder="0" applyAlignment="0" applyProtection="0">
      <alignment vertical="center"/>
    </xf>
    <xf numFmtId="0" fontId="64" fillId="17" borderId="0" applyNumberFormat="0" applyBorder="0" applyAlignment="0" applyProtection="0">
      <alignment vertical="center"/>
    </xf>
    <xf numFmtId="0" fontId="64" fillId="18" borderId="0" applyNumberFormat="0" applyBorder="0" applyAlignment="0" applyProtection="0">
      <alignment vertical="center"/>
    </xf>
    <xf numFmtId="0" fontId="63" fillId="19" borderId="0" applyNumberFormat="0" applyBorder="0" applyAlignment="0" applyProtection="0">
      <alignment vertical="center"/>
    </xf>
    <xf numFmtId="0" fontId="63" fillId="20" borderId="0" applyNumberFormat="0" applyBorder="0" applyAlignment="0" applyProtection="0">
      <alignment vertical="center"/>
    </xf>
    <xf numFmtId="0" fontId="64" fillId="21" borderId="0" applyNumberFormat="0" applyBorder="0" applyAlignment="0" applyProtection="0">
      <alignment vertical="center"/>
    </xf>
    <xf numFmtId="0" fontId="64" fillId="22" borderId="0" applyNumberFormat="0" applyBorder="0" applyAlignment="0" applyProtection="0">
      <alignment vertical="center"/>
    </xf>
    <xf numFmtId="0" fontId="63" fillId="23" borderId="0" applyNumberFormat="0" applyBorder="0" applyAlignment="0" applyProtection="0">
      <alignment vertical="center"/>
    </xf>
    <xf numFmtId="0" fontId="63" fillId="24" borderId="0" applyNumberFormat="0" applyBorder="0" applyAlignment="0" applyProtection="0">
      <alignment vertical="center"/>
    </xf>
    <xf numFmtId="0" fontId="64" fillId="25" borderId="0" applyNumberFormat="0" applyBorder="0" applyAlignment="0" applyProtection="0">
      <alignment vertical="center"/>
    </xf>
    <xf numFmtId="0" fontId="64" fillId="26" borderId="0" applyNumberFormat="0" applyBorder="0" applyAlignment="0" applyProtection="0">
      <alignment vertical="center"/>
    </xf>
    <xf numFmtId="0" fontId="63" fillId="27" borderId="0" applyNumberFormat="0" applyBorder="0" applyAlignment="0" applyProtection="0">
      <alignment vertical="center"/>
    </xf>
    <xf numFmtId="0" fontId="63" fillId="28" borderId="0" applyNumberFormat="0" applyBorder="0" applyAlignment="0" applyProtection="0">
      <alignment vertical="center"/>
    </xf>
    <xf numFmtId="0" fontId="64" fillId="29" borderId="0" applyNumberFormat="0" applyBorder="0" applyAlignment="0" applyProtection="0">
      <alignment vertical="center"/>
    </xf>
    <xf numFmtId="0" fontId="64" fillId="30" borderId="0" applyNumberFormat="0" applyBorder="0" applyAlignment="0" applyProtection="0">
      <alignment vertical="center"/>
    </xf>
    <xf numFmtId="0" fontId="63" fillId="31" borderId="0" applyNumberFormat="0" applyBorder="0" applyAlignment="0" applyProtection="0">
      <alignment vertical="center"/>
    </xf>
    <xf numFmtId="0" fontId="63" fillId="32" borderId="0" applyNumberFormat="0" applyBorder="0" applyAlignment="0" applyProtection="0">
      <alignment vertical="center"/>
    </xf>
    <xf numFmtId="0" fontId="64" fillId="33" borderId="0" applyNumberFormat="0" applyBorder="0" applyAlignment="0" applyProtection="0">
      <alignment vertical="center"/>
    </xf>
    <xf numFmtId="0" fontId="64" fillId="34" borderId="0" applyNumberFormat="0" applyBorder="0" applyAlignment="0" applyProtection="0">
      <alignment vertical="center"/>
    </xf>
    <xf numFmtId="0" fontId="63" fillId="35" borderId="0" applyNumberFormat="0" applyBorder="0" applyAlignment="0" applyProtection="0">
      <alignment vertical="center"/>
    </xf>
    <xf numFmtId="0" fontId="63" fillId="36" borderId="0" applyNumberFormat="0" applyBorder="0" applyAlignment="0" applyProtection="0">
      <alignment vertical="center"/>
    </xf>
    <xf numFmtId="0" fontId="64" fillId="37" borderId="0" applyNumberFormat="0" applyBorder="0" applyAlignment="0" applyProtection="0">
      <alignment vertical="center"/>
    </xf>
    <xf numFmtId="0" fontId="64" fillId="38" borderId="0" applyNumberFormat="0" applyBorder="0" applyAlignment="0" applyProtection="0">
      <alignment vertical="center"/>
    </xf>
    <xf numFmtId="0" fontId="63" fillId="39" borderId="0" applyNumberFormat="0" applyBorder="0" applyAlignment="0" applyProtection="0">
      <alignment vertical="center"/>
    </xf>
  </cellStyleXfs>
  <cellXfs count="592">
    <xf numFmtId="0" fontId="0" fillId="0" borderId="0" xfId="0"/>
    <xf numFmtId="0" fontId="1" fillId="2" borderId="0" xfId="0" applyFont="1" applyFill="1" applyAlignment="1">
      <alignment horizontal="center" vertical="center"/>
    </xf>
    <xf numFmtId="0" fontId="2" fillId="2" borderId="0" xfId="0" applyFont="1" applyFill="1" applyAlignment="1">
      <alignment horizontal="center" vertical="center"/>
    </xf>
    <xf numFmtId="0" fontId="2" fillId="2" borderId="0" xfId="0" applyFont="1" applyFill="1"/>
    <xf numFmtId="0" fontId="3" fillId="2" borderId="0" xfId="0" applyFont="1" applyFill="1" applyAlignment="1">
      <alignment horizontal="center"/>
    </xf>
    <xf numFmtId="49" fontId="4" fillId="2" borderId="0" xfId="0" applyNumberFormat="1" applyFont="1" applyFill="1" applyAlignment="1">
      <alignment horizontal="justify" vertical="top"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49" fontId="4" fillId="2" borderId="1" xfId="0" applyNumberFormat="1" applyFont="1" applyFill="1" applyBorder="1" applyAlignment="1">
      <alignment horizontal="center" vertical="center"/>
    </xf>
    <xf numFmtId="0" fontId="6" fillId="2" borderId="1" xfId="0" applyFont="1" applyFill="1" applyBorder="1" applyAlignment="1">
      <alignment horizontal="center" vertical="center"/>
    </xf>
    <xf numFmtId="0" fontId="7" fillId="2" borderId="0" xfId="0" applyFont="1" applyFill="1" applyAlignment="1">
      <alignment horizontal="center" vertical="center"/>
    </xf>
    <xf numFmtId="0" fontId="4"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8" fillId="2" borderId="0" xfId="0" applyFont="1" applyFill="1" applyAlignment="1">
      <alignment horizontal="center" vertical="center"/>
    </xf>
    <xf numFmtId="0" fontId="0" fillId="0" borderId="0" xfId="0" applyAlignment="1" applyProtection="1">
      <alignment vertical="center"/>
      <protection locked="0"/>
    </xf>
    <xf numFmtId="0" fontId="0" fillId="0" borderId="0" xfId="0" applyProtection="1">
      <protection locked="0"/>
    </xf>
    <xf numFmtId="0" fontId="9" fillId="0" borderId="0" xfId="0" applyFont="1" applyProtection="1">
      <protection locked="0"/>
    </xf>
    <xf numFmtId="0" fontId="0" fillId="2" borderId="0" xfId="0" applyFill="1" applyProtection="1">
      <protection locked="0"/>
    </xf>
    <xf numFmtId="0" fontId="10" fillId="0" borderId="0" xfId="0" applyFont="1" applyAlignment="1" applyProtection="1">
      <alignment horizontal="center"/>
      <protection locked="0"/>
    </xf>
    <xf numFmtId="0" fontId="11" fillId="0" borderId="2"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11" fillId="0" borderId="4" xfId="0" applyFont="1" applyBorder="1" applyAlignment="1" applyProtection="1">
      <alignment horizontal="center" vertical="center" wrapText="1"/>
      <protection locked="0"/>
    </xf>
    <xf numFmtId="0" fontId="11" fillId="0" borderId="5" xfId="0" applyFont="1" applyBorder="1" applyAlignment="1" applyProtection="1">
      <alignment horizontal="center" vertical="center" wrapText="1"/>
      <protection locked="0"/>
    </xf>
    <xf numFmtId="0" fontId="11" fillId="0" borderId="6"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11" fillId="0" borderId="9" xfId="0" applyFont="1" applyBorder="1" applyAlignment="1" applyProtection="1">
      <alignment horizontal="center" vertical="center" wrapText="1"/>
      <protection locked="0"/>
    </xf>
    <xf numFmtId="0" fontId="11" fillId="0" borderId="10" xfId="0" applyFont="1" applyBorder="1" applyAlignment="1" applyProtection="1">
      <alignment horizontal="center" vertical="center" wrapText="1"/>
      <protection locked="0"/>
    </xf>
    <xf numFmtId="0" fontId="11" fillId="0" borderId="11" xfId="0" applyFont="1" applyBorder="1" applyAlignment="1" applyProtection="1">
      <alignment horizontal="center" vertical="center" wrapText="1"/>
      <protection locked="0"/>
    </xf>
    <xf numFmtId="49" fontId="12" fillId="0" borderId="12" xfId="0" applyNumberFormat="1" applyFont="1" applyBorder="1" applyAlignment="1" applyProtection="1">
      <alignment horizontal="justify" vertical="center" wrapText="1"/>
      <protection locked="0"/>
    </xf>
    <xf numFmtId="0" fontId="12" fillId="0" borderId="13" xfId="0" applyFont="1" applyBorder="1" applyAlignment="1" applyProtection="1">
      <alignment horizontal="center" vertical="center" wrapText="1"/>
      <protection locked="0"/>
    </xf>
    <xf numFmtId="49" fontId="12" fillId="0" borderId="14" xfId="0" applyNumberFormat="1" applyFont="1" applyBorder="1" applyAlignment="1" applyProtection="1">
      <alignment horizontal="justify" vertical="center"/>
      <protection locked="0"/>
    </xf>
    <xf numFmtId="0" fontId="12" fillId="0" borderId="14" xfId="0" applyFont="1" applyBorder="1" applyAlignment="1" applyProtection="1">
      <alignment horizontal="justify" vertical="center" wrapText="1"/>
      <protection locked="0"/>
    </xf>
    <xf numFmtId="178" fontId="13" fillId="0" borderId="15" xfId="0" applyNumberFormat="1" applyFont="1" applyBorder="1" applyAlignment="1" applyProtection="1">
      <alignment vertical="center"/>
      <protection locked="0"/>
    </xf>
    <xf numFmtId="178" fontId="13" fillId="0" borderId="1" xfId="0" applyNumberFormat="1" applyFont="1" applyBorder="1" applyAlignment="1" applyProtection="1">
      <alignment vertical="center"/>
      <protection locked="0"/>
    </xf>
    <xf numFmtId="49" fontId="12" fillId="0" borderId="16" xfId="0" applyNumberFormat="1" applyFont="1" applyBorder="1" applyAlignment="1" applyProtection="1">
      <alignment horizontal="justify" vertical="center" wrapText="1"/>
      <protection locked="0"/>
    </xf>
    <xf numFmtId="0" fontId="12" fillId="0" borderId="17" xfId="0" applyFont="1" applyBorder="1" applyAlignment="1" applyProtection="1">
      <alignment horizontal="center" vertical="center" wrapText="1"/>
      <protection locked="0"/>
    </xf>
    <xf numFmtId="49" fontId="12" fillId="0" borderId="5" xfId="0" applyNumberFormat="1" applyFont="1" applyBorder="1" applyAlignment="1" applyProtection="1">
      <alignment horizontal="justify" vertical="center" wrapText="1"/>
      <protection locked="0"/>
    </xf>
    <xf numFmtId="0" fontId="12" fillId="0" borderId="5" xfId="0" applyFont="1" applyBorder="1" applyAlignment="1" applyProtection="1">
      <alignment horizontal="justify" vertical="center" wrapText="1"/>
      <protection locked="0"/>
    </xf>
    <xf numFmtId="0" fontId="14" fillId="3" borderId="18" xfId="0" applyFont="1" applyFill="1" applyBorder="1" applyAlignment="1" applyProtection="1">
      <alignment horizontal="center" vertical="center" wrapText="1"/>
      <protection locked="0"/>
    </xf>
    <xf numFmtId="0" fontId="14" fillId="3" borderId="0" xfId="0" applyFont="1" applyFill="1" applyAlignment="1" applyProtection="1">
      <alignment horizontal="center" vertical="center" wrapText="1"/>
      <protection locked="0"/>
    </xf>
    <xf numFmtId="0" fontId="14" fillId="3" borderId="19" xfId="0" applyFont="1" applyFill="1" applyBorder="1" applyAlignment="1" applyProtection="1">
      <alignment horizontal="center" vertical="center" wrapText="1"/>
      <protection locked="0"/>
    </xf>
    <xf numFmtId="0" fontId="14" fillId="3" borderId="20" xfId="0" applyFont="1" applyFill="1" applyBorder="1" applyAlignment="1" applyProtection="1">
      <alignment horizontal="center" vertical="center" wrapText="1"/>
      <protection locked="0"/>
    </xf>
    <xf numFmtId="178" fontId="15" fillId="3" borderId="6" xfId="0" applyNumberFormat="1" applyFont="1" applyFill="1" applyBorder="1" applyAlignment="1" applyProtection="1">
      <alignment vertical="center"/>
      <protection locked="0"/>
    </xf>
    <xf numFmtId="0" fontId="14" fillId="3" borderId="21" xfId="0" applyFont="1" applyFill="1" applyBorder="1" applyAlignment="1" applyProtection="1">
      <alignment horizontal="center" vertical="center" wrapText="1"/>
      <protection locked="0"/>
    </xf>
    <xf numFmtId="0" fontId="14" fillId="3" borderId="22" xfId="0" applyFont="1" applyFill="1" applyBorder="1" applyAlignment="1" applyProtection="1">
      <alignment horizontal="center" vertical="center" wrapText="1"/>
      <protection locked="0"/>
    </xf>
    <xf numFmtId="0" fontId="14" fillId="3" borderId="23" xfId="0" applyFont="1" applyFill="1" applyBorder="1" applyAlignment="1" applyProtection="1">
      <alignment horizontal="center" vertical="center" wrapText="1"/>
      <protection locked="0"/>
    </xf>
    <xf numFmtId="179" fontId="15" fillId="3" borderId="3" xfId="0" applyNumberFormat="1" applyFont="1" applyFill="1" applyBorder="1" applyAlignment="1" applyProtection="1">
      <alignment horizontal="center" vertical="center"/>
      <protection locked="0"/>
    </xf>
    <xf numFmtId="179" fontId="15" fillId="3" borderId="4" xfId="0" applyNumberFormat="1" applyFont="1" applyFill="1" applyBorder="1" applyAlignment="1" applyProtection="1">
      <alignment horizontal="center" vertical="center"/>
      <protection locked="0"/>
    </xf>
    <xf numFmtId="0" fontId="6" fillId="0" borderId="0" xfId="0" applyFont="1" applyProtection="1">
      <protection locked="0"/>
    </xf>
    <xf numFmtId="0" fontId="13" fillId="0" borderId="0" xfId="0" applyFont="1" applyProtection="1">
      <protection locked="0"/>
    </xf>
    <xf numFmtId="0" fontId="16" fillId="0" borderId="0" xfId="0" applyFont="1" applyProtection="1">
      <protection locked="0"/>
    </xf>
    <xf numFmtId="0" fontId="17" fillId="0" borderId="0" xfId="0" applyFont="1" applyProtection="1">
      <protection locked="0"/>
    </xf>
    <xf numFmtId="0" fontId="18" fillId="0" borderId="0" xfId="0" applyFont="1" applyProtection="1">
      <protection locked="0"/>
    </xf>
    <xf numFmtId="0" fontId="19" fillId="0" borderId="0" xfId="0" applyFont="1" applyProtection="1">
      <protection locked="0"/>
    </xf>
    <xf numFmtId="0" fontId="20" fillId="0" borderId="0" xfId="0" applyFont="1" applyProtection="1">
      <protection locked="0"/>
    </xf>
    <xf numFmtId="0" fontId="9" fillId="0" borderId="0" xfId="0" applyFont="1" applyAlignment="1" applyProtection="1">
      <alignment horizontal="center"/>
      <protection locked="0"/>
    </xf>
    <xf numFmtId="0" fontId="11" fillId="0" borderId="24" xfId="0" applyFont="1" applyBorder="1" applyAlignment="1" applyProtection="1">
      <alignment horizontal="center" vertical="center" wrapText="1"/>
      <protection locked="0"/>
    </xf>
    <xf numFmtId="0" fontId="11" fillId="0" borderId="25" xfId="0" applyFont="1" applyBorder="1" applyAlignment="1" applyProtection="1">
      <alignment horizontal="center" vertical="center" wrapText="1"/>
      <protection locked="0"/>
    </xf>
    <xf numFmtId="0" fontId="11" fillId="0" borderId="12" xfId="0" applyFont="1" applyBorder="1" applyAlignment="1" applyProtection="1">
      <alignment horizontal="center" vertical="center" wrapText="1"/>
      <protection locked="0"/>
    </xf>
    <xf numFmtId="0" fontId="11" fillId="0" borderId="26" xfId="0" applyFont="1" applyBorder="1" applyAlignment="1" applyProtection="1">
      <alignment horizontal="center" vertical="center" wrapText="1"/>
      <protection locked="0"/>
    </xf>
    <xf numFmtId="0" fontId="11" fillId="0" borderId="27" xfId="0" applyFont="1" applyBorder="1" applyAlignment="1" applyProtection="1">
      <alignment horizontal="center" vertical="center" wrapText="1"/>
      <protection locked="0"/>
    </xf>
    <xf numFmtId="0" fontId="11" fillId="0" borderId="28" xfId="0"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0" fontId="11" fillId="0" borderId="29" xfId="0" applyFont="1" applyBorder="1" applyAlignment="1" applyProtection="1">
      <alignment horizontal="center" vertical="center" wrapText="1"/>
      <protection locked="0"/>
    </xf>
    <xf numFmtId="0" fontId="11" fillId="0" borderId="30" xfId="0" applyFont="1" applyBorder="1" applyAlignment="1" applyProtection="1">
      <alignment horizontal="center" vertical="center" wrapText="1"/>
      <protection locked="0"/>
    </xf>
    <xf numFmtId="178" fontId="13" fillId="0" borderId="31" xfId="0" applyNumberFormat="1" applyFont="1" applyBorder="1" applyAlignment="1" applyProtection="1">
      <alignment vertical="center"/>
      <protection locked="0"/>
    </xf>
    <xf numFmtId="178" fontId="13" fillId="0" borderId="32" xfId="0" applyNumberFormat="1" applyFont="1" applyBorder="1" applyAlignment="1" applyProtection="1">
      <alignment horizontal="left" vertical="center"/>
      <protection locked="0"/>
    </xf>
    <xf numFmtId="178" fontId="13" fillId="0" borderId="11" xfId="0" applyNumberFormat="1" applyFont="1" applyBorder="1" applyAlignment="1" applyProtection="1">
      <alignment horizontal="left" vertical="center"/>
      <protection locked="0"/>
    </xf>
    <xf numFmtId="178" fontId="13" fillId="0" borderId="1" xfId="0" applyNumberFormat="1" applyFont="1" applyBorder="1" applyAlignment="1" applyProtection="1">
      <alignment horizontal="left" vertical="center"/>
      <protection locked="0"/>
    </xf>
    <xf numFmtId="0" fontId="13" fillId="0" borderId="33" xfId="0" applyFont="1" applyBorder="1" applyAlignment="1" applyProtection="1">
      <alignment horizontal="center" vertical="center" wrapText="1"/>
      <protection locked="0"/>
    </xf>
    <xf numFmtId="178" fontId="13" fillId="0" borderId="30" xfId="0" applyNumberFormat="1" applyFont="1" applyBorder="1" applyAlignment="1" applyProtection="1">
      <alignment horizontal="left" vertical="center"/>
      <protection locked="0"/>
    </xf>
    <xf numFmtId="178" fontId="15" fillId="3" borderId="34" xfId="0" applyNumberFormat="1" applyFont="1" applyFill="1" applyBorder="1" applyAlignment="1" applyProtection="1">
      <alignment vertical="center"/>
      <protection locked="0"/>
    </xf>
    <xf numFmtId="178" fontId="13" fillId="0" borderId="0" xfId="0" applyNumberFormat="1" applyFont="1" applyProtection="1">
      <protection locked="0"/>
    </xf>
    <xf numFmtId="179" fontId="15" fillId="3" borderId="35" xfId="0" applyNumberFormat="1" applyFont="1" applyFill="1" applyBorder="1" applyAlignment="1" applyProtection="1">
      <alignment horizontal="center" vertical="center"/>
      <protection locked="0"/>
    </xf>
    <xf numFmtId="0" fontId="21" fillId="0" borderId="0" xfId="0" applyFont="1" applyProtection="1">
      <protection locked="0"/>
    </xf>
    <xf numFmtId="0" fontId="11" fillId="0" borderId="36" xfId="0" applyFont="1" applyBorder="1" applyAlignment="1" applyProtection="1">
      <alignment horizontal="center" vertical="center" wrapText="1"/>
      <protection locked="0"/>
    </xf>
    <xf numFmtId="178" fontId="13" fillId="0" borderId="37" xfId="0" applyNumberFormat="1" applyFont="1" applyBorder="1" applyAlignment="1" applyProtection="1">
      <alignment horizontal="left" vertical="center"/>
      <protection locked="0"/>
    </xf>
    <xf numFmtId="0" fontId="11" fillId="0" borderId="35" xfId="0" applyFont="1" applyBorder="1" applyAlignment="1" applyProtection="1">
      <alignment horizontal="center" vertical="center" wrapText="1"/>
      <protection locked="0"/>
    </xf>
    <xf numFmtId="0" fontId="11" fillId="0" borderId="14" xfId="0" applyFont="1" applyBorder="1" applyAlignment="1" applyProtection="1">
      <alignment horizontal="center" vertical="center" wrapText="1"/>
      <protection locked="0"/>
    </xf>
    <xf numFmtId="0" fontId="11" fillId="0" borderId="38" xfId="0" applyFont="1" applyBorder="1" applyAlignment="1" applyProtection="1">
      <alignment horizontal="center" vertical="center" wrapText="1"/>
      <protection locked="0"/>
    </xf>
    <xf numFmtId="0" fontId="11" fillId="0" borderId="39" xfId="0" applyFont="1" applyBorder="1" applyAlignment="1" applyProtection="1">
      <alignment horizontal="center" vertical="center" wrapText="1"/>
      <protection locked="0"/>
    </xf>
    <xf numFmtId="178" fontId="13" fillId="0" borderId="29" xfId="0" applyNumberFormat="1" applyFont="1" applyBorder="1" applyAlignment="1" applyProtection="1">
      <alignment vertical="center"/>
      <protection locked="0"/>
    </xf>
    <xf numFmtId="178" fontId="13" fillId="0" borderId="30" xfId="0" applyNumberFormat="1" applyFont="1" applyBorder="1" applyAlignment="1" applyProtection="1">
      <alignment vertical="center"/>
      <protection locked="0"/>
    </xf>
    <xf numFmtId="0" fontId="11" fillId="0" borderId="40" xfId="0" applyFont="1" applyBorder="1" applyAlignment="1" applyProtection="1">
      <alignment horizontal="center" vertical="center" wrapText="1"/>
      <protection locked="0"/>
    </xf>
    <xf numFmtId="178" fontId="13" fillId="0" borderId="36" xfId="0" applyNumberFormat="1" applyFont="1" applyBorder="1" applyAlignment="1" applyProtection="1">
      <alignment vertical="center"/>
      <protection locked="0"/>
    </xf>
    <xf numFmtId="0" fontId="11" fillId="0" borderId="19" xfId="0"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0" fontId="11" fillId="4" borderId="6" xfId="0" applyFont="1" applyFill="1" applyBorder="1" applyAlignment="1" applyProtection="1">
      <alignment horizontal="center" vertical="center" wrapText="1"/>
      <protection locked="0"/>
    </xf>
    <xf numFmtId="0" fontId="11" fillId="4" borderId="7" xfId="0" applyFont="1" applyFill="1" applyBorder="1" applyAlignment="1" applyProtection="1">
      <alignment horizontal="center" vertical="center" wrapText="1"/>
      <protection locked="0"/>
    </xf>
    <xf numFmtId="0" fontId="11" fillId="0" borderId="21" xfId="0" applyFont="1" applyBorder="1" applyAlignment="1" applyProtection="1">
      <alignment horizontal="center" vertical="center" wrapText="1"/>
      <protection locked="0"/>
    </xf>
    <xf numFmtId="0" fontId="13" fillId="0" borderId="41" xfId="0" applyFont="1" applyBorder="1" applyAlignment="1" applyProtection="1">
      <alignment horizontal="center" vertical="center" wrapText="1"/>
      <protection locked="0"/>
    </xf>
    <xf numFmtId="178" fontId="13" fillId="0" borderId="26" xfId="0" applyNumberFormat="1" applyFont="1" applyBorder="1" applyAlignment="1" applyProtection="1">
      <alignment vertical="center"/>
      <protection locked="0"/>
    </xf>
    <xf numFmtId="178" fontId="15" fillId="3" borderId="42" xfId="0" applyNumberFormat="1" applyFont="1" applyFill="1" applyBorder="1" applyAlignment="1" applyProtection="1">
      <alignment vertical="center"/>
      <protection locked="0"/>
    </xf>
    <xf numFmtId="0" fontId="11" fillId="0" borderId="20" xfId="0" applyFont="1" applyBorder="1" applyAlignment="1" applyProtection="1">
      <alignment horizontal="center" vertical="center" wrapText="1"/>
      <protection locked="0"/>
    </xf>
    <xf numFmtId="0" fontId="14" fillId="0" borderId="0" xfId="0" applyFont="1" applyProtection="1">
      <protection locked="0"/>
    </xf>
    <xf numFmtId="0" fontId="11" fillId="4" borderId="24" xfId="0" applyFont="1" applyFill="1" applyBorder="1" applyAlignment="1" applyProtection="1">
      <alignment horizontal="center" vertical="center" wrapText="1"/>
      <protection locked="0"/>
    </xf>
    <xf numFmtId="0" fontId="11" fillId="0" borderId="43" xfId="0" applyFont="1" applyBorder="1" applyAlignment="1" applyProtection="1">
      <alignment horizontal="center" vertical="center" wrapText="1"/>
      <protection locked="0"/>
    </xf>
    <xf numFmtId="0" fontId="11" fillId="0" borderId="44" xfId="0" applyFont="1" applyBorder="1" applyAlignment="1" applyProtection="1">
      <alignment horizontal="center" vertical="center" wrapText="1"/>
      <protection locked="0"/>
    </xf>
    <xf numFmtId="0" fontId="11" fillId="0" borderId="45" xfId="0" applyFont="1" applyBorder="1" applyAlignment="1" applyProtection="1">
      <alignment horizontal="center" vertical="center" wrapText="1"/>
      <protection locked="0"/>
    </xf>
    <xf numFmtId="0" fontId="11" fillId="0" borderId="46" xfId="0" applyFont="1" applyBorder="1" applyAlignment="1" applyProtection="1">
      <alignment horizontal="center" vertical="center" wrapText="1"/>
      <protection locked="0"/>
    </xf>
    <xf numFmtId="178" fontId="13" fillId="0" borderId="21" xfId="0" applyNumberFormat="1" applyFont="1" applyBorder="1" applyAlignment="1" applyProtection="1">
      <alignment horizontal="left" vertical="center"/>
      <protection locked="0"/>
    </xf>
    <xf numFmtId="178" fontId="13" fillId="0" borderId="27" xfId="0" applyNumberFormat="1" applyFont="1" applyBorder="1" applyAlignment="1" applyProtection="1">
      <alignment horizontal="left" vertical="center"/>
      <protection locked="0"/>
    </xf>
    <xf numFmtId="0" fontId="11" fillId="0" borderId="47" xfId="0" applyFont="1" applyBorder="1" applyAlignment="1" applyProtection="1">
      <alignment horizontal="center" vertical="center" wrapText="1"/>
      <protection locked="0"/>
    </xf>
    <xf numFmtId="0" fontId="11" fillId="0" borderId="48" xfId="0" applyFont="1" applyBorder="1" applyAlignment="1" applyProtection="1">
      <alignment horizontal="center" vertical="center" wrapText="1"/>
      <protection locked="0"/>
    </xf>
    <xf numFmtId="0" fontId="11" fillId="0" borderId="49" xfId="0" applyFont="1" applyBorder="1" applyAlignment="1" applyProtection="1">
      <alignment horizontal="center" vertical="center" wrapText="1"/>
      <protection locked="0"/>
    </xf>
    <xf numFmtId="0" fontId="13" fillId="0" borderId="43" xfId="0" applyFont="1" applyBorder="1" applyAlignment="1" applyProtection="1">
      <alignment horizontal="center" vertical="center" wrapText="1"/>
      <protection locked="0"/>
    </xf>
    <xf numFmtId="0" fontId="9" fillId="0" borderId="0" xfId="0" applyFont="1" applyAlignment="1" applyProtection="1">
      <alignment vertical="center"/>
      <protection locked="0"/>
    </xf>
    <xf numFmtId="178" fontId="9" fillId="0" borderId="15" xfId="0" applyNumberFormat="1" applyFont="1" applyBorder="1" applyAlignment="1" applyProtection="1">
      <alignment vertical="center"/>
      <protection locked="0"/>
    </xf>
    <xf numFmtId="178" fontId="9" fillId="0" borderId="41" xfId="0" applyNumberFormat="1" applyFont="1" applyBorder="1" applyAlignment="1" applyProtection="1">
      <alignment horizontal="left" vertical="center"/>
      <protection locked="0"/>
    </xf>
    <xf numFmtId="178" fontId="9" fillId="0" borderId="37" xfId="0" applyNumberFormat="1" applyFont="1" applyBorder="1" applyAlignment="1" applyProtection="1">
      <alignment horizontal="left" vertical="center"/>
      <protection locked="0"/>
    </xf>
    <xf numFmtId="0" fontId="13" fillId="0" borderId="23" xfId="0" applyFont="1" applyBorder="1" applyAlignment="1" applyProtection="1">
      <alignment horizontal="center" vertical="center" wrapText="1"/>
      <protection locked="0"/>
    </xf>
    <xf numFmtId="178" fontId="9" fillId="0" borderId="1" xfId="0" applyNumberFormat="1" applyFont="1" applyBorder="1" applyAlignment="1" applyProtection="1">
      <alignment horizontal="left" vertical="center"/>
      <protection locked="0"/>
    </xf>
    <xf numFmtId="178" fontId="22" fillId="3" borderId="34" xfId="0" applyNumberFormat="1" applyFont="1" applyFill="1" applyBorder="1" applyAlignment="1" applyProtection="1">
      <alignment vertical="center"/>
      <protection locked="0"/>
    </xf>
    <xf numFmtId="0" fontId="9" fillId="0" borderId="18" xfId="0" applyFont="1" applyBorder="1" applyAlignment="1" applyProtection="1">
      <alignment horizontal="center"/>
      <protection locked="0"/>
    </xf>
    <xf numFmtId="0" fontId="9" fillId="0" borderId="19" xfId="0" applyFont="1" applyBorder="1" applyAlignment="1" applyProtection="1">
      <alignment horizontal="center"/>
      <protection locked="0"/>
    </xf>
    <xf numFmtId="0" fontId="9" fillId="0" borderId="33" xfId="0" applyFont="1" applyBorder="1" applyAlignment="1" applyProtection="1">
      <alignment horizontal="center" vertical="center" wrapText="1"/>
      <protection locked="0"/>
    </xf>
    <xf numFmtId="178" fontId="9" fillId="0" borderId="1" xfId="0" applyNumberFormat="1" applyFont="1" applyBorder="1" applyAlignment="1" applyProtection="1">
      <alignment vertical="center"/>
      <protection locked="0"/>
    </xf>
    <xf numFmtId="178" fontId="9" fillId="0" borderId="32" xfId="0" applyNumberFormat="1" applyFont="1" applyBorder="1" applyAlignment="1" applyProtection="1">
      <alignment horizontal="left" vertical="center"/>
      <protection locked="0"/>
    </xf>
    <xf numFmtId="178" fontId="9" fillId="0" borderId="0" xfId="0" applyNumberFormat="1" applyFont="1" applyProtection="1">
      <protection locked="0"/>
    </xf>
    <xf numFmtId="178" fontId="23" fillId="0" borderId="1" xfId="0" applyNumberFormat="1" applyFont="1" applyBorder="1" applyAlignment="1" applyProtection="1">
      <alignment vertical="center"/>
      <protection locked="0"/>
    </xf>
    <xf numFmtId="178" fontId="23" fillId="0" borderId="32" xfId="0" applyNumberFormat="1" applyFont="1" applyBorder="1" applyAlignment="1" applyProtection="1">
      <alignment horizontal="left" vertical="center"/>
      <protection locked="0"/>
    </xf>
    <xf numFmtId="178" fontId="23" fillId="0" borderId="37" xfId="0" applyNumberFormat="1" applyFont="1" applyBorder="1" applyAlignment="1" applyProtection="1">
      <alignment horizontal="left" vertical="center"/>
      <protection locked="0"/>
    </xf>
    <xf numFmtId="178" fontId="23" fillId="0" borderId="1" xfId="0" applyNumberFormat="1" applyFont="1" applyBorder="1" applyAlignment="1" applyProtection="1">
      <alignment horizontal="left" vertical="center"/>
      <protection locked="0"/>
    </xf>
    <xf numFmtId="178" fontId="10" fillId="3" borderId="34" xfId="0" applyNumberFormat="1" applyFont="1" applyFill="1" applyBorder="1" applyAlignment="1" applyProtection="1">
      <alignment vertical="center"/>
      <protection locked="0"/>
    </xf>
    <xf numFmtId="0" fontId="23" fillId="0" borderId="0" xfId="0" applyFont="1" applyProtection="1">
      <protection locked="0"/>
    </xf>
    <xf numFmtId="180" fontId="9" fillId="0" borderId="0" xfId="0" applyNumberFormat="1" applyFont="1" applyProtection="1">
      <protection locked="0"/>
    </xf>
    <xf numFmtId="180" fontId="14" fillId="0" borderId="0" xfId="0" applyNumberFormat="1" applyFont="1" applyProtection="1">
      <protection locked="0"/>
    </xf>
    <xf numFmtId="0" fontId="14" fillId="2" borderId="0" xfId="0" applyFont="1" applyFill="1" applyProtection="1">
      <protection locked="0"/>
    </xf>
    <xf numFmtId="0" fontId="11" fillId="2" borderId="10" xfId="0" applyFont="1" applyFill="1" applyBorder="1" applyAlignment="1" applyProtection="1">
      <alignment horizontal="center" vertical="center" wrapText="1"/>
      <protection locked="0"/>
    </xf>
    <xf numFmtId="0" fontId="11" fillId="2" borderId="11" xfId="0" applyFont="1" applyFill="1" applyBorder="1" applyAlignment="1" applyProtection="1">
      <alignment horizontal="center" vertical="center" wrapText="1"/>
      <protection locked="0"/>
    </xf>
    <xf numFmtId="0" fontId="11" fillId="2" borderId="47" xfId="0" applyFont="1" applyFill="1" applyBorder="1" applyAlignment="1" applyProtection="1">
      <alignment horizontal="center" vertical="center" wrapText="1"/>
      <protection locked="0"/>
    </xf>
    <xf numFmtId="0" fontId="11" fillId="2" borderId="48" xfId="0" applyFont="1" applyFill="1" applyBorder="1" applyAlignment="1" applyProtection="1">
      <alignment horizontal="center" vertical="center" wrapText="1"/>
      <protection locked="0"/>
    </xf>
    <xf numFmtId="0" fontId="11" fillId="2" borderId="26" xfId="0" applyFont="1" applyFill="1" applyBorder="1" applyAlignment="1" applyProtection="1">
      <alignment horizontal="center" vertical="center" wrapText="1"/>
      <protection locked="0"/>
    </xf>
    <xf numFmtId="0" fontId="11" fillId="2" borderId="27" xfId="0" applyFont="1" applyFill="1" applyBorder="1" applyAlignment="1" applyProtection="1">
      <alignment horizontal="center" vertical="center" wrapText="1"/>
      <protection locked="0"/>
    </xf>
    <xf numFmtId="0" fontId="11" fillId="2" borderId="49" xfId="0" applyFont="1" applyFill="1" applyBorder="1" applyAlignment="1" applyProtection="1">
      <alignment horizontal="center" vertical="center" wrapText="1"/>
      <protection locked="0"/>
    </xf>
    <xf numFmtId="0" fontId="11" fillId="2" borderId="40" xfId="0" applyFont="1" applyFill="1" applyBorder="1" applyAlignment="1" applyProtection="1">
      <alignment horizontal="center" vertical="center" wrapText="1"/>
      <protection locked="0"/>
    </xf>
    <xf numFmtId="178" fontId="14" fillId="2" borderId="1" xfId="0" applyNumberFormat="1" applyFont="1" applyFill="1" applyBorder="1" applyAlignment="1" applyProtection="1">
      <alignment vertical="center"/>
      <protection locked="0"/>
    </xf>
    <xf numFmtId="178" fontId="14" fillId="2" borderId="32" xfId="0" applyNumberFormat="1" applyFont="1" applyFill="1" applyBorder="1" applyAlignment="1" applyProtection="1">
      <alignment horizontal="left" vertical="center"/>
      <protection locked="0"/>
    </xf>
    <xf numFmtId="178" fontId="14" fillId="2" borderId="37" xfId="0" applyNumberFormat="1" applyFont="1" applyFill="1" applyBorder="1" applyAlignment="1" applyProtection="1">
      <alignment horizontal="left" vertical="center"/>
      <protection locked="0"/>
    </xf>
    <xf numFmtId="178" fontId="14" fillId="2" borderId="1" xfId="0" applyNumberFormat="1" applyFont="1" applyFill="1" applyBorder="1" applyAlignment="1" applyProtection="1">
      <alignment horizontal="left" vertical="center"/>
      <protection locked="0"/>
    </xf>
    <xf numFmtId="0" fontId="14" fillId="2" borderId="33" xfId="0" applyFont="1" applyFill="1" applyBorder="1" applyAlignment="1" applyProtection="1">
      <alignment horizontal="center" vertical="center" wrapText="1"/>
      <protection locked="0"/>
    </xf>
    <xf numFmtId="178" fontId="11" fillId="2" borderId="34" xfId="0" applyNumberFormat="1" applyFont="1" applyFill="1" applyBorder="1" applyAlignment="1" applyProtection="1">
      <alignment vertical="center"/>
      <protection locked="0"/>
    </xf>
    <xf numFmtId="0" fontId="9" fillId="2" borderId="0" xfId="0" applyFont="1" applyFill="1" applyProtection="1">
      <protection locked="0"/>
    </xf>
    <xf numFmtId="0" fontId="24" fillId="0" borderId="10" xfId="0" applyFont="1" applyBorder="1" applyAlignment="1" applyProtection="1">
      <alignment horizontal="center" vertical="center" wrapText="1"/>
      <protection locked="0"/>
    </xf>
    <xf numFmtId="0" fontId="22" fillId="0" borderId="11" xfId="0" applyFont="1" applyBorder="1" applyAlignment="1" applyProtection="1">
      <alignment horizontal="center" vertical="center" wrapText="1"/>
      <protection locked="0"/>
    </xf>
    <xf numFmtId="0" fontId="24" fillId="0" borderId="26" xfId="0" applyFont="1" applyBorder="1" applyAlignment="1" applyProtection="1">
      <alignment horizontal="center" vertical="center" wrapText="1"/>
      <protection locked="0"/>
    </xf>
    <xf numFmtId="178" fontId="14" fillId="0" borderId="32" xfId="0" applyNumberFormat="1" applyFont="1" applyBorder="1" applyAlignment="1" applyProtection="1">
      <alignment horizontal="left" vertical="center"/>
      <protection locked="0"/>
    </xf>
    <xf numFmtId="178" fontId="14" fillId="0" borderId="37" xfId="0" applyNumberFormat="1" applyFont="1" applyBorder="1" applyAlignment="1" applyProtection="1">
      <alignment horizontal="left" vertical="center"/>
      <protection locked="0"/>
    </xf>
    <xf numFmtId="178" fontId="14" fillId="0" borderId="1" xfId="0" applyNumberFormat="1" applyFont="1" applyBorder="1" applyAlignment="1" applyProtection="1">
      <alignment horizontal="left" vertical="center"/>
      <protection locked="0"/>
    </xf>
    <xf numFmtId="0" fontId="14" fillId="0" borderId="33" xfId="0" applyFont="1" applyBorder="1" applyAlignment="1" applyProtection="1">
      <alignment horizontal="center" vertical="center" wrapText="1"/>
      <protection locked="0"/>
    </xf>
    <xf numFmtId="0" fontId="14" fillId="0" borderId="18" xfId="0" applyFont="1" applyBorder="1" applyAlignment="1" applyProtection="1">
      <alignment horizontal="center"/>
      <protection locked="0"/>
    </xf>
    <xf numFmtId="0" fontId="14" fillId="0" borderId="19" xfId="0" applyFont="1" applyBorder="1" applyAlignment="1" applyProtection="1">
      <alignment horizontal="center"/>
      <protection locked="0"/>
    </xf>
    <xf numFmtId="178" fontId="0" fillId="0" borderId="0" xfId="0" applyNumberFormat="1" applyProtection="1">
      <protection locked="0"/>
    </xf>
    <xf numFmtId="0" fontId="24" fillId="0" borderId="11" xfId="0" applyFont="1" applyBorder="1" applyAlignment="1" applyProtection="1">
      <alignment horizontal="center" vertical="center" wrapText="1"/>
      <protection locked="0"/>
    </xf>
    <xf numFmtId="0" fontId="24" fillId="0" borderId="47" xfId="0" applyFont="1" applyBorder="1" applyAlignment="1" applyProtection="1">
      <alignment horizontal="center" vertical="center" wrapText="1"/>
      <protection locked="0"/>
    </xf>
    <xf numFmtId="0" fontId="24" fillId="0" borderId="48" xfId="0" applyFont="1" applyBorder="1" applyAlignment="1" applyProtection="1">
      <alignment horizontal="center" vertical="center" wrapText="1"/>
      <protection locked="0"/>
    </xf>
    <xf numFmtId="0" fontId="24" fillId="0" borderId="27" xfId="0" applyFont="1" applyBorder="1" applyAlignment="1" applyProtection="1">
      <alignment horizontal="center" vertical="center" wrapText="1"/>
      <protection locked="0"/>
    </xf>
    <xf numFmtId="0" fontId="24" fillId="0" borderId="49" xfId="0" applyFont="1" applyBorder="1" applyAlignment="1" applyProtection="1">
      <alignment horizontal="center" vertical="center" wrapText="1"/>
      <protection locked="0"/>
    </xf>
    <xf numFmtId="0" fontId="24" fillId="0" borderId="40" xfId="0" applyFont="1" applyBorder="1" applyAlignment="1" applyProtection="1">
      <alignment horizontal="center" vertical="center" wrapText="1"/>
      <protection locked="0"/>
    </xf>
    <xf numFmtId="0" fontId="13" fillId="0" borderId="18" xfId="0" applyFont="1" applyBorder="1" applyAlignment="1" applyProtection="1">
      <alignment horizontal="center"/>
      <protection locked="0"/>
    </xf>
    <xf numFmtId="0" fontId="13" fillId="0" borderId="19" xfId="0" applyFont="1" applyBorder="1" applyAlignment="1" applyProtection="1">
      <alignment horizontal="center"/>
      <protection locked="0"/>
    </xf>
    <xf numFmtId="0" fontId="0" fillId="0" borderId="18" xfId="0" applyBorder="1" applyAlignment="1" applyProtection="1">
      <alignment horizontal="center"/>
      <protection locked="0"/>
    </xf>
    <xf numFmtId="0" fontId="0" fillId="0" borderId="19" xfId="0" applyBorder="1" applyAlignment="1" applyProtection="1">
      <alignment horizontal="center"/>
      <protection locked="0"/>
    </xf>
    <xf numFmtId="178" fontId="9" fillId="0" borderId="50" xfId="0" applyNumberFormat="1" applyFont="1" applyBorder="1" applyAlignment="1" applyProtection="1">
      <alignment vertical="center"/>
      <protection locked="0"/>
    </xf>
    <xf numFmtId="178" fontId="9" fillId="0" borderId="10" xfId="0" applyNumberFormat="1" applyFont="1" applyBorder="1" applyAlignment="1" applyProtection="1">
      <alignment horizontal="left" vertical="center"/>
      <protection locked="0"/>
    </xf>
    <xf numFmtId="178" fontId="9" fillId="0" borderId="11" xfId="0" applyNumberFormat="1" applyFont="1" applyBorder="1" applyAlignment="1" applyProtection="1">
      <alignment horizontal="left" vertical="center"/>
      <protection locked="0"/>
    </xf>
    <xf numFmtId="178" fontId="9" fillId="0" borderId="27" xfId="0" applyNumberFormat="1" applyFont="1" applyBorder="1" applyAlignment="1" applyProtection="1">
      <alignment horizontal="left" vertical="center"/>
      <protection locked="0"/>
    </xf>
    <xf numFmtId="0" fontId="25" fillId="0" borderId="0" xfId="0" applyFont="1" applyProtection="1">
      <protection locked="0"/>
    </xf>
    <xf numFmtId="0" fontId="26" fillId="0" borderId="10" xfId="0" applyFont="1" applyBorder="1" applyAlignment="1" applyProtection="1">
      <alignment horizontal="center" vertical="center" wrapText="1"/>
      <protection locked="0"/>
    </xf>
    <xf numFmtId="0" fontId="26" fillId="0" borderId="11" xfId="0" applyFont="1" applyBorder="1" applyAlignment="1" applyProtection="1">
      <alignment horizontal="center" vertical="center" wrapText="1"/>
      <protection locked="0"/>
    </xf>
    <xf numFmtId="0" fontId="26" fillId="0" borderId="47" xfId="0" applyFont="1" applyBorder="1" applyAlignment="1" applyProtection="1">
      <alignment horizontal="center" vertical="center" wrapText="1"/>
      <protection locked="0"/>
    </xf>
    <xf numFmtId="0" fontId="26" fillId="0" borderId="48" xfId="0" applyFont="1" applyBorder="1" applyAlignment="1" applyProtection="1">
      <alignment horizontal="center" vertical="center" wrapText="1"/>
      <protection locked="0"/>
    </xf>
    <xf numFmtId="0" fontId="26" fillId="0" borderId="26" xfId="0" applyFont="1" applyBorder="1" applyAlignment="1" applyProtection="1">
      <alignment horizontal="center" vertical="center" wrapText="1"/>
      <protection locked="0"/>
    </xf>
    <xf numFmtId="0" fontId="26" fillId="0" borderId="27" xfId="0" applyFont="1" applyBorder="1" applyAlignment="1" applyProtection="1">
      <alignment horizontal="center" vertical="center" wrapText="1"/>
      <protection locked="0"/>
    </xf>
    <xf numFmtId="0" fontId="26" fillId="0" borderId="49" xfId="0" applyFont="1" applyBorder="1" applyAlignment="1" applyProtection="1">
      <alignment horizontal="center" vertical="center" wrapText="1"/>
      <protection locked="0"/>
    </xf>
    <xf numFmtId="0" fontId="26" fillId="0" borderId="40" xfId="0" applyFont="1" applyBorder="1" applyAlignment="1" applyProtection="1">
      <alignment horizontal="center" vertical="center" wrapText="1"/>
      <protection locked="0"/>
    </xf>
    <xf numFmtId="0" fontId="9" fillId="0" borderId="43" xfId="0" applyFont="1" applyBorder="1" applyAlignment="1" applyProtection="1">
      <alignment horizontal="center" vertical="center" wrapText="1"/>
      <protection locked="0"/>
    </xf>
    <xf numFmtId="178" fontId="25" fillId="2" borderId="1" xfId="0" applyNumberFormat="1" applyFont="1" applyFill="1" applyBorder="1" applyAlignment="1" applyProtection="1">
      <alignment vertical="center"/>
      <protection locked="0"/>
    </xf>
    <xf numFmtId="178" fontId="25" fillId="0" borderId="51" xfId="0" applyNumberFormat="1" applyFont="1" applyBorder="1" applyAlignment="1" applyProtection="1">
      <alignment horizontal="left" vertical="center"/>
      <protection locked="0"/>
    </xf>
    <xf numFmtId="178" fontId="25" fillId="0" borderId="11" xfId="0" applyNumberFormat="1" applyFont="1" applyBorder="1" applyAlignment="1" applyProtection="1">
      <alignment horizontal="left" vertical="center"/>
      <protection locked="0"/>
    </xf>
    <xf numFmtId="0" fontId="25" fillId="0" borderId="43" xfId="0" applyFont="1" applyBorder="1" applyAlignment="1" applyProtection="1">
      <alignment horizontal="center" vertical="center" wrapText="1"/>
      <protection locked="0"/>
    </xf>
    <xf numFmtId="0" fontId="9" fillId="0" borderId="23" xfId="0" applyFont="1" applyBorder="1" applyAlignment="1" applyProtection="1">
      <alignment horizontal="center" vertical="center" wrapText="1"/>
      <protection locked="0"/>
    </xf>
    <xf numFmtId="178" fontId="25" fillId="0" borderId="32" xfId="0" applyNumberFormat="1" applyFont="1" applyBorder="1" applyAlignment="1" applyProtection="1">
      <alignment horizontal="left" vertical="center"/>
      <protection locked="0"/>
    </xf>
    <xf numFmtId="178" fontId="25" fillId="0" borderId="30" xfId="0" applyNumberFormat="1" applyFont="1" applyBorder="1" applyAlignment="1" applyProtection="1">
      <alignment horizontal="left" vertical="center"/>
      <protection locked="0"/>
    </xf>
    <xf numFmtId="0" fontId="25" fillId="0" borderId="33" xfId="0" applyFont="1" applyBorder="1" applyAlignment="1" applyProtection="1">
      <alignment horizontal="center" vertical="center" wrapText="1"/>
      <protection locked="0"/>
    </xf>
    <xf numFmtId="178" fontId="26" fillId="3" borderId="34" xfId="0" applyNumberFormat="1" applyFont="1" applyFill="1" applyBorder="1" applyAlignment="1" applyProtection="1">
      <alignment vertical="center"/>
      <protection locked="0"/>
    </xf>
    <xf numFmtId="0" fontId="25" fillId="0" borderId="18" xfId="0" applyFont="1" applyBorder="1" applyAlignment="1" applyProtection="1">
      <alignment horizontal="center"/>
      <protection locked="0"/>
    </xf>
    <xf numFmtId="0" fontId="25" fillId="0" borderId="19" xfId="0" applyFont="1" applyBorder="1" applyAlignment="1" applyProtection="1">
      <alignment horizontal="center"/>
      <protection locked="0"/>
    </xf>
    <xf numFmtId="178" fontId="0" fillId="0" borderId="0" xfId="0" applyNumberFormat="1" applyAlignment="1" applyProtection="1">
      <alignment vertical="center"/>
      <protection locked="0"/>
    </xf>
    <xf numFmtId="181" fontId="0" fillId="0" borderId="0" xfId="0" applyNumberFormat="1" applyAlignment="1" applyProtection="1">
      <alignment vertical="center"/>
      <protection locked="0"/>
    </xf>
    <xf numFmtId="49" fontId="14" fillId="0" borderId="12" xfId="0" applyNumberFormat="1" applyFont="1" applyBorder="1" applyAlignment="1" applyProtection="1">
      <alignment horizontal="justify" vertical="center" wrapText="1"/>
      <protection locked="0"/>
    </xf>
    <xf numFmtId="0" fontId="14" fillId="0" borderId="12" xfId="0" applyFont="1" applyBorder="1" applyAlignment="1" applyProtection="1">
      <alignment horizontal="center" vertical="center" wrapText="1"/>
      <protection locked="0"/>
    </xf>
    <xf numFmtId="49" fontId="14" fillId="0" borderId="14" xfId="0" applyNumberFormat="1" applyFont="1" applyBorder="1" applyAlignment="1" applyProtection="1">
      <alignment horizontal="justify" vertical="center"/>
      <protection locked="0"/>
    </xf>
    <xf numFmtId="0" fontId="14" fillId="0" borderId="14" xfId="0" applyFont="1" applyBorder="1" applyAlignment="1" applyProtection="1">
      <alignment horizontal="justify" vertical="center" wrapText="1"/>
      <protection locked="0"/>
    </xf>
    <xf numFmtId="49" fontId="14" fillId="0" borderId="16" xfId="0" applyNumberFormat="1" applyFont="1" applyBorder="1" applyAlignment="1" applyProtection="1">
      <alignment horizontal="justify" vertical="center" wrapText="1"/>
      <protection locked="0"/>
    </xf>
    <xf numFmtId="0" fontId="14" fillId="0" borderId="52" xfId="0" applyFont="1" applyBorder="1" applyAlignment="1" applyProtection="1">
      <alignment horizontal="center" vertical="center" wrapText="1"/>
      <protection locked="0"/>
    </xf>
    <xf numFmtId="49" fontId="14" fillId="0" borderId="5" xfId="0" applyNumberFormat="1" applyFont="1" applyBorder="1" applyAlignment="1" applyProtection="1">
      <alignment horizontal="justify" vertical="center" wrapText="1"/>
      <protection locked="0"/>
    </xf>
    <xf numFmtId="0" fontId="14" fillId="0" borderId="5" xfId="0" applyFont="1" applyBorder="1" applyAlignment="1" applyProtection="1">
      <alignment horizontal="justify" vertical="center" wrapText="1"/>
      <protection locked="0"/>
    </xf>
    <xf numFmtId="0" fontId="23" fillId="3" borderId="18" xfId="0" applyFont="1" applyFill="1" applyBorder="1" applyAlignment="1" applyProtection="1">
      <alignment horizontal="center" vertical="center" wrapText="1"/>
      <protection locked="0"/>
    </xf>
    <xf numFmtId="0" fontId="23" fillId="3" borderId="19" xfId="0" applyFont="1" applyFill="1" applyBorder="1" applyAlignment="1" applyProtection="1">
      <alignment horizontal="center" vertical="center" wrapText="1"/>
      <protection locked="0"/>
    </xf>
    <xf numFmtId="0" fontId="23" fillId="3" borderId="20" xfId="0" applyFont="1" applyFill="1" applyBorder="1" applyAlignment="1" applyProtection="1">
      <alignment horizontal="center" vertical="center" wrapText="1"/>
      <protection locked="0"/>
    </xf>
    <xf numFmtId="178" fontId="22" fillId="3" borderId="6" xfId="0" applyNumberFormat="1" applyFont="1" applyFill="1" applyBorder="1" applyAlignment="1" applyProtection="1">
      <alignment vertical="center"/>
      <protection locked="0"/>
    </xf>
    <xf numFmtId="0" fontId="23" fillId="3" borderId="21" xfId="0" applyFont="1" applyFill="1" applyBorder="1" applyAlignment="1" applyProtection="1">
      <alignment horizontal="center" vertical="center" wrapText="1"/>
      <protection locked="0"/>
    </xf>
    <xf numFmtId="0" fontId="23" fillId="3" borderId="22" xfId="0" applyFont="1" applyFill="1" applyBorder="1" applyAlignment="1" applyProtection="1">
      <alignment horizontal="center" vertical="center" wrapText="1"/>
      <protection locked="0"/>
    </xf>
    <xf numFmtId="0" fontId="23" fillId="3" borderId="23" xfId="0" applyFont="1" applyFill="1" applyBorder="1" applyAlignment="1" applyProtection="1">
      <alignment horizontal="center" vertical="center" wrapText="1"/>
      <protection locked="0"/>
    </xf>
    <xf numFmtId="179" fontId="22" fillId="3" borderId="3" xfId="0" applyNumberFormat="1" applyFont="1" applyFill="1" applyBorder="1" applyAlignment="1" applyProtection="1">
      <alignment horizontal="center" vertical="center"/>
      <protection locked="0"/>
    </xf>
    <xf numFmtId="179" fontId="22" fillId="3" borderId="4" xfId="0" applyNumberFormat="1" applyFont="1" applyFill="1" applyBorder="1" applyAlignment="1" applyProtection="1">
      <alignment horizontal="center" vertical="center"/>
      <protection locked="0"/>
    </xf>
    <xf numFmtId="0" fontId="27" fillId="0" borderId="0" xfId="0" applyFont="1" applyProtection="1">
      <protection locked="0"/>
    </xf>
    <xf numFmtId="178" fontId="9" fillId="0" borderId="31" xfId="0" applyNumberFormat="1" applyFont="1" applyBorder="1" applyAlignment="1" applyProtection="1">
      <alignment vertical="center"/>
      <protection locked="0"/>
    </xf>
    <xf numFmtId="178" fontId="9" fillId="0" borderId="30" xfId="0" applyNumberFormat="1" applyFont="1" applyBorder="1" applyAlignment="1" applyProtection="1">
      <alignment horizontal="left" vertical="center"/>
      <protection locked="0"/>
    </xf>
    <xf numFmtId="179" fontId="22" fillId="3" borderId="35" xfId="0" applyNumberFormat="1" applyFont="1" applyFill="1" applyBorder="1" applyAlignment="1" applyProtection="1">
      <alignment horizontal="center" vertical="center"/>
      <protection locked="0"/>
    </xf>
    <xf numFmtId="0" fontId="28" fillId="0" borderId="0" xfId="0" applyFont="1" applyProtection="1">
      <protection locked="0"/>
    </xf>
    <xf numFmtId="178" fontId="9" fillId="0" borderId="29" xfId="0" applyNumberFormat="1" applyFont="1" applyBorder="1" applyAlignment="1" applyProtection="1">
      <alignment vertical="center"/>
      <protection locked="0"/>
    </xf>
    <xf numFmtId="178" fontId="9" fillId="0" borderId="30" xfId="0" applyNumberFormat="1" applyFont="1" applyBorder="1" applyAlignment="1" applyProtection="1">
      <alignment vertical="center"/>
      <protection locked="0"/>
    </xf>
    <xf numFmtId="178" fontId="9" fillId="0" borderId="36" xfId="0" applyNumberFormat="1" applyFont="1" applyBorder="1" applyAlignment="1" applyProtection="1">
      <alignment vertical="center"/>
      <protection locked="0"/>
    </xf>
    <xf numFmtId="0" fontId="9" fillId="0" borderId="41" xfId="0" applyFont="1" applyBorder="1" applyAlignment="1" applyProtection="1">
      <alignment horizontal="center" vertical="center" wrapText="1"/>
      <protection locked="0"/>
    </xf>
    <xf numFmtId="178" fontId="9" fillId="0" borderId="26" xfId="0" applyNumberFormat="1" applyFont="1" applyBorder="1" applyAlignment="1" applyProtection="1">
      <alignment vertical="center"/>
      <protection locked="0"/>
    </xf>
    <xf numFmtId="178" fontId="22" fillId="3" borderId="42" xfId="0" applyNumberFormat="1" applyFont="1" applyFill="1" applyBorder="1" applyAlignment="1" applyProtection="1">
      <alignment vertical="center"/>
      <protection locked="0"/>
    </xf>
    <xf numFmtId="178" fontId="9" fillId="0" borderId="21" xfId="0" applyNumberFormat="1" applyFont="1" applyBorder="1" applyAlignment="1" applyProtection="1">
      <alignment horizontal="left" vertical="center"/>
      <protection locked="0"/>
    </xf>
    <xf numFmtId="0" fontId="22" fillId="0" borderId="10" xfId="0" applyFont="1" applyBorder="1" applyAlignment="1" applyProtection="1">
      <alignment horizontal="center" vertical="center" wrapText="1"/>
      <protection locked="0"/>
    </xf>
    <xf numFmtId="0" fontId="22" fillId="0" borderId="26" xfId="0" applyFont="1" applyBorder="1" applyAlignment="1" applyProtection="1">
      <alignment horizontal="center" vertical="center" wrapText="1"/>
      <protection locked="0"/>
    </xf>
    <xf numFmtId="0" fontId="22" fillId="0" borderId="27" xfId="0" applyFont="1" applyBorder="1" applyAlignment="1" applyProtection="1">
      <alignment horizontal="center" vertical="center" wrapText="1"/>
      <protection locked="0"/>
    </xf>
    <xf numFmtId="0" fontId="22" fillId="0" borderId="47" xfId="0" applyFont="1" applyBorder="1" applyAlignment="1" applyProtection="1">
      <alignment horizontal="center" vertical="center" wrapText="1"/>
      <protection locked="0"/>
    </xf>
    <xf numFmtId="0" fontId="22" fillId="0" borderId="48" xfId="0" applyFont="1" applyBorder="1" applyAlignment="1" applyProtection="1">
      <alignment horizontal="center" vertical="center" wrapText="1"/>
      <protection locked="0"/>
    </xf>
    <xf numFmtId="0" fontId="22" fillId="0" borderId="49" xfId="0" applyFont="1" applyBorder="1" applyAlignment="1" applyProtection="1">
      <alignment horizontal="center" vertical="center" wrapText="1"/>
      <protection locked="0"/>
    </xf>
    <xf numFmtId="0" fontId="22" fillId="0" borderId="40" xfId="0" applyFont="1" applyBorder="1" applyAlignment="1" applyProtection="1">
      <alignment horizontal="center" vertical="center" wrapText="1"/>
      <protection locked="0"/>
    </xf>
    <xf numFmtId="49" fontId="14" fillId="0" borderId="12" xfId="0" applyNumberFormat="1" applyFont="1" applyBorder="1" applyAlignment="1" applyProtection="1">
      <alignment horizontal="left" vertical="center" wrapText="1"/>
      <protection locked="0"/>
    </xf>
    <xf numFmtId="49" fontId="14" fillId="0" borderId="14" xfId="0" applyNumberFormat="1" applyFont="1" applyBorder="1" applyAlignment="1" applyProtection="1">
      <alignment vertical="center"/>
      <protection locked="0"/>
    </xf>
    <xf numFmtId="0" fontId="14" fillId="0" borderId="14" xfId="0" applyFont="1" applyBorder="1" applyAlignment="1" applyProtection="1">
      <alignment vertical="center" wrapText="1"/>
      <protection locked="0"/>
    </xf>
    <xf numFmtId="49" fontId="14" fillId="0" borderId="16" xfId="0" applyNumberFormat="1" applyFont="1" applyBorder="1" applyAlignment="1" applyProtection="1">
      <alignment horizontal="left" vertical="center" wrapText="1"/>
      <protection locked="0"/>
    </xf>
    <xf numFmtId="49" fontId="14" fillId="0" borderId="5" xfId="0" applyNumberFormat="1" applyFont="1" applyBorder="1" applyAlignment="1" applyProtection="1">
      <alignment vertical="center" wrapText="1"/>
      <protection locked="0"/>
    </xf>
    <xf numFmtId="0" fontId="14" fillId="0" borderId="5" xfId="0" applyFont="1" applyBorder="1" applyAlignment="1" applyProtection="1">
      <alignment vertical="center" wrapText="1"/>
      <protection locked="0"/>
    </xf>
    <xf numFmtId="0" fontId="29" fillId="0" borderId="0" xfId="0" applyFont="1" applyAlignment="1" applyProtection="1">
      <alignment horizontal="center"/>
      <protection locked="0"/>
    </xf>
    <xf numFmtId="0" fontId="29" fillId="0" borderId="0" xfId="0" applyFont="1" applyProtection="1">
      <protection locked="0"/>
    </xf>
    <xf numFmtId="0" fontId="19" fillId="0" borderId="0" xfId="0" applyFont="1" applyAlignment="1" applyProtection="1">
      <alignment horizontal="center"/>
      <protection locked="0"/>
    </xf>
    <xf numFmtId="0" fontId="19" fillId="0" borderId="0" xfId="0" applyFont="1" applyAlignment="1" applyProtection="1">
      <alignment horizontal="right"/>
      <protection locked="0"/>
    </xf>
    <xf numFmtId="0" fontId="30" fillId="0" borderId="0" xfId="0" applyFont="1" applyProtection="1">
      <protection locked="0"/>
    </xf>
    <xf numFmtId="178" fontId="29" fillId="0" borderId="0" xfId="0" applyNumberFormat="1" applyFont="1" applyProtection="1">
      <protection locked="0"/>
    </xf>
    <xf numFmtId="178" fontId="9" fillId="0" borderId="32" xfId="0" applyNumberFormat="1" applyFont="1" applyBorder="1" applyAlignment="1" applyProtection="1">
      <alignment vertical="center"/>
      <protection locked="0"/>
    </xf>
    <xf numFmtId="178" fontId="9" fillId="0" borderId="53" xfId="0" applyNumberFormat="1" applyFont="1" applyBorder="1" applyAlignment="1" applyProtection="1">
      <alignment vertical="center"/>
      <protection locked="0"/>
    </xf>
    <xf numFmtId="0" fontId="23" fillId="0" borderId="0" xfId="0" applyFont="1" applyAlignment="1" applyProtection="1">
      <alignment horizontal="right"/>
      <protection locked="0"/>
    </xf>
    <xf numFmtId="49" fontId="14" fillId="0" borderId="12" xfId="0" applyNumberFormat="1" applyFont="1" applyBorder="1" applyAlignment="1" applyProtection="1">
      <alignment horizontal="center" vertical="center" wrapText="1"/>
      <protection locked="0"/>
    </xf>
    <xf numFmtId="49" fontId="14" fillId="0" borderId="52" xfId="0" applyNumberFormat="1" applyFont="1" applyBorder="1" applyAlignment="1" applyProtection="1">
      <alignment horizontal="center" vertical="center" wrapText="1"/>
      <protection locked="0"/>
    </xf>
    <xf numFmtId="49" fontId="14" fillId="0" borderId="16" xfId="0" applyNumberFormat="1" applyFont="1" applyBorder="1" applyAlignment="1" applyProtection="1">
      <alignment horizontal="center" vertical="center" wrapText="1"/>
      <protection locked="0"/>
    </xf>
    <xf numFmtId="0" fontId="31" fillId="0" borderId="0" xfId="0" applyFont="1" applyProtection="1">
      <protection locked="0"/>
    </xf>
    <xf numFmtId="0" fontId="19" fillId="0" borderId="54" xfId="0" applyFont="1" applyBorder="1" applyAlignment="1" applyProtection="1">
      <alignment horizontal="left" vertical="justify" wrapText="1"/>
      <protection locked="0"/>
    </xf>
    <xf numFmtId="0" fontId="19" fillId="0" borderId="0" xfId="0" applyFont="1" applyAlignment="1" applyProtection="1">
      <alignment horizontal="left" vertical="justify" wrapText="1"/>
      <protection locked="0"/>
    </xf>
    <xf numFmtId="0" fontId="29" fillId="0" borderId="0" xfId="0" applyFont="1" applyAlignment="1" applyProtection="1">
      <alignment horizontal="left" wrapText="1"/>
      <protection locked="0"/>
    </xf>
    <xf numFmtId="0" fontId="20" fillId="0" borderId="0" xfId="0" applyFont="1" applyAlignment="1" applyProtection="1">
      <alignment horizontal="center"/>
      <protection locked="0"/>
    </xf>
    <xf numFmtId="0" fontId="11" fillId="4" borderId="10" xfId="0" applyFont="1" applyFill="1" applyBorder="1" applyAlignment="1" applyProtection="1">
      <alignment horizontal="center" vertical="center" wrapText="1"/>
      <protection locked="0"/>
    </xf>
    <xf numFmtId="0" fontId="11" fillId="4" borderId="11" xfId="0" applyFont="1" applyFill="1" applyBorder="1" applyAlignment="1" applyProtection="1">
      <alignment horizontal="center" vertical="center" wrapText="1"/>
      <protection locked="0"/>
    </xf>
    <xf numFmtId="0" fontId="11" fillId="0" borderId="15"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178" fontId="9" fillId="5" borderId="15" xfId="0" applyNumberFormat="1" applyFont="1" applyFill="1" applyBorder="1" applyAlignment="1" applyProtection="1">
      <alignment vertical="center"/>
      <protection locked="0"/>
    </xf>
    <xf numFmtId="0" fontId="11" fillId="4" borderId="25" xfId="0" applyFont="1" applyFill="1" applyBorder="1" applyAlignment="1" applyProtection="1">
      <alignment horizontal="center" vertical="center" wrapText="1"/>
      <protection locked="0"/>
    </xf>
    <xf numFmtId="0" fontId="11" fillId="0" borderId="31" xfId="0" applyFont="1" applyBorder="1" applyAlignment="1" applyProtection="1">
      <alignment horizontal="center" vertical="center" wrapText="1"/>
      <protection locked="0"/>
    </xf>
    <xf numFmtId="0" fontId="14" fillId="6" borderId="0" xfId="0" applyFont="1" applyFill="1" applyProtection="1">
      <protection locked="0"/>
    </xf>
    <xf numFmtId="0" fontId="11" fillId="6" borderId="10" xfId="0" applyFont="1" applyFill="1" applyBorder="1" applyAlignment="1" applyProtection="1">
      <alignment horizontal="center" vertical="center" wrapText="1"/>
      <protection locked="0"/>
    </xf>
    <xf numFmtId="0" fontId="11" fillId="6" borderId="11" xfId="0" applyFont="1" applyFill="1" applyBorder="1" applyAlignment="1" applyProtection="1">
      <alignment horizontal="center" vertical="center" wrapText="1"/>
      <protection locked="0"/>
    </xf>
    <xf numFmtId="0" fontId="11" fillId="6" borderId="47" xfId="0" applyFont="1" applyFill="1" applyBorder="1" applyAlignment="1" applyProtection="1">
      <alignment horizontal="center" vertical="center" wrapText="1"/>
      <protection locked="0"/>
    </xf>
    <xf numFmtId="0" fontId="11" fillId="6" borderId="48" xfId="0" applyFont="1" applyFill="1" applyBorder="1" applyAlignment="1" applyProtection="1">
      <alignment horizontal="center" vertical="center" wrapText="1"/>
      <protection locked="0"/>
    </xf>
    <xf numFmtId="0" fontId="11" fillId="6" borderId="26" xfId="0" applyFont="1" applyFill="1" applyBorder="1" applyAlignment="1" applyProtection="1">
      <alignment horizontal="center" vertical="center" wrapText="1"/>
      <protection locked="0"/>
    </xf>
    <xf numFmtId="0" fontId="11" fillId="6" borderId="27" xfId="0" applyFont="1" applyFill="1" applyBorder="1" applyAlignment="1" applyProtection="1">
      <alignment horizontal="center" vertical="center" wrapText="1"/>
      <protection locked="0"/>
    </xf>
    <xf numFmtId="0" fontId="11" fillId="6" borderId="49" xfId="0" applyFont="1" applyFill="1" applyBorder="1" applyAlignment="1" applyProtection="1">
      <alignment horizontal="center" vertical="center" wrapText="1"/>
      <protection locked="0"/>
    </xf>
    <xf numFmtId="0" fontId="11" fillId="6" borderId="40" xfId="0" applyFont="1" applyFill="1" applyBorder="1" applyAlignment="1" applyProtection="1">
      <alignment horizontal="center" vertical="center" wrapText="1"/>
      <protection locked="0"/>
    </xf>
    <xf numFmtId="178" fontId="14" fillId="6" borderId="1" xfId="0" applyNumberFormat="1" applyFont="1" applyFill="1" applyBorder="1" applyAlignment="1" applyProtection="1">
      <alignment vertical="center"/>
      <protection locked="0"/>
    </xf>
    <xf numFmtId="178" fontId="14" fillId="6" borderId="32" xfId="0" applyNumberFormat="1" applyFont="1" applyFill="1" applyBorder="1" applyAlignment="1" applyProtection="1">
      <alignment horizontal="left" vertical="center"/>
      <protection locked="0"/>
    </xf>
    <xf numFmtId="178" fontId="14" fillId="6" borderId="37" xfId="0" applyNumberFormat="1" applyFont="1" applyFill="1" applyBorder="1" applyAlignment="1" applyProtection="1">
      <alignment horizontal="left" vertical="center"/>
      <protection locked="0"/>
    </xf>
    <xf numFmtId="178" fontId="14" fillId="6" borderId="1" xfId="0" applyNumberFormat="1" applyFont="1" applyFill="1" applyBorder="1" applyAlignment="1" applyProtection="1">
      <alignment horizontal="left" vertical="center"/>
      <protection locked="0"/>
    </xf>
    <xf numFmtId="0" fontId="14" fillId="6" borderId="33" xfId="0" applyFont="1" applyFill="1" applyBorder="1" applyAlignment="1" applyProtection="1">
      <alignment horizontal="center" vertical="center" wrapText="1"/>
      <protection locked="0"/>
    </xf>
    <xf numFmtId="178" fontId="14" fillId="4" borderId="1" xfId="0" applyNumberFormat="1" applyFont="1" applyFill="1" applyBorder="1" applyAlignment="1" applyProtection="1">
      <alignment vertical="center"/>
      <protection locked="0"/>
    </xf>
    <xf numFmtId="178" fontId="14" fillId="0" borderId="1" xfId="0" applyNumberFormat="1" applyFont="1" applyBorder="1" applyAlignment="1" applyProtection="1">
      <alignment vertical="center"/>
      <protection locked="0"/>
    </xf>
    <xf numFmtId="178" fontId="11" fillId="3" borderId="34" xfId="0" applyNumberFormat="1" applyFont="1" applyFill="1" applyBorder="1" applyAlignment="1" applyProtection="1">
      <alignment vertical="center"/>
      <protection locked="0"/>
    </xf>
    <xf numFmtId="178" fontId="11" fillId="7" borderId="34" xfId="0" applyNumberFormat="1" applyFont="1" applyFill="1" applyBorder="1" applyAlignment="1" applyProtection="1">
      <alignment vertical="center"/>
      <protection locked="0"/>
    </xf>
    <xf numFmtId="178" fontId="32" fillId="0" borderId="1" xfId="0" applyNumberFormat="1" applyFont="1" applyBorder="1" applyAlignment="1" applyProtection="1">
      <alignment vertical="center"/>
      <protection locked="0"/>
    </xf>
    <xf numFmtId="178" fontId="32" fillId="0" borderId="32" xfId="0" applyNumberFormat="1" applyFont="1" applyBorder="1" applyAlignment="1" applyProtection="1">
      <alignment horizontal="left" vertical="center"/>
      <protection locked="0"/>
    </xf>
    <xf numFmtId="178" fontId="32" fillId="0" borderId="37" xfId="0" applyNumberFormat="1" applyFont="1" applyBorder="1" applyAlignment="1" applyProtection="1">
      <alignment horizontal="left" vertical="center"/>
      <protection locked="0"/>
    </xf>
    <xf numFmtId="178" fontId="32" fillId="0" borderId="1" xfId="0" applyNumberFormat="1" applyFont="1" applyBorder="1" applyAlignment="1" applyProtection="1">
      <alignment horizontal="left" vertical="center"/>
      <protection locked="0"/>
    </xf>
    <xf numFmtId="178" fontId="24" fillId="3" borderId="34" xfId="0" applyNumberFormat="1" applyFont="1" applyFill="1" applyBorder="1" applyAlignment="1" applyProtection="1">
      <alignment vertical="center"/>
      <protection locked="0"/>
    </xf>
    <xf numFmtId="0" fontId="33" fillId="0" borderId="11" xfId="0" applyFont="1" applyBorder="1" applyAlignment="1" applyProtection="1">
      <alignment horizontal="center" vertical="center" wrapText="1"/>
      <protection locked="0"/>
    </xf>
    <xf numFmtId="0" fontId="32" fillId="0" borderId="33" xfId="0" applyFont="1" applyBorder="1" applyAlignment="1" applyProtection="1">
      <alignment horizontal="center" vertical="center" wrapText="1"/>
      <protection locked="0"/>
    </xf>
    <xf numFmtId="178" fontId="0" fillId="0" borderId="1" xfId="0" applyNumberFormat="1" applyBorder="1" applyAlignment="1" applyProtection="1">
      <alignment vertical="center"/>
      <protection locked="0"/>
    </xf>
    <xf numFmtId="178" fontId="0" fillId="2" borderId="1" xfId="0" applyNumberFormat="1" applyFill="1" applyBorder="1" applyAlignment="1" applyProtection="1">
      <alignment vertical="center"/>
      <protection locked="0"/>
    </xf>
    <xf numFmtId="178" fontId="32" fillId="0" borderId="51" xfId="0" applyNumberFormat="1" applyFont="1" applyBorder="1" applyAlignment="1" applyProtection="1">
      <alignment horizontal="left" vertical="center"/>
      <protection locked="0"/>
    </xf>
    <xf numFmtId="178" fontId="32" fillId="0" borderId="11" xfId="0" applyNumberFormat="1" applyFont="1" applyBorder="1" applyAlignment="1" applyProtection="1">
      <alignment horizontal="left" vertical="center"/>
      <protection locked="0"/>
    </xf>
    <xf numFmtId="0" fontId="32" fillId="0" borderId="43" xfId="0" applyFont="1" applyBorder="1" applyAlignment="1" applyProtection="1">
      <alignment horizontal="center" vertical="center" wrapText="1"/>
      <protection locked="0"/>
    </xf>
    <xf numFmtId="178" fontId="32" fillId="0" borderId="55" xfId="0" applyNumberFormat="1" applyFont="1" applyBorder="1" applyAlignment="1" applyProtection="1">
      <alignment horizontal="left" vertical="center"/>
      <protection locked="0"/>
    </xf>
    <xf numFmtId="178" fontId="32" fillId="0" borderId="30" xfId="0" applyNumberFormat="1" applyFont="1" applyBorder="1" applyAlignment="1" applyProtection="1">
      <alignment horizontal="left" vertical="center"/>
      <protection locked="0"/>
    </xf>
    <xf numFmtId="0" fontId="22" fillId="0" borderId="0" xfId="0" applyFont="1" applyAlignment="1" applyProtection="1">
      <alignment horizontal="center"/>
      <protection locked="0"/>
    </xf>
    <xf numFmtId="0" fontId="24" fillId="0" borderId="2"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4" fillId="0" borderId="3" xfId="0" applyFont="1" applyBorder="1" applyAlignment="1" applyProtection="1">
      <alignment horizontal="center" vertical="center" wrapText="1"/>
      <protection locked="0"/>
    </xf>
    <xf numFmtId="0" fontId="24" fillId="0" borderId="4" xfId="0" applyFont="1" applyBorder="1" applyAlignment="1" applyProtection="1">
      <alignment horizontal="center" vertical="center" wrapText="1"/>
      <protection locked="0"/>
    </xf>
    <xf numFmtId="0" fontId="24" fillId="0" borderId="5" xfId="0" applyFont="1" applyBorder="1" applyAlignment="1" applyProtection="1">
      <alignment horizontal="center" vertical="center" wrapText="1"/>
      <protection locked="0"/>
    </xf>
    <xf numFmtId="0" fontId="34" fillId="0" borderId="5" xfId="0" applyFont="1" applyBorder="1" applyAlignment="1" applyProtection="1">
      <alignment horizontal="center" vertical="center" wrapText="1"/>
      <protection locked="0"/>
    </xf>
    <xf numFmtId="0" fontId="24" fillId="0" borderId="6" xfId="0" applyFont="1" applyBorder="1" applyAlignment="1" applyProtection="1">
      <alignment horizontal="center" vertical="center" wrapText="1"/>
      <protection locked="0"/>
    </xf>
    <xf numFmtId="0" fontId="24" fillId="0" borderId="7" xfId="0" applyFont="1" applyBorder="1" applyAlignment="1" applyProtection="1">
      <alignment horizontal="center" vertical="center" wrapText="1"/>
      <protection locked="0"/>
    </xf>
    <xf numFmtId="0" fontId="24" fillId="0" borderId="8" xfId="0" applyFont="1" applyBorder="1" applyAlignment="1" applyProtection="1">
      <alignment horizontal="center" vertical="center" wrapText="1"/>
      <protection locked="0"/>
    </xf>
    <xf numFmtId="0" fontId="34" fillId="0" borderId="8" xfId="0" applyFont="1" applyBorder="1" applyAlignment="1" applyProtection="1">
      <alignment horizontal="center" vertical="center" wrapText="1"/>
      <protection locked="0"/>
    </xf>
    <xf numFmtId="0" fontId="33" fillId="0" borderId="10" xfId="0" applyFont="1" applyBorder="1" applyAlignment="1" applyProtection="1">
      <alignment horizontal="center" vertical="center" wrapText="1"/>
      <protection locked="0"/>
    </xf>
    <xf numFmtId="49" fontId="6" fillId="0" borderId="12" xfId="0" applyNumberFormat="1"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49" fontId="6" fillId="0" borderId="14" xfId="0" applyNumberFormat="1" applyFont="1" applyBorder="1" applyAlignment="1" applyProtection="1">
      <alignment vertical="center"/>
      <protection locked="0"/>
    </xf>
    <xf numFmtId="0" fontId="6" fillId="0" borderId="14" xfId="0" applyFont="1" applyBorder="1" applyAlignment="1" applyProtection="1">
      <alignment vertical="center" wrapText="1"/>
      <protection locked="0"/>
    </xf>
    <xf numFmtId="178" fontId="0" fillId="0" borderId="15" xfId="0" applyNumberFormat="1" applyBorder="1" applyAlignment="1" applyProtection="1">
      <alignment vertical="center"/>
      <protection locked="0"/>
    </xf>
    <xf numFmtId="49" fontId="6" fillId="0" borderId="52" xfId="0" applyNumberFormat="1" applyFont="1" applyBorder="1" applyAlignment="1" applyProtection="1">
      <alignment horizontal="center" vertical="center" wrapText="1"/>
      <protection locked="0"/>
    </xf>
    <xf numFmtId="0" fontId="6" fillId="0" borderId="52" xfId="0" applyFont="1" applyBorder="1" applyAlignment="1" applyProtection="1">
      <alignment horizontal="center" vertical="center" wrapText="1"/>
      <protection locked="0"/>
    </xf>
    <xf numFmtId="49" fontId="6" fillId="0" borderId="5" xfId="0" applyNumberFormat="1" applyFont="1" applyBorder="1" applyAlignment="1" applyProtection="1">
      <alignment vertical="center" wrapText="1"/>
      <protection locked="0"/>
    </xf>
    <xf numFmtId="49" fontId="6" fillId="0" borderId="16" xfId="0" applyNumberFormat="1" applyFont="1" applyBorder="1" applyAlignment="1" applyProtection="1">
      <alignment horizontal="center" vertical="center" wrapText="1"/>
      <protection locked="0"/>
    </xf>
    <xf numFmtId="0" fontId="6" fillId="0" borderId="5" xfId="0" applyFont="1" applyBorder="1" applyAlignment="1" applyProtection="1">
      <alignment vertical="center" wrapText="1"/>
      <protection locked="0"/>
    </xf>
    <xf numFmtId="0" fontId="25" fillId="3" borderId="18" xfId="0" applyFont="1" applyFill="1" applyBorder="1" applyAlignment="1" applyProtection="1">
      <alignment horizontal="center" vertical="center" wrapText="1"/>
      <protection locked="0"/>
    </xf>
    <xf numFmtId="0" fontId="25" fillId="3" borderId="19" xfId="0" applyFont="1" applyFill="1" applyBorder="1" applyAlignment="1" applyProtection="1">
      <alignment horizontal="center" vertical="center" wrapText="1"/>
      <protection locked="0"/>
    </xf>
    <xf numFmtId="0" fontId="25" fillId="3" borderId="20" xfId="0" applyFont="1" applyFill="1" applyBorder="1" applyAlignment="1" applyProtection="1">
      <alignment horizontal="center" vertical="center" wrapText="1"/>
      <protection locked="0"/>
    </xf>
    <xf numFmtId="178" fontId="31" fillId="3" borderId="6" xfId="0" applyNumberFormat="1" applyFont="1" applyFill="1" applyBorder="1" applyAlignment="1" applyProtection="1">
      <alignment vertical="center"/>
      <protection locked="0"/>
    </xf>
    <xf numFmtId="0" fontId="25" fillId="3" borderId="21" xfId="0" applyFont="1" applyFill="1" applyBorder="1" applyAlignment="1" applyProtection="1">
      <alignment horizontal="center" vertical="center" wrapText="1"/>
      <protection locked="0"/>
    </xf>
    <xf numFmtId="0" fontId="25" fillId="3" borderId="22" xfId="0" applyFont="1" applyFill="1" applyBorder="1" applyAlignment="1" applyProtection="1">
      <alignment horizontal="center" vertical="center" wrapText="1"/>
      <protection locked="0"/>
    </xf>
    <xf numFmtId="0" fontId="25" fillId="3" borderId="23" xfId="0" applyFont="1" applyFill="1" applyBorder="1" applyAlignment="1" applyProtection="1">
      <alignment horizontal="center" vertical="center" wrapText="1"/>
      <protection locked="0"/>
    </xf>
    <xf numFmtId="179" fontId="31" fillId="3" borderId="3" xfId="0" applyNumberFormat="1" applyFont="1" applyFill="1" applyBorder="1" applyAlignment="1" applyProtection="1">
      <alignment horizontal="center" vertical="center"/>
      <protection locked="0"/>
    </xf>
    <xf numFmtId="179" fontId="31" fillId="3" borderId="4" xfId="0" applyNumberFormat="1" applyFont="1" applyFill="1" applyBorder="1" applyAlignment="1" applyProtection="1">
      <alignment horizontal="center" vertical="center"/>
      <protection locked="0"/>
    </xf>
    <xf numFmtId="0" fontId="35" fillId="0" borderId="0" xfId="0" applyFont="1" applyProtection="1">
      <protection locked="0"/>
    </xf>
    <xf numFmtId="0" fontId="36" fillId="0" borderId="0" xfId="0" applyFont="1" applyProtection="1">
      <protection locked="0"/>
    </xf>
    <xf numFmtId="0" fontId="35" fillId="0" borderId="0" xfId="0" applyFont="1" applyAlignment="1">
      <alignment horizontal="left" vertical="top" wrapText="1"/>
    </xf>
    <xf numFmtId="0" fontId="24" fillId="0" borderId="24" xfId="0" applyFont="1" applyBorder="1" applyAlignment="1" applyProtection="1">
      <alignment horizontal="center" vertical="center" wrapText="1"/>
      <protection locked="0"/>
    </xf>
    <xf numFmtId="0" fontId="24" fillId="0" borderId="25" xfId="0" applyFont="1" applyBorder="1" applyAlignment="1" applyProtection="1">
      <alignment horizontal="center" vertical="center" wrapText="1"/>
      <protection locked="0"/>
    </xf>
    <xf numFmtId="0" fontId="24" fillId="0" borderId="12" xfId="0" applyFont="1" applyBorder="1" applyAlignment="1" applyProtection="1">
      <alignment horizontal="center" vertical="center" wrapText="1"/>
      <protection locked="0"/>
    </xf>
    <xf numFmtId="0" fontId="33" fillId="0" borderId="25" xfId="0" applyFont="1" applyBorder="1" applyAlignment="1" applyProtection="1">
      <alignment horizontal="center" vertical="center" wrapText="1"/>
      <protection locked="0"/>
    </xf>
    <xf numFmtId="0" fontId="24" fillId="0" borderId="28" xfId="0" applyFont="1" applyBorder="1" applyAlignment="1" applyProtection="1">
      <alignment horizontal="center" vertical="center" wrapText="1"/>
      <protection locked="0"/>
    </xf>
    <xf numFmtId="0" fontId="24" fillId="0" borderId="16" xfId="0" applyFont="1" applyBorder="1" applyAlignment="1" applyProtection="1">
      <alignment horizontal="center" vertical="center" wrapText="1"/>
      <protection locked="0"/>
    </xf>
    <xf numFmtId="0" fontId="33" fillId="0" borderId="29" xfId="0" applyFont="1" applyBorder="1" applyAlignment="1" applyProtection="1">
      <alignment horizontal="center" vertical="center" wrapText="1"/>
      <protection locked="0"/>
    </xf>
    <xf numFmtId="0" fontId="33" fillId="0" borderId="30" xfId="0" applyFont="1" applyBorder="1" applyAlignment="1" applyProtection="1">
      <alignment horizontal="center" vertical="center" wrapText="1"/>
      <protection locked="0"/>
    </xf>
    <xf numFmtId="178" fontId="0" fillId="0" borderId="31" xfId="0" applyNumberFormat="1" applyBorder="1" applyAlignment="1" applyProtection="1">
      <alignment vertical="center"/>
      <protection locked="0"/>
    </xf>
    <xf numFmtId="178" fontId="0" fillId="0" borderId="32" xfId="0" applyNumberFormat="1" applyBorder="1" applyAlignment="1" applyProtection="1">
      <alignment horizontal="left" vertical="center"/>
      <protection locked="0"/>
    </xf>
    <xf numFmtId="178" fontId="0" fillId="0" borderId="11" xfId="0" applyNumberFormat="1" applyBorder="1" applyAlignment="1" applyProtection="1">
      <alignment horizontal="left" vertical="center"/>
      <protection locked="0"/>
    </xf>
    <xf numFmtId="178" fontId="0" fillId="0" borderId="1" xfId="0" applyNumberFormat="1" applyBorder="1" applyAlignment="1" applyProtection="1">
      <alignment horizontal="left" vertical="center"/>
      <protection locked="0"/>
    </xf>
    <xf numFmtId="0" fontId="0" fillId="0" borderId="33" xfId="0" applyBorder="1" applyAlignment="1" applyProtection="1">
      <alignment horizontal="center" vertical="center" wrapText="1"/>
      <protection locked="0"/>
    </xf>
    <xf numFmtId="178" fontId="0" fillId="0" borderId="30" xfId="0" applyNumberFormat="1" applyBorder="1" applyAlignment="1" applyProtection="1">
      <alignment horizontal="left" vertical="center"/>
      <protection locked="0"/>
    </xf>
    <xf numFmtId="178" fontId="31" fillId="3" borderId="34" xfId="0" applyNumberFormat="1" applyFont="1" applyFill="1" applyBorder="1" applyAlignment="1" applyProtection="1">
      <alignment vertical="center"/>
      <protection locked="0"/>
    </xf>
    <xf numFmtId="179" fontId="31" fillId="3" borderId="35" xfId="0" applyNumberFormat="1" applyFont="1" applyFill="1" applyBorder="1" applyAlignment="1" applyProtection="1">
      <alignment horizontal="center" vertical="center"/>
      <protection locked="0"/>
    </xf>
    <xf numFmtId="0" fontId="37" fillId="0" borderId="0" xfId="0" applyFont="1" applyProtection="1">
      <protection locked="0"/>
    </xf>
    <xf numFmtId="0" fontId="33" fillId="0" borderId="36" xfId="0" applyFont="1" applyBorder="1" applyAlignment="1" applyProtection="1">
      <alignment horizontal="center" vertical="center" wrapText="1"/>
      <protection locked="0"/>
    </xf>
    <xf numFmtId="178" fontId="0" fillId="0" borderId="37" xfId="0" applyNumberFormat="1" applyBorder="1" applyAlignment="1" applyProtection="1">
      <alignment horizontal="left" vertical="center"/>
      <protection locked="0"/>
    </xf>
    <xf numFmtId="0" fontId="24" fillId="0" borderId="35" xfId="0" applyFont="1" applyBorder="1" applyAlignment="1" applyProtection="1">
      <alignment horizontal="center" vertical="center" wrapText="1"/>
      <protection locked="0"/>
    </xf>
    <xf numFmtId="0" fontId="24" fillId="0" borderId="14" xfId="0" applyFont="1" applyBorder="1" applyAlignment="1" applyProtection="1">
      <alignment horizontal="center" vertical="center" wrapText="1"/>
      <protection locked="0"/>
    </xf>
    <xf numFmtId="0" fontId="26" fillId="0" borderId="3" xfId="0" applyFont="1" applyBorder="1" applyAlignment="1" applyProtection="1">
      <alignment horizontal="center" vertical="center" wrapText="1"/>
      <protection locked="0"/>
    </xf>
    <xf numFmtId="0" fontId="26" fillId="0" borderId="4" xfId="0" applyFont="1" applyBorder="1" applyAlignment="1" applyProtection="1">
      <alignment horizontal="center" vertical="center" wrapText="1"/>
      <protection locked="0"/>
    </xf>
    <xf numFmtId="0" fontId="26" fillId="0" borderId="19" xfId="0" applyFont="1" applyBorder="1" applyAlignment="1" applyProtection="1">
      <alignment horizontal="center" vertical="center" wrapText="1"/>
      <protection locked="0"/>
    </xf>
    <xf numFmtId="0" fontId="24" fillId="0" borderId="18" xfId="0" applyFont="1" applyBorder="1" applyAlignment="1" applyProtection="1">
      <alignment horizontal="center" vertical="center" wrapText="1"/>
      <protection locked="0"/>
    </xf>
    <xf numFmtId="0" fontId="24" fillId="0" borderId="21" xfId="0" applyFont="1" applyBorder="1" applyAlignment="1" applyProtection="1">
      <alignment horizontal="center" vertical="center" wrapText="1"/>
      <protection locked="0"/>
    </xf>
    <xf numFmtId="0" fontId="31" fillId="0" borderId="15" xfId="0" applyFont="1" applyBorder="1" applyAlignment="1" applyProtection="1">
      <alignment horizontal="center" vertical="center" wrapText="1"/>
      <protection locked="0"/>
    </xf>
    <xf numFmtId="0" fontId="31" fillId="0" borderId="1" xfId="0" applyFont="1"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178" fontId="6" fillId="0" borderId="15" xfId="0" applyNumberFormat="1" applyFont="1" applyBorder="1" applyAlignment="1" applyProtection="1">
      <alignment vertical="center"/>
      <protection locked="0"/>
    </xf>
    <xf numFmtId="178" fontId="6" fillId="0" borderId="26" xfId="0" applyNumberFormat="1" applyFont="1" applyBorder="1" applyAlignment="1" applyProtection="1">
      <alignment vertical="center"/>
      <protection locked="0"/>
    </xf>
    <xf numFmtId="178" fontId="34" fillId="3" borderId="42" xfId="0" applyNumberFormat="1" applyFont="1" applyFill="1" applyBorder="1" applyAlignment="1" applyProtection="1">
      <alignment vertical="center"/>
      <protection locked="0"/>
    </xf>
    <xf numFmtId="179" fontId="26" fillId="3" borderId="3" xfId="0" applyNumberFormat="1" applyFont="1" applyFill="1" applyBorder="1" applyAlignment="1" applyProtection="1">
      <alignment horizontal="center" vertical="center"/>
      <protection locked="0"/>
    </xf>
    <xf numFmtId="179" fontId="26" fillId="3" borderId="4" xfId="0" applyNumberFormat="1" applyFont="1" applyFill="1" applyBorder="1" applyAlignment="1" applyProtection="1">
      <alignment horizontal="center" vertical="center"/>
      <protection locked="0"/>
    </xf>
    <xf numFmtId="0" fontId="22" fillId="0" borderId="0" xfId="0" applyFont="1" applyProtection="1">
      <protection locked="0"/>
    </xf>
    <xf numFmtId="0" fontId="26" fillId="0" borderId="20" xfId="0" applyFont="1" applyBorder="1" applyAlignment="1" applyProtection="1">
      <alignment horizontal="center" vertical="center" wrapText="1"/>
      <protection locked="0"/>
    </xf>
    <xf numFmtId="0" fontId="26" fillId="0" borderId="25" xfId="0" applyFont="1" applyBorder="1" applyAlignment="1" applyProtection="1">
      <alignment horizontal="center" vertical="center" wrapText="1"/>
      <protection locked="0"/>
    </xf>
    <xf numFmtId="0" fontId="34" fillId="0" borderId="44" xfId="0" applyFont="1" applyBorder="1" applyAlignment="1" applyProtection="1">
      <alignment horizontal="center" vertical="center" wrapText="1"/>
      <protection locked="0"/>
    </xf>
    <xf numFmtId="0" fontId="34" fillId="0" borderId="11" xfId="0" applyFont="1" applyBorder="1" applyAlignment="1" applyProtection="1">
      <alignment horizontal="center" vertical="center" wrapText="1"/>
      <protection locked="0"/>
    </xf>
    <xf numFmtId="0" fontId="31" fillId="0" borderId="31" xfId="0" applyFont="1" applyBorder="1" applyAlignment="1" applyProtection="1">
      <alignment horizontal="center" vertical="center" wrapText="1"/>
      <protection locked="0"/>
    </xf>
    <xf numFmtId="0" fontId="34" fillId="0" borderId="46" xfId="0" applyFont="1" applyBorder="1" applyAlignment="1" applyProtection="1">
      <alignment horizontal="center" vertical="center" wrapText="1"/>
      <protection locked="0"/>
    </xf>
    <xf numFmtId="0" fontId="34" fillId="0" borderId="27" xfId="0" applyFont="1" applyBorder="1" applyAlignment="1" applyProtection="1">
      <alignment horizontal="center" vertical="center" wrapText="1"/>
      <protection locked="0"/>
    </xf>
    <xf numFmtId="178" fontId="0" fillId="0" borderId="41" xfId="0" applyNumberFormat="1" applyBorder="1" applyAlignment="1" applyProtection="1">
      <alignment horizontal="left" vertical="center"/>
      <protection locked="0"/>
    </xf>
    <xf numFmtId="0" fontId="34" fillId="0" borderId="47" xfId="0" applyFont="1" applyBorder="1" applyAlignment="1" applyProtection="1">
      <alignment horizontal="center" vertical="center" wrapText="1"/>
      <protection locked="0"/>
    </xf>
    <xf numFmtId="0" fontId="34" fillId="0" borderId="48" xfId="0" applyFont="1" applyBorder="1" applyAlignment="1" applyProtection="1">
      <alignment horizontal="center" vertical="center" wrapText="1"/>
      <protection locked="0"/>
    </xf>
    <xf numFmtId="0" fontId="34" fillId="0" borderId="49"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78" fontId="32" fillId="0" borderId="15" xfId="0" applyNumberFormat="1" applyFont="1" applyBorder="1" applyAlignment="1" applyProtection="1">
      <alignment vertical="center"/>
      <protection locked="0"/>
    </xf>
    <xf numFmtId="179" fontId="26" fillId="3" borderId="35" xfId="0" applyNumberFormat="1" applyFont="1" applyFill="1" applyBorder="1" applyAlignment="1" applyProtection="1">
      <alignment horizontal="center" vertical="center"/>
      <protection locked="0"/>
    </xf>
    <xf numFmtId="0" fontId="38" fillId="0" borderId="33" xfId="0" applyFont="1" applyBorder="1" applyAlignment="1" applyProtection="1">
      <alignment horizontal="center" vertical="center" wrapText="1"/>
      <protection locked="0"/>
    </xf>
    <xf numFmtId="178" fontId="39" fillId="0" borderId="1" xfId="0" applyNumberFormat="1" applyFont="1" applyBorder="1" applyAlignment="1" applyProtection="1">
      <alignment horizontal="left" vertical="center"/>
      <protection locked="0"/>
    </xf>
    <xf numFmtId="0" fontId="0" fillId="0" borderId="0" xfId="0" applyAlignment="1">
      <alignment vertical="center"/>
    </xf>
    <xf numFmtId="0" fontId="22" fillId="0" borderId="0" xfId="0" applyFont="1" applyAlignment="1">
      <alignment horizontal="center"/>
    </xf>
    <xf numFmtId="0" fontId="24" fillId="0" borderId="2" xfId="0" applyFont="1" applyBorder="1" applyAlignment="1">
      <alignment horizontal="center" vertical="center" wrapText="1"/>
    </xf>
    <xf numFmtId="0" fontId="3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5" xfId="0" applyFont="1" applyBorder="1" applyAlignment="1">
      <alignment horizontal="center" vertical="center" wrapText="1"/>
    </xf>
    <xf numFmtId="0" fontId="34" fillId="0" borderId="5"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34" fillId="0" borderId="8"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11" xfId="0" applyFont="1" applyBorder="1" applyAlignment="1">
      <alignment horizontal="center" vertical="center" wrapText="1"/>
    </xf>
    <xf numFmtId="49" fontId="6" fillId="0" borderId="12" xfId="0" applyNumberFormat="1" applyFont="1" applyBorder="1" applyAlignment="1">
      <alignment horizontal="center" vertical="center" wrapText="1"/>
    </xf>
    <xf numFmtId="0" fontId="6" fillId="0" borderId="12" xfId="0" applyFont="1" applyBorder="1" applyAlignment="1">
      <alignment horizontal="center" vertical="center" wrapText="1"/>
    </xf>
    <xf numFmtId="49" fontId="6" fillId="0" borderId="14" xfId="0" applyNumberFormat="1" applyFont="1" applyBorder="1" applyAlignment="1">
      <alignment vertical="center"/>
    </xf>
    <xf numFmtId="0" fontId="6" fillId="0" borderId="14" xfId="0" applyFont="1" applyBorder="1" applyAlignment="1">
      <alignment vertical="center" wrapText="1"/>
    </xf>
    <xf numFmtId="178" fontId="0" fillId="0" borderId="15" xfId="0" applyNumberFormat="1" applyBorder="1" applyAlignment="1">
      <alignment vertical="center"/>
    </xf>
    <xf numFmtId="178" fontId="0" fillId="0" borderId="1" xfId="0" applyNumberFormat="1" applyBorder="1" applyAlignment="1">
      <alignment vertical="center"/>
    </xf>
    <xf numFmtId="49" fontId="6" fillId="0" borderId="52" xfId="0" applyNumberFormat="1" applyFont="1" applyBorder="1" applyAlignment="1">
      <alignment horizontal="center" vertical="center" wrapText="1"/>
    </xf>
    <xf numFmtId="0" fontId="6" fillId="0" borderId="52" xfId="0" applyFont="1" applyBorder="1" applyAlignment="1">
      <alignment horizontal="center" vertical="center" wrapText="1"/>
    </xf>
    <xf numFmtId="49" fontId="6" fillId="0" borderId="5" xfId="0" applyNumberFormat="1" applyFont="1" applyBorder="1" applyAlignment="1">
      <alignment vertical="center" wrapText="1"/>
    </xf>
    <xf numFmtId="49" fontId="6" fillId="0" borderId="16" xfId="0" applyNumberFormat="1" applyFont="1" applyBorder="1" applyAlignment="1">
      <alignment horizontal="center" vertical="center" wrapText="1"/>
    </xf>
    <xf numFmtId="0" fontId="6" fillId="0" borderId="5" xfId="0" applyFont="1" applyBorder="1" applyAlignment="1">
      <alignment vertical="center" wrapText="1"/>
    </xf>
    <xf numFmtId="0" fontId="25" fillId="3" borderId="18" xfId="0" applyFont="1" applyFill="1" applyBorder="1" applyAlignment="1">
      <alignment horizontal="center" vertical="center" wrapText="1"/>
    </xf>
    <xf numFmtId="0" fontId="25" fillId="3" borderId="19" xfId="0" applyFont="1" applyFill="1" applyBorder="1" applyAlignment="1">
      <alignment horizontal="center" vertical="center" wrapText="1"/>
    </xf>
    <xf numFmtId="0" fontId="25" fillId="3" borderId="20" xfId="0" applyFont="1" applyFill="1" applyBorder="1" applyAlignment="1">
      <alignment horizontal="center" vertical="center" wrapText="1"/>
    </xf>
    <xf numFmtId="178" fontId="31" fillId="3" borderId="6" xfId="0" applyNumberFormat="1" applyFont="1" applyFill="1" applyBorder="1" applyAlignment="1">
      <alignment vertical="center"/>
    </xf>
    <xf numFmtId="0" fontId="25" fillId="3" borderId="21" xfId="0" applyFont="1" applyFill="1" applyBorder="1" applyAlignment="1">
      <alignment horizontal="center" vertical="center" wrapText="1"/>
    </xf>
    <xf numFmtId="0" fontId="25" fillId="3" borderId="22" xfId="0" applyFont="1" applyFill="1" applyBorder="1" applyAlignment="1">
      <alignment horizontal="center" vertical="center" wrapText="1"/>
    </xf>
    <xf numFmtId="0" fontId="25" fillId="3" borderId="23" xfId="0" applyFont="1" applyFill="1" applyBorder="1" applyAlignment="1">
      <alignment horizontal="center" vertical="center" wrapText="1"/>
    </xf>
    <xf numFmtId="179" fontId="31" fillId="3" borderId="3" xfId="0" applyNumberFormat="1" applyFont="1" applyFill="1" applyBorder="1" applyAlignment="1">
      <alignment horizontal="center" vertical="center"/>
    </xf>
    <xf numFmtId="179" fontId="31" fillId="3" borderId="4" xfId="0" applyNumberFormat="1" applyFont="1" applyFill="1" applyBorder="1" applyAlignment="1">
      <alignment horizontal="center" vertical="center"/>
    </xf>
    <xf numFmtId="0" fontId="35" fillId="0" borderId="0" xfId="0" applyFont="1"/>
    <xf numFmtId="0" fontId="36" fillId="0" borderId="0" xfId="0" applyFont="1"/>
    <xf numFmtId="0" fontId="24" fillId="0" borderId="24"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25" xfId="0" applyFont="1" applyBorder="1" applyAlignment="1">
      <alignment horizontal="center" vertical="center" wrapText="1"/>
    </xf>
    <xf numFmtId="0" fontId="24" fillId="0" borderId="12" xfId="0" applyFont="1" applyBorder="1" applyAlignment="1">
      <alignment horizontal="center" vertical="center" wrapText="1"/>
    </xf>
    <xf numFmtId="0" fontId="33" fillId="0" borderId="25" xfId="0" applyFont="1" applyBorder="1" applyAlignment="1">
      <alignment horizontal="center" vertical="center" wrapText="1"/>
    </xf>
    <xf numFmtId="0" fontId="24" fillId="0" borderId="26" xfId="0" applyFont="1" applyBorder="1" applyAlignment="1">
      <alignment horizontal="center" vertical="center" wrapText="1"/>
    </xf>
    <xf numFmtId="0" fontId="24" fillId="0" borderId="27" xfId="0" applyFont="1" applyBorder="1" applyAlignment="1">
      <alignment horizontal="center" vertical="center" wrapText="1"/>
    </xf>
    <xf numFmtId="0" fontId="24" fillId="0" borderId="28" xfId="0" applyFont="1" applyBorder="1" applyAlignment="1">
      <alignment horizontal="center" vertical="center" wrapText="1"/>
    </xf>
    <xf numFmtId="0" fontId="24" fillId="0" borderId="16" xfId="0" applyFont="1" applyBorder="1" applyAlignment="1">
      <alignment horizontal="center" vertical="center" wrapText="1"/>
    </xf>
    <xf numFmtId="0" fontId="33" fillId="0" borderId="29" xfId="0" applyFont="1" applyBorder="1" applyAlignment="1">
      <alignment horizontal="center" vertical="center" wrapText="1"/>
    </xf>
    <xf numFmtId="0" fontId="33" fillId="0" borderId="30" xfId="0" applyFont="1" applyBorder="1" applyAlignment="1">
      <alignment horizontal="center" vertical="center" wrapText="1"/>
    </xf>
    <xf numFmtId="178" fontId="0" fillId="0" borderId="31" xfId="0" applyNumberFormat="1" applyBorder="1" applyAlignment="1">
      <alignment vertical="center"/>
    </xf>
    <xf numFmtId="178" fontId="0" fillId="0" borderId="32" xfId="0" applyNumberFormat="1" applyBorder="1" applyAlignment="1">
      <alignment horizontal="left" vertical="center"/>
    </xf>
    <xf numFmtId="178" fontId="0" fillId="0" borderId="11" xfId="0" applyNumberFormat="1" applyBorder="1" applyAlignment="1">
      <alignment horizontal="left" vertical="center"/>
    </xf>
    <xf numFmtId="178" fontId="0" fillId="0" borderId="1" xfId="0" applyNumberFormat="1" applyBorder="1" applyAlignment="1">
      <alignment horizontal="left" vertical="center"/>
    </xf>
    <xf numFmtId="0" fontId="0" fillId="0" borderId="33" xfId="0" applyBorder="1" applyAlignment="1">
      <alignment horizontal="center" vertical="center" wrapText="1"/>
    </xf>
    <xf numFmtId="178" fontId="0" fillId="0" borderId="30" xfId="0" applyNumberFormat="1" applyBorder="1" applyAlignment="1">
      <alignment horizontal="left" vertical="center"/>
    </xf>
    <xf numFmtId="178" fontId="31" fillId="3" borderId="34" xfId="0" applyNumberFormat="1" applyFont="1" applyFill="1" applyBorder="1" applyAlignment="1">
      <alignment vertical="center"/>
    </xf>
    <xf numFmtId="178" fontId="0" fillId="0" borderId="0" xfId="0" applyNumberFormat="1"/>
    <xf numFmtId="179" fontId="31" fillId="3" borderId="35" xfId="0" applyNumberFormat="1" applyFont="1" applyFill="1" applyBorder="1" applyAlignment="1">
      <alignment horizontal="center" vertical="center"/>
    </xf>
    <xf numFmtId="0" fontId="37" fillId="0" borderId="0" xfId="0" applyFont="1"/>
    <xf numFmtId="0" fontId="33" fillId="0" borderId="36" xfId="0" applyFont="1" applyBorder="1" applyAlignment="1">
      <alignment horizontal="center" vertical="center" wrapText="1"/>
    </xf>
    <xf numFmtId="178" fontId="0" fillId="0" borderId="37" xfId="0" applyNumberFormat="1" applyBorder="1" applyAlignment="1">
      <alignment horizontal="left" vertical="center"/>
    </xf>
    <xf numFmtId="0" fontId="24" fillId="0" borderId="35" xfId="0" applyFont="1" applyBorder="1" applyAlignment="1">
      <alignment horizontal="center" vertical="center" wrapText="1"/>
    </xf>
    <xf numFmtId="0" fontId="24" fillId="0" borderId="14"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19" xfId="0" applyFont="1" applyBorder="1" applyAlignment="1">
      <alignment horizontal="center" vertical="center" wrapText="1"/>
    </xf>
    <xf numFmtId="0" fontId="24" fillId="0" borderId="18"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11" xfId="0" applyFont="1" applyBorder="1" applyAlignment="1">
      <alignment horizontal="center" vertical="center" wrapText="1"/>
    </xf>
    <xf numFmtId="0" fontId="24" fillId="0" borderId="21" xfId="0" applyFont="1" applyBorder="1" applyAlignment="1">
      <alignment horizontal="center" vertical="center" wrapText="1"/>
    </xf>
    <xf numFmtId="0" fontId="31" fillId="0" borderId="15" xfId="0" applyFont="1" applyBorder="1" applyAlignment="1">
      <alignment horizontal="center" vertical="center" wrapText="1"/>
    </xf>
    <xf numFmtId="0" fontId="31" fillId="0" borderId="1" xfId="0" applyFont="1" applyBorder="1" applyAlignment="1">
      <alignment horizontal="center" vertical="center" wrapText="1"/>
    </xf>
    <xf numFmtId="0" fontId="0" fillId="0" borderId="41" xfId="0" applyBorder="1" applyAlignment="1">
      <alignment horizontal="center" vertical="center" wrapText="1"/>
    </xf>
    <xf numFmtId="178" fontId="6" fillId="0" borderId="15" xfId="0" applyNumberFormat="1" applyFont="1" applyBorder="1" applyAlignment="1">
      <alignment vertical="center"/>
    </xf>
    <xf numFmtId="178" fontId="6" fillId="0" borderId="1" xfId="0" applyNumberFormat="1" applyFont="1" applyBorder="1" applyAlignment="1">
      <alignment vertical="center"/>
    </xf>
    <xf numFmtId="178" fontId="6" fillId="0" borderId="26" xfId="0" applyNumberFormat="1" applyFont="1" applyBorder="1" applyAlignment="1">
      <alignment vertical="center"/>
    </xf>
    <xf numFmtId="178" fontId="6" fillId="0" borderId="27" xfId="0" applyNumberFormat="1" applyFont="1" applyBorder="1" applyAlignment="1">
      <alignment vertical="center"/>
    </xf>
    <xf numFmtId="178" fontId="34" fillId="3" borderId="42" xfId="0" applyNumberFormat="1" applyFont="1" applyFill="1" applyBorder="1" applyAlignment="1">
      <alignment vertical="center"/>
    </xf>
    <xf numFmtId="179" fontId="26" fillId="3" borderId="3" xfId="0" applyNumberFormat="1" applyFont="1" applyFill="1" applyBorder="1" applyAlignment="1">
      <alignment horizontal="center" vertical="center"/>
    </xf>
    <xf numFmtId="179" fontId="26" fillId="3" borderId="4" xfId="0" applyNumberFormat="1" applyFont="1" applyFill="1" applyBorder="1" applyAlignment="1">
      <alignment horizontal="center" vertical="center"/>
    </xf>
    <xf numFmtId="0" fontId="22" fillId="0" borderId="0" xfId="0" applyFont="1"/>
    <xf numFmtId="0" fontId="26" fillId="0" borderId="20" xfId="0" applyFont="1" applyBorder="1" applyAlignment="1">
      <alignment horizontal="center" vertical="center" wrapText="1"/>
    </xf>
    <xf numFmtId="0" fontId="26" fillId="0" borderId="25" xfId="0" applyFont="1" applyBorder="1" applyAlignment="1">
      <alignment horizontal="center" vertical="center" wrapText="1"/>
    </xf>
    <xf numFmtId="0" fontId="34" fillId="0" borderId="44" xfId="0" applyFont="1" applyBorder="1" applyAlignment="1">
      <alignment horizontal="center" vertical="center" wrapText="1"/>
    </xf>
    <xf numFmtId="0" fontId="34" fillId="0" borderId="11" xfId="0" applyFont="1" applyBorder="1" applyAlignment="1">
      <alignment horizontal="center" vertical="center" wrapText="1"/>
    </xf>
    <xf numFmtId="0" fontId="31" fillId="0" borderId="31" xfId="0" applyFont="1" applyBorder="1" applyAlignment="1">
      <alignment horizontal="center" vertical="center" wrapText="1"/>
    </xf>
    <xf numFmtId="0" fontId="34" fillId="0" borderId="46" xfId="0" applyFont="1" applyBorder="1" applyAlignment="1">
      <alignment horizontal="center" vertical="center" wrapText="1"/>
    </xf>
    <xf numFmtId="0" fontId="34" fillId="0" borderId="27" xfId="0" applyFont="1" applyBorder="1" applyAlignment="1">
      <alignment horizontal="center" vertical="center" wrapText="1"/>
    </xf>
    <xf numFmtId="178" fontId="6" fillId="0" borderId="31" xfId="0" applyNumberFormat="1" applyFont="1" applyBorder="1" applyAlignment="1">
      <alignment vertical="center"/>
    </xf>
    <xf numFmtId="178" fontId="0" fillId="0" borderId="41" xfId="0" applyNumberFormat="1" applyBorder="1" applyAlignment="1">
      <alignment horizontal="left" vertical="center"/>
    </xf>
    <xf numFmtId="178" fontId="6" fillId="0" borderId="28" xfId="0" applyNumberFormat="1" applyFont="1" applyBorder="1" applyAlignment="1">
      <alignment vertical="center"/>
    </xf>
    <xf numFmtId="0" fontId="34" fillId="0" borderId="47" xfId="0" applyFont="1" applyBorder="1" applyAlignment="1">
      <alignment horizontal="center" vertical="center" wrapText="1"/>
    </xf>
    <xf numFmtId="0" fontId="34" fillId="0" borderId="48" xfId="0" applyFont="1" applyBorder="1" applyAlignment="1">
      <alignment horizontal="center" vertical="center" wrapText="1"/>
    </xf>
    <xf numFmtId="0" fontId="34" fillId="0" borderId="49" xfId="0" applyFont="1" applyBorder="1" applyAlignment="1">
      <alignment horizontal="center" vertical="center" wrapText="1"/>
    </xf>
    <xf numFmtId="0" fontId="34" fillId="0" borderId="40" xfId="0" applyFont="1" applyBorder="1" applyAlignment="1">
      <alignment horizontal="center" vertical="center" wrapText="1"/>
    </xf>
    <xf numFmtId="178" fontId="32" fillId="0" borderId="15" xfId="0" applyNumberFormat="1" applyFont="1" applyBorder="1" applyAlignment="1">
      <alignment vertical="center"/>
    </xf>
    <xf numFmtId="178" fontId="32" fillId="0" borderId="32" xfId="0" applyNumberFormat="1" applyFont="1" applyBorder="1" applyAlignment="1">
      <alignment horizontal="left" vertical="center"/>
    </xf>
    <xf numFmtId="178" fontId="32" fillId="0" borderId="37" xfId="0" applyNumberFormat="1" applyFont="1" applyBorder="1" applyAlignment="1">
      <alignment horizontal="left" vertical="center"/>
    </xf>
    <xf numFmtId="178" fontId="32" fillId="0" borderId="1" xfId="0" applyNumberFormat="1" applyFont="1" applyBorder="1" applyAlignment="1">
      <alignment horizontal="left" vertical="center"/>
    </xf>
    <xf numFmtId="178" fontId="24" fillId="3" borderId="34" xfId="0" applyNumberFormat="1" applyFont="1" applyFill="1" applyBorder="1" applyAlignment="1">
      <alignment vertical="center"/>
    </xf>
    <xf numFmtId="0" fontId="0" fillId="0" borderId="18" xfId="0" applyBorder="1" applyAlignment="1">
      <alignment horizontal="center"/>
    </xf>
    <xf numFmtId="0" fontId="0" fillId="0" borderId="19" xfId="0" applyBorder="1" applyAlignment="1">
      <alignment horizontal="center"/>
    </xf>
    <xf numFmtId="179" fontId="26" fillId="3" borderId="35" xfId="0" applyNumberFormat="1" applyFont="1" applyFill="1" applyBorder="1" applyAlignment="1">
      <alignment horizontal="center" vertical="center"/>
    </xf>
    <xf numFmtId="0" fontId="24" fillId="0" borderId="47" xfId="0" applyFont="1" applyBorder="1" applyAlignment="1">
      <alignment horizontal="center" vertical="center" wrapText="1"/>
    </xf>
    <xf numFmtId="0" fontId="24" fillId="0" borderId="48" xfId="0" applyFont="1" applyBorder="1" applyAlignment="1">
      <alignment horizontal="center" vertical="center" wrapText="1"/>
    </xf>
    <xf numFmtId="0" fontId="24" fillId="0" borderId="49" xfId="0" applyFont="1" applyBorder="1" applyAlignment="1">
      <alignment horizontal="center" vertical="center" wrapText="1"/>
    </xf>
    <xf numFmtId="0" fontId="24" fillId="0" borderId="40" xfId="0" applyFont="1" applyBorder="1" applyAlignment="1">
      <alignment horizontal="center" vertical="center" wrapText="1"/>
    </xf>
    <xf numFmtId="0" fontId="32" fillId="0" borderId="33" xfId="0" applyFont="1" applyBorder="1" applyAlignment="1">
      <alignment horizontal="center" vertical="center" wrapText="1"/>
    </xf>
    <xf numFmtId="178" fontId="32" fillId="0" borderId="1" xfId="0" applyNumberFormat="1" applyFont="1" applyBorder="1" applyAlignment="1">
      <alignment vertical="center"/>
    </xf>
    <xf numFmtId="178" fontId="39" fillId="0" borderId="1" xfId="0" applyNumberFormat="1" applyFont="1" applyBorder="1" applyAlignment="1">
      <alignment horizontal="left" vertical="center"/>
    </xf>
    <xf numFmtId="178" fontId="0" fillId="2" borderId="1" xfId="0" applyNumberFormat="1" applyFill="1" applyBorder="1" applyAlignment="1">
      <alignment vertical="center"/>
    </xf>
    <xf numFmtId="0" fontId="0" fillId="0" borderId="12" xfId="0" applyBorder="1" applyAlignment="1">
      <alignment horizontal="center" vertical="center" wrapText="1"/>
    </xf>
    <xf numFmtId="0" fontId="0" fillId="0" borderId="52" xfId="0" applyBorder="1" applyAlignment="1">
      <alignment horizontal="center" vertical="center" wrapText="1"/>
    </xf>
    <xf numFmtId="0" fontId="0" fillId="0" borderId="16" xfId="0" applyBorder="1" applyAlignment="1">
      <alignment horizontal="center" vertical="center" wrapText="1"/>
    </xf>
    <xf numFmtId="0" fontId="6" fillId="0" borderId="9" xfId="0" applyFont="1" applyBorder="1" applyAlignment="1">
      <alignment vertical="center" wrapText="1"/>
    </xf>
    <xf numFmtId="178" fontId="0" fillId="0" borderId="26" xfId="0" applyNumberFormat="1" applyBorder="1" applyAlignment="1">
      <alignment vertical="center"/>
    </xf>
    <xf numFmtId="178" fontId="0" fillId="0" borderId="27" xfId="0" applyNumberFormat="1" applyBorder="1" applyAlignment="1">
      <alignment vertical="center"/>
    </xf>
    <xf numFmtId="178" fontId="0" fillId="0" borderId="49" xfId="0" applyNumberFormat="1" applyBorder="1" applyAlignment="1">
      <alignment vertical="center"/>
    </xf>
    <xf numFmtId="0" fontId="0" fillId="0" borderId="28" xfId="0" applyBorder="1"/>
    <xf numFmtId="0" fontId="0" fillId="0" borderId="28" xfId="0" applyBorder="1" applyAlignment="1">
      <alignment horizontal="center" vertical="center" wrapText="1"/>
    </xf>
    <xf numFmtId="178" fontId="0" fillId="0" borderId="26" xfId="0" applyNumberFormat="1" applyBorder="1" applyAlignment="1">
      <alignment horizontal="left" vertical="center"/>
    </xf>
    <xf numFmtId="178" fontId="0" fillId="0" borderId="27" xfId="0" applyNumberFormat="1" applyBorder="1" applyAlignment="1">
      <alignment horizontal="left" vertical="center"/>
    </xf>
    <xf numFmtId="3" fontId="0" fillId="0" borderId="8" xfId="0" applyNumberFormat="1" applyBorder="1" applyAlignment="1">
      <alignment horizontal="center" vertical="center" wrapText="1"/>
    </xf>
    <xf numFmtId="178" fontId="0" fillId="0" borderId="49" xfId="0" applyNumberFormat="1" applyBorder="1" applyAlignment="1">
      <alignment horizontal="left" vertical="center"/>
    </xf>
    <xf numFmtId="3" fontId="0" fillId="0" borderId="28" xfId="0" applyNumberFormat="1" applyBorder="1" applyAlignment="1">
      <alignment horizontal="center" vertical="center" wrapText="1"/>
    </xf>
    <xf numFmtId="0" fontId="26" fillId="0" borderId="6" xfId="0" applyFont="1" applyBorder="1" applyAlignment="1">
      <alignment horizontal="center" vertical="center" wrapText="1"/>
    </xf>
    <xf numFmtId="0" fontId="26" fillId="0" borderId="7"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11" xfId="0" applyFont="1" applyBorder="1" applyAlignment="1">
      <alignment horizontal="center" vertical="center" wrapText="1"/>
    </xf>
    <xf numFmtId="178" fontId="34" fillId="3" borderId="56" xfId="0" applyNumberFormat="1" applyFont="1" applyFill="1" applyBorder="1" applyAlignment="1">
      <alignment vertical="center"/>
    </xf>
    <xf numFmtId="0" fontId="26" fillId="0" borderId="35" xfId="0" applyFont="1" applyBorder="1" applyAlignment="1">
      <alignment horizontal="center" vertical="center" wrapText="1"/>
    </xf>
    <xf numFmtId="0" fontId="26" fillId="0" borderId="24" xfId="0" applyFont="1" applyBorder="1" applyAlignment="1">
      <alignment horizontal="center" vertical="center" wrapText="1"/>
    </xf>
    <xf numFmtId="0" fontId="34" fillId="0" borderId="10" xfId="0" applyFont="1" applyBorder="1" applyAlignment="1">
      <alignment horizontal="center" vertical="center" wrapText="1"/>
    </xf>
    <xf numFmtId="0" fontId="31" fillId="0" borderId="25" xfId="0" applyFont="1" applyBorder="1" applyAlignment="1">
      <alignment horizontal="center" vertical="center" wrapText="1"/>
    </xf>
    <xf numFmtId="0" fontId="34" fillId="0" borderId="26" xfId="0" applyFont="1" applyBorder="1" applyAlignment="1">
      <alignment horizontal="center" vertical="center" wrapText="1"/>
    </xf>
    <xf numFmtId="178" fontId="0" fillId="8" borderId="31" xfId="0" applyNumberFormat="1" applyFill="1" applyBorder="1" applyAlignment="1">
      <alignment vertical="center"/>
    </xf>
    <xf numFmtId="178" fontId="25" fillId="0" borderId="26" xfId="0" applyNumberFormat="1" applyFont="1" applyBorder="1" applyAlignment="1">
      <alignment vertical="center"/>
    </xf>
    <xf numFmtId="178" fontId="25" fillId="0" borderId="27" xfId="0" applyNumberFormat="1" applyFont="1" applyBorder="1" applyAlignment="1">
      <alignment vertical="center"/>
    </xf>
    <xf numFmtId="178" fontId="31" fillId="3" borderId="56" xfId="0" applyNumberFormat="1" applyFont="1" applyFill="1" applyBorder="1" applyAlignment="1">
      <alignment vertical="center"/>
    </xf>
    <xf numFmtId="178" fontId="31" fillId="3" borderId="12" xfId="0" applyNumberFormat="1" applyFont="1" applyFill="1" applyBorder="1" applyAlignment="1">
      <alignment vertical="center"/>
    </xf>
    <xf numFmtId="178" fontId="25" fillId="0" borderId="49" xfId="0" applyNumberFormat="1" applyFont="1" applyBorder="1" applyAlignment="1">
      <alignment vertical="center"/>
    </xf>
    <xf numFmtId="3" fontId="25" fillId="0" borderId="28" xfId="0" applyNumberFormat="1" applyFont="1" applyBorder="1" applyAlignment="1">
      <alignment horizontal="center" vertical="center" wrapText="1"/>
    </xf>
    <xf numFmtId="178" fontId="40" fillId="2" borderId="26" xfId="0" applyNumberFormat="1" applyFont="1" applyFill="1" applyBorder="1" applyAlignment="1">
      <alignment vertical="center"/>
    </xf>
    <xf numFmtId="178" fontId="40" fillId="2" borderId="27" xfId="0" applyNumberFormat="1" applyFont="1" applyFill="1" applyBorder="1" applyAlignment="1">
      <alignment vertical="center"/>
    </xf>
    <xf numFmtId="178" fontId="40" fillId="2" borderId="49" xfId="0" applyNumberFormat="1" applyFont="1" applyFill="1" applyBorder="1" applyAlignment="1">
      <alignment vertical="center"/>
    </xf>
    <xf numFmtId="0" fontId="32" fillId="0" borderId="28" xfId="0" applyFont="1" applyBorder="1" applyAlignment="1">
      <alignment horizontal="center" vertical="center"/>
    </xf>
    <xf numFmtId="178" fontId="32" fillId="0" borderId="26" xfId="0" applyNumberFormat="1" applyFont="1" applyBorder="1" applyAlignment="1">
      <alignment vertical="center"/>
    </xf>
    <xf numFmtId="178" fontId="32" fillId="0" borderId="27" xfId="0" applyNumberFormat="1" applyFont="1" applyBorder="1" applyAlignment="1">
      <alignment vertical="center"/>
    </xf>
    <xf numFmtId="178" fontId="32" fillId="0" borderId="49" xfId="0" applyNumberFormat="1" applyFont="1" applyBorder="1" applyAlignment="1">
      <alignment vertical="center"/>
    </xf>
    <xf numFmtId="3" fontId="32" fillId="0" borderId="28" xfId="0" applyNumberFormat="1" applyFont="1" applyBorder="1" applyAlignment="1">
      <alignment horizontal="center" vertical="center" wrapText="1"/>
    </xf>
    <xf numFmtId="178" fontId="32" fillId="2" borderId="26" xfId="0" applyNumberFormat="1" applyFont="1" applyFill="1" applyBorder="1" applyAlignment="1">
      <alignment vertical="center"/>
    </xf>
    <xf numFmtId="178" fontId="32" fillId="2" borderId="27" xfId="0" applyNumberFormat="1" applyFont="1" applyFill="1" applyBorder="1" applyAlignment="1">
      <alignment vertical="center"/>
    </xf>
    <xf numFmtId="178" fontId="32" fillId="2" borderId="49" xfId="0" applyNumberFormat="1" applyFont="1" applyFill="1" applyBorder="1" applyAlignment="1">
      <alignment vertical="center"/>
    </xf>
    <xf numFmtId="178" fontId="0" fillId="8" borderId="1" xfId="0" applyNumberFormat="1" applyFill="1" applyBorder="1" applyAlignment="1">
      <alignment vertical="center"/>
    </xf>
    <xf numFmtId="178" fontId="32" fillId="8" borderId="26" xfId="0" applyNumberFormat="1" applyFont="1" applyFill="1" applyBorder="1" applyAlignment="1">
      <alignment vertical="center"/>
    </xf>
    <xf numFmtId="178" fontId="32" fillId="8" borderId="27" xfId="0" applyNumberFormat="1" applyFont="1" applyFill="1" applyBorder="1" applyAlignment="1">
      <alignment vertical="center"/>
    </xf>
    <xf numFmtId="0" fontId="32" fillId="0" borderId="12" xfId="0" applyFont="1" applyBorder="1" applyAlignment="1">
      <alignment horizontal="center" vertical="center" wrapText="1"/>
    </xf>
    <xf numFmtId="49" fontId="32" fillId="0" borderId="14" xfId="0" applyNumberFormat="1" applyFont="1" applyBorder="1" applyAlignment="1">
      <alignment vertical="center"/>
    </xf>
    <xf numFmtId="0" fontId="32" fillId="0" borderId="14" xfId="0" applyFont="1" applyBorder="1" applyAlignment="1">
      <alignment vertical="center" wrapText="1"/>
    </xf>
    <xf numFmtId="0" fontId="32" fillId="0" borderId="52" xfId="0" applyFont="1" applyBorder="1" applyAlignment="1">
      <alignment horizontal="center" vertical="center" wrapText="1"/>
    </xf>
    <xf numFmtId="49" fontId="32" fillId="0" borderId="5" xfId="0" applyNumberFormat="1" applyFont="1" applyBorder="1" applyAlignment="1">
      <alignment vertical="center" wrapText="1"/>
    </xf>
    <xf numFmtId="0" fontId="32" fillId="0" borderId="5" xfId="0" applyFont="1" applyBorder="1" applyAlignment="1">
      <alignment vertical="center" wrapText="1"/>
    </xf>
    <xf numFmtId="0" fontId="32" fillId="0" borderId="16" xfId="0" applyFont="1" applyBorder="1" applyAlignment="1">
      <alignment horizontal="center" vertical="center" wrapText="1"/>
    </xf>
    <xf numFmtId="0" fontId="32" fillId="0" borderId="9" xfId="0" applyFont="1" applyBorder="1" applyAlignment="1">
      <alignment vertical="center" wrapText="1"/>
    </xf>
    <xf numFmtId="0" fontId="32" fillId="3" borderId="18" xfId="0" applyFont="1" applyFill="1" applyBorder="1" applyAlignment="1">
      <alignment horizontal="center" vertical="center" wrapText="1"/>
    </xf>
    <xf numFmtId="0" fontId="32" fillId="3" borderId="19" xfId="0" applyFont="1" applyFill="1" applyBorder="1" applyAlignment="1">
      <alignment horizontal="center" vertical="center" wrapText="1"/>
    </xf>
    <xf numFmtId="0" fontId="32" fillId="3" borderId="20" xfId="0" applyFont="1" applyFill="1" applyBorder="1" applyAlignment="1">
      <alignment horizontal="center" vertical="center" wrapText="1"/>
    </xf>
    <xf numFmtId="178" fontId="24" fillId="3" borderId="6" xfId="0" applyNumberFormat="1" applyFont="1" applyFill="1" applyBorder="1" applyAlignment="1">
      <alignment vertical="center"/>
    </xf>
    <xf numFmtId="0" fontId="32" fillId="3" borderId="21" xfId="0" applyFont="1" applyFill="1" applyBorder="1" applyAlignment="1">
      <alignment horizontal="center" vertical="center" wrapText="1"/>
    </xf>
    <xf numFmtId="0" fontId="32" fillId="3" borderId="22" xfId="0" applyFont="1" applyFill="1" applyBorder="1" applyAlignment="1">
      <alignment horizontal="center" vertical="center" wrapText="1"/>
    </xf>
    <xf numFmtId="0" fontId="32" fillId="3" borderId="23" xfId="0" applyFont="1" applyFill="1" applyBorder="1" applyAlignment="1">
      <alignment horizontal="center" vertical="center" wrapText="1"/>
    </xf>
    <xf numFmtId="179" fontId="41" fillId="3" borderId="3" xfId="0" applyNumberFormat="1" applyFont="1" applyFill="1" applyBorder="1" applyAlignment="1">
      <alignment horizontal="center" vertical="center"/>
    </xf>
    <xf numFmtId="179" fontId="41" fillId="3" borderId="4" xfId="0" applyNumberFormat="1" applyFont="1" applyFill="1" applyBorder="1" applyAlignment="1">
      <alignment horizontal="center" vertical="center"/>
    </xf>
    <xf numFmtId="0" fontId="42" fillId="0" borderId="0" xfId="0" applyFont="1"/>
    <xf numFmtId="0" fontId="42" fillId="0" borderId="0" xfId="0" applyFont="1" applyAlignment="1">
      <alignment horizontal="left" vertical="top" wrapText="1"/>
    </xf>
    <xf numFmtId="178" fontId="32" fillId="0" borderId="31" xfId="0" applyNumberFormat="1" applyFont="1" applyBorder="1" applyAlignment="1">
      <alignment vertical="center"/>
    </xf>
    <xf numFmtId="178" fontId="32" fillId="0" borderId="26" xfId="0" applyNumberFormat="1" applyFont="1" applyBorder="1" applyAlignment="1">
      <alignment horizontal="left" vertical="center"/>
    </xf>
    <xf numFmtId="178" fontId="32" fillId="0" borderId="27" xfId="0" applyNumberFormat="1" applyFont="1" applyBorder="1" applyAlignment="1">
      <alignment horizontal="left" vertical="center"/>
    </xf>
    <xf numFmtId="178" fontId="32" fillId="0" borderId="49" xfId="0" applyNumberFormat="1" applyFont="1" applyBorder="1" applyAlignment="1">
      <alignment horizontal="left" vertical="center"/>
    </xf>
    <xf numFmtId="179" fontId="41" fillId="3" borderId="35" xfId="0" applyNumberFormat="1" applyFont="1" applyFill="1" applyBorder="1" applyAlignment="1">
      <alignment horizontal="center" vertical="center"/>
    </xf>
    <xf numFmtId="0" fontId="43" fillId="0" borderId="0" xfId="0" applyFont="1"/>
    <xf numFmtId="178" fontId="32" fillId="0" borderId="11" xfId="0" applyNumberFormat="1" applyFont="1" applyBorder="1" applyAlignment="1">
      <alignment horizontal="left" vertical="center"/>
    </xf>
    <xf numFmtId="178" fontId="32" fillId="0" borderId="30" xfId="0" applyNumberFormat="1" applyFont="1" applyBorder="1" applyAlignment="1">
      <alignment horizontal="left" vertical="center"/>
    </xf>
    <xf numFmtId="178" fontId="32" fillId="0" borderId="21" xfId="0" applyNumberFormat="1" applyFont="1" applyBorder="1" applyAlignment="1">
      <alignment horizontal="left" vertical="center"/>
    </xf>
    <xf numFmtId="178" fontId="32" fillId="0" borderId="39" xfId="0" applyNumberFormat="1" applyFont="1" applyBorder="1" applyAlignment="1">
      <alignment horizontal="left" vertical="center"/>
    </xf>
    <xf numFmtId="0" fontId="32" fillId="0" borderId="23" xfId="0" applyFont="1" applyBorder="1" applyAlignment="1">
      <alignment horizontal="center" vertical="center" wrapText="1"/>
    </xf>
    <xf numFmtId="0" fontId="32" fillId="0" borderId="14" xfId="0" applyFont="1" applyBorder="1"/>
    <xf numFmtId="0" fontId="32" fillId="0" borderId="29" xfId="0" applyFont="1" applyBorder="1"/>
    <xf numFmtId="0" fontId="32" fillId="0" borderId="30" xfId="0" applyFont="1" applyBorder="1"/>
    <xf numFmtId="0" fontId="32" fillId="0" borderId="5" xfId="0" applyFont="1" applyBorder="1"/>
    <xf numFmtId="0" fontId="32" fillId="0" borderId="15" xfId="0" applyFont="1" applyBorder="1"/>
    <xf numFmtId="0" fontId="32" fillId="0" borderId="1" xfId="0" applyFont="1" applyBorder="1"/>
    <xf numFmtId="0" fontId="43" fillId="0" borderId="0" xfId="0" applyFont="1" applyAlignment="1">
      <alignment horizontal="left"/>
    </xf>
    <xf numFmtId="0" fontId="44" fillId="0" borderId="0" xfId="0" applyFont="1" applyAlignment="1">
      <alignment vertical="center"/>
    </xf>
    <xf numFmtId="0" fontId="44" fillId="0" borderId="0" xfId="0" applyFont="1" applyAlignment="1">
      <alignment horizontal="left" vertical="top" wrapText="1"/>
    </xf>
    <xf numFmtId="0" fontId="32" fillId="0" borderId="28" xfId="0" applyFont="1" applyBorder="1"/>
    <xf numFmtId="0" fontId="32" fillId="0" borderId="36" xfId="0" applyFont="1" applyBorder="1"/>
    <xf numFmtId="0" fontId="32" fillId="0" borderId="31" xfId="0" applyFont="1" applyBorder="1"/>
    <xf numFmtId="0" fontId="32" fillId="0" borderId="28" xfId="0" applyFont="1" applyBorder="1" applyAlignment="1">
      <alignment horizontal="center" vertical="center" wrapText="1"/>
    </xf>
    <xf numFmtId="0" fontId="44" fillId="0" borderId="0" xfId="0" applyFont="1" applyAlignment="1">
      <alignment vertical="top" wrapText="1"/>
    </xf>
    <xf numFmtId="3" fontId="32" fillId="0" borderId="8" xfId="0" applyNumberFormat="1" applyFont="1" applyBorder="1" applyAlignment="1">
      <alignment horizontal="center" vertical="center" wrapText="1"/>
    </xf>
    <xf numFmtId="179" fontId="41" fillId="3" borderId="57" xfId="0" applyNumberFormat="1" applyFont="1" applyFill="1" applyBorder="1" applyAlignment="1">
      <alignment horizontal="center" vertical="center"/>
    </xf>
    <xf numFmtId="179" fontId="41" fillId="3" borderId="0" xfId="0" applyNumberFormat="1" applyFont="1" applyFill="1" applyAlignment="1">
      <alignment horizontal="center" vertical="center"/>
    </xf>
    <xf numFmtId="0" fontId="23" fillId="0" borderId="57" xfId="0" applyFont="1" applyBorder="1" applyAlignment="1">
      <alignment horizontal="center" vertical="center"/>
    </xf>
    <xf numFmtId="0" fontId="23" fillId="0" borderId="0" xfId="0" applyFont="1" applyAlignment="1">
      <alignment horizontal="center" vertical="center"/>
    </xf>
    <xf numFmtId="0" fontId="23" fillId="0" borderId="21" xfId="0" applyFont="1" applyBorder="1" applyAlignment="1">
      <alignment horizontal="center" vertical="center"/>
    </xf>
    <xf numFmtId="0" fontId="23" fillId="0" borderId="22" xfId="0" applyFont="1" applyBorder="1" applyAlignment="1">
      <alignment horizontal="center" vertical="center"/>
    </xf>
    <xf numFmtId="0" fontId="23" fillId="0" borderId="18" xfId="0" applyFont="1" applyBorder="1" applyAlignment="1">
      <alignment horizontal="center" vertical="center"/>
    </xf>
    <xf numFmtId="0" fontId="23" fillId="0" borderId="19" xfId="0" applyFont="1" applyBorder="1" applyAlignment="1">
      <alignment horizontal="center" vertical="center"/>
    </xf>
    <xf numFmtId="0" fontId="23" fillId="0" borderId="20" xfId="0" applyFont="1" applyBorder="1" applyAlignment="1">
      <alignment horizontal="center" vertical="center"/>
    </xf>
    <xf numFmtId="0" fontId="23" fillId="0" borderId="23" xfId="0" applyFont="1" applyBorder="1" applyAlignment="1">
      <alignment horizontal="center" vertical="center"/>
    </xf>
    <xf numFmtId="0" fontId="10" fillId="0" borderId="0" xfId="0" applyFont="1"/>
    <xf numFmtId="0" fontId="10" fillId="0" borderId="0" xfId="0" applyFont="1" applyAlignment="1">
      <alignment horizontal="center" vertical="center"/>
    </xf>
    <xf numFmtId="0" fontId="45" fillId="0" borderId="0" xfId="0" applyFont="1" applyAlignment="1">
      <alignment horizontal="center"/>
    </xf>
    <xf numFmtId="0" fontId="45" fillId="0" borderId="0" xfId="0" applyFont="1" applyAlignment="1">
      <alignment horizontal="center" wrapText="1"/>
    </xf>
    <xf numFmtId="0" fontId="45" fillId="0" borderId="0" xfId="0" applyFont="1"/>
    <xf numFmtId="0" fontId="45" fillId="0" borderId="0" xfId="0" applyFont="1" applyAlignment="1">
      <alignment horizontal="center" vertical="center"/>
    </xf>
    <xf numFmtId="0" fontId="10" fillId="0" borderId="0" xfId="0" applyFont="1" applyAlignment="1">
      <alignment horizontal="center"/>
    </xf>
  </cellXfs>
  <cellStyles count="49">
    <cellStyle name="Normal" xfId="0" builtinId="0"/>
    <cellStyle name="Coma" xfId="1" builtinId="3"/>
    <cellStyle name="Moneda" xfId="2" builtinId="4"/>
    <cellStyle name="Porcentaje" xfId="3" builtinId="5"/>
    <cellStyle name="Coma [0]" xfId="4" builtinId="6"/>
    <cellStyle name="Moneda [0]" xfId="5" builtinId="7"/>
    <cellStyle name="Hipervínculo" xfId="6" builtinId="8"/>
    <cellStyle name="Hipervínculo visitado" xfId="7" builtinId="9"/>
    <cellStyle name="Nota" xfId="8" builtinId="10"/>
    <cellStyle name="Texto de advertencia" xfId="9" builtinId="11"/>
    <cellStyle name="Título" xfId="10" builtinId="15"/>
    <cellStyle name="Texto explicativo" xfId="11" builtinId="53"/>
    <cellStyle name="Título 1" xfId="12" builtinId="16"/>
    <cellStyle name="Título 2" xfId="13" builtinId="17"/>
    <cellStyle name="Título 3" xfId="14" builtinId="18"/>
    <cellStyle name="Título 4" xfId="15" builtinId="19"/>
    <cellStyle name="Entrada" xfId="16" builtinId="20"/>
    <cellStyle name="Salida" xfId="17" builtinId="21"/>
    <cellStyle name="Cálculo" xfId="18" builtinId="22"/>
    <cellStyle name="Celda de comprobación" xfId="19" builtinId="23"/>
    <cellStyle name="Celda vinculada" xfId="20" builtinId="24"/>
    <cellStyle name="Total" xfId="21" builtinId="25"/>
    <cellStyle name="Correcto" xfId="22" builtinId="26"/>
    <cellStyle name="Incorrecto" xfId="23" builtinId="27"/>
    <cellStyle name="Neutro" xfId="24" builtinId="28"/>
    <cellStyle name="Énfasis1" xfId="25" builtinId="29"/>
    <cellStyle name="20% - Énfasis1" xfId="26" builtinId="30"/>
    <cellStyle name="40% - Énfasis1" xfId="27" builtinId="31"/>
    <cellStyle name="60% - Énfasis1" xfId="28" builtinId="32"/>
    <cellStyle name="Énfasis2" xfId="29" builtinId="33"/>
    <cellStyle name="20% - Énfasis2" xfId="30" builtinId="34"/>
    <cellStyle name="40% - Énfasis2" xfId="31" builtinId="35"/>
    <cellStyle name="60% - Énfasis2" xfId="32" builtinId="36"/>
    <cellStyle name="Énfasis3" xfId="33" builtinId="37"/>
    <cellStyle name="20% - Énfasis3" xfId="34" builtinId="38"/>
    <cellStyle name="40% - Énfasis3" xfId="35" builtinId="39"/>
    <cellStyle name="60% - Énfasis3" xfId="36" builtinId="40"/>
    <cellStyle name="Énfasis4" xfId="37" builtinId="41"/>
    <cellStyle name="20% - Énfasis4" xfId="38" builtinId="42"/>
    <cellStyle name="40% - Énfasis4" xfId="39" builtinId="43"/>
    <cellStyle name="60% - Énfasis4" xfId="40" builtinId="44"/>
    <cellStyle name="Énfasis5" xfId="41" builtinId="45"/>
    <cellStyle name="20% - Énfasis5" xfId="42" builtinId="46"/>
    <cellStyle name="40% - Énfasis5" xfId="43" builtinId="47"/>
    <cellStyle name="60% - Énfasis5" xfId="44" builtinId="48"/>
    <cellStyle name="Énfasis6" xfId="45" builtinId="49"/>
    <cellStyle name="20% - Énfasis6" xfId="46" builtinId="50"/>
    <cellStyle name="40% - Énfasis6" xfId="47" builtinId="51"/>
    <cellStyle name="60% - Énfasis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249977111117893"/>
    <pageSetUpPr fitToPage="1"/>
  </sheetPr>
  <dimension ref="A11:L28"/>
  <sheetViews>
    <sheetView showGridLines="0" zoomScale="91" zoomScaleNormal="91" zoomScalePageLayoutView="98" topLeftCell="A9" workbookViewId="0">
      <selection activeCell="A12" sqref="A12:L12"/>
    </sheetView>
  </sheetViews>
  <sheetFormatPr defaultColWidth="11.3714285714286" defaultRowHeight="24.75" customHeight="1"/>
  <cols>
    <col min="1" max="1" width="2.12380952380952" style="585" customWidth="1"/>
    <col min="2" max="2" width="9.75238095238095" style="585" customWidth="1"/>
    <col min="3" max="3" width="3.24761904761905" style="585" customWidth="1"/>
    <col min="4" max="4" width="11.752380952381" style="585" customWidth="1"/>
    <col min="5" max="5" width="9.12380952380952" style="585" customWidth="1"/>
    <col min="6" max="6" width="9.12380952380952" style="586" customWidth="1"/>
    <col min="7" max="7" width="10.752380952381" style="586" customWidth="1"/>
    <col min="8" max="8" width="11" style="585" customWidth="1"/>
    <col min="9" max="9" width="6.37142857142857" style="585" customWidth="1"/>
    <col min="10" max="10" width="7.75238095238095" style="585" customWidth="1"/>
    <col min="11" max="11" width="8.87619047619048" style="585" customWidth="1"/>
    <col min="12" max="12" width="21.3714285714286" style="585" customWidth="1"/>
    <col min="13" max="13" width="3" style="585" customWidth="1"/>
    <col min="14" max="14" width="2.87619047619048" style="585" customWidth="1"/>
    <col min="15" max="15" width="2.62857142857143" style="585" customWidth="1"/>
    <col min="16" max="19" width="2.24761904761905" style="585" customWidth="1"/>
    <col min="20" max="20" width="2.87619047619048" style="585" customWidth="1"/>
    <col min="21" max="21" width="8" style="585" customWidth="1"/>
    <col min="22" max="22" width="7.87619047619048" style="585" customWidth="1"/>
    <col min="23" max="23" width="8.37142857142857" style="585" customWidth="1"/>
    <col min="24" max="16384" width="11.3714285714286" style="585"/>
  </cols>
  <sheetData>
    <row r="11" customHeight="1" spans="1:12">
      <c r="A11" s="587" t="s">
        <v>0</v>
      </c>
      <c r="B11" s="587"/>
      <c r="C11" s="587"/>
      <c r="D11" s="587"/>
      <c r="E11" s="587"/>
      <c r="F11" s="587"/>
      <c r="G11" s="587"/>
      <c r="H11" s="587"/>
      <c r="I11" s="587"/>
      <c r="J11" s="587"/>
      <c r="K11" s="587"/>
      <c r="L11" s="587"/>
    </row>
    <row r="12" customHeight="1" spans="1:12">
      <c r="A12" s="587" t="s">
        <v>1</v>
      </c>
      <c r="B12" s="587"/>
      <c r="C12" s="587"/>
      <c r="D12" s="587"/>
      <c r="E12" s="587"/>
      <c r="F12" s="587"/>
      <c r="G12" s="587"/>
      <c r="H12" s="587"/>
      <c r="I12" s="587"/>
      <c r="J12" s="587"/>
      <c r="K12" s="587"/>
      <c r="L12" s="587"/>
    </row>
    <row r="13" customHeight="1" spans="1:12">
      <c r="A13" s="588" t="s">
        <v>2</v>
      </c>
      <c r="B13" s="587"/>
      <c r="C13" s="587"/>
      <c r="D13" s="587"/>
      <c r="E13" s="587"/>
      <c r="F13" s="587"/>
      <c r="G13" s="587"/>
      <c r="H13" s="587"/>
      <c r="I13" s="587"/>
      <c r="J13" s="587"/>
      <c r="K13" s="587"/>
      <c r="L13" s="587"/>
    </row>
    <row r="14" customHeight="1" spans="1:12">
      <c r="A14" s="587" t="s">
        <v>3</v>
      </c>
      <c r="B14" s="587"/>
      <c r="C14" s="587"/>
      <c r="D14" s="587"/>
      <c r="E14" s="587"/>
      <c r="F14" s="587"/>
      <c r="G14" s="587"/>
      <c r="H14" s="587"/>
      <c r="I14" s="587"/>
      <c r="J14" s="587"/>
      <c r="K14" s="587"/>
      <c r="L14" s="587"/>
    </row>
    <row r="15" customHeight="1" spans="1:12">
      <c r="A15" s="587" t="s">
        <v>4</v>
      </c>
      <c r="B15" s="587"/>
      <c r="C15" s="587"/>
      <c r="D15" s="587"/>
      <c r="E15" s="587"/>
      <c r="F15" s="587"/>
      <c r="G15" s="587"/>
      <c r="H15" s="587"/>
      <c r="I15" s="587"/>
      <c r="J15" s="587"/>
      <c r="K15" s="587"/>
      <c r="L15" s="587"/>
    </row>
    <row r="16" customHeight="1" spans="1:12">
      <c r="A16" s="589"/>
      <c r="B16" s="589"/>
      <c r="C16" s="589"/>
      <c r="D16" s="589"/>
      <c r="E16" s="589"/>
      <c r="F16" s="590"/>
      <c r="G16" s="590"/>
      <c r="H16" s="589"/>
      <c r="I16" s="589"/>
      <c r="J16" s="589"/>
      <c r="K16" s="589"/>
      <c r="L16" s="589"/>
    </row>
    <row r="17" customHeight="1" spans="1:12">
      <c r="A17" s="589"/>
      <c r="B17" s="589"/>
      <c r="C17" s="589"/>
      <c r="D17" s="589"/>
      <c r="E17" s="589"/>
      <c r="F17" s="590"/>
      <c r="G17" s="590"/>
      <c r="H17" s="589"/>
      <c r="I17" s="589"/>
      <c r="J17" s="589"/>
      <c r="K17" s="589"/>
      <c r="L17" s="589"/>
    </row>
    <row r="18" customHeight="1" spans="1:12">
      <c r="A18" s="589"/>
      <c r="B18" s="589"/>
      <c r="C18" s="589"/>
      <c r="D18" s="589"/>
      <c r="E18" s="589"/>
      <c r="F18" s="590"/>
      <c r="G18" s="590"/>
      <c r="H18" s="589"/>
      <c r="I18" s="589"/>
      <c r="J18" s="589"/>
      <c r="K18" s="589"/>
      <c r="L18" s="589"/>
    </row>
    <row r="19" customHeight="1" spans="1:12">
      <c r="A19" s="587" t="s">
        <v>5</v>
      </c>
      <c r="B19" s="587"/>
      <c r="C19" s="587"/>
      <c r="D19" s="587"/>
      <c r="E19" s="587"/>
      <c r="F19" s="587"/>
      <c r="G19" s="587"/>
      <c r="H19" s="587"/>
      <c r="I19" s="587"/>
      <c r="J19" s="587"/>
      <c r="K19" s="587"/>
      <c r="L19" s="587"/>
    </row>
    <row r="20" customHeight="1" spans="1:12">
      <c r="A20" s="587" t="s">
        <v>6</v>
      </c>
      <c r="B20" s="587"/>
      <c r="C20" s="587"/>
      <c r="D20" s="587"/>
      <c r="E20" s="587"/>
      <c r="F20" s="587"/>
      <c r="G20" s="587"/>
      <c r="H20" s="587"/>
      <c r="I20" s="587"/>
      <c r="J20" s="587"/>
      <c r="K20" s="587"/>
      <c r="L20" s="587"/>
    </row>
    <row r="21" customHeight="1" spans="1:12">
      <c r="A21" s="587"/>
      <c r="B21" s="587"/>
      <c r="C21" s="587"/>
      <c r="D21" s="587"/>
      <c r="E21" s="587"/>
      <c r="F21" s="587"/>
      <c r="G21" s="587"/>
      <c r="H21" s="587"/>
      <c r="I21" s="587"/>
      <c r="J21" s="587"/>
      <c r="K21" s="587"/>
      <c r="L21" s="587"/>
    </row>
    <row r="22" customHeight="1" spans="1:12">
      <c r="A22" s="587"/>
      <c r="B22" s="587"/>
      <c r="C22" s="587"/>
      <c r="D22" s="587"/>
      <c r="E22" s="587"/>
      <c r="F22" s="587"/>
      <c r="G22" s="587"/>
      <c r="H22" s="587"/>
      <c r="I22" s="587"/>
      <c r="J22" s="587"/>
      <c r="K22" s="587"/>
      <c r="L22" s="587"/>
    </row>
    <row r="23" customHeight="1" spans="1:12">
      <c r="A23" s="587"/>
      <c r="B23" s="587"/>
      <c r="C23" s="587"/>
      <c r="D23" s="587"/>
      <c r="E23" s="587"/>
      <c r="F23" s="587"/>
      <c r="G23" s="587"/>
      <c r="H23" s="587"/>
      <c r="I23" s="587"/>
      <c r="J23" s="587"/>
      <c r="K23" s="587"/>
      <c r="L23" s="587"/>
    </row>
    <row r="24" customHeight="1" spans="1:12">
      <c r="A24" s="587"/>
      <c r="B24" s="587"/>
      <c r="C24" s="587"/>
      <c r="D24" s="587"/>
      <c r="E24" s="587"/>
      <c r="F24" s="587"/>
      <c r="G24" s="587"/>
      <c r="H24" s="587"/>
      <c r="I24" s="587"/>
      <c r="J24" s="587"/>
      <c r="K24" s="587"/>
      <c r="L24" s="587"/>
    </row>
    <row r="25" customHeight="1" spans="1:12">
      <c r="A25" s="587"/>
      <c r="B25" s="587"/>
      <c r="C25" s="587"/>
      <c r="D25" s="587"/>
      <c r="E25" s="587"/>
      <c r="F25" s="587"/>
      <c r="G25" s="587"/>
      <c r="H25" s="587"/>
      <c r="I25" s="587"/>
      <c r="J25" s="587"/>
      <c r="K25" s="587"/>
      <c r="L25" s="587"/>
    </row>
    <row r="26" customHeight="1" spans="1:12">
      <c r="A26" s="587"/>
      <c r="B26" s="587"/>
      <c r="C26" s="587"/>
      <c r="D26" s="587"/>
      <c r="E26" s="587"/>
      <c r="F26" s="587"/>
      <c r="G26" s="587"/>
      <c r="H26" s="587"/>
      <c r="I26" s="587"/>
      <c r="J26" s="587"/>
      <c r="K26" s="587"/>
      <c r="L26" s="587"/>
    </row>
    <row r="27" ht="27" customHeight="1"/>
    <row r="28" customHeight="1" spans="1:12">
      <c r="A28" s="591"/>
      <c r="B28" s="591"/>
      <c r="C28" s="591"/>
      <c r="D28" s="591"/>
      <c r="E28" s="591"/>
      <c r="F28" s="591"/>
      <c r="G28" s="591"/>
      <c r="H28" s="591"/>
      <c r="I28" s="591"/>
      <c r="J28" s="591"/>
      <c r="K28" s="591"/>
      <c r="L28" s="591"/>
    </row>
  </sheetData>
  <mergeCells count="8">
    <mergeCell ref="A11:L11"/>
    <mergeCell ref="A12:L12"/>
    <mergeCell ref="A13:L13"/>
    <mergeCell ref="A14:L14"/>
    <mergeCell ref="A15:L15"/>
    <mergeCell ref="A19:L19"/>
    <mergeCell ref="A20:L20"/>
    <mergeCell ref="A28:L28"/>
  </mergeCells>
  <pageMargins left="0.7" right="0.7" top="0.75" bottom="0.75" header="0.3" footer="0.3"/>
  <pageSetup paperSize="1" scale="91"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pageSetUpPr fitToPage="1"/>
  </sheetPr>
  <dimension ref="B2:EF20"/>
  <sheetViews>
    <sheetView showGridLines="0" zoomScale="70" zoomScaleNormal="70" workbookViewId="0">
      <selection activeCell="H10" sqref="H10"/>
    </sheetView>
  </sheetViews>
  <sheetFormatPr defaultColWidth="11.3714285714286" defaultRowHeight="15"/>
  <cols>
    <col min="2" max="2" width="12.3714285714286" customWidth="1"/>
    <col min="3" max="3" width="17.247619047619" customWidth="1"/>
    <col min="4" max="4" width="31.1238095238095" customWidth="1"/>
    <col min="5" max="5" width="38.752380952381" customWidth="1"/>
    <col min="6" max="6" width="14.247619047619" customWidth="1"/>
    <col min="7" max="12" width="14.1238095238095" customWidth="1"/>
    <col min="13" max="13" width="14.247619047619" customWidth="1"/>
    <col min="14" max="17" width="14.1238095238095" customWidth="1"/>
    <col min="18" max="18" width="18.8761904761905" customWidth="1"/>
    <col min="19" max="19" width="16" customWidth="1"/>
    <col min="20" max="20" width="15.6285714285714" customWidth="1"/>
    <col min="21" max="21" width="16.247619047619" customWidth="1"/>
    <col min="22" max="22" width="17" customWidth="1"/>
    <col min="23" max="23" width="15.8761904761905" customWidth="1"/>
    <col min="24" max="28" width="14.247619047619" customWidth="1"/>
    <col min="29" max="29" width="17.752380952381" customWidth="1"/>
    <col min="30" max="34" width="14.247619047619" customWidth="1"/>
    <col min="35" max="35" width="18.8761904761905" customWidth="1"/>
    <col min="36" max="36" width="16" customWidth="1"/>
    <col min="37" max="37" width="15.6285714285714" customWidth="1"/>
    <col min="38" max="38" width="16.247619047619" customWidth="1"/>
    <col min="39" max="39" width="17" customWidth="1"/>
    <col min="40" max="40" width="17.1238095238095" customWidth="1"/>
    <col min="41" max="41" width="16.752380952381" customWidth="1"/>
    <col min="42" max="42" width="17.1238095238095" customWidth="1"/>
    <col min="43" max="43" width="17.3714285714286" customWidth="1"/>
    <col min="44" max="44" width="17.8761904761905" customWidth="1"/>
    <col min="45" max="45" width="16.752380952381" customWidth="1"/>
    <col min="46" max="48" width="17.3714285714286" customWidth="1"/>
    <col min="49" max="49" width="17.1238095238095" customWidth="1"/>
    <col min="50" max="51" width="17.3714285714286" customWidth="1"/>
    <col min="52" max="52" width="18.8761904761905" customWidth="1"/>
    <col min="53" max="53" width="16" customWidth="1"/>
    <col min="54" max="54" width="15.6285714285714" customWidth="1"/>
    <col min="55" max="55" width="16.247619047619" customWidth="1"/>
    <col min="56" max="56" width="17" customWidth="1"/>
    <col min="57" max="68" width="14.247619047619" customWidth="1"/>
    <col min="69" max="69" width="18.8761904761905" customWidth="1"/>
    <col min="70" max="70" width="16" customWidth="1"/>
    <col min="71" max="71" width="15.6285714285714" customWidth="1"/>
    <col min="72" max="72" width="16.247619047619" customWidth="1"/>
    <col min="73" max="73" width="17" customWidth="1"/>
    <col min="74" max="85" width="14.247619047619" customWidth="1"/>
    <col min="86" max="86" width="18.8761904761905" customWidth="1"/>
    <col min="87" max="87" width="16" customWidth="1"/>
    <col min="88" max="88" width="15.6285714285714" customWidth="1"/>
    <col min="89" max="89" width="16.247619047619" customWidth="1"/>
    <col min="90" max="90" width="17" customWidth="1"/>
    <col min="91" max="91" width="19.1238095238095" customWidth="1"/>
    <col min="92" max="92" width="18.3714285714286" customWidth="1"/>
    <col min="93" max="93" width="19.1238095238095" customWidth="1"/>
    <col min="94" max="94" width="20.1238095238095" customWidth="1"/>
    <col min="95" max="102" width="8.24761904761905" customWidth="1"/>
    <col min="103" max="103" width="18.8761904761905" customWidth="1"/>
    <col min="104" max="104" width="16" customWidth="1"/>
    <col min="105" max="105" width="15.6285714285714" customWidth="1"/>
    <col min="106" max="106" width="16.247619047619" customWidth="1"/>
    <col min="107" max="107" width="17" customWidth="1"/>
    <col min="110" max="110" width="19.1238095238095" customWidth="1"/>
    <col min="111" max="111" width="18.8761904761905" customWidth="1"/>
    <col min="112" max="112" width="16" customWidth="1"/>
    <col min="113" max="113" width="15.6285714285714" customWidth="1"/>
    <col min="114" max="114" width="16.247619047619" customWidth="1"/>
    <col min="115" max="115" width="19" customWidth="1"/>
    <col min="117" max="117" width="19.1238095238095" customWidth="1"/>
    <col min="118" max="118" width="18.8761904761905" customWidth="1"/>
    <col min="119" max="119" width="16" customWidth="1"/>
    <col min="120" max="120" width="15.6285714285714" customWidth="1"/>
    <col min="121" max="121" width="16.247619047619" customWidth="1"/>
    <col min="122" max="122" width="17" customWidth="1"/>
    <col min="124" max="124" width="19.1238095238095" customWidth="1"/>
    <col min="125" max="125" width="18.8761904761905" customWidth="1"/>
    <col min="126" max="126" width="16" customWidth="1"/>
    <col min="127" max="127" width="15.6285714285714" customWidth="1"/>
    <col min="128" max="128" width="16.247619047619" customWidth="1"/>
    <col min="129" max="129" width="17" customWidth="1"/>
    <col min="131" max="131" width="19.1238095238095" customWidth="1"/>
    <col min="132" max="132" width="18.8761904761905" customWidth="1"/>
    <col min="133" max="133" width="16" customWidth="1"/>
    <col min="134" max="134" width="15.6285714285714" customWidth="1"/>
    <col min="135" max="135" width="16.247619047619" customWidth="1"/>
    <col min="136" max="136" width="17" customWidth="1"/>
  </cols>
  <sheetData>
    <row r="2" ht="41.25" customHeight="1" spans="2:136">
      <c r="B2" s="376" t="s">
        <v>7</v>
      </c>
      <c r="C2" s="376"/>
      <c r="D2" s="376"/>
      <c r="E2" s="376"/>
      <c r="F2" s="376"/>
      <c r="G2" s="376"/>
      <c r="H2" s="376"/>
      <c r="I2" s="376"/>
      <c r="J2" s="376"/>
      <c r="K2" s="376"/>
      <c r="L2" s="376"/>
      <c r="M2" s="376"/>
      <c r="N2" s="376"/>
      <c r="O2" s="376"/>
      <c r="P2" s="376"/>
      <c r="Q2" s="376"/>
      <c r="R2" s="376"/>
      <c r="S2" s="376"/>
      <c r="T2" s="376"/>
      <c r="U2" s="376"/>
      <c r="V2" s="376"/>
      <c r="W2" s="376"/>
      <c r="X2" s="376"/>
      <c r="Y2" s="376"/>
      <c r="Z2" s="376"/>
      <c r="AA2" s="376"/>
      <c r="AB2" s="376"/>
      <c r="AC2" s="376"/>
      <c r="AD2" s="376"/>
      <c r="AE2" s="376"/>
      <c r="AF2" s="376"/>
      <c r="AG2" s="376"/>
      <c r="AH2" s="376"/>
      <c r="AI2" s="376"/>
      <c r="AJ2" s="376"/>
      <c r="AK2" s="376"/>
      <c r="AL2" s="376"/>
      <c r="AM2" s="376"/>
      <c r="AN2" s="376"/>
      <c r="AO2" s="376"/>
      <c r="AP2" s="376"/>
      <c r="AQ2" s="376"/>
      <c r="AR2" s="376"/>
      <c r="AS2" s="376"/>
      <c r="AT2" s="376"/>
      <c r="AU2" s="376"/>
      <c r="AV2" s="376"/>
      <c r="AW2" s="376"/>
      <c r="AX2" s="376"/>
      <c r="AY2" s="376"/>
      <c r="AZ2" s="376"/>
      <c r="BA2" s="376"/>
      <c r="BB2" s="376"/>
      <c r="BC2" s="376"/>
      <c r="BD2" s="376"/>
      <c r="BE2" s="376" t="s">
        <v>7</v>
      </c>
      <c r="BF2" s="376"/>
      <c r="BG2" s="376"/>
      <c r="BH2" s="376"/>
      <c r="BI2" s="376"/>
      <c r="BJ2" s="376"/>
      <c r="BK2" s="376"/>
      <c r="BL2" s="376"/>
      <c r="BM2" s="376"/>
      <c r="BN2" s="376"/>
      <c r="BO2" s="376"/>
      <c r="BP2" s="376"/>
      <c r="BQ2" s="376"/>
      <c r="BR2" s="376"/>
      <c r="BS2" s="376"/>
      <c r="BT2" s="376"/>
      <c r="BU2" s="376"/>
      <c r="BV2" s="376"/>
      <c r="BW2" s="376"/>
      <c r="BX2" s="376"/>
      <c r="BY2" s="376"/>
      <c r="BZ2" s="376"/>
      <c r="CA2" s="376"/>
      <c r="CB2" s="376"/>
      <c r="CC2" s="376"/>
      <c r="CD2" s="376"/>
      <c r="CE2" s="376"/>
      <c r="CF2" s="376"/>
      <c r="CG2" s="376"/>
      <c r="CH2" s="376"/>
      <c r="CI2" s="376"/>
      <c r="CJ2" s="376"/>
      <c r="CK2" s="376"/>
      <c r="CL2" s="376"/>
      <c r="CM2" s="376"/>
      <c r="CN2" s="376"/>
      <c r="CO2" s="376"/>
      <c r="CP2" s="376"/>
      <c r="CQ2" s="376"/>
      <c r="CR2" s="376"/>
      <c r="CS2" s="376"/>
      <c r="CT2" s="376"/>
      <c r="CU2" s="376"/>
      <c r="CV2" s="376"/>
      <c r="CW2" s="376"/>
      <c r="CX2" s="376"/>
      <c r="CY2" s="454"/>
      <c r="CZ2" s="454"/>
      <c r="DA2" s="454"/>
      <c r="DB2" s="454"/>
      <c r="DC2" s="454"/>
      <c r="DD2" s="454"/>
      <c r="DE2" s="454"/>
      <c r="DF2" s="454"/>
      <c r="DG2" s="454"/>
      <c r="DH2" s="454"/>
      <c r="DI2" s="454"/>
      <c r="DJ2" s="454"/>
      <c r="DK2" s="454"/>
      <c r="DL2" s="454"/>
      <c r="DM2" s="454"/>
      <c r="DN2" s="454"/>
      <c r="DO2" s="454"/>
      <c r="DP2" s="454"/>
      <c r="DQ2" s="454"/>
      <c r="DR2" s="454"/>
      <c r="DT2" s="454"/>
      <c r="DU2" s="454"/>
      <c r="DV2" s="454"/>
      <c r="DW2" s="454"/>
      <c r="DX2" s="454"/>
      <c r="DY2" s="454"/>
      <c r="EA2" s="454"/>
      <c r="EB2" s="454"/>
      <c r="EC2" s="454"/>
      <c r="ED2" s="454"/>
      <c r="EE2" s="454"/>
      <c r="EF2" s="454"/>
    </row>
    <row r="3" ht="15.75"/>
    <row r="4" ht="23.25" customHeight="1" spans="2:102">
      <c r="B4" s="377" t="s">
        <v>8</v>
      </c>
      <c r="C4" s="377" t="s">
        <v>9</v>
      </c>
      <c r="D4" s="377" t="s">
        <v>10</v>
      </c>
      <c r="E4" s="377" t="s">
        <v>11</v>
      </c>
      <c r="F4" s="379" t="s">
        <v>12</v>
      </c>
      <c r="G4" s="380"/>
      <c r="H4" s="380"/>
      <c r="I4" s="380"/>
      <c r="J4" s="380"/>
      <c r="K4" s="380"/>
      <c r="L4" s="380"/>
      <c r="M4" s="380"/>
      <c r="N4" s="380"/>
      <c r="O4" s="380"/>
      <c r="P4" s="380"/>
      <c r="Q4" s="380"/>
      <c r="R4" s="380"/>
      <c r="S4" s="380"/>
      <c r="T4" s="380"/>
      <c r="U4" s="380"/>
      <c r="V4" s="380"/>
      <c r="W4" s="380"/>
      <c r="X4" s="380"/>
      <c r="Y4" s="380"/>
      <c r="Z4" s="380"/>
      <c r="AA4" s="380"/>
      <c r="AB4" s="380"/>
      <c r="AC4" s="380"/>
      <c r="AD4" s="380"/>
      <c r="AE4" s="380"/>
      <c r="AF4" s="380"/>
      <c r="AG4" s="380"/>
      <c r="AH4" s="380"/>
      <c r="AI4" s="380"/>
      <c r="AJ4" s="380"/>
      <c r="AK4" s="380"/>
      <c r="AL4" s="380"/>
      <c r="AM4" s="380"/>
      <c r="AN4" s="380"/>
      <c r="AO4" s="380"/>
      <c r="AP4" s="380"/>
      <c r="AQ4" s="380"/>
      <c r="AR4" s="380"/>
      <c r="AS4" s="380"/>
      <c r="AT4" s="380"/>
      <c r="AU4" s="380"/>
      <c r="AV4" s="380"/>
      <c r="AW4" s="380"/>
      <c r="AX4" s="380"/>
      <c r="AY4" s="380"/>
      <c r="AZ4" s="380"/>
      <c r="BA4" s="380"/>
      <c r="BB4" s="380"/>
      <c r="BC4" s="380"/>
      <c r="BD4" s="380"/>
      <c r="BE4" s="379" t="s">
        <v>12</v>
      </c>
      <c r="BF4" s="380"/>
      <c r="BG4" s="380"/>
      <c r="BH4" s="380"/>
      <c r="BI4" s="380"/>
      <c r="BJ4" s="380"/>
      <c r="BK4" s="380"/>
      <c r="BL4" s="380"/>
      <c r="BM4" s="380"/>
      <c r="BN4" s="380"/>
      <c r="BO4" s="380"/>
      <c r="BP4" s="380"/>
      <c r="BQ4" s="380"/>
      <c r="BR4" s="380"/>
      <c r="BS4" s="380"/>
      <c r="BT4" s="380"/>
      <c r="BU4" s="380"/>
      <c r="BV4" s="380"/>
      <c r="BW4" s="380"/>
      <c r="BX4" s="380"/>
      <c r="BY4" s="380"/>
      <c r="BZ4" s="380"/>
      <c r="CA4" s="380"/>
      <c r="CB4" s="380"/>
      <c r="CC4" s="380"/>
      <c r="CD4" s="380"/>
      <c r="CE4" s="380"/>
      <c r="CF4" s="380"/>
      <c r="CG4" s="380"/>
      <c r="CH4" s="380"/>
      <c r="CI4" s="380"/>
      <c r="CJ4" s="380"/>
      <c r="CK4" s="380"/>
      <c r="CL4" s="380"/>
      <c r="CM4" s="380"/>
      <c r="CN4" s="380"/>
      <c r="CO4" s="380"/>
      <c r="CP4" s="380"/>
      <c r="CQ4" s="380"/>
      <c r="CR4" s="380"/>
      <c r="CS4" s="380"/>
      <c r="CT4" s="380"/>
      <c r="CU4" s="380"/>
      <c r="CV4" s="380"/>
      <c r="CW4" s="380"/>
      <c r="CX4" s="435"/>
    </row>
    <row r="5" ht="23.25" customHeight="1" spans="2:136">
      <c r="B5" s="381"/>
      <c r="C5" s="381"/>
      <c r="D5" s="381"/>
      <c r="E5" s="381"/>
      <c r="F5" s="383">
        <v>2013</v>
      </c>
      <c r="G5" s="384"/>
      <c r="H5" s="384"/>
      <c r="I5" s="384"/>
      <c r="J5" s="384"/>
      <c r="K5" s="384"/>
      <c r="L5" s="384"/>
      <c r="M5" s="384"/>
      <c r="N5" s="384"/>
      <c r="O5" s="384"/>
      <c r="P5" s="384"/>
      <c r="Q5" s="411"/>
      <c r="R5" s="412" t="s">
        <v>13</v>
      </c>
      <c r="S5" s="413" t="s">
        <v>14</v>
      </c>
      <c r="T5" s="413" t="s">
        <v>15</v>
      </c>
      <c r="U5" s="414" t="s">
        <v>16</v>
      </c>
      <c r="V5" s="415" t="s">
        <v>17</v>
      </c>
      <c r="W5" s="383">
        <v>2014</v>
      </c>
      <c r="X5" s="384"/>
      <c r="Y5" s="384"/>
      <c r="Z5" s="384"/>
      <c r="AA5" s="384"/>
      <c r="AB5" s="384"/>
      <c r="AC5" s="384"/>
      <c r="AD5" s="384"/>
      <c r="AE5" s="384"/>
      <c r="AF5" s="384"/>
      <c r="AG5" s="384"/>
      <c r="AH5" s="411"/>
      <c r="AI5" s="412" t="s">
        <v>13</v>
      </c>
      <c r="AJ5" s="413" t="s">
        <v>14</v>
      </c>
      <c r="AK5" s="413" t="s">
        <v>15</v>
      </c>
      <c r="AL5" s="414" t="s">
        <v>16</v>
      </c>
      <c r="AM5" s="415" t="s">
        <v>17</v>
      </c>
      <c r="AN5" s="379">
        <v>2015</v>
      </c>
      <c r="AO5" s="380"/>
      <c r="AP5" s="380"/>
      <c r="AQ5" s="380"/>
      <c r="AR5" s="380"/>
      <c r="AS5" s="380"/>
      <c r="AT5" s="380"/>
      <c r="AU5" s="380"/>
      <c r="AV5" s="380"/>
      <c r="AW5" s="380"/>
      <c r="AX5" s="380"/>
      <c r="AY5" s="435"/>
      <c r="AZ5" s="412" t="s">
        <v>13</v>
      </c>
      <c r="BA5" s="413" t="s">
        <v>14</v>
      </c>
      <c r="BB5" s="413" t="s">
        <v>15</v>
      </c>
      <c r="BC5" s="413" t="s">
        <v>16</v>
      </c>
      <c r="BD5" s="415" t="s">
        <v>17</v>
      </c>
      <c r="BE5" s="383">
        <v>2016</v>
      </c>
      <c r="BF5" s="384"/>
      <c r="BG5" s="384"/>
      <c r="BH5" s="384"/>
      <c r="BI5" s="384"/>
      <c r="BJ5" s="384"/>
      <c r="BK5" s="384"/>
      <c r="BL5" s="384"/>
      <c r="BM5" s="384"/>
      <c r="BN5" s="384"/>
      <c r="BO5" s="384"/>
      <c r="BP5" s="411"/>
      <c r="BQ5" s="412" t="s">
        <v>13</v>
      </c>
      <c r="BR5" s="413" t="s">
        <v>14</v>
      </c>
      <c r="BS5" s="413" t="s">
        <v>15</v>
      </c>
      <c r="BT5" s="413" t="s">
        <v>16</v>
      </c>
      <c r="BU5" s="415" t="s">
        <v>17</v>
      </c>
      <c r="BV5" s="383">
        <v>2017</v>
      </c>
      <c r="BW5" s="384"/>
      <c r="BX5" s="384"/>
      <c r="BY5" s="384"/>
      <c r="BZ5" s="384"/>
      <c r="CA5" s="384"/>
      <c r="CB5" s="384"/>
      <c r="CC5" s="384"/>
      <c r="CD5" s="384"/>
      <c r="CE5" s="384"/>
      <c r="CF5" s="384"/>
      <c r="CG5" s="411"/>
      <c r="CH5" s="412" t="s">
        <v>13</v>
      </c>
      <c r="CI5" s="413" t="s">
        <v>14</v>
      </c>
      <c r="CJ5" s="413" t="s">
        <v>15</v>
      </c>
      <c r="CK5" s="413" t="s">
        <v>16</v>
      </c>
      <c r="CL5" s="415" t="s">
        <v>17</v>
      </c>
      <c r="CM5" s="383">
        <v>2018</v>
      </c>
      <c r="CN5" s="384"/>
      <c r="CO5" s="384"/>
      <c r="CP5" s="384"/>
      <c r="CQ5" s="384"/>
      <c r="CR5" s="384"/>
      <c r="CS5" s="384"/>
      <c r="CT5" s="384"/>
      <c r="CU5" s="384"/>
      <c r="CV5" s="384"/>
      <c r="CW5" s="384"/>
      <c r="CX5" s="411"/>
      <c r="CY5" s="412" t="s">
        <v>13</v>
      </c>
      <c r="CZ5" s="413" t="s">
        <v>14</v>
      </c>
      <c r="DA5" s="413" t="s">
        <v>15</v>
      </c>
      <c r="DB5" s="414" t="s">
        <v>16</v>
      </c>
      <c r="DC5" s="415" t="s">
        <v>17</v>
      </c>
      <c r="DG5" s="412" t="s">
        <v>13</v>
      </c>
      <c r="DH5" s="413" t="s">
        <v>14</v>
      </c>
      <c r="DI5" s="413" t="s">
        <v>15</v>
      </c>
      <c r="DJ5" s="414" t="s">
        <v>16</v>
      </c>
      <c r="DK5" s="415" t="s">
        <v>17</v>
      </c>
      <c r="DN5" s="412" t="s">
        <v>13</v>
      </c>
      <c r="DO5" s="413" t="s">
        <v>14</v>
      </c>
      <c r="DP5" s="413" t="s">
        <v>15</v>
      </c>
      <c r="DQ5" s="414" t="s">
        <v>16</v>
      </c>
      <c r="DR5" s="415" t="s">
        <v>17</v>
      </c>
      <c r="DU5" s="412" t="s">
        <v>13</v>
      </c>
      <c r="DV5" s="413" t="s">
        <v>14</v>
      </c>
      <c r="DW5" s="413" t="s">
        <v>15</v>
      </c>
      <c r="DX5" s="414" t="s">
        <v>16</v>
      </c>
      <c r="DY5" s="415" t="s">
        <v>17</v>
      </c>
      <c r="EB5" s="412" t="s">
        <v>13</v>
      </c>
      <c r="EC5" s="413" t="s">
        <v>14</v>
      </c>
      <c r="ED5" s="413" t="s">
        <v>15</v>
      </c>
      <c r="EE5" s="414" t="s">
        <v>16</v>
      </c>
      <c r="EF5" s="415" t="s">
        <v>17</v>
      </c>
    </row>
    <row r="6" ht="30.75" customHeight="1" spans="2:136">
      <c r="B6" s="385"/>
      <c r="C6" s="385"/>
      <c r="D6" s="385"/>
      <c r="E6" s="385"/>
      <c r="F6" s="387" t="s">
        <v>18</v>
      </c>
      <c r="G6" s="388" t="s">
        <v>19</v>
      </c>
      <c r="H6" s="388" t="s">
        <v>20</v>
      </c>
      <c r="I6" s="388" t="s">
        <v>21</v>
      </c>
      <c r="J6" s="388" t="s">
        <v>20</v>
      </c>
      <c r="K6" s="388" t="s">
        <v>22</v>
      </c>
      <c r="L6" s="388" t="s">
        <v>22</v>
      </c>
      <c r="M6" s="388" t="s">
        <v>21</v>
      </c>
      <c r="N6" s="388" t="s">
        <v>23</v>
      </c>
      <c r="O6" s="388" t="s">
        <v>24</v>
      </c>
      <c r="P6" s="388" t="s">
        <v>25</v>
      </c>
      <c r="Q6" s="416" t="s">
        <v>26</v>
      </c>
      <c r="R6" s="417"/>
      <c r="S6" s="418"/>
      <c r="T6" s="418"/>
      <c r="U6" s="419"/>
      <c r="V6" s="420"/>
      <c r="W6" s="421" t="s">
        <v>27</v>
      </c>
      <c r="X6" s="422" t="s">
        <v>19</v>
      </c>
      <c r="Y6" s="422" t="s">
        <v>20</v>
      </c>
      <c r="Z6" s="422" t="s">
        <v>21</v>
      </c>
      <c r="AA6" s="422" t="s">
        <v>20</v>
      </c>
      <c r="AB6" s="422" t="s">
        <v>22</v>
      </c>
      <c r="AC6" s="422" t="s">
        <v>22</v>
      </c>
      <c r="AD6" s="422" t="s">
        <v>21</v>
      </c>
      <c r="AE6" s="422" t="s">
        <v>23</v>
      </c>
      <c r="AF6" s="422" t="s">
        <v>24</v>
      </c>
      <c r="AG6" s="422" t="s">
        <v>25</v>
      </c>
      <c r="AH6" s="433" t="s">
        <v>26</v>
      </c>
      <c r="AI6" s="417"/>
      <c r="AJ6" s="418"/>
      <c r="AK6" s="418"/>
      <c r="AL6" s="419"/>
      <c r="AM6" s="420"/>
      <c r="AN6" s="387" t="s">
        <v>27</v>
      </c>
      <c r="AO6" s="388" t="s">
        <v>19</v>
      </c>
      <c r="AP6" s="388" t="s">
        <v>20</v>
      </c>
      <c r="AQ6" s="388" t="s">
        <v>21</v>
      </c>
      <c r="AR6" s="388" t="s">
        <v>20</v>
      </c>
      <c r="AS6" s="388" t="s">
        <v>22</v>
      </c>
      <c r="AT6" s="388" t="s">
        <v>22</v>
      </c>
      <c r="AU6" s="388" t="s">
        <v>21</v>
      </c>
      <c r="AV6" s="388" t="s">
        <v>23</v>
      </c>
      <c r="AW6" s="388" t="s">
        <v>24</v>
      </c>
      <c r="AX6" s="388" t="s">
        <v>25</v>
      </c>
      <c r="AY6" s="416" t="s">
        <v>26</v>
      </c>
      <c r="AZ6" s="417"/>
      <c r="BA6" s="418"/>
      <c r="BB6" s="418"/>
      <c r="BC6" s="418"/>
      <c r="BD6" s="436"/>
      <c r="BE6" s="421" t="s">
        <v>27</v>
      </c>
      <c r="BF6" s="422" t="s">
        <v>19</v>
      </c>
      <c r="BG6" s="422" t="s">
        <v>20</v>
      </c>
      <c r="BH6" s="422" t="s">
        <v>21</v>
      </c>
      <c r="BI6" s="422" t="s">
        <v>20</v>
      </c>
      <c r="BJ6" s="422" t="s">
        <v>22</v>
      </c>
      <c r="BK6" s="422" t="s">
        <v>22</v>
      </c>
      <c r="BL6" s="422" t="s">
        <v>21</v>
      </c>
      <c r="BM6" s="422" t="s">
        <v>23</v>
      </c>
      <c r="BN6" s="422" t="s">
        <v>24</v>
      </c>
      <c r="BO6" s="422" t="s">
        <v>25</v>
      </c>
      <c r="BP6" s="433" t="s">
        <v>26</v>
      </c>
      <c r="BQ6" s="417"/>
      <c r="BR6" s="418"/>
      <c r="BS6" s="418"/>
      <c r="BT6" s="418"/>
      <c r="BU6" s="420"/>
      <c r="BV6" s="421" t="s">
        <v>27</v>
      </c>
      <c r="BW6" s="422" t="s">
        <v>19</v>
      </c>
      <c r="BX6" s="422" t="s">
        <v>20</v>
      </c>
      <c r="BY6" s="422" t="s">
        <v>21</v>
      </c>
      <c r="BZ6" s="422" t="s">
        <v>20</v>
      </c>
      <c r="CA6" s="422" t="s">
        <v>22</v>
      </c>
      <c r="CB6" s="422" t="s">
        <v>22</v>
      </c>
      <c r="CC6" s="422" t="s">
        <v>21</v>
      </c>
      <c r="CD6" s="422" t="s">
        <v>23</v>
      </c>
      <c r="CE6" s="422" t="s">
        <v>24</v>
      </c>
      <c r="CF6" s="422" t="s">
        <v>25</v>
      </c>
      <c r="CG6" s="433" t="s">
        <v>26</v>
      </c>
      <c r="CH6" s="417"/>
      <c r="CI6" s="418"/>
      <c r="CJ6" s="418"/>
      <c r="CK6" s="418"/>
      <c r="CL6" s="420"/>
      <c r="CM6" s="387" t="s">
        <v>27</v>
      </c>
      <c r="CN6" s="388" t="s">
        <v>19</v>
      </c>
      <c r="CO6" s="388" t="s">
        <v>20</v>
      </c>
      <c r="CP6" s="388" t="s">
        <v>21</v>
      </c>
      <c r="CQ6" s="388" t="s">
        <v>20</v>
      </c>
      <c r="CR6" s="388" t="s">
        <v>22</v>
      </c>
      <c r="CS6" s="388" t="s">
        <v>22</v>
      </c>
      <c r="CT6" s="388" t="s">
        <v>21</v>
      </c>
      <c r="CU6" s="388" t="s">
        <v>23</v>
      </c>
      <c r="CV6" s="388" t="s">
        <v>24</v>
      </c>
      <c r="CW6" s="388" t="s">
        <v>25</v>
      </c>
      <c r="CX6" s="416" t="s">
        <v>26</v>
      </c>
      <c r="CY6" s="417"/>
      <c r="CZ6" s="418"/>
      <c r="DA6" s="418"/>
      <c r="DB6" s="419"/>
      <c r="DC6" s="420"/>
      <c r="DF6" s="387" t="s">
        <v>27</v>
      </c>
      <c r="DG6" s="417"/>
      <c r="DH6" s="418"/>
      <c r="DI6" s="418"/>
      <c r="DJ6" s="419"/>
      <c r="DK6" s="420"/>
      <c r="DM6" s="388" t="s">
        <v>19</v>
      </c>
      <c r="DN6" s="417"/>
      <c r="DO6" s="418"/>
      <c r="DP6" s="418"/>
      <c r="DQ6" s="419"/>
      <c r="DR6" s="420"/>
      <c r="DT6" s="388" t="s">
        <v>20</v>
      </c>
      <c r="DU6" s="417"/>
      <c r="DV6" s="418"/>
      <c r="DW6" s="418"/>
      <c r="DX6" s="419"/>
      <c r="DY6" s="420"/>
      <c r="EA6" s="388" t="s">
        <v>21</v>
      </c>
      <c r="EB6" s="417"/>
      <c r="EC6" s="418"/>
      <c r="ED6" s="418"/>
      <c r="EE6" s="419"/>
      <c r="EF6" s="420"/>
    </row>
    <row r="7" s="375" customFormat="1" ht="70.5" customHeight="1" spans="2:136">
      <c r="B7" s="530"/>
      <c r="C7" s="530" t="s">
        <v>28</v>
      </c>
      <c r="D7" s="531" t="s">
        <v>29</v>
      </c>
      <c r="E7" s="532" t="s">
        <v>30</v>
      </c>
      <c r="F7" s="469">
        <v>832589.86</v>
      </c>
      <c r="G7" s="482">
        <v>1474197.71</v>
      </c>
      <c r="H7" s="482">
        <v>1391248.36</v>
      </c>
      <c r="I7" s="482">
        <v>1352331.09</v>
      </c>
      <c r="J7" s="482">
        <v>1415812.38</v>
      </c>
      <c r="K7" s="482">
        <v>1215902.78</v>
      </c>
      <c r="L7" s="482">
        <v>1691117.52</v>
      </c>
      <c r="M7" s="482">
        <v>910742.59</v>
      </c>
      <c r="N7" s="482">
        <v>1090259.89</v>
      </c>
      <c r="O7" s="482">
        <v>1129978.65</v>
      </c>
      <c r="P7" s="482">
        <v>1302826.78</v>
      </c>
      <c r="Q7" s="549">
        <v>1247787.35</v>
      </c>
      <c r="R7" s="470">
        <v>8408940.86</v>
      </c>
      <c r="S7" s="555">
        <f>R7/4</f>
        <v>2102235.215</v>
      </c>
      <c r="T7" s="555">
        <f>4126721.33+846857.91+453874.76+1218400.1</f>
        <v>6645854.1</v>
      </c>
      <c r="U7" s="472">
        <f>T7/4</f>
        <v>1661463.525</v>
      </c>
      <c r="V7" s="481" t="s">
        <v>31</v>
      </c>
      <c r="W7" s="469">
        <v>805618.16</v>
      </c>
      <c r="X7" s="482">
        <v>931673.02</v>
      </c>
      <c r="Y7" s="482">
        <v>1044152.23</v>
      </c>
      <c r="Z7" s="482">
        <v>991297.1</v>
      </c>
      <c r="AA7" s="482">
        <v>1097995.99</v>
      </c>
      <c r="AB7" s="482">
        <v>1110814.04</v>
      </c>
      <c r="AC7" s="482">
        <v>1478460.44</v>
      </c>
      <c r="AD7" s="482">
        <v>1104031.79</v>
      </c>
      <c r="AE7" s="482">
        <v>946096.64</v>
      </c>
      <c r="AF7" s="482">
        <v>1350463.75</v>
      </c>
      <c r="AG7" s="482">
        <v>1689852.14</v>
      </c>
      <c r="AH7" s="549">
        <v>1324352.44</v>
      </c>
      <c r="AI7" s="470">
        <v>8422005.49</v>
      </c>
      <c r="AJ7" s="471">
        <f>AI7/2</f>
        <v>4211002.745</v>
      </c>
      <c r="AK7" s="471">
        <v>5452802.25</v>
      </c>
      <c r="AL7" s="472">
        <f>AK7/2</f>
        <v>2726401.125</v>
      </c>
      <c r="AM7" s="481" t="s">
        <v>32</v>
      </c>
      <c r="AN7" s="469">
        <v>861015.97</v>
      </c>
      <c r="AO7" s="482">
        <v>755459.15</v>
      </c>
      <c r="AP7" s="482">
        <v>1336266.58</v>
      </c>
      <c r="AQ7" s="482">
        <v>1233210.32</v>
      </c>
      <c r="AR7" s="482">
        <v>1465926.33</v>
      </c>
      <c r="AS7" s="482">
        <v>919334.55</v>
      </c>
      <c r="AT7" s="482">
        <v>1246702.46</v>
      </c>
      <c r="AU7" s="482">
        <v>1049249.22</v>
      </c>
      <c r="AV7" s="482">
        <v>878537.26</v>
      </c>
      <c r="AW7" s="482">
        <v>830670.45</v>
      </c>
      <c r="AX7" s="482">
        <v>1618039.85</v>
      </c>
      <c r="AY7" s="549">
        <v>1168370.68</v>
      </c>
      <c r="AZ7" s="470">
        <v>7884789.55</v>
      </c>
      <c r="BA7" s="472">
        <f>AZ7/24</f>
        <v>328532.897916667</v>
      </c>
      <c r="BB7" s="472">
        <v>5477993.27</v>
      </c>
      <c r="BC7" s="472">
        <f>BB7/24</f>
        <v>228249.719583333</v>
      </c>
      <c r="BD7" s="481" t="s">
        <v>33</v>
      </c>
      <c r="BE7" s="469">
        <v>638015.34</v>
      </c>
      <c r="BF7" s="482">
        <v>568000.23</v>
      </c>
      <c r="BG7" s="482">
        <v>554364.66</v>
      </c>
      <c r="BH7" s="482">
        <v>653093.02</v>
      </c>
      <c r="BI7" s="482">
        <v>679526.33</v>
      </c>
      <c r="BJ7" s="482">
        <v>1629453.31</v>
      </c>
      <c r="BK7" s="482">
        <v>1101739.29</v>
      </c>
      <c r="BL7" s="482">
        <v>765982.25</v>
      </c>
      <c r="BM7" s="482">
        <v>785143.23</v>
      </c>
      <c r="BN7" s="482">
        <v>813950.11</v>
      </c>
      <c r="BO7" s="482">
        <v>996945.51</v>
      </c>
      <c r="BP7" s="549">
        <v>1385854.57</v>
      </c>
      <c r="BQ7" s="470"/>
      <c r="BR7" s="472"/>
      <c r="BS7" s="472"/>
      <c r="BT7" s="472"/>
      <c r="BU7" s="481"/>
      <c r="BV7" s="469">
        <v>641180.19</v>
      </c>
      <c r="BW7" s="482">
        <v>629669.26</v>
      </c>
      <c r="BX7" s="482">
        <v>1195051.54</v>
      </c>
      <c r="BY7" s="482">
        <v>701828.12</v>
      </c>
      <c r="BZ7" s="482">
        <v>913532.32</v>
      </c>
      <c r="CA7" s="482">
        <v>777204.46</v>
      </c>
      <c r="CB7" s="482">
        <v>1122160.88</v>
      </c>
      <c r="CC7" s="482">
        <v>882988.05</v>
      </c>
      <c r="CD7" s="482">
        <v>849971.17</v>
      </c>
      <c r="CE7" s="482">
        <v>1144915.69</v>
      </c>
      <c r="CF7" s="482">
        <v>1140221.28</v>
      </c>
      <c r="CG7" s="549">
        <v>1560549.33</v>
      </c>
      <c r="CH7" s="470"/>
      <c r="CI7" s="472"/>
      <c r="CJ7" s="472"/>
      <c r="CK7" s="472"/>
      <c r="CL7" s="481"/>
      <c r="CM7" s="469">
        <v>830115.86</v>
      </c>
      <c r="CN7" s="482">
        <v>772667.32</v>
      </c>
      <c r="CO7" s="482">
        <v>1243240.27</v>
      </c>
      <c r="CP7" s="482">
        <v>1036039.51</v>
      </c>
      <c r="CQ7" s="482"/>
      <c r="CR7" s="482"/>
      <c r="CS7" s="482"/>
      <c r="CT7" s="482"/>
      <c r="CU7" s="482"/>
      <c r="CV7" s="482"/>
      <c r="CW7" s="482"/>
      <c r="CX7" s="549"/>
      <c r="CY7" s="470">
        <v>2800216.16</v>
      </c>
      <c r="CZ7" s="471">
        <f>CY7/3</f>
        <v>933405.386666667</v>
      </c>
      <c r="DA7" s="471">
        <v>1081846.8</v>
      </c>
      <c r="DB7" s="472">
        <f>DA7/3</f>
        <v>360615.6</v>
      </c>
      <c r="DC7" s="481" t="s">
        <v>34</v>
      </c>
      <c r="DF7" s="469">
        <v>830115.86</v>
      </c>
      <c r="DG7" s="470">
        <v>815883.83</v>
      </c>
      <c r="DH7" s="471"/>
      <c r="DI7" s="471">
        <v>14232.03</v>
      </c>
      <c r="DJ7" s="472"/>
      <c r="DK7" s="481" t="s">
        <v>35</v>
      </c>
      <c r="DM7" s="482">
        <v>772667.32</v>
      </c>
      <c r="DN7" s="470">
        <v>653855.31</v>
      </c>
      <c r="DO7" s="471"/>
      <c r="DP7" s="471">
        <v>118812.01</v>
      </c>
      <c r="DQ7" s="472"/>
      <c r="DR7" s="481" t="s">
        <v>35</v>
      </c>
      <c r="DT7" s="482">
        <v>1243240.27</v>
      </c>
      <c r="DU7" s="470">
        <v>673199.83</v>
      </c>
      <c r="DV7" s="471"/>
      <c r="DW7" s="471">
        <v>570040.44</v>
      </c>
      <c r="DX7" s="472"/>
      <c r="DY7" s="481" t="s">
        <v>35</v>
      </c>
      <c r="EA7" s="482">
        <v>1036039.51</v>
      </c>
      <c r="EB7" s="470">
        <v>657277.19</v>
      </c>
      <c r="EC7" s="471">
        <f>EB7/3</f>
        <v>219092.396666667</v>
      </c>
      <c r="ED7" s="471">
        <v>378762.32</v>
      </c>
      <c r="EE7" s="472">
        <f>ED7/3</f>
        <v>126254.106666667</v>
      </c>
      <c r="EF7" s="481" t="s">
        <v>34</v>
      </c>
    </row>
    <row r="8" s="375" customFormat="1" ht="116.25" customHeight="1" spans="2:136">
      <c r="B8" s="533"/>
      <c r="C8" s="533"/>
      <c r="D8" s="534" t="s">
        <v>36</v>
      </c>
      <c r="E8" s="532" t="s">
        <v>37</v>
      </c>
      <c r="F8" s="469">
        <v>332247.13</v>
      </c>
      <c r="G8" s="482">
        <v>267637.19</v>
      </c>
      <c r="H8" s="482">
        <v>441248.48</v>
      </c>
      <c r="I8" s="482">
        <v>464887.37</v>
      </c>
      <c r="J8" s="482">
        <v>471306.34</v>
      </c>
      <c r="K8" s="482">
        <v>502143.15</v>
      </c>
      <c r="L8" s="482">
        <v>759174.89</v>
      </c>
      <c r="M8" s="482">
        <v>695149.93</v>
      </c>
      <c r="N8" s="482">
        <v>650655.54</v>
      </c>
      <c r="O8" s="482">
        <v>686946.03</v>
      </c>
      <c r="P8" s="482">
        <v>683797.86</v>
      </c>
      <c r="Q8" s="549">
        <v>1156866.68</v>
      </c>
      <c r="R8" s="470">
        <v>7099116.59</v>
      </c>
      <c r="S8" s="556">
        <f>R8/20</f>
        <v>354955.8295</v>
      </c>
      <c r="T8" s="556">
        <v>12944</v>
      </c>
      <c r="U8" s="472">
        <f>T8/20</f>
        <v>647.2</v>
      </c>
      <c r="V8" s="481" t="s">
        <v>38</v>
      </c>
      <c r="W8" s="469">
        <v>829250.1</v>
      </c>
      <c r="X8" s="482">
        <v>740344.17</v>
      </c>
      <c r="Y8" s="482">
        <v>728265.22</v>
      </c>
      <c r="Z8" s="482">
        <v>766505.8</v>
      </c>
      <c r="AA8" s="482">
        <v>728609.42</v>
      </c>
      <c r="AB8" s="482">
        <v>749723.83</v>
      </c>
      <c r="AC8" s="482">
        <v>1271533.96</v>
      </c>
      <c r="AD8" s="482">
        <v>749213.9</v>
      </c>
      <c r="AE8" s="482">
        <v>776050.64</v>
      </c>
      <c r="AF8" s="482">
        <v>778919.54</v>
      </c>
      <c r="AG8" s="482">
        <v>822581.89</v>
      </c>
      <c r="AH8" s="549">
        <v>1374045.88</v>
      </c>
      <c r="AI8" s="470">
        <v>10281190.95</v>
      </c>
      <c r="AJ8" s="472">
        <f>AI8/13</f>
        <v>790860.842307692</v>
      </c>
      <c r="AK8" s="472">
        <v>33853.4</v>
      </c>
      <c r="AL8" s="472">
        <f>AK8/13</f>
        <v>2604.10769230769</v>
      </c>
      <c r="AM8" s="481" t="s">
        <v>39</v>
      </c>
      <c r="AN8" s="469">
        <v>195425.87</v>
      </c>
      <c r="AO8" s="482">
        <v>118726.08</v>
      </c>
      <c r="AP8" s="482">
        <v>104001.03</v>
      </c>
      <c r="AQ8" s="482">
        <v>92397.59</v>
      </c>
      <c r="AR8" s="482">
        <v>118867.41</v>
      </c>
      <c r="AS8" s="482">
        <v>137396.24</v>
      </c>
      <c r="AT8" s="482">
        <v>167048.27</v>
      </c>
      <c r="AU8" s="482">
        <v>128795.94</v>
      </c>
      <c r="AV8" s="482">
        <v>121366</v>
      </c>
      <c r="AW8" s="482">
        <v>149369.3</v>
      </c>
      <c r="AX8" s="482">
        <v>104387.8</v>
      </c>
      <c r="AY8" s="549">
        <v>160725.77</v>
      </c>
      <c r="AZ8" s="470">
        <v>1597907.3</v>
      </c>
      <c r="BA8" s="472">
        <f>AZ8/17</f>
        <v>93994.5470588235</v>
      </c>
      <c r="BB8" s="472">
        <v>600</v>
      </c>
      <c r="BC8" s="472">
        <f>BB8/17</f>
        <v>35.2941176470588</v>
      </c>
      <c r="BD8" s="481" t="s">
        <v>40</v>
      </c>
      <c r="BE8" s="469">
        <v>142804.84</v>
      </c>
      <c r="BF8" s="482">
        <v>112063.34</v>
      </c>
      <c r="BG8" s="482">
        <v>91967.41</v>
      </c>
      <c r="BH8" s="482">
        <v>94538</v>
      </c>
      <c r="BI8" s="482">
        <v>124735.73</v>
      </c>
      <c r="BJ8" s="482">
        <v>110506.57</v>
      </c>
      <c r="BK8" s="482">
        <v>219769.85</v>
      </c>
      <c r="BL8" s="482">
        <v>105959</v>
      </c>
      <c r="BM8" s="482">
        <v>106448.79</v>
      </c>
      <c r="BN8" s="482">
        <v>91505</v>
      </c>
      <c r="BO8" s="482">
        <v>102173.61</v>
      </c>
      <c r="BP8" s="549">
        <v>142177.39</v>
      </c>
      <c r="BQ8" s="470"/>
      <c r="BR8" s="472"/>
      <c r="BS8" s="472"/>
      <c r="BT8" s="472"/>
      <c r="BU8" s="481"/>
      <c r="BV8" s="469">
        <v>122846.03</v>
      </c>
      <c r="BW8" s="482">
        <v>85930.6</v>
      </c>
      <c r="BX8" s="482">
        <v>91697.05</v>
      </c>
      <c r="BY8" s="482">
        <v>78513</v>
      </c>
      <c r="BZ8" s="482">
        <v>84748.51</v>
      </c>
      <c r="CA8" s="482">
        <v>84518.18</v>
      </c>
      <c r="CB8" s="482">
        <v>116321.98</v>
      </c>
      <c r="CC8" s="482">
        <v>98341</v>
      </c>
      <c r="CD8" s="482">
        <v>83341</v>
      </c>
      <c r="CE8" s="482">
        <v>101949.43</v>
      </c>
      <c r="CF8" s="482">
        <v>121455.11</v>
      </c>
      <c r="CG8" s="549">
        <v>135563.6</v>
      </c>
      <c r="CH8" s="470"/>
      <c r="CI8" s="472"/>
      <c r="CJ8" s="472"/>
      <c r="CK8" s="472"/>
      <c r="CL8" s="481"/>
      <c r="CM8" s="469">
        <v>125014.4</v>
      </c>
      <c r="CN8" s="482">
        <v>105892.54</v>
      </c>
      <c r="CO8" s="482">
        <v>96962</v>
      </c>
      <c r="CP8" s="482">
        <v>96962</v>
      </c>
      <c r="CQ8" s="482"/>
      <c r="CR8" s="482"/>
      <c r="CS8" s="482"/>
      <c r="CT8" s="482"/>
      <c r="CU8" s="482"/>
      <c r="CV8" s="482"/>
      <c r="CW8" s="482"/>
      <c r="CX8" s="549"/>
      <c r="CY8" s="470">
        <v>424830.94</v>
      </c>
      <c r="CZ8" s="472">
        <f>CY8/7</f>
        <v>60690.1342857143</v>
      </c>
      <c r="DA8" s="472">
        <v>0</v>
      </c>
      <c r="DB8" s="472"/>
      <c r="DC8" s="481" t="s">
        <v>41</v>
      </c>
      <c r="DF8" s="469">
        <v>125014.4</v>
      </c>
      <c r="DG8" s="470">
        <v>125014</v>
      </c>
      <c r="DH8" s="472">
        <f>DG8/1</f>
        <v>125014</v>
      </c>
      <c r="DI8" s="472"/>
      <c r="DJ8" s="472"/>
      <c r="DK8" s="481" t="s">
        <v>42</v>
      </c>
      <c r="DM8" s="482">
        <v>105892.54</v>
      </c>
      <c r="DN8" s="470">
        <v>105892.54</v>
      </c>
      <c r="DO8" s="472">
        <f>DN8/4</f>
        <v>26473.135</v>
      </c>
      <c r="DP8" s="472"/>
      <c r="DQ8" s="472"/>
      <c r="DR8" s="481" t="s">
        <v>31</v>
      </c>
      <c r="DT8" s="482">
        <v>96962</v>
      </c>
      <c r="DU8" s="470">
        <v>96962</v>
      </c>
      <c r="DV8" s="472"/>
      <c r="DW8" s="472"/>
      <c r="DX8" s="472"/>
      <c r="DY8" s="481" t="s">
        <v>35</v>
      </c>
      <c r="EA8" s="482">
        <v>96962</v>
      </c>
      <c r="EB8" s="470">
        <v>96962</v>
      </c>
      <c r="EC8" s="472">
        <f>EB8/2</f>
        <v>48481</v>
      </c>
      <c r="ED8" s="472"/>
      <c r="EE8" s="472"/>
      <c r="EF8" s="481" t="s">
        <v>32</v>
      </c>
    </row>
    <row r="9" s="375" customFormat="1" ht="86.25" customHeight="1" spans="2:136">
      <c r="B9" s="533"/>
      <c r="C9" s="533"/>
      <c r="D9" s="534" t="s">
        <v>43</v>
      </c>
      <c r="E9" s="535" t="s">
        <v>44</v>
      </c>
      <c r="F9" s="469">
        <v>0</v>
      </c>
      <c r="G9" s="482">
        <v>0</v>
      </c>
      <c r="H9" s="482">
        <v>0</v>
      </c>
      <c r="I9" s="482">
        <v>0</v>
      </c>
      <c r="J9" s="482">
        <v>18000</v>
      </c>
      <c r="K9" s="482">
        <v>4200</v>
      </c>
      <c r="L9" s="482">
        <v>8527.02</v>
      </c>
      <c r="M9" s="482">
        <v>0</v>
      </c>
      <c r="N9" s="482">
        <v>6750</v>
      </c>
      <c r="O9" s="482">
        <v>39175</v>
      </c>
      <c r="P9" s="482">
        <v>0</v>
      </c>
      <c r="Q9" s="549">
        <v>74723</v>
      </c>
      <c r="R9" s="470">
        <v>149635.52</v>
      </c>
      <c r="S9" s="556">
        <f>R9/38</f>
        <v>3937.77684210526</v>
      </c>
      <c r="T9" s="556">
        <v>1739.5</v>
      </c>
      <c r="U9" s="472">
        <f>T9/38</f>
        <v>45.7763157894737</v>
      </c>
      <c r="V9" s="481" t="s">
        <v>45</v>
      </c>
      <c r="W9" s="469">
        <v>0</v>
      </c>
      <c r="X9" s="482">
        <v>0</v>
      </c>
      <c r="Y9" s="482">
        <v>0</v>
      </c>
      <c r="Z9" s="482">
        <v>0</v>
      </c>
      <c r="AA9" s="482">
        <v>0</v>
      </c>
      <c r="AB9" s="482">
        <v>0</v>
      </c>
      <c r="AC9" s="482"/>
      <c r="AD9" s="482">
        <v>0</v>
      </c>
      <c r="AE9" s="482">
        <v>0</v>
      </c>
      <c r="AF9" s="482">
        <v>0</v>
      </c>
      <c r="AG9" s="482">
        <v>0</v>
      </c>
      <c r="AH9" s="549">
        <v>0</v>
      </c>
      <c r="AI9" s="470">
        <v>0</v>
      </c>
      <c r="AJ9" s="472">
        <v>0</v>
      </c>
      <c r="AK9" s="472">
        <v>0</v>
      </c>
      <c r="AL9" s="472">
        <v>0</v>
      </c>
      <c r="AM9" s="481"/>
      <c r="AN9" s="469">
        <v>0</v>
      </c>
      <c r="AO9" s="482">
        <v>0</v>
      </c>
      <c r="AP9" s="482">
        <v>0</v>
      </c>
      <c r="AQ9" s="482">
        <v>0</v>
      </c>
      <c r="AR9" s="482">
        <v>0</v>
      </c>
      <c r="AS9" s="482">
        <v>0</v>
      </c>
      <c r="AT9" s="482">
        <v>0</v>
      </c>
      <c r="AU9" s="482">
        <v>0</v>
      </c>
      <c r="AV9" s="482">
        <v>0</v>
      </c>
      <c r="AW9" s="482">
        <v>0</v>
      </c>
      <c r="AX9" s="482">
        <v>0</v>
      </c>
      <c r="AY9" s="549">
        <v>0</v>
      </c>
      <c r="AZ9" s="470">
        <v>0</v>
      </c>
      <c r="BA9" s="472">
        <v>0</v>
      </c>
      <c r="BB9" s="472">
        <v>0</v>
      </c>
      <c r="BC9" s="472">
        <v>0</v>
      </c>
      <c r="BD9" s="481"/>
      <c r="BE9" s="469">
        <v>0</v>
      </c>
      <c r="BF9" s="482">
        <v>0</v>
      </c>
      <c r="BG9" s="482">
        <v>0</v>
      </c>
      <c r="BH9" s="482">
        <v>0</v>
      </c>
      <c r="BI9" s="482">
        <v>0</v>
      </c>
      <c r="BJ9" s="482">
        <v>0</v>
      </c>
      <c r="BK9" s="482">
        <v>0</v>
      </c>
      <c r="BL9" s="482">
        <v>0</v>
      </c>
      <c r="BM9" s="482">
        <v>0</v>
      </c>
      <c r="BN9" s="482">
        <v>0</v>
      </c>
      <c r="BO9" s="482">
        <v>0</v>
      </c>
      <c r="BP9" s="549">
        <v>0</v>
      </c>
      <c r="BQ9" s="470"/>
      <c r="BR9" s="472"/>
      <c r="BS9" s="472"/>
      <c r="BT9" s="472"/>
      <c r="BU9" s="481"/>
      <c r="BV9" s="469"/>
      <c r="BW9" s="482"/>
      <c r="BX9" s="482"/>
      <c r="BY9" s="482"/>
      <c r="BZ9" s="482"/>
      <c r="CA9" s="482"/>
      <c r="CB9" s="482"/>
      <c r="CC9" s="482"/>
      <c r="CD9" s="482"/>
      <c r="CE9" s="482"/>
      <c r="CF9" s="482"/>
      <c r="CG9" s="549"/>
      <c r="CH9" s="470"/>
      <c r="CI9" s="472"/>
      <c r="CJ9" s="472"/>
      <c r="CK9" s="472"/>
      <c r="CL9" s="481"/>
      <c r="CM9" s="469">
        <v>0</v>
      </c>
      <c r="CN9" s="482">
        <v>0</v>
      </c>
      <c r="CO9" s="482">
        <v>0</v>
      </c>
      <c r="CP9" s="482">
        <v>0</v>
      </c>
      <c r="CQ9" s="482"/>
      <c r="CR9" s="482"/>
      <c r="CS9" s="482"/>
      <c r="CT9" s="482"/>
      <c r="CU9" s="482"/>
      <c r="CV9" s="482"/>
      <c r="CW9" s="482"/>
      <c r="CX9" s="549"/>
      <c r="CY9" s="470">
        <v>0</v>
      </c>
      <c r="CZ9" s="472">
        <v>0</v>
      </c>
      <c r="DA9" s="472">
        <v>0</v>
      </c>
      <c r="DB9" s="472">
        <v>0</v>
      </c>
      <c r="DC9" s="481"/>
      <c r="DF9" s="469">
        <v>0</v>
      </c>
      <c r="DG9" s="470">
        <v>0</v>
      </c>
      <c r="DH9" s="472">
        <v>0</v>
      </c>
      <c r="DI9" s="472">
        <v>0</v>
      </c>
      <c r="DJ9" s="472">
        <v>0</v>
      </c>
      <c r="DK9" s="481"/>
      <c r="DM9" s="482">
        <v>0</v>
      </c>
      <c r="DN9" s="470">
        <v>0</v>
      </c>
      <c r="DO9" s="472">
        <v>0</v>
      </c>
      <c r="DP9" s="472">
        <v>0</v>
      </c>
      <c r="DQ9" s="472">
        <v>0</v>
      </c>
      <c r="DR9" s="481"/>
      <c r="DT9" s="482">
        <v>0</v>
      </c>
      <c r="DU9" s="470">
        <v>0</v>
      </c>
      <c r="DV9" s="472">
        <v>0</v>
      </c>
      <c r="DW9" s="472">
        <v>0</v>
      </c>
      <c r="DX9" s="472">
        <v>0</v>
      </c>
      <c r="DY9" s="481"/>
      <c r="EA9" s="482">
        <v>0</v>
      </c>
      <c r="EB9" s="470">
        <v>0</v>
      </c>
      <c r="EC9" s="472">
        <v>0</v>
      </c>
      <c r="ED9" s="472">
        <v>0</v>
      </c>
      <c r="EE9" s="472">
        <v>0</v>
      </c>
      <c r="EF9" s="481"/>
    </row>
    <row r="10" s="375" customFormat="1" ht="108.75" customHeight="1" spans="2:136">
      <c r="B10" s="533"/>
      <c r="C10" s="533"/>
      <c r="D10" s="534" t="s">
        <v>46</v>
      </c>
      <c r="E10" s="535" t="s">
        <v>47</v>
      </c>
      <c r="F10" s="469">
        <v>0</v>
      </c>
      <c r="G10" s="482">
        <v>24402</v>
      </c>
      <c r="H10" s="482">
        <v>3850</v>
      </c>
      <c r="I10" s="482">
        <v>7316</v>
      </c>
      <c r="J10" s="482">
        <v>16216.8</v>
      </c>
      <c r="K10" s="482">
        <v>14894</v>
      </c>
      <c r="L10" s="482">
        <v>10185.6</v>
      </c>
      <c r="M10" s="482">
        <v>13150</v>
      </c>
      <c r="N10" s="482">
        <v>61317.75</v>
      </c>
      <c r="O10" s="482">
        <v>36393.6</v>
      </c>
      <c r="P10" s="482">
        <v>13508</v>
      </c>
      <c r="Q10" s="549">
        <v>58619</v>
      </c>
      <c r="R10" s="470">
        <v>236278.75</v>
      </c>
      <c r="S10" s="556">
        <f>R10/178</f>
        <v>1327.40870786517</v>
      </c>
      <c r="T10" s="556">
        <v>23574</v>
      </c>
      <c r="U10" s="472">
        <f>T10/178</f>
        <v>132.438202247191</v>
      </c>
      <c r="V10" s="481" t="s">
        <v>48</v>
      </c>
      <c r="W10" s="469">
        <v>0</v>
      </c>
      <c r="X10" s="482">
        <v>1400</v>
      </c>
      <c r="Y10" s="482">
        <v>21229</v>
      </c>
      <c r="Z10" s="482">
        <v>24780</v>
      </c>
      <c r="AA10" s="482">
        <v>53136.7</v>
      </c>
      <c r="AB10" s="482">
        <v>27865</v>
      </c>
      <c r="AC10" s="482">
        <v>27860</v>
      </c>
      <c r="AD10" s="482">
        <v>7392</v>
      </c>
      <c r="AE10" s="482">
        <v>14837</v>
      </c>
      <c r="AF10" s="482">
        <v>6799</v>
      </c>
      <c r="AG10" s="482">
        <v>120844</v>
      </c>
      <c r="AH10" s="549">
        <v>45931.5</v>
      </c>
      <c r="AI10" s="470">
        <v>352074.2</v>
      </c>
      <c r="AJ10" s="472">
        <f>AI10/478</f>
        <v>736.55690376569</v>
      </c>
      <c r="AK10" s="472">
        <v>0</v>
      </c>
      <c r="AL10" s="472">
        <v>0</v>
      </c>
      <c r="AM10" s="481" t="s">
        <v>49</v>
      </c>
      <c r="AN10" s="469">
        <v>660565.34</v>
      </c>
      <c r="AO10" s="482">
        <v>557473.81</v>
      </c>
      <c r="AP10" s="482">
        <v>536893.29</v>
      </c>
      <c r="AQ10" s="482">
        <v>517240.13</v>
      </c>
      <c r="AR10" s="482">
        <v>604120.95</v>
      </c>
      <c r="AS10" s="482">
        <v>578536.48</v>
      </c>
      <c r="AT10" s="482">
        <v>943425.64</v>
      </c>
      <c r="AU10" s="482">
        <v>558737.08</v>
      </c>
      <c r="AV10" s="482">
        <v>589362.17</v>
      </c>
      <c r="AW10" s="482">
        <v>538028.98</v>
      </c>
      <c r="AX10" s="482">
        <v>549265.24</v>
      </c>
      <c r="AY10" s="549">
        <v>969632.6</v>
      </c>
      <c r="AZ10" s="470">
        <v>7310406.04</v>
      </c>
      <c r="BA10" s="472">
        <f>AZ10/494</f>
        <v>14798.3927935223</v>
      </c>
      <c r="BB10" s="472">
        <v>292875.67</v>
      </c>
      <c r="BC10" s="472">
        <f>BB10/494</f>
        <v>592.865728744939</v>
      </c>
      <c r="BD10" s="481" t="s">
        <v>50</v>
      </c>
      <c r="BE10" s="469">
        <v>457132.55</v>
      </c>
      <c r="BF10" s="482">
        <v>631269.03</v>
      </c>
      <c r="BG10" s="482">
        <v>583620.63</v>
      </c>
      <c r="BH10" s="482">
        <v>634487.55</v>
      </c>
      <c r="BI10" s="482">
        <v>563705.19</v>
      </c>
      <c r="BJ10" s="482">
        <v>585132.45</v>
      </c>
      <c r="BK10" s="482">
        <v>979039.94</v>
      </c>
      <c r="BL10" s="482">
        <v>621577.64</v>
      </c>
      <c r="BM10" s="482">
        <v>569477.47</v>
      </c>
      <c r="BN10" s="482">
        <v>612051.68</v>
      </c>
      <c r="BO10" s="482">
        <v>594333.35</v>
      </c>
      <c r="BP10" s="549">
        <v>932480.31</v>
      </c>
      <c r="BQ10" s="470"/>
      <c r="BR10" s="472"/>
      <c r="BS10" s="472"/>
      <c r="BT10" s="472"/>
      <c r="BU10" s="481"/>
      <c r="BV10" s="469">
        <v>441739.22</v>
      </c>
      <c r="BW10" s="482">
        <v>330244.67</v>
      </c>
      <c r="BX10" s="482">
        <v>345010.84</v>
      </c>
      <c r="BY10" s="482">
        <v>361430.8</v>
      </c>
      <c r="BZ10" s="482">
        <v>327647.6</v>
      </c>
      <c r="CA10" s="482">
        <v>474758.73</v>
      </c>
      <c r="CB10" s="482">
        <v>770755</v>
      </c>
      <c r="CC10" s="482">
        <v>754128.19</v>
      </c>
      <c r="CD10" s="482">
        <v>670039.12</v>
      </c>
      <c r="CE10" s="482">
        <v>627772.22</v>
      </c>
      <c r="CF10" s="482">
        <v>631843.94</v>
      </c>
      <c r="CG10" s="549">
        <v>1004634.15</v>
      </c>
      <c r="CH10" s="470"/>
      <c r="CI10" s="472"/>
      <c r="CJ10" s="472"/>
      <c r="CK10" s="472"/>
      <c r="CL10" s="481"/>
      <c r="CM10" s="469">
        <v>416967.87</v>
      </c>
      <c r="CN10" s="482">
        <v>472837.49</v>
      </c>
      <c r="CO10" s="482">
        <v>408773</v>
      </c>
      <c r="CP10" s="482">
        <v>509644.07</v>
      </c>
      <c r="CQ10" s="482"/>
      <c r="CR10" s="482"/>
      <c r="CS10" s="482"/>
      <c r="CT10" s="482"/>
      <c r="CU10" s="482"/>
      <c r="CV10" s="482"/>
      <c r="CW10" s="482"/>
      <c r="CX10" s="549"/>
      <c r="CY10" s="470">
        <v>1764645.09</v>
      </c>
      <c r="CZ10" s="472">
        <f>CY10/72</f>
        <v>24508.9595833333</v>
      </c>
      <c r="DA10" s="472">
        <v>43577.34</v>
      </c>
      <c r="DB10" s="472">
        <f>DA10/72</f>
        <v>605.240833333333</v>
      </c>
      <c r="DC10" s="481" t="s">
        <v>51</v>
      </c>
      <c r="DF10" s="469">
        <v>416967.87</v>
      </c>
      <c r="DG10" s="470">
        <v>416967.87</v>
      </c>
      <c r="DH10" s="472"/>
      <c r="DI10" s="472"/>
      <c r="DJ10" s="472"/>
      <c r="DK10" s="481" t="s">
        <v>35</v>
      </c>
      <c r="DM10" s="482">
        <v>472837.49</v>
      </c>
      <c r="DN10" s="470">
        <v>472837.49</v>
      </c>
      <c r="DO10" s="472"/>
      <c r="DP10" s="472"/>
      <c r="DQ10" s="472"/>
      <c r="DR10" s="481" t="s">
        <v>35</v>
      </c>
      <c r="DT10" s="482">
        <v>408773</v>
      </c>
      <c r="DU10" s="470">
        <v>408773</v>
      </c>
      <c r="DV10" s="472"/>
      <c r="DW10" s="472"/>
      <c r="DX10" s="472"/>
      <c r="DY10" s="481" t="s">
        <v>35</v>
      </c>
      <c r="EA10" s="482">
        <v>509644.07</v>
      </c>
      <c r="EB10" s="470">
        <v>466066.73</v>
      </c>
      <c r="EC10" s="472">
        <f>EB10/72</f>
        <v>6473.14902777778</v>
      </c>
      <c r="ED10" s="472">
        <v>43577.34</v>
      </c>
      <c r="EE10" s="472">
        <f>ED10/72</f>
        <v>605.240833333333</v>
      </c>
      <c r="EF10" s="481" t="s">
        <v>51</v>
      </c>
    </row>
    <row r="11" s="375" customFormat="1" ht="72.75" customHeight="1" spans="2:136">
      <c r="B11" s="533"/>
      <c r="C11" s="533"/>
      <c r="D11" s="534" t="s">
        <v>52</v>
      </c>
      <c r="E11" s="532" t="s">
        <v>53</v>
      </c>
      <c r="F11" s="469">
        <v>0</v>
      </c>
      <c r="G11" s="482">
        <v>8470</v>
      </c>
      <c r="H11" s="482">
        <v>20272.5</v>
      </c>
      <c r="I11" s="482">
        <v>14815</v>
      </c>
      <c r="J11" s="482">
        <v>0</v>
      </c>
      <c r="K11" s="482">
        <v>0</v>
      </c>
      <c r="L11" s="482">
        <v>2000</v>
      </c>
      <c r="M11" s="482">
        <v>560</v>
      </c>
      <c r="N11" s="482">
        <v>0</v>
      </c>
      <c r="O11" s="482">
        <v>3260</v>
      </c>
      <c r="P11" s="482">
        <v>0</v>
      </c>
      <c r="Q11" s="549">
        <v>3542</v>
      </c>
      <c r="R11" s="470">
        <v>52919.5</v>
      </c>
      <c r="S11" s="556">
        <f>R11/749</f>
        <v>70.6535380507343</v>
      </c>
      <c r="T11" s="556">
        <v>0</v>
      </c>
      <c r="U11" s="472">
        <v>0</v>
      </c>
      <c r="V11" s="481" t="s">
        <v>54</v>
      </c>
      <c r="W11" s="469">
        <v>0</v>
      </c>
      <c r="X11" s="482">
        <v>0</v>
      </c>
      <c r="Y11" s="482">
        <v>0</v>
      </c>
      <c r="Z11" s="482">
        <v>0</v>
      </c>
      <c r="AA11" s="482">
        <v>0</v>
      </c>
      <c r="AB11" s="482"/>
      <c r="AC11" s="482">
        <v>0</v>
      </c>
      <c r="AD11" s="482">
        <v>0</v>
      </c>
      <c r="AE11" s="482"/>
      <c r="AF11" s="482">
        <v>0</v>
      </c>
      <c r="AG11" s="482">
        <v>0</v>
      </c>
      <c r="AH11" s="549">
        <v>0</v>
      </c>
      <c r="AI11" s="470">
        <v>0</v>
      </c>
      <c r="AJ11" s="472">
        <v>0</v>
      </c>
      <c r="AK11" s="472">
        <v>0</v>
      </c>
      <c r="AL11" s="472">
        <v>0</v>
      </c>
      <c r="AM11" s="481"/>
      <c r="AN11" s="469">
        <v>0</v>
      </c>
      <c r="AO11" s="482">
        <v>0</v>
      </c>
      <c r="AP11" s="482">
        <v>0</v>
      </c>
      <c r="AQ11" s="482">
        <v>0</v>
      </c>
      <c r="AR11" s="482">
        <v>0</v>
      </c>
      <c r="AS11" s="482">
        <v>0</v>
      </c>
      <c r="AT11" s="482">
        <v>0</v>
      </c>
      <c r="AU11" s="482">
        <v>0</v>
      </c>
      <c r="AV11" s="482">
        <v>0</v>
      </c>
      <c r="AW11" s="482">
        <v>0</v>
      </c>
      <c r="AX11" s="482">
        <v>0</v>
      </c>
      <c r="AY11" s="549">
        <v>0</v>
      </c>
      <c r="AZ11" s="470">
        <v>0</v>
      </c>
      <c r="BA11" s="472">
        <v>0</v>
      </c>
      <c r="BB11" s="472">
        <v>0</v>
      </c>
      <c r="BC11" s="472">
        <v>0</v>
      </c>
      <c r="BD11" s="481"/>
      <c r="BE11" s="469">
        <v>0</v>
      </c>
      <c r="BF11" s="482">
        <v>0</v>
      </c>
      <c r="BG11" s="482">
        <v>0</v>
      </c>
      <c r="BH11" s="482">
        <v>0</v>
      </c>
      <c r="BI11" s="482">
        <v>0</v>
      </c>
      <c r="BJ11" s="482">
        <v>0</v>
      </c>
      <c r="BK11" s="482">
        <v>0</v>
      </c>
      <c r="BL11" s="482">
        <v>0</v>
      </c>
      <c r="BM11" s="482">
        <v>0</v>
      </c>
      <c r="BN11" s="482">
        <v>0</v>
      </c>
      <c r="BO11" s="482">
        <v>0</v>
      </c>
      <c r="BP11" s="549">
        <v>0</v>
      </c>
      <c r="BQ11" s="470"/>
      <c r="BR11" s="472"/>
      <c r="BS11" s="472"/>
      <c r="BT11" s="472"/>
      <c r="BU11" s="481"/>
      <c r="BV11" s="469"/>
      <c r="BW11" s="482"/>
      <c r="BX11" s="482"/>
      <c r="BY11" s="482"/>
      <c r="BZ11" s="482"/>
      <c r="CA11" s="482"/>
      <c r="CB11" s="482"/>
      <c r="CC11" s="482"/>
      <c r="CD11" s="482"/>
      <c r="CE11" s="482"/>
      <c r="CF11" s="482"/>
      <c r="CG11" s="549"/>
      <c r="CH11" s="470"/>
      <c r="CI11" s="472"/>
      <c r="CJ11" s="472"/>
      <c r="CK11" s="472"/>
      <c r="CL11" s="481"/>
      <c r="CM11" s="469">
        <v>0</v>
      </c>
      <c r="CN11" s="482">
        <v>0</v>
      </c>
      <c r="CO11" s="482">
        <v>0</v>
      </c>
      <c r="CP11" s="482">
        <v>0</v>
      </c>
      <c r="CQ11" s="482"/>
      <c r="CR11" s="482"/>
      <c r="CS11" s="482"/>
      <c r="CT11" s="482"/>
      <c r="CU11" s="482"/>
      <c r="CV11" s="482"/>
      <c r="CW11" s="482"/>
      <c r="CX11" s="549"/>
      <c r="CY11" s="470">
        <v>0</v>
      </c>
      <c r="CZ11" s="472">
        <v>0</v>
      </c>
      <c r="DA11" s="472">
        <v>0</v>
      </c>
      <c r="DB11" s="472">
        <v>0</v>
      </c>
      <c r="DC11" s="481"/>
      <c r="DF11" s="469">
        <v>0</v>
      </c>
      <c r="DG11" s="470">
        <v>0</v>
      </c>
      <c r="DH11" s="472">
        <v>0</v>
      </c>
      <c r="DI11" s="472">
        <v>0</v>
      </c>
      <c r="DJ11" s="472">
        <v>0</v>
      </c>
      <c r="DK11" s="481"/>
      <c r="DM11" s="482">
        <v>0</v>
      </c>
      <c r="DN11" s="470">
        <v>0</v>
      </c>
      <c r="DO11" s="472">
        <v>0</v>
      </c>
      <c r="DP11" s="472">
        <v>0</v>
      </c>
      <c r="DQ11" s="472">
        <v>0</v>
      </c>
      <c r="DR11" s="481"/>
      <c r="DT11" s="482">
        <v>0</v>
      </c>
      <c r="DU11" s="470">
        <v>0</v>
      </c>
      <c r="DV11" s="472">
        <v>0</v>
      </c>
      <c r="DW11" s="472">
        <v>0</v>
      </c>
      <c r="DX11" s="472">
        <v>0</v>
      </c>
      <c r="DY11" s="481"/>
      <c r="EA11" s="482">
        <v>0</v>
      </c>
      <c r="EB11" s="470">
        <v>0</v>
      </c>
      <c r="EC11" s="472">
        <v>0</v>
      </c>
      <c r="ED11" s="472">
        <v>0</v>
      </c>
      <c r="EE11" s="472">
        <v>0</v>
      </c>
      <c r="EF11" s="481"/>
    </row>
    <row r="12" s="375" customFormat="1" ht="93" customHeight="1" spans="2:136">
      <c r="B12" s="536"/>
      <c r="C12" s="533"/>
      <c r="D12" s="537" t="s">
        <v>55</v>
      </c>
      <c r="E12" s="537" t="s">
        <v>56</v>
      </c>
      <c r="F12" s="469">
        <v>0</v>
      </c>
      <c r="G12" s="482">
        <v>0</v>
      </c>
      <c r="H12" s="482">
        <v>0</v>
      </c>
      <c r="I12" s="482">
        <v>0</v>
      </c>
      <c r="J12" s="482">
        <v>0</v>
      </c>
      <c r="K12" s="482">
        <v>0</v>
      </c>
      <c r="L12" s="482">
        <v>0</v>
      </c>
      <c r="M12" s="482">
        <v>0</v>
      </c>
      <c r="N12" s="482">
        <v>0</v>
      </c>
      <c r="O12" s="482">
        <v>0</v>
      </c>
      <c r="P12" s="482">
        <v>0</v>
      </c>
      <c r="Q12" s="549">
        <v>0</v>
      </c>
      <c r="R12" s="520">
        <v>0</v>
      </c>
      <c r="S12" s="521">
        <v>0</v>
      </c>
      <c r="T12" s="521">
        <v>0</v>
      </c>
      <c r="U12" s="522">
        <v>0</v>
      </c>
      <c r="V12" s="569"/>
      <c r="W12" s="469">
        <v>0</v>
      </c>
      <c r="X12" s="482">
        <v>0</v>
      </c>
      <c r="Y12" s="482">
        <v>18892.5</v>
      </c>
      <c r="Z12" s="482">
        <v>0</v>
      </c>
      <c r="AA12" s="482">
        <v>20034.41</v>
      </c>
      <c r="AB12" s="482">
        <v>0</v>
      </c>
      <c r="AC12" s="482">
        <v>123.75</v>
      </c>
      <c r="AD12" s="482">
        <v>1930.46</v>
      </c>
      <c r="AE12" s="482">
        <v>2050</v>
      </c>
      <c r="AF12" s="482">
        <v>4431.45</v>
      </c>
      <c r="AG12" s="482">
        <v>8267.4</v>
      </c>
      <c r="AH12" s="549">
        <v>0</v>
      </c>
      <c r="AI12" s="520">
        <v>44606.12</v>
      </c>
      <c r="AJ12" s="521">
        <f>AI12/38857</f>
        <v>1.14795583807293</v>
      </c>
      <c r="AK12" s="521">
        <v>11123.85</v>
      </c>
      <c r="AL12" s="522">
        <f>AK12/38857</f>
        <v>0.286276603958103</v>
      </c>
      <c r="AM12" s="572" t="s">
        <v>57</v>
      </c>
      <c r="AN12" s="469">
        <v>171074.5</v>
      </c>
      <c r="AO12" s="482">
        <v>136451.59</v>
      </c>
      <c r="AP12" s="482">
        <v>120974.81</v>
      </c>
      <c r="AQ12" s="482">
        <v>125990.68</v>
      </c>
      <c r="AR12" s="482">
        <v>168750.13</v>
      </c>
      <c r="AS12" s="482">
        <v>153884.63</v>
      </c>
      <c r="AT12" s="482">
        <v>241265.48</v>
      </c>
      <c r="AU12" s="482">
        <v>157463</v>
      </c>
      <c r="AV12" s="482">
        <v>138489.49</v>
      </c>
      <c r="AW12" s="482">
        <v>158118.1</v>
      </c>
      <c r="AX12" s="482">
        <v>132249</v>
      </c>
      <c r="AY12" s="549">
        <v>243421.51</v>
      </c>
      <c r="AZ12" s="550">
        <v>1839715.08</v>
      </c>
      <c r="BA12" s="551">
        <f>AZ12/21978</f>
        <v>83.7071198471199</v>
      </c>
      <c r="BB12" s="551">
        <v>108417.84</v>
      </c>
      <c r="BC12" s="551">
        <f>BB12/21978</f>
        <v>4.93301665301665</v>
      </c>
      <c r="BD12" s="574" t="s">
        <v>58</v>
      </c>
      <c r="BE12" s="469">
        <v>96093.71</v>
      </c>
      <c r="BF12" s="482">
        <v>173799</v>
      </c>
      <c r="BG12" s="482">
        <v>117328.21</v>
      </c>
      <c r="BH12" s="482">
        <v>159636.94</v>
      </c>
      <c r="BI12" s="482">
        <v>128995</v>
      </c>
      <c r="BJ12" s="482">
        <v>192085.59</v>
      </c>
      <c r="BK12" s="482">
        <v>212391.75</v>
      </c>
      <c r="BL12" s="482">
        <v>121803.6</v>
      </c>
      <c r="BM12" s="482">
        <v>107613.64</v>
      </c>
      <c r="BN12" s="482">
        <v>136021.6</v>
      </c>
      <c r="BO12" s="482">
        <v>179529.95</v>
      </c>
      <c r="BP12" s="549">
        <v>175842.86</v>
      </c>
      <c r="BQ12" s="550"/>
      <c r="BR12" s="551"/>
      <c r="BS12" s="551"/>
      <c r="BT12" s="552"/>
      <c r="BU12" s="523"/>
      <c r="BV12" s="469">
        <v>149152.1</v>
      </c>
      <c r="BW12" s="482">
        <v>116785</v>
      </c>
      <c r="BX12" s="482">
        <v>116785</v>
      </c>
      <c r="BY12" s="482">
        <v>146155</v>
      </c>
      <c r="BZ12" s="482">
        <v>133535.4</v>
      </c>
      <c r="CA12" s="482">
        <v>162267.72</v>
      </c>
      <c r="CB12" s="482">
        <v>234792.39</v>
      </c>
      <c r="CC12" s="482">
        <v>151230.74</v>
      </c>
      <c r="CD12" s="482">
        <v>161333.7</v>
      </c>
      <c r="CE12" s="482">
        <v>169526.4</v>
      </c>
      <c r="CF12" s="482">
        <v>139403</v>
      </c>
      <c r="CG12" s="549">
        <v>244597.6</v>
      </c>
      <c r="CH12" s="550"/>
      <c r="CI12" s="551"/>
      <c r="CJ12" s="551"/>
      <c r="CK12" s="552"/>
      <c r="CL12" s="523"/>
      <c r="CM12" s="469">
        <v>167257.25</v>
      </c>
      <c r="CN12" s="482">
        <v>130392.5</v>
      </c>
      <c r="CO12" s="482">
        <v>138314.71</v>
      </c>
      <c r="CP12" s="482">
        <v>162198.71</v>
      </c>
      <c r="CQ12" s="482"/>
      <c r="CR12" s="482"/>
      <c r="CS12" s="482"/>
      <c r="CT12" s="482"/>
      <c r="CU12" s="482"/>
      <c r="CV12" s="482"/>
      <c r="CW12" s="482"/>
      <c r="CX12" s="549"/>
      <c r="CY12" s="520">
        <v>569739.46</v>
      </c>
      <c r="CZ12" s="521">
        <f>CY12/11710</f>
        <v>48.6540956447481</v>
      </c>
      <c r="DA12" s="521">
        <v>28423.71</v>
      </c>
      <c r="DB12" s="522">
        <f>DA12/11710</f>
        <v>2.42730230572161</v>
      </c>
      <c r="DC12" s="572" t="s">
        <v>59</v>
      </c>
      <c r="DF12" s="469">
        <v>167257.25</v>
      </c>
      <c r="DG12" s="520">
        <v>167257.25</v>
      </c>
      <c r="DH12" s="521"/>
      <c r="DI12" s="521"/>
      <c r="DJ12" s="522"/>
      <c r="DK12" s="519" t="s">
        <v>35</v>
      </c>
      <c r="DM12" s="482">
        <v>130392.5</v>
      </c>
      <c r="DN12" s="520">
        <v>130392.5</v>
      </c>
      <c r="DO12" s="521">
        <f>DN12/4100</f>
        <v>31.8030487804878</v>
      </c>
      <c r="DP12" s="521"/>
      <c r="DQ12" s="522"/>
      <c r="DR12" s="572" t="s">
        <v>60</v>
      </c>
      <c r="DT12" s="482">
        <v>138314.71</v>
      </c>
      <c r="DU12" s="520">
        <v>136634.71</v>
      </c>
      <c r="DV12" s="521"/>
      <c r="DW12" s="521">
        <v>1680</v>
      </c>
      <c r="DX12" s="522"/>
      <c r="DY12" s="519" t="s">
        <v>35</v>
      </c>
      <c r="EA12" s="482">
        <v>162198.71</v>
      </c>
      <c r="EB12" s="520">
        <v>135455</v>
      </c>
      <c r="EC12" s="521">
        <f>EB12/7610</f>
        <v>17.799605781866</v>
      </c>
      <c r="ED12" s="521">
        <v>26743.71</v>
      </c>
      <c r="EE12" s="522">
        <f>ED12/7610</f>
        <v>3.51428515111695</v>
      </c>
      <c r="EF12" s="572" t="s">
        <v>61</v>
      </c>
    </row>
    <row r="13" s="375" customFormat="1" ht="45" customHeight="1" spans="2:136">
      <c r="B13" s="538" t="s">
        <v>62</v>
      </c>
      <c r="C13" s="539"/>
      <c r="D13" s="539"/>
      <c r="E13" s="540"/>
      <c r="F13" s="541">
        <f t="shared" ref="F13:AD13" si="0">SUM(F7:F12)</f>
        <v>1164836.99</v>
      </c>
      <c r="G13" s="541">
        <f t="shared" si="0"/>
        <v>1774706.9</v>
      </c>
      <c r="H13" s="541">
        <f t="shared" si="0"/>
        <v>1856619.34</v>
      </c>
      <c r="I13" s="541">
        <f t="shared" si="0"/>
        <v>1839349.46</v>
      </c>
      <c r="J13" s="541">
        <f t="shared" si="0"/>
        <v>1921335.52</v>
      </c>
      <c r="K13" s="541">
        <f t="shared" si="0"/>
        <v>1737139.93</v>
      </c>
      <c r="L13" s="541">
        <f t="shared" si="0"/>
        <v>2471005.03</v>
      </c>
      <c r="M13" s="541">
        <f t="shared" si="0"/>
        <v>1619602.52</v>
      </c>
      <c r="N13" s="541">
        <f t="shared" si="0"/>
        <v>1808983.18</v>
      </c>
      <c r="O13" s="541">
        <f t="shared" si="0"/>
        <v>1895753.28</v>
      </c>
      <c r="P13" s="541">
        <f t="shared" si="0"/>
        <v>2000132.64</v>
      </c>
      <c r="Q13" s="473">
        <f t="shared" si="0"/>
        <v>2541538.03</v>
      </c>
      <c r="R13"/>
      <c r="S13" s="430"/>
      <c r="T13"/>
      <c r="U13"/>
      <c r="V13"/>
      <c r="W13" s="541">
        <f t="shared" si="0"/>
        <v>1634868.26</v>
      </c>
      <c r="X13" s="541">
        <f t="shared" si="0"/>
        <v>1673417.19</v>
      </c>
      <c r="Y13" s="541">
        <f t="shared" si="0"/>
        <v>1812538.95</v>
      </c>
      <c r="Z13" s="541">
        <f t="shared" si="0"/>
        <v>1782582.9</v>
      </c>
      <c r="AA13" s="541">
        <f t="shared" si="0"/>
        <v>1899776.52</v>
      </c>
      <c r="AB13" s="541">
        <f t="shared" si="0"/>
        <v>1888402.87</v>
      </c>
      <c r="AC13" s="541">
        <f t="shared" si="0"/>
        <v>2777978.15</v>
      </c>
      <c r="AD13" s="541">
        <f t="shared" si="0"/>
        <v>1862568.15</v>
      </c>
      <c r="AE13" s="541">
        <f t="shared" ref="AE13:CX13" si="1">SUM(AE7:AE12)</f>
        <v>1739034.28</v>
      </c>
      <c r="AF13" s="541">
        <f t="shared" si="1"/>
        <v>2140613.74</v>
      </c>
      <c r="AG13" s="541">
        <f t="shared" si="1"/>
        <v>2641545.43</v>
      </c>
      <c r="AH13" s="473">
        <f t="shared" si="1"/>
        <v>2744329.82</v>
      </c>
      <c r="AI13"/>
      <c r="AJ13"/>
      <c r="AK13"/>
      <c r="AL13"/>
      <c r="AM13"/>
      <c r="AN13" s="541">
        <f t="shared" ref="AN13:BP13" si="2">SUM(AN7:AN12)</f>
        <v>1888081.68</v>
      </c>
      <c r="AO13" s="541">
        <f t="shared" si="2"/>
        <v>1568110.63</v>
      </c>
      <c r="AP13" s="541">
        <f t="shared" si="2"/>
        <v>2098135.71</v>
      </c>
      <c r="AQ13" s="541">
        <f t="shared" si="2"/>
        <v>1968838.72</v>
      </c>
      <c r="AR13" s="541">
        <f t="shared" si="2"/>
        <v>2357664.82</v>
      </c>
      <c r="AS13" s="541">
        <f t="shared" si="2"/>
        <v>1789151.9</v>
      </c>
      <c r="AT13" s="541">
        <f t="shared" si="2"/>
        <v>2598441.85</v>
      </c>
      <c r="AU13" s="541">
        <f t="shared" si="2"/>
        <v>1894245.24</v>
      </c>
      <c r="AV13" s="541">
        <f t="shared" si="2"/>
        <v>1727754.92</v>
      </c>
      <c r="AW13" s="541">
        <f t="shared" si="2"/>
        <v>1676186.83</v>
      </c>
      <c r="AX13" s="541">
        <f t="shared" si="2"/>
        <v>2403941.89</v>
      </c>
      <c r="AY13" s="473">
        <f t="shared" si="2"/>
        <v>2542150.56</v>
      </c>
      <c r="AZ13"/>
      <c r="BA13"/>
      <c r="BB13"/>
      <c r="BC13"/>
      <c r="BD13"/>
      <c r="BE13" s="541">
        <f t="shared" si="2"/>
        <v>1334046.44</v>
      </c>
      <c r="BF13" s="541">
        <f t="shared" si="2"/>
        <v>1485131.6</v>
      </c>
      <c r="BG13" s="541">
        <f t="shared" si="2"/>
        <v>1347280.91</v>
      </c>
      <c r="BH13" s="541">
        <f t="shared" si="2"/>
        <v>1541755.51</v>
      </c>
      <c r="BI13" s="541">
        <f t="shared" si="2"/>
        <v>1496962.25</v>
      </c>
      <c r="BJ13" s="541">
        <f t="shared" si="2"/>
        <v>2517177.92</v>
      </c>
      <c r="BK13" s="541">
        <f t="shared" si="2"/>
        <v>2512940.83</v>
      </c>
      <c r="BL13" s="541">
        <f t="shared" si="2"/>
        <v>1615322.49</v>
      </c>
      <c r="BM13" s="541">
        <f t="shared" si="2"/>
        <v>1568683.13</v>
      </c>
      <c r="BN13" s="541">
        <f t="shared" si="2"/>
        <v>1653528.39</v>
      </c>
      <c r="BO13" s="541">
        <f t="shared" si="2"/>
        <v>1872982.42</v>
      </c>
      <c r="BP13" s="541">
        <f t="shared" si="2"/>
        <v>2636355.13</v>
      </c>
      <c r="BQ13"/>
      <c r="BR13"/>
      <c r="BS13"/>
      <c r="BT13"/>
      <c r="BU13"/>
      <c r="BV13" s="541">
        <f t="shared" si="1"/>
        <v>1354917.54</v>
      </c>
      <c r="BW13" s="541">
        <f t="shared" si="1"/>
        <v>1162629.53</v>
      </c>
      <c r="BX13" s="541">
        <f t="shared" si="1"/>
        <v>1748544.43</v>
      </c>
      <c r="BY13" s="541">
        <f t="shared" si="1"/>
        <v>1287926.92</v>
      </c>
      <c r="BZ13" s="541">
        <f t="shared" si="1"/>
        <v>1459463.83</v>
      </c>
      <c r="CA13" s="541">
        <f t="shared" si="1"/>
        <v>1498749.09</v>
      </c>
      <c r="CB13" s="541">
        <f t="shared" si="1"/>
        <v>2244030.25</v>
      </c>
      <c r="CC13" s="541">
        <f t="shared" si="1"/>
        <v>1886687.98</v>
      </c>
      <c r="CD13" s="541">
        <f t="shared" si="1"/>
        <v>1764684.99</v>
      </c>
      <c r="CE13" s="541">
        <f t="shared" si="1"/>
        <v>2044163.74</v>
      </c>
      <c r="CF13" s="541">
        <f t="shared" si="1"/>
        <v>2032923.33</v>
      </c>
      <c r="CG13" s="541">
        <f t="shared" si="1"/>
        <v>2945344.68</v>
      </c>
      <c r="CH13"/>
      <c r="CI13"/>
      <c r="CJ13"/>
      <c r="CK13"/>
      <c r="CL13"/>
      <c r="CM13" s="541">
        <f t="shared" si="1"/>
        <v>1539355.38</v>
      </c>
      <c r="CN13" s="541">
        <f t="shared" si="1"/>
        <v>1481789.85</v>
      </c>
      <c r="CO13" s="541">
        <f t="shared" si="1"/>
        <v>1887289.98</v>
      </c>
      <c r="CP13" s="541">
        <f t="shared" si="1"/>
        <v>1804844.29</v>
      </c>
      <c r="CQ13" s="541">
        <f t="shared" si="1"/>
        <v>0</v>
      </c>
      <c r="CR13" s="541">
        <f t="shared" si="1"/>
        <v>0</v>
      </c>
      <c r="CS13" s="541">
        <f t="shared" si="1"/>
        <v>0</v>
      </c>
      <c r="CT13" s="541">
        <f t="shared" si="1"/>
        <v>0</v>
      </c>
      <c r="CU13" s="541">
        <f t="shared" si="1"/>
        <v>0</v>
      </c>
      <c r="CV13" s="541">
        <f t="shared" si="1"/>
        <v>0</v>
      </c>
      <c r="CW13" s="541">
        <f t="shared" si="1"/>
        <v>0</v>
      </c>
      <c r="CX13" s="473">
        <f t="shared" si="1"/>
        <v>0</v>
      </c>
      <c r="CY13"/>
      <c r="CZ13"/>
      <c r="DA13"/>
      <c r="DB13"/>
      <c r="DC13"/>
      <c r="DF13" s="473">
        <f t="shared" ref="DF13" si="3">SUM(DF7:DF12)</f>
        <v>1539355.38</v>
      </c>
      <c r="DG13"/>
      <c r="DH13"/>
      <c r="DI13"/>
      <c r="DJ13"/>
      <c r="DK13"/>
      <c r="DM13" s="473">
        <f t="shared" ref="DM13" si="4">SUM(DM7:DM12)</f>
        <v>1481789.85</v>
      </c>
      <c r="DN13"/>
      <c r="DO13"/>
      <c r="DP13"/>
      <c r="DQ13"/>
      <c r="DR13"/>
      <c r="DT13" s="473">
        <f t="shared" ref="DT13" si="5">SUM(DT7:DT12)</f>
        <v>1887289.98</v>
      </c>
      <c r="DU13"/>
      <c r="DV13"/>
      <c r="DW13"/>
      <c r="DX13"/>
      <c r="DY13"/>
      <c r="EA13" s="473">
        <f t="shared" ref="EA13" si="6">SUM(EA7:EA12)</f>
        <v>1804844.29</v>
      </c>
      <c r="EB13"/>
      <c r="EC13"/>
      <c r="ED13"/>
      <c r="EE13"/>
      <c r="EF13"/>
    </row>
    <row r="14" ht="48.75" customHeight="1" spans="2:107">
      <c r="B14" s="542" t="s">
        <v>63</v>
      </c>
      <c r="C14" s="543"/>
      <c r="D14" s="543"/>
      <c r="E14" s="544"/>
      <c r="F14" s="545">
        <f>SUM(F13:Q13)</f>
        <v>22631002.82</v>
      </c>
      <c r="G14" s="546"/>
      <c r="H14" s="546"/>
      <c r="I14" s="546"/>
      <c r="J14" s="546"/>
      <c r="K14" s="546"/>
      <c r="L14" s="546"/>
      <c r="M14" s="546"/>
      <c r="N14" s="546"/>
      <c r="O14" s="546"/>
      <c r="P14" s="546"/>
      <c r="Q14" s="553"/>
      <c r="R14" s="554"/>
      <c r="S14" s="554"/>
      <c r="T14" s="554"/>
      <c r="U14" s="554"/>
      <c r="V14" s="554"/>
      <c r="W14" s="545">
        <f>SUM(W13:AH13)</f>
        <v>24597656.26</v>
      </c>
      <c r="X14" s="546"/>
      <c r="Y14" s="546"/>
      <c r="Z14" s="546"/>
      <c r="AA14" s="546"/>
      <c r="AB14" s="546"/>
      <c r="AC14" s="546"/>
      <c r="AD14" s="546"/>
      <c r="AE14" s="546"/>
      <c r="AF14" s="546"/>
      <c r="AG14" s="546"/>
      <c r="AH14" s="553"/>
      <c r="AI14" s="554"/>
      <c r="AJ14" s="554"/>
      <c r="AK14" s="554"/>
      <c r="AL14" s="554"/>
      <c r="AM14" s="554"/>
      <c r="AN14" s="545">
        <f>SUM(AN13:AY13)</f>
        <v>24512704.75</v>
      </c>
      <c r="AO14" s="546"/>
      <c r="AP14" s="546"/>
      <c r="AQ14" s="546"/>
      <c r="AR14" s="546"/>
      <c r="AS14" s="546"/>
      <c r="AT14" s="546"/>
      <c r="AU14" s="546"/>
      <c r="AV14" s="546"/>
      <c r="AW14" s="546"/>
      <c r="AX14" s="546"/>
      <c r="AY14" s="553"/>
      <c r="AZ14" s="554"/>
      <c r="BA14" s="554"/>
      <c r="BB14" s="554"/>
      <c r="BC14" s="554"/>
      <c r="BD14" s="554"/>
      <c r="BE14" s="545">
        <f>SUM(BE13:BP13)</f>
        <v>21582167.02</v>
      </c>
      <c r="BF14" s="546"/>
      <c r="BG14" s="546"/>
      <c r="BH14" s="546"/>
      <c r="BI14" s="546"/>
      <c r="BJ14" s="546"/>
      <c r="BK14" s="546"/>
      <c r="BL14" s="546"/>
      <c r="BM14" s="546"/>
      <c r="BN14" s="546"/>
      <c r="BO14" s="546"/>
      <c r="BP14" s="553"/>
      <c r="BQ14" s="554"/>
      <c r="BR14" s="554"/>
      <c r="BS14" s="554"/>
      <c r="BT14" s="554"/>
      <c r="BU14" s="554"/>
      <c r="BV14" s="545">
        <f>SUM(BV13:CG13)</f>
        <v>21430066.31</v>
      </c>
      <c r="BW14" s="546"/>
      <c r="BX14" s="546"/>
      <c r="BY14" s="546"/>
      <c r="BZ14" s="546"/>
      <c r="CA14" s="546"/>
      <c r="CB14" s="546"/>
      <c r="CC14" s="546"/>
      <c r="CD14" s="546"/>
      <c r="CE14" s="546"/>
      <c r="CF14" s="546"/>
      <c r="CG14" s="553"/>
      <c r="CH14" s="554"/>
      <c r="CI14" s="554"/>
      <c r="CJ14" s="554"/>
      <c r="CK14" s="554"/>
      <c r="CL14" s="554"/>
      <c r="CM14" s="575">
        <f>SUM(CM13:CX13)</f>
        <v>6713279.5</v>
      </c>
      <c r="CN14" s="576"/>
      <c r="CO14" s="576"/>
      <c r="CP14" s="576"/>
      <c r="CQ14" s="576"/>
      <c r="CR14" s="576"/>
      <c r="CS14" s="576"/>
      <c r="CT14" s="576"/>
      <c r="CU14" s="576"/>
      <c r="CV14" s="576"/>
      <c r="CW14" s="576"/>
      <c r="CX14" s="576"/>
      <c r="CY14" s="576"/>
      <c r="CZ14" s="576"/>
      <c r="DA14" s="576"/>
      <c r="DB14" s="576"/>
      <c r="DC14" s="576"/>
    </row>
    <row r="15" ht="15.75" spans="2:136">
      <c r="B15" s="560"/>
      <c r="C15" s="560"/>
      <c r="D15" s="560"/>
      <c r="E15" s="560"/>
      <c r="F15" s="561"/>
      <c r="G15" s="562"/>
      <c r="H15" s="562"/>
      <c r="I15" s="562"/>
      <c r="J15" s="562"/>
      <c r="K15" s="562"/>
      <c r="L15" s="562"/>
      <c r="M15" s="562"/>
      <c r="N15" s="562"/>
      <c r="O15" s="562"/>
      <c r="P15" s="562"/>
      <c r="Q15" s="570"/>
      <c r="R15" s="554"/>
      <c r="S15" s="554"/>
      <c r="T15" s="554"/>
      <c r="U15" s="554"/>
      <c r="V15" s="554"/>
      <c r="W15" s="561"/>
      <c r="X15" s="562"/>
      <c r="Y15" s="562"/>
      <c r="Z15" s="562"/>
      <c r="AA15" s="562"/>
      <c r="AB15" s="562"/>
      <c r="AC15" s="562"/>
      <c r="AD15" s="562"/>
      <c r="AE15" s="562"/>
      <c r="AF15" s="562"/>
      <c r="AG15" s="562"/>
      <c r="AH15" s="570"/>
      <c r="AI15" s="554"/>
      <c r="AJ15" s="554"/>
      <c r="AK15" s="554"/>
      <c r="AL15" s="554"/>
      <c r="AM15" s="554"/>
      <c r="AZ15" s="554"/>
      <c r="BA15" s="554"/>
      <c r="BB15" s="554"/>
      <c r="BC15" s="554"/>
      <c r="BD15" s="554"/>
      <c r="BE15" s="561"/>
      <c r="BF15" s="562"/>
      <c r="BG15" s="562"/>
      <c r="BH15" s="562"/>
      <c r="BI15" s="562"/>
      <c r="BJ15" s="562"/>
      <c r="BK15" s="562"/>
      <c r="BL15" s="562"/>
      <c r="BM15" s="562"/>
      <c r="BN15" s="562"/>
      <c r="BO15" s="562"/>
      <c r="BP15" s="570"/>
      <c r="BQ15" s="554"/>
      <c r="BR15" s="554"/>
      <c r="BS15" s="554"/>
      <c r="BT15" s="554"/>
      <c r="BU15" s="554"/>
      <c r="BV15" s="561"/>
      <c r="BW15" s="562"/>
      <c r="BX15" s="562"/>
      <c r="BY15" s="562"/>
      <c r="BZ15" s="562"/>
      <c r="CA15" s="562"/>
      <c r="CB15" s="562"/>
      <c r="CC15" s="562"/>
      <c r="CD15" s="562"/>
      <c r="CE15" s="562"/>
      <c r="CF15" s="562"/>
      <c r="CG15" s="570"/>
      <c r="CH15" s="554"/>
      <c r="CI15" s="554"/>
      <c r="CJ15" s="554"/>
      <c r="CK15" s="554"/>
      <c r="CL15" s="554"/>
      <c r="CM15" s="577" t="s">
        <v>64</v>
      </c>
      <c r="CN15" s="578"/>
      <c r="CO15" s="578"/>
      <c r="CP15" s="578"/>
      <c r="CQ15" s="578"/>
      <c r="CR15" s="578"/>
      <c r="CS15" s="578"/>
      <c r="CT15" s="578"/>
      <c r="CU15" s="578"/>
      <c r="CV15" s="578"/>
      <c r="CW15" s="578"/>
      <c r="CX15" s="578"/>
      <c r="CY15" s="578"/>
      <c r="CZ15" s="578"/>
      <c r="DA15" s="578"/>
      <c r="DB15" s="578"/>
      <c r="DC15" s="578"/>
      <c r="DF15" s="581" t="s">
        <v>65</v>
      </c>
      <c r="DG15" s="582"/>
      <c r="DH15" s="582"/>
      <c r="DI15" s="582"/>
      <c r="DJ15" s="582"/>
      <c r="DK15" s="583"/>
      <c r="DM15" s="581" t="s">
        <v>66</v>
      </c>
      <c r="DN15" s="582"/>
      <c r="DO15" s="582"/>
      <c r="DP15" s="582"/>
      <c r="DQ15" s="582"/>
      <c r="DR15" s="583"/>
      <c r="DT15" s="581" t="s">
        <v>67</v>
      </c>
      <c r="DU15" s="582"/>
      <c r="DV15" s="582"/>
      <c r="DW15" s="582"/>
      <c r="DX15" s="582"/>
      <c r="DY15" s="583"/>
      <c r="EA15" s="581" t="s">
        <v>67</v>
      </c>
      <c r="EB15" s="582"/>
      <c r="EC15" s="582"/>
      <c r="ED15" s="582"/>
      <c r="EE15" s="582"/>
      <c r="EF15" s="583"/>
    </row>
    <row r="16" ht="16.5" spans="2:136">
      <c r="B16" s="563"/>
      <c r="C16" s="563"/>
      <c r="D16" s="563"/>
      <c r="E16" s="563"/>
      <c r="F16" s="564"/>
      <c r="G16" s="565"/>
      <c r="H16" s="565"/>
      <c r="I16" s="565"/>
      <c r="J16" s="565"/>
      <c r="K16" s="565"/>
      <c r="L16" s="565"/>
      <c r="M16" s="565"/>
      <c r="N16" s="565"/>
      <c r="O16" s="565"/>
      <c r="P16" s="565"/>
      <c r="Q16" s="571"/>
      <c r="R16" s="554"/>
      <c r="S16" s="554"/>
      <c r="T16" s="554"/>
      <c r="U16" s="554"/>
      <c r="V16" s="554"/>
      <c r="W16" s="564"/>
      <c r="X16" s="565"/>
      <c r="Y16" s="565"/>
      <c r="Z16" s="565"/>
      <c r="AA16" s="565"/>
      <c r="AB16" s="565"/>
      <c r="AC16" s="565"/>
      <c r="AD16" s="565"/>
      <c r="AE16" s="565"/>
      <c r="AF16" s="565"/>
      <c r="AG16" s="565"/>
      <c r="AH16" s="571"/>
      <c r="AI16" s="554"/>
      <c r="AJ16" s="554"/>
      <c r="AK16" s="554"/>
      <c r="AL16" s="554"/>
      <c r="AM16" s="554"/>
      <c r="AZ16" s="554"/>
      <c r="BA16" s="554"/>
      <c r="BB16" s="554"/>
      <c r="BC16" s="554"/>
      <c r="BD16" s="554"/>
      <c r="BE16" s="564"/>
      <c r="BF16" s="565"/>
      <c r="BG16" s="565"/>
      <c r="BH16" s="565"/>
      <c r="BI16" s="565"/>
      <c r="BJ16" s="565"/>
      <c r="BK16" s="565"/>
      <c r="BL16" s="565"/>
      <c r="BM16" s="565"/>
      <c r="BN16" s="565"/>
      <c r="BO16" s="565"/>
      <c r="BP16" s="571"/>
      <c r="BQ16" s="554"/>
      <c r="BR16" s="554"/>
      <c r="BS16" s="554"/>
      <c r="BT16" s="554"/>
      <c r="BU16" s="554"/>
      <c r="BV16" s="564"/>
      <c r="BW16" s="565"/>
      <c r="BX16" s="565"/>
      <c r="BY16" s="565"/>
      <c r="BZ16" s="565"/>
      <c r="CA16" s="565"/>
      <c r="CB16" s="565"/>
      <c r="CC16" s="565"/>
      <c r="CD16" s="565"/>
      <c r="CE16" s="565"/>
      <c r="CF16" s="565"/>
      <c r="CG16" s="571"/>
      <c r="CH16" s="554"/>
      <c r="CI16" s="554"/>
      <c r="CJ16" s="554"/>
      <c r="CK16" s="554"/>
      <c r="CL16" s="554"/>
      <c r="CM16" s="579"/>
      <c r="CN16" s="580"/>
      <c r="CO16" s="580"/>
      <c r="CP16" s="580"/>
      <c r="CQ16" s="580"/>
      <c r="CR16" s="580"/>
      <c r="CS16" s="580"/>
      <c r="CT16" s="580"/>
      <c r="CU16" s="580"/>
      <c r="CV16" s="580"/>
      <c r="CW16" s="580"/>
      <c r="CX16" s="580"/>
      <c r="CY16" s="580"/>
      <c r="CZ16" s="580"/>
      <c r="DA16" s="580"/>
      <c r="DB16" s="580"/>
      <c r="DC16" s="580"/>
      <c r="DF16" s="579"/>
      <c r="DG16" s="580"/>
      <c r="DH16" s="580"/>
      <c r="DI16" s="580"/>
      <c r="DJ16" s="580"/>
      <c r="DK16" s="584"/>
      <c r="DM16" s="579"/>
      <c r="DN16" s="580"/>
      <c r="DO16" s="580"/>
      <c r="DP16" s="580"/>
      <c r="DQ16" s="580"/>
      <c r="DR16" s="584"/>
      <c r="DT16" s="579"/>
      <c r="DU16" s="580"/>
      <c r="DV16" s="580"/>
      <c r="DW16" s="580"/>
      <c r="DX16" s="580"/>
      <c r="DY16" s="584"/>
      <c r="EA16" s="579"/>
      <c r="EB16" s="580"/>
      <c r="EC16" s="580"/>
      <c r="ED16" s="580"/>
      <c r="EE16" s="580"/>
      <c r="EF16" s="584"/>
    </row>
    <row r="17" customHeight="1" spans="2:131">
      <c r="B17" s="554" t="s">
        <v>68</v>
      </c>
      <c r="C17" s="554"/>
      <c r="D17" s="554"/>
      <c r="E17" s="554"/>
      <c r="F17" s="554"/>
      <c r="G17" s="554"/>
      <c r="H17" s="554"/>
      <c r="I17" s="554"/>
      <c r="J17" s="566"/>
      <c r="K17" s="566"/>
      <c r="L17" s="566"/>
      <c r="M17" s="566"/>
      <c r="N17" s="566"/>
      <c r="O17" s="566"/>
      <c r="P17" s="566"/>
      <c r="Q17" s="566"/>
      <c r="W17" s="566"/>
      <c r="X17" s="566"/>
      <c r="Y17" s="566"/>
      <c r="Z17" s="566"/>
      <c r="AA17" s="566"/>
      <c r="AB17" s="566"/>
      <c r="AC17" s="566"/>
      <c r="AD17" s="566"/>
      <c r="AE17" s="566"/>
      <c r="AF17" s="566"/>
      <c r="AG17" s="566"/>
      <c r="AH17" s="566"/>
      <c r="AN17" s="566"/>
      <c r="AO17" s="566"/>
      <c r="AP17" s="566"/>
      <c r="AQ17" s="566"/>
      <c r="AR17" s="566"/>
      <c r="AS17" s="566"/>
      <c r="AT17" s="566"/>
      <c r="AU17" s="566"/>
      <c r="AV17" s="566"/>
      <c r="AW17" s="566"/>
      <c r="AX17" s="566"/>
      <c r="AY17" s="566"/>
      <c r="BE17" s="566"/>
      <c r="BF17" s="566"/>
      <c r="BG17" s="566"/>
      <c r="BH17" s="566"/>
      <c r="BI17" s="566"/>
      <c r="BJ17" s="566"/>
      <c r="BK17" s="566"/>
      <c r="BL17" s="566"/>
      <c r="BM17" s="566"/>
      <c r="BN17" s="566"/>
      <c r="BO17" s="566"/>
      <c r="BP17" s="566"/>
      <c r="BV17" s="566"/>
      <c r="BW17" s="566"/>
      <c r="BX17" s="566"/>
      <c r="BY17" s="566"/>
      <c r="BZ17" s="566"/>
      <c r="CA17" s="566"/>
      <c r="CB17" s="566"/>
      <c r="CC17" s="566"/>
      <c r="CD17" s="566"/>
      <c r="CE17" s="566"/>
      <c r="CF17" s="566"/>
      <c r="CG17" s="566"/>
      <c r="CM17" s="566"/>
      <c r="CN17" s="566"/>
      <c r="CO17" s="566"/>
      <c r="CP17" s="566"/>
      <c r="CQ17" s="566"/>
      <c r="CR17" s="566"/>
      <c r="CS17" s="566"/>
      <c r="CT17" s="566"/>
      <c r="CU17" s="566"/>
      <c r="CV17" s="566"/>
      <c r="CW17" s="566"/>
      <c r="CX17" s="566"/>
      <c r="DF17" s="566"/>
      <c r="DM17" s="566"/>
      <c r="DT17" s="566"/>
      <c r="EA17" s="566"/>
    </row>
    <row r="18" customHeight="1" spans="2:131">
      <c r="B18" s="566"/>
      <c r="C18" s="566"/>
      <c r="D18" s="566"/>
      <c r="E18" s="566"/>
      <c r="F18" s="566"/>
      <c r="G18" s="566"/>
      <c r="H18" s="566"/>
      <c r="I18" s="566"/>
      <c r="J18" s="566"/>
      <c r="K18" s="566"/>
      <c r="L18" s="566"/>
      <c r="M18" s="566"/>
      <c r="N18" s="566"/>
      <c r="O18" s="566"/>
      <c r="P18" s="566"/>
      <c r="Q18" s="566"/>
      <c r="W18" s="566"/>
      <c r="X18" s="566"/>
      <c r="Y18" s="566"/>
      <c r="Z18" s="566"/>
      <c r="AA18" s="566"/>
      <c r="AB18" s="566"/>
      <c r="AC18" s="566"/>
      <c r="AD18" s="566"/>
      <c r="AE18" s="566"/>
      <c r="AF18" s="566"/>
      <c r="AG18" s="566"/>
      <c r="AH18" s="566"/>
      <c r="AN18" s="566"/>
      <c r="AO18" s="566"/>
      <c r="AP18" s="566"/>
      <c r="AQ18" s="566"/>
      <c r="AR18" s="566"/>
      <c r="AS18" s="566"/>
      <c r="AT18" s="566"/>
      <c r="AU18" s="566"/>
      <c r="AV18" s="566"/>
      <c r="AW18" s="566"/>
      <c r="AX18" s="566"/>
      <c r="AY18" s="566"/>
      <c r="BE18" s="566"/>
      <c r="BF18" s="566"/>
      <c r="BG18" s="566"/>
      <c r="BH18" s="566"/>
      <c r="BI18" s="566"/>
      <c r="BJ18" s="566"/>
      <c r="BK18" s="566"/>
      <c r="BL18" s="566"/>
      <c r="BM18" s="566"/>
      <c r="BN18" s="566"/>
      <c r="BO18" s="566"/>
      <c r="BP18" s="566"/>
      <c r="BV18" s="566"/>
      <c r="BW18" s="566"/>
      <c r="BX18" s="566"/>
      <c r="BY18" s="566"/>
      <c r="BZ18" s="566"/>
      <c r="CA18" s="566"/>
      <c r="CB18" s="566"/>
      <c r="CC18" s="566"/>
      <c r="CD18" s="566"/>
      <c r="CE18" s="566"/>
      <c r="CF18" s="566"/>
      <c r="CG18" s="566"/>
      <c r="CM18" s="566"/>
      <c r="CN18" s="566"/>
      <c r="CO18" s="566"/>
      <c r="CP18" s="566"/>
      <c r="CQ18" s="566"/>
      <c r="CR18" s="566"/>
      <c r="CS18" s="566"/>
      <c r="CT18" s="566"/>
      <c r="CU18" s="566"/>
      <c r="CV18" s="566"/>
      <c r="CW18" s="566"/>
      <c r="CX18" s="566"/>
      <c r="DF18" s="566"/>
      <c r="DM18" s="566"/>
      <c r="DT18" s="566"/>
      <c r="EA18" s="566"/>
    </row>
    <row r="19" ht="23.25" customHeight="1" spans="2:131">
      <c r="B19" s="567" t="s">
        <v>69</v>
      </c>
      <c r="C19" s="567"/>
      <c r="D19" s="567"/>
      <c r="E19" s="567"/>
      <c r="F19" s="567"/>
      <c r="G19" s="567"/>
      <c r="H19" s="567"/>
      <c r="I19" s="567"/>
      <c r="J19" s="567"/>
      <c r="K19" s="567"/>
      <c r="L19" s="567"/>
      <c r="M19" s="567"/>
      <c r="N19" s="567"/>
      <c r="O19" s="567"/>
      <c r="P19" s="567"/>
      <c r="Q19" s="567"/>
      <c r="W19" s="567"/>
      <c r="X19" s="567"/>
      <c r="Y19" s="567"/>
      <c r="Z19" s="567"/>
      <c r="AA19" s="567"/>
      <c r="AB19" s="567"/>
      <c r="AC19" s="567"/>
      <c r="AD19" s="567"/>
      <c r="AE19" s="567"/>
      <c r="AF19" s="567"/>
      <c r="AG19" s="567"/>
      <c r="AH19" s="567"/>
      <c r="AN19" s="567"/>
      <c r="AO19" s="567"/>
      <c r="AP19" s="567"/>
      <c r="AQ19" s="567"/>
      <c r="AR19" s="567"/>
      <c r="AS19" s="567"/>
      <c r="AT19" s="567"/>
      <c r="AU19" s="567"/>
      <c r="AV19" s="567"/>
      <c r="AW19" s="567"/>
      <c r="AX19" s="567"/>
      <c r="AY19" s="567"/>
      <c r="BE19" s="567"/>
      <c r="BF19" s="567"/>
      <c r="BG19" s="567"/>
      <c r="BH19" s="567"/>
      <c r="BI19" s="567"/>
      <c r="BJ19" s="567"/>
      <c r="BK19" s="567"/>
      <c r="BL19" s="567"/>
      <c r="BM19" s="567"/>
      <c r="BN19" s="567"/>
      <c r="BO19" s="567"/>
      <c r="BP19" s="567"/>
      <c r="BV19" s="567"/>
      <c r="BW19" s="567"/>
      <c r="BX19" s="567"/>
      <c r="BY19" s="567"/>
      <c r="BZ19" s="567"/>
      <c r="CA19" s="567"/>
      <c r="CB19" s="567"/>
      <c r="CC19" s="567"/>
      <c r="CD19" s="567"/>
      <c r="CE19" s="567"/>
      <c r="CF19" s="567"/>
      <c r="CG19" s="567"/>
      <c r="CM19" s="567"/>
      <c r="CN19" s="567"/>
      <c r="CO19" s="567"/>
      <c r="CP19" s="567"/>
      <c r="CQ19" s="567"/>
      <c r="CR19" s="567"/>
      <c r="CS19" s="567"/>
      <c r="CT19" s="567"/>
      <c r="CU19" s="567"/>
      <c r="CV19" s="567"/>
      <c r="CW19" s="567"/>
      <c r="CX19" s="567"/>
      <c r="DF19" s="567"/>
      <c r="DM19" s="567"/>
      <c r="DT19" s="567"/>
      <c r="EA19" s="567"/>
    </row>
    <row r="20" ht="159" customHeight="1" spans="2:131">
      <c r="B20" s="568" t="s">
        <v>70</v>
      </c>
      <c r="C20" s="568"/>
      <c r="D20" s="568"/>
      <c r="E20" s="568"/>
      <c r="F20" s="568"/>
      <c r="G20" s="568"/>
      <c r="H20" s="568"/>
      <c r="I20" s="568"/>
      <c r="J20" s="568"/>
      <c r="K20" s="568"/>
      <c r="L20" s="568"/>
      <c r="M20" s="568"/>
      <c r="N20" s="568"/>
      <c r="O20" s="568"/>
      <c r="P20" s="568"/>
      <c r="Q20" s="568"/>
      <c r="R20" s="568"/>
      <c r="S20" s="568"/>
      <c r="T20" s="568"/>
      <c r="U20" s="568"/>
      <c r="V20" s="568"/>
      <c r="W20" s="568"/>
      <c r="X20" s="568"/>
      <c r="Y20" s="568"/>
      <c r="Z20" s="568"/>
      <c r="AA20" s="568"/>
      <c r="AB20" s="568"/>
      <c r="AC20" s="568"/>
      <c r="AD20" s="568"/>
      <c r="AE20" s="568"/>
      <c r="AF20" s="568"/>
      <c r="AG20" s="568"/>
      <c r="AH20" s="568"/>
      <c r="AI20" s="568"/>
      <c r="AJ20" s="568"/>
      <c r="AK20" s="568"/>
      <c r="AL20" s="568"/>
      <c r="AM20" s="568"/>
      <c r="AN20" s="568"/>
      <c r="AO20" s="568"/>
      <c r="AP20" s="568"/>
      <c r="AQ20" s="573"/>
      <c r="AR20" s="573"/>
      <c r="AS20" s="573"/>
      <c r="AT20" s="573"/>
      <c r="AU20" s="573"/>
      <c r="AV20" s="573"/>
      <c r="AW20" s="573"/>
      <c r="AX20" s="573"/>
      <c r="AY20" s="573"/>
      <c r="AZ20" s="573"/>
      <c r="BA20" s="573"/>
      <c r="BB20" s="573"/>
      <c r="BC20" s="573"/>
      <c r="BD20" s="573"/>
      <c r="BE20" s="573"/>
      <c r="BF20" s="573"/>
      <c r="BG20" s="573"/>
      <c r="BH20" s="573"/>
      <c r="BI20" s="573"/>
      <c r="BJ20" s="573"/>
      <c r="BK20" s="573"/>
      <c r="BL20" s="573"/>
      <c r="BM20" s="573"/>
      <c r="BN20" s="573"/>
      <c r="BO20" s="573"/>
      <c r="BP20" s="573"/>
      <c r="BQ20" s="573"/>
      <c r="BR20" s="573"/>
      <c r="BS20" s="573"/>
      <c r="BT20" s="573"/>
      <c r="BU20" s="573"/>
      <c r="BV20" s="573"/>
      <c r="BW20" s="573"/>
      <c r="BX20" s="573"/>
      <c r="BY20" s="573"/>
      <c r="BZ20" s="573"/>
      <c r="CA20" s="573"/>
      <c r="CB20" s="573"/>
      <c r="CC20" s="573"/>
      <c r="CD20" s="573"/>
      <c r="CE20" s="573"/>
      <c r="CF20" s="573"/>
      <c r="CG20" s="573"/>
      <c r="CH20" s="573"/>
      <c r="CI20" s="573"/>
      <c r="CJ20" s="573"/>
      <c r="CK20" s="573"/>
      <c r="CL20" s="573"/>
      <c r="CM20" s="573"/>
      <c r="CN20" s="573"/>
      <c r="CO20" s="573"/>
      <c r="CP20" s="573"/>
      <c r="CQ20" s="573"/>
      <c r="CR20" s="573"/>
      <c r="CS20" s="573"/>
      <c r="CT20" s="573"/>
      <c r="CU20" s="573"/>
      <c r="CV20" s="573"/>
      <c r="CW20" s="573"/>
      <c r="CX20" s="573"/>
      <c r="DF20" s="573"/>
      <c r="DM20" s="573"/>
      <c r="DT20" s="573"/>
      <c r="EA20" s="573"/>
    </row>
  </sheetData>
  <mergeCells count="80">
    <mergeCell ref="B2:AY2"/>
    <mergeCell ref="BE2:CX2"/>
    <mergeCell ref="F4:AY4"/>
    <mergeCell ref="BE4:CX4"/>
    <mergeCell ref="F5:Q5"/>
    <mergeCell ref="W5:AH5"/>
    <mergeCell ref="AN5:AY5"/>
    <mergeCell ref="BE5:BP5"/>
    <mergeCell ref="BV5:CG5"/>
    <mergeCell ref="CM5:CX5"/>
    <mergeCell ref="B13:E13"/>
    <mergeCell ref="B14:E14"/>
    <mergeCell ref="F14:Q14"/>
    <mergeCell ref="W14:AH14"/>
    <mergeCell ref="AN14:AY14"/>
    <mergeCell ref="BE14:BP14"/>
    <mergeCell ref="BV14:CG14"/>
    <mergeCell ref="CM14:DC14"/>
    <mergeCell ref="B20:AP20"/>
    <mergeCell ref="B4:B6"/>
    <mergeCell ref="B7:B12"/>
    <mergeCell ref="C4:C6"/>
    <mergeCell ref="C7:C12"/>
    <mergeCell ref="D4:D6"/>
    <mergeCell ref="E4:E6"/>
    <mergeCell ref="R5:R6"/>
    <mergeCell ref="S5:S6"/>
    <mergeCell ref="T5:T6"/>
    <mergeCell ref="U5:U6"/>
    <mergeCell ref="V5:V6"/>
    <mergeCell ref="AI5:AI6"/>
    <mergeCell ref="AJ5:AJ6"/>
    <mergeCell ref="AK5:AK6"/>
    <mergeCell ref="AL5:AL6"/>
    <mergeCell ref="AM5:AM6"/>
    <mergeCell ref="AZ5:AZ6"/>
    <mergeCell ref="BA5:BA6"/>
    <mergeCell ref="BB5:BB6"/>
    <mergeCell ref="BC5:BC6"/>
    <mergeCell ref="BD5:BD6"/>
    <mergeCell ref="BQ5:BQ6"/>
    <mergeCell ref="BR5:BR6"/>
    <mergeCell ref="BS5:BS6"/>
    <mergeCell ref="BT5:BT6"/>
    <mergeCell ref="BU5:BU6"/>
    <mergeCell ref="CH5:CH6"/>
    <mergeCell ref="CI5:CI6"/>
    <mergeCell ref="CJ5:CJ6"/>
    <mergeCell ref="CK5:CK6"/>
    <mergeCell ref="CL5:CL6"/>
    <mergeCell ref="CY5:CY6"/>
    <mergeCell ref="CZ5:CZ6"/>
    <mergeCell ref="DA5:DA6"/>
    <mergeCell ref="DB5:DB6"/>
    <mergeCell ref="DC5:DC6"/>
    <mergeCell ref="DG5:DG6"/>
    <mergeCell ref="DH5:DH6"/>
    <mergeCell ref="DI5:DI6"/>
    <mergeCell ref="DJ5:DJ6"/>
    <mergeCell ref="DK5:DK6"/>
    <mergeCell ref="DN5:DN6"/>
    <mergeCell ref="DO5:DO6"/>
    <mergeCell ref="DP5:DP6"/>
    <mergeCell ref="DQ5:DQ6"/>
    <mergeCell ref="DR5:DR6"/>
    <mergeCell ref="DU5:DU6"/>
    <mergeCell ref="DV5:DV6"/>
    <mergeCell ref="DW5:DW6"/>
    <mergeCell ref="DX5:DX6"/>
    <mergeCell ref="DY5:DY6"/>
    <mergeCell ref="EB5:EB6"/>
    <mergeCell ref="EC5:EC6"/>
    <mergeCell ref="ED5:ED6"/>
    <mergeCell ref="EE5:EE6"/>
    <mergeCell ref="EF5:EF6"/>
    <mergeCell ref="EA15:EF16"/>
    <mergeCell ref="DT15:DY16"/>
    <mergeCell ref="DM15:DR16"/>
    <mergeCell ref="CM15:DC16"/>
    <mergeCell ref="DF15:DK16"/>
  </mergeCells>
  <printOptions horizontalCentered="1"/>
  <pageMargins left="0.236220472440945" right="0.236220472440945" top="0.748031496062992" bottom="0.748031496062992" header="0.31496062992126" footer="0.31496062992126"/>
  <pageSetup paperSize="1" scale="28" orientation="landscape"/>
  <headerFooter/>
  <ignoredErrors>
    <ignoredError sqref="T7"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pageSetUpPr fitToPage="1"/>
  </sheetPr>
  <dimension ref="B2:V16"/>
  <sheetViews>
    <sheetView showGridLines="0" zoomScale="70" zoomScaleNormal="70" workbookViewId="0">
      <selection activeCell="A12" sqref="A12"/>
    </sheetView>
  </sheetViews>
  <sheetFormatPr defaultColWidth="11.3714285714286" defaultRowHeight="15"/>
  <cols>
    <col min="2" max="2" width="18.247619047619" customWidth="1"/>
    <col min="3" max="3" width="17.247619047619" customWidth="1"/>
    <col min="4" max="4" width="31.1238095238095" customWidth="1"/>
    <col min="5" max="5" width="38.752380952381" customWidth="1"/>
    <col min="6" max="6" width="17.1238095238095" customWidth="1"/>
    <col min="7" max="7" width="17.3714285714286" customWidth="1"/>
    <col min="8" max="8" width="17.1238095238095" customWidth="1"/>
    <col min="9" max="9" width="17.3714285714286" customWidth="1"/>
    <col min="10" max="11" width="17.1238095238095" customWidth="1"/>
    <col min="12" max="12" width="17.3714285714286" customWidth="1"/>
    <col min="13" max="14" width="17.1238095238095" customWidth="1"/>
    <col min="15" max="17" width="17.3714285714286" customWidth="1"/>
    <col min="18" max="18" width="18.8761904761905" customWidth="1"/>
    <col min="19" max="19" width="16" customWidth="1"/>
    <col min="20" max="20" width="15.6285714285714" customWidth="1"/>
    <col min="21" max="21" width="16.247619047619" customWidth="1"/>
    <col min="22" max="22" width="17" customWidth="1"/>
  </cols>
  <sheetData>
    <row r="2" ht="41.25" customHeight="1" spans="2:22">
      <c r="B2" s="376" t="s">
        <v>7</v>
      </c>
      <c r="C2" s="376"/>
      <c r="D2" s="376"/>
      <c r="E2" s="376"/>
      <c r="F2" s="376"/>
      <c r="G2" s="376"/>
      <c r="H2" s="376"/>
      <c r="I2" s="376"/>
      <c r="J2" s="376"/>
      <c r="K2" s="376"/>
      <c r="L2" s="376"/>
      <c r="M2" s="376"/>
      <c r="N2" s="376"/>
      <c r="O2" s="376"/>
      <c r="P2" s="376"/>
      <c r="Q2" s="376"/>
      <c r="R2" s="376"/>
      <c r="S2" s="376"/>
      <c r="T2" s="376"/>
      <c r="U2" s="376"/>
      <c r="V2" s="376"/>
    </row>
    <row r="3" ht="15.75"/>
    <row r="4" ht="23.25" customHeight="1" spans="2:22">
      <c r="B4" s="377" t="s">
        <v>8</v>
      </c>
      <c r="C4" s="377" t="s">
        <v>9</v>
      </c>
      <c r="D4" s="377" t="s">
        <v>10</v>
      </c>
      <c r="E4" s="377" t="s">
        <v>11</v>
      </c>
      <c r="F4" s="379" t="s">
        <v>12</v>
      </c>
      <c r="G4" s="380"/>
      <c r="H4" s="380"/>
      <c r="I4" s="380"/>
      <c r="J4" s="380"/>
      <c r="K4" s="380"/>
      <c r="L4" s="380"/>
      <c r="M4" s="380"/>
      <c r="N4" s="380"/>
      <c r="O4" s="380"/>
      <c r="P4" s="380"/>
      <c r="Q4" s="380"/>
      <c r="R4" s="380"/>
      <c r="S4" s="380"/>
      <c r="T4" s="380"/>
      <c r="U4" s="380"/>
      <c r="V4" s="435"/>
    </row>
    <row r="5" ht="23.25" customHeight="1" spans="2:22">
      <c r="B5" s="381"/>
      <c r="C5" s="381"/>
      <c r="D5" s="381"/>
      <c r="E5" s="381"/>
      <c r="F5" s="383">
        <v>2013</v>
      </c>
      <c r="G5" s="384"/>
      <c r="H5" s="384"/>
      <c r="I5" s="384"/>
      <c r="J5" s="384"/>
      <c r="K5" s="384"/>
      <c r="L5" s="384"/>
      <c r="M5" s="384"/>
      <c r="N5" s="384"/>
      <c r="O5" s="384"/>
      <c r="P5" s="384"/>
      <c r="Q5" s="411"/>
      <c r="R5" s="412" t="s">
        <v>13</v>
      </c>
      <c r="S5" s="413" t="s">
        <v>14</v>
      </c>
      <c r="T5" s="413" t="s">
        <v>15</v>
      </c>
      <c r="U5" s="477" t="s">
        <v>16</v>
      </c>
      <c r="V5" s="478" t="s">
        <v>17</v>
      </c>
    </row>
    <row r="6" ht="30.75" customHeight="1" spans="2:22">
      <c r="B6" s="385"/>
      <c r="C6" s="385"/>
      <c r="D6" s="385"/>
      <c r="E6" s="385"/>
      <c r="F6" s="387" t="s">
        <v>18</v>
      </c>
      <c r="G6" s="388" t="s">
        <v>19</v>
      </c>
      <c r="H6" s="388" t="s">
        <v>20</v>
      </c>
      <c r="I6" s="388" t="s">
        <v>21</v>
      </c>
      <c r="J6" s="388" t="s">
        <v>20</v>
      </c>
      <c r="K6" s="388" t="s">
        <v>22</v>
      </c>
      <c r="L6" s="388" t="s">
        <v>22</v>
      </c>
      <c r="M6" s="388" t="s">
        <v>21</v>
      </c>
      <c r="N6" s="388" t="s">
        <v>23</v>
      </c>
      <c r="O6" s="388" t="s">
        <v>24</v>
      </c>
      <c r="P6" s="388" t="s">
        <v>25</v>
      </c>
      <c r="Q6" s="416" t="s">
        <v>26</v>
      </c>
      <c r="R6" s="417"/>
      <c r="S6" s="418"/>
      <c r="T6" s="418"/>
      <c r="U6" s="479"/>
      <c r="V6" s="480"/>
    </row>
    <row r="7" s="375" customFormat="1" ht="70.5" customHeight="1" spans="2:22">
      <c r="B7" s="530" t="s">
        <v>71</v>
      </c>
      <c r="C7" s="530" t="s">
        <v>28</v>
      </c>
      <c r="D7" s="531" t="s">
        <v>29</v>
      </c>
      <c r="E7" s="532" t="s">
        <v>30</v>
      </c>
      <c r="F7" s="469">
        <v>832589.86</v>
      </c>
      <c r="G7" s="482">
        <v>1474197.71</v>
      </c>
      <c r="H7" s="482">
        <v>1391248.36</v>
      </c>
      <c r="I7" s="482">
        <v>1352331.09</v>
      </c>
      <c r="J7" s="482">
        <v>1415812.38</v>
      </c>
      <c r="K7" s="482">
        <v>1215902.78</v>
      </c>
      <c r="L7" s="482">
        <v>1691117.52</v>
      </c>
      <c r="M7" s="482">
        <v>910742.59</v>
      </c>
      <c r="N7" s="482">
        <v>1090259.89</v>
      </c>
      <c r="O7" s="482">
        <v>1129978.65</v>
      </c>
      <c r="P7" s="482">
        <v>1302826.78</v>
      </c>
      <c r="Q7" s="549">
        <v>1247787.35</v>
      </c>
      <c r="R7" s="470"/>
      <c r="S7" s="555"/>
      <c r="T7" s="555"/>
      <c r="U7" s="472"/>
      <c r="V7" s="481">
        <v>0</v>
      </c>
    </row>
    <row r="8" s="375" customFormat="1" ht="116.25" customHeight="1" spans="2:22">
      <c r="B8" s="533"/>
      <c r="C8" s="533"/>
      <c r="D8" s="534" t="s">
        <v>36</v>
      </c>
      <c r="E8" s="532" t="s">
        <v>37</v>
      </c>
      <c r="F8" s="469">
        <v>332247.13</v>
      </c>
      <c r="G8" s="482">
        <v>267637.19</v>
      </c>
      <c r="H8" s="482">
        <v>441248.48</v>
      </c>
      <c r="I8" s="482">
        <v>464887.37</v>
      </c>
      <c r="J8" s="482">
        <v>471306.34</v>
      </c>
      <c r="K8" s="482">
        <v>502143.15</v>
      </c>
      <c r="L8" s="482">
        <v>759174.89</v>
      </c>
      <c r="M8" s="482">
        <v>695149.93</v>
      </c>
      <c r="N8" s="482">
        <v>650655.54</v>
      </c>
      <c r="O8" s="482">
        <v>686946.03</v>
      </c>
      <c r="P8" s="482">
        <v>683797.86</v>
      </c>
      <c r="Q8" s="549">
        <v>1156866.68</v>
      </c>
      <c r="R8" s="470"/>
      <c r="S8" s="556"/>
      <c r="T8" s="556"/>
      <c r="U8" s="472"/>
      <c r="V8" s="481">
        <v>0</v>
      </c>
    </row>
    <row r="9" s="375" customFormat="1" ht="86.25" customHeight="1" spans="2:22">
      <c r="B9" s="533"/>
      <c r="C9" s="533"/>
      <c r="D9" s="534" t="s">
        <v>43</v>
      </c>
      <c r="E9" s="535" t="s">
        <v>44</v>
      </c>
      <c r="F9" s="469">
        <v>0</v>
      </c>
      <c r="G9" s="482">
        <v>0</v>
      </c>
      <c r="H9" s="482">
        <v>0</v>
      </c>
      <c r="I9" s="482">
        <v>0</v>
      </c>
      <c r="J9" s="482">
        <v>18000</v>
      </c>
      <c r="K9" s="482">
        <v>4200</v>
      </c>
      <c r="L9" s="482">
        <v>8527.02</v>
      </c>
      <c r="M9" s="482">
        <v>0</v>
      </c>
      <c r="N9" s="482">
        <v>6750</v>
      </c>
      <c r="O9" s="482">
        <v>39175</v>
      </c>
      <c r="P9" s="482">
        <v>0</v>
      </c>
      <c r="Q9" s="549">
        <v>74723</v>
      </c>
      <c r="R9" s="470"/>
      <c r="S9" s="556"/>
      <c r="T9" s="556"/>
      <c r="U9" s="472"/>
      <c r="V9" s="481">
        <v>0</v>
      </c>
    </row>
    <row r="10" s="375" customFormat="1" ht="108.75" customHeight="1" spans="2:22">
      <c r="B10" s="533"/>
      <c r="C10" s="533"/>
      <c r="D10" s="534" t="s">
        <v>46</v>
      </c>
      <c r="E10" s="535" t="s">
        <v>47</v>
      </c>
      <c r="F10" s="469">
        <v>0</v>
      </c>
      <c r="G10" s="482">
        <v>24402</v>
      </c>
      <c r="H10" s="482">
        <v>3850</v>
      </c>
      <c r="I10" s="482">
        <v>7316</v>
      </c>
      <c r="J10" s="482">
        <v>16216.8</v>
      </c>
      <c r="K10" s="482">
        <v>14894</v>
      </c>
      <c r="L10" s="482">
        <v>10185.6</v>
      </c>
      <c r="M10" s="482">
        <v>13150</v>
      </c>
      <c r="N10" s="482">
        <v>61317.75</v>
      </c>
      <c r="O10" s="482">
        <v>36393.6</v>
      </c>
      <c r="P10" s="482">
        <v>13508</v>
      </c>
      <c r="Q10" s="549">
        <v>58619</v>
      </c>
      <c r="R10" s="470"/>
      <c r="S10" s="556"/>
      <c r="T10" s="556"/>
      <c r="U10" s="472"/>
      <c r="V10" s="481">
        <v>0</v>
      </c>
    </row>
    <row r="11" s="375" customFormat="1" ht="72.75" customHeight="1" spans="2:22">
      <c r="B11" s="533"/>
      <c r="C11" s="533"/>
      <c r="D11" s="534" t="s">
        <v>52</v>
      </c>
      <c r="E11" s="532" t="s">
        <v>53</v>
      </c>
      <c r="F11" s="469">
        <v>0</v>
      </c>
      <c r="G11" s="482">
        <v>8470</v>
      </c>
      <c r="H11" s="482">
        <v>20272.5</v>
      </c>
      <c r="I11" s="482">
        <v>14815</v>
      </c>
      <c r="J11" s="482">
        <v>0</v>
      </c>
      <c r="K11" s="482">
        <v>0</v>
      </c>
      <c r="L11" s="482">
        <v>2000</v>
      </c>
      <c r="M11" s="482">
        <v>560</v>
      </c>
      <c r="N11" s="482">
        <v>0</v>
      </c>
      <c r="O11" s="482">
        <v>3260</v>
      </c>
      <c r="P11" s="482">
        <v>0</v>
      </c>
      <c r="Q11" s="549">
        <v>3542</v>
      </c>
      <c r="R11" s="557"/>
      <c r="S11" s="558"/>
      <c r="T11" s="558"/>
      <c r="U11" s="551"/>
      <c r="V11" s="559">
        <v>0</v>
      </c>
    </row>
    <row r="12" s="375" customFormat="1" ht="45" customHeight="1" spans="2:22">
      <c r="B12" s="538" t="s">
        <v>62</v>
      </c>
      <c r="C12" s="539"/>
      <c r="D12" s="539"/>
      <c r="E12" s="540"/>
      <c r="F12" s="541">
        <f t="shared" ref="F12:Q12" si="0">SUM(F7:F11)</f>
        <v>1164836.99</v>
      </c>
      <c r="G12" s="541">
        <f t="shared" si="0"/>
        <v>1774706.9</v>
      </c>
      <c r="H12" s="541">
        <f t="shared" si="0"/>
        <v>1856619.34</v>
      </c>
      <c r="I12" s="541">
        <f t="shared" si="0"/>
        <v>1839349.46</v>
      </c>
      <c r="J12" s="541">
        <f t="shared" si="0"/>
        <v>1921335.52</v>
      </c>
      <c r="K12" s="541">
        <f t="shared" si="0"/>
        <v>1737139.93</v>
      </c>
      <c r="L12" s="541">
        <f t="shared" si="0"/>
        <v>2471005.03</v>
      </c>
      <c r="M12" s="541">
        <f t="shared" si="0"/>
        <v>1619602.52</v>
      </c>
      <c r="N12" s="541">
        <f t="shared" si="0"/>
        <v>1808983.18</v>
      </c>
      <c r="O12" s="541">
        <f t="shared" si="0"/>
        <v>1895753.28</v>
      </c>
      <c r="P12" s="541">
        <f t="shared" si="0"/>
        <v>2000132.64</v>
      </c>
      <c r="Q12" s="473">
        <f t="shared" si="0"/>
        <v>2541538.03</v>
      </c>
      <c r="R12"/>
      <c r="S12" s="430"/>
      <c r="T12"/>
      <c r="U12"/>
      <c r="V12"/>
    </row>
    <row r="13" ht="48.75" customHeight="1" spans="2:22">
      <c r="B13" s="542" t="s">
        <v>63</v>
      </c>
      <c r="C13" s="543"/>
      <c r="D13" s="543"/>
      <c r="E13" s="544"/>
      <c r="F13" s="545">
        <f>SUM(F12:Q12)</f>
        <v>22631002.82</v>
      </c>
      <c r="G13" s="546"/>
      <c r="H13" s="546"/>
      <c r="I13" s="546"/>
      <c r="J13" s="546"/>
      <c r="K13" s="546"/>
      <c r="L13" s="546"/>
      <c r="M13" s="546"/>
      <c r="N13" s="546"/>
      <c r="O13" s="546"/>
      <c r="P13" s="546"/>
      <c r="Q13" s="553"/>
      <c r="R13" s="554"/>
      <c r="S13" s="554"/>
      <c r="T13" s="554"/>
      <c r="U13" s="554"/>
      <c r="V13" s="554"/>
    </row>
    <row r="15" ht="21" spans="2:2">
      <c r="B15" s="547" t="s">
        <v>72</v>
      </c>
    </row>
    <row r="16" ht="21" spans="2:2">
      <c r="B16" s="547" t="s">
        <v>73</v>
      </c>
    </row>
  </sheetData>
  <mergeCells count="17">
    <mergeCell ref="B2:V2"/>
    <mergeCell ref="F4:V4"/>
    <mergeCell ref="F5:Q5"/>
    <mergeCell ref="B12:E12"/>
    <mergeCell ref="B13:E13"/>
    <mergeCell ref="F13:Q13"/>
    <mergeCell ref="B4:B6"/>
    <mergeCell ref="B7:B11"/>
    <mergeCell ref="C4:C6"/>
    <mergeCell ref="C7:C11"/>
    <mergeCell ref="D4:D6"/>
    <mergeCell ref="E4:E6"/>
    <mergeCell ref="R5:R6"/>
    <mergeCell ref="S5:S6"/>
    <mergeCell ref="T5:T6"/>
    <mergeCell ref="U5:U6"/>
    <mergeCell ref="V5:V6"/>
  </mergeCells>
  <printOptions horizontalCentered="1"/>
  <pageMargins left="0.236220472440945" right="0.236220472440945" top="0.748031496062992" bottom="0.748031496062992" header="0.31496062992126" footer="0.31496062992126"/>
  <pageSetup paperSize="1" scale="32"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pageSetUpPr fitToPage="1"/>
  </sheetPr>
  <dimension ref="B2:V15"/>
  <sheetViews>
    <sheetView showGridLines="0" zoomScale="70" zoomScaleNormal="70" topLeftCell="J7" workbookViewId="0">
      <selection activeCell="J11" sqref="J11"/>
    </sheetView>
  </sheetViews>
  <sheetFormatPr defaultColWidth="11.3714285714286" defaultRowHeight="15"/>
  <cols>
    <col min="2" max="3" width="17.247619047619" customWidth="1"/>
    <col min="4" max="4" width="31.1238095238095" customWidth="1"/>
    <col min="5" max="5" width="38.752380952381" customWidth="1"/>
    <col min="6" max="6" width="17.3714285714286" customWidth="1"/>
    <col min="7" max="7" width="16.752380952381" customWidth="1"/>
    <col min="8" max="8" width="17.1238095238095" customWidth="1"/>
    <col min="9" max="12" width="17.3714285714286" customWidth="1"/>
    <col min="13" max="13" width="17.1238095238095" customWidth="1"/>
    <col min="14" max="14" width="17.3714285714286" customWidth="1"/>
    <col min="15" max="15" width="17.1238095238095" customWidth="1"/>
    <col min="16" max="16" width="17.3714285714286" customWidth="1"/>
    <col min="17" max="17" width="17.8761904761905" customWidth="1"/>
    <col min="18" max="18" width="18.8761904761905" customWidth="1"/>
    <col min="19" max="19" width="16" customWidth="1"/>
    <col min="20" max="20" width="15.6285714285714" customWidth="1"/>
    <col min="21" max="21" width="16.247619047619" customWidth="1"/>
    <col min="22" max="22" width="17" customWidth="1"/>
  </cols>
  <sheetData>
    <row r="2" ht="41.25" customHeight="1" spans="2:22">
      <c r="B2" s="376" t="s">
        <v>7</v>
      </c>
      <c r="C2" s="376"/>
      <c r="D2" s="376"/>
      <c r="E2" s="376"/>
      <c r="F2" s="376"/>
      <c r="G2" s="376"/>
      <c r="H2" s="376"/>
      <c r="I2" s="376"/>
      <c r="J2" s="376"/>
      <c r="K2" s="376"/>
      <c r="L2" s="376"/>
      <c r="M2" s="376"/>
      <c r="N2" s="376"/>
      <c r="O2" s="376"/>
      <c r="P2" s="376"/>
      <c r="Q2" s="376"/>
      <c r="R2" s="376"/>
      <c r="S2" s="376"/>
      <c r="T2" s="376"/>
      <c r="U2" s="376"/>
      <c r="V2" s="376"/>
    </row>
    <row r="3" ht="15.75"/>
    <row r="4" ht="23.25" customHeight="1" spans="2:22">
      <c r="B4" s="377" t="s">
        <v>8</v>
      </c>
      <c r="C4" s="377" t="s">
        <v>9</v>
      </c>
      <c r="D4" s="377" t="s">
        <v>10</v>
      </c>
      <c r="E4" s="377" t="s">
        <v>11</v>
      </c>
      <c r="F4" s="379"/>
      <c r="G4" s="380"/>
      <c r="H4" s="380"/>
      <c r="I4" s="380"/>
      <c r="J4" s="380"/>
      <c r="K4" s="380"/>
      <c r="L4" s="380"/>
      <c r="M4" s="380"/>
      <c r="N4" s="380"/>
      <c r="O4" s="380"/>
      <c r="P4" s="380"/>
      <c r="Q4" s="380"/>
      <c r="R4" s="380"/>
      <c r="S4" s="380"/>
      <c r="T4" s="380"/>
      <c r="U4" s="380"/>
      <c r="V4" s="435"/>
    </row>
    <row r="5" ht="23.25" customHeight="1" spans="2:22">
      <c r="B5" s="381"/>
      <c r="C5" s="381"/>
      <c r="D5" s="381"/>
      <c r="E5" s="381"/>
      <c r="F5" s="383">
        <v>2014</v>
      </c>
      <c r="G5" s="384"/>
      <c r="H5" s="384"/>
      <c r="I5" s="384"/>
      <c r="J5" s="384"/>
      <c r="K5" s="384"/>
      <c r="L5" s="384"/>
      <c r="M5" s="384"/>
      <c r="N5" s="384"/>
      <c r="O5" s="384"/>
      <c r="P5" s="384"/>
      <c r="Q5" s="411"/>
      <c r="R5" s="412" t="s">
        <v>13</v>
      </c>
      <c r="S5" s="413" t="s">
        <v>14</v>
      </c>
      <c r="T5" s="413" t="s">
        <v>15</v>
      </c>
      <c r="U5" s="477" t="s">
        <v>16</v>
      </c>
      <c r="V5" s="478" t="s">
        <v>17</v>
      </c>
    </row>
    <row r="6" ht="30.75" customHeight="1" spans="2:22">
      <c r="B6" s="385"/>
      <c r="C6" s="385"/>
      <c r="D6" s="385"/>
      <c r="E6" s="385"/>
      <c r="F6" s="421" t="s">
        <v>27</v>
      </c>
      <c r="G6" s="422" t="s">
        <v>19</v>
      </c>
      <c r="H6" s="422" t="s">
        <v>20</v>
      </c>
      <c r="I6" s="422" t="s">
        <v>21</v>
      </c>
      <c r="J6" s="422" t="s">
        <v>20</v>
      </c>
      <c r="K6" s="422" t="s">
        <v>22</v>
      </c>
      <c r="L6" s="422" t="s">
        <v>22</v>
      </c>
      <c r="M6" s="422" t="s">
        <v>21</v>
      </c>
      <c r="N6" s="422" t="s">
        <v>23</v>
      </c>
      <c r="O6" s="422" t="s">
        <v>24</v>
      </c>
      <c r="P6" s="422" t="s">
        <v>25</v>
      </c>
      <c r="Q6" s="433" t="s">
        <v>26</v>
      </c>
      <c r="R6" s="417"/>
      <c r="S6" s="418"/>
      <c r="T6" s="418"/>
      <c r="U6" s="479"/>
      <c r="V6" s="480"/>
    </row>
    <row r="7" s="375" customFormat="1" ht="70.5" customHeight="1" spans="2:22">
      <c r="B7" s="530" t="s">
        <v>71</v>
      </c>
      <c r="C7" s="530" t="s">
        <v>28</v>
      </c>
      <c r="D7" s="531" t="s">
        <v>29</v>
      </c>
      <c r="E7" s="532" t="s">
        <v>30</v>
      </c>
      <c r="F7" s="469">
        <v>805618.16</v>
      </c>
      <c r="G7" s="482">
        <v>931673.02</v>
      </c>
      <c r="H7" s="482">
        <v>1044152.23</v>
      </c>
      <c r="I7" s="482">
        <v>991297.1</v>
      </c>
      <c r="J7" s="482">
        <v>1097995.99</v>
      </c>
      <c r="K7" s="482">
        <v>1110814.04</v>
      </c>
      <c r="L7" s="482">
        <v>1478460.44</v>
      </c>
      <c r="M7" s="482">
        <v>1104031.79</v>
      </c>
      <c r="N7" s="482">
        <v>946096.64</v>
      </c>
      <c r="O7" s="482">
        <v>1350463.75</v>
      </c>
      <c r="P7" s="482">
        <v>1689852.14</v>
      </c>
      <c r="Q7" s="549">
        <v>1324352.44</v>
      </c>
      <c r="R7" s="470"/>
      <c r="S7" s="471"/>
      <c r="T7" s="471"/>
      <c r="U7" s="472"/>
      <c r="V7" s="481">
        <v>0</v>
      </c>
    </row>
    <row r="8" s="375" customFormat="1" ht="116.25" customHeight="1" spans="2:22">
      <c r="B8" s="533"/>
      <c r="C8" s="533"/>
      <c r="D8" s="534" t="s">
        <v>36</v>
      </c>
      <c r="E8" s="532" t="s">
        <v>37</v>
      </c>
      <c r="F8" s="469">
        <v>829250.1</v>
      </c>
      <c r="G8" s="482">
        <v>740344.17</v>
      </c>
      <c r="H8" s="482">
        <v>728265.22</v>
      </c>
      <c r="I8" s="482">
        <v>766505.8</v>
      </c>
      <c r="J8" s="482">
        <v>728609.42</v>
      </c>
      <c r="K8" s="482">
        <v>749723.83</v>
      </c>
      <c r="L8" s="482">
        <v>1271533.96</v>
      </c>
      <c r="M8" s="482">
        <v>749213.9</v>
      </c>
      <c r="N8" s="482">
        <v>776050.64</v>
      </c>
      <c r="O8" s="482">
        <v>778919.54</v>
      </c>
      <c r="P8" s="482">
        <v>822581.89</v>
      </c>
      <c r="Q8" s="549">
        <v>1374045.88</v>
      </c>
      <c r="R8" s="470"/>
      <c r="S8" s="472"/>
      <c r="T8" s="472"/>
      <c r="U8" s="472"/>
      <c r="V8" s="481">
        <v>0</v>
      </c>
    </row>
    <row r="9" s="375" customFormat="1" ht="108.75" customHeight="1" spans="2:22">
      <c r="B9" s="533"/>
      <c r="C9" s="533"/>
      <c r="D9" s="534" t="s">
        <v>46</v>
      </c>
      <c r="E9" s="535" t="s">
        <v>47</v>
      </c>
      <c r="F9" s="469">
        <v>0</v>
      </c>
      <c r="G9" s="482">
        <v>1400</v>
      </c>
      <c r="H9" s="482">
        <v>21229</v>
      </c>
      <c r="I9" s="482">
        <v>24780</v>
      </c>
      <c r="J9" s="482">
        <v>53136.7</v>
      </c>
      <c r="K9" s="482">
        <v>27865</v>
      </c>
      <c r="L9" s="482">
        <v>27860</v>
      </c>
      <c r="M9" s="482">
        <v>7392</v>
      </c>
      <c r="N9" s="482">
        <v>14837</v>
      </c>
      <c r="O9" s="482">
        <v>6799</v>
      </c>
      <c r="P9" s="482">
        <v>120844</v>
      </c>
      <c r="Q9" s="549">
        <v>45931.5</v>
      </c>
      <c r="R9" s="470"/>
      <c r="S9" s="472"/>
      <c r="T9" s="472"/>
      <c r="U9" s="472"/>
      <c r="V9" s="481">
        <v>0</v>
      </c>
    </row>
    <row r="10" s="375" customFormat="1" ht="93" customHeight="1" spans="2:22">
      <c r="B10" s="536"/>
      <c r="C10" s="533"/>
      <c r="D10" s="537" t="s">
        <v>55</v>
      </c>
      <c r="E10" s="537" t="s">
        <v>56</v>
      </c>
      <c r="F10" s="469">
        <v>0</v>
      </c>
      <c r="G10" s="482">
        <v>0</v>
      </c>
      <c r="H10" s="482">
        <v>18892.5</v>
      </c>
      <c r="I10" s="482">
        <v>0</v>
      </c>
      <c r="J10" s="482">
        <v>20034.41</v>
      </c>
      <c r="K10" s="482">
        <v>0</v>
      </c>
      <c r="L10" s="482">
        <v>123.75</v>
      </c>
      <c r="M10" s="482">
        <v>1930.46</v>
      </c>
      <c r="N10" s="482">
        <v>2050</v>
      </c>
      <c r="O10" s="482">
        <v>4431.45</v>
      </c>
      <c r="P10" s="482">
        <v>8267.4</v>
      </c>
      <c r="Q10" s="549">
        <v>0</v>
      </c>
      <c r="R10" s="520">
        <v>40981.12</v>
      </c>
      <c r="S10" s="521">
        <f>R10/V10</f>
        <v>1.05466505391564</v>
      </c>
      <c r="T10" s="521">
        <v>14748.85</v>
      </c>
      <c r="U10" s="522">
        <f>T10/V10</f>
        <v>0.379567388115397</v>
      </c>
      <c r="V10" s="523">
        <v>38857</v>
      </c>
    </row>
    <row r="11" s="375" customFormat="1" ht="45" customHeight="1" spans="2:22">
      <c r="B11" s="538" t="s">
        <v>62</v>
      </c>
      <c r="C11" s="539"/>
      <c r="D11" s="539"/>
      <c r="E11" s="540"/>
      <c r="F11" s="541">
        <f t="shared" ref="F11:Q11" si="0">SUM(F7:F10)</f>
        <v>1634868.26</v>
      </c>
      <c r="G11" s="541">
        <f t="shared" si="0"/>
        <v>1673417.19</v>
      </c>
      <c r="H11" s="541">
        <f t="shared" si="0"/>
        <v>1812538.95</v>
      </c>
      <c r="I11" s="541">
        <f t="shared" si="0"/>
        <v>1782582.9</v>
      </c>
      <c r="J11" s="541">
        <f t="shared" si="0"/>
        <v>1899776.52</v>
      </c>
      <c r="K11" s="541">
        <f t="shared" si="0"/>
        <v>1888402.87</v>
      </c>
      <c r="L11" s="541">
        <f t="shared" si="0"/>
        <v>2777978.15</v>
      </c>
      <c r="M11" s="541">
        <f t="shared" si="0"/>
        <v>1862568.15</v>
      </c>
      <c r="N11" s="541">
        <f t="shared" si="0"/>
        <v>1739034.28</v>
      </c>
      <c r="O11" s="541">
        <f t="shared" si="0"/>
        <v>2140613.74</v>
      </c>
      <c r="P11" s="541">
        <f t="shared" si="0"/>
        <v>2641545.43</v>
      </c>
      <c r="Q11" s="473">
        <f t="shared" si="0"/>
        <v>2744329.82</v>
      </c>
      <c r="R11"/>
      <c r="S11"/>
      <c r="T11"/>
      <c r="U11"/>
      <c r="V11"/>
    </row>
    <row r="12" ht="48.75" customHeight="1" spans="2:22">
      <c r="B12" s="542" t="s">
        <v>63</v>
      </c>
      <c r="C12" s="543"/>
      <c r="D12" s="543"/>
      <c r="E12" s="544"/>
      <c r="F12" s="545">
        <f>SUM(F11:Q11)</f>
        <v>24597656.26</v>
      </c>
      <c r="G12" s="546"/>
      <c r="H12" s="546"/>
      <c r="I12" s="546"/>
      <c r="J12" s="546"/>
      <c r="K12" s="546"/>
      <c r="L12" s="546"/>
      <c r="M12" s="546"/>
      <c r="N12" s="546"/>
      <c r="O12" s="546"/>
      <c r="P12" s="546"/>
      <c r="Q12" s="553"/>
      <c r="R12" s="554"/>
      <c r="S12" s="554"/>
      <c r="T12" s="554"/>
      <c r="U12" s="554"/>
      <c r="V12" s="554"/>
    </row>
    <row r="14" ht="21" spans="2:2">
      <c r="B14" s="547" t="s">
        <v>72</v>
      </c>
    </row>
    <row r="15" ht="41.25" customHeight="1" spans="2:22">
      <c r="B15" s="548" t="s">
        <v>74</v>
      </c>
      <c r="C15" s="548"/>
      <c r="D15" s="548"/>
      <c r="E15" s="548"/>
      <c r="F15" s="548"/>
      <c r="G15" s="548"/>
      <c r="H15" s="548"/>
      <c r="I15" s="548"/>
      <c r="J15" s="548"/>
      <c r="K15" s="548"/>
      <c r="L15" s="548"/>
      <c r="M15" s="548"/>
      <c r="N15" s="548"/>
      <c r="O15" s="548"/>
      <c r="P15" s="548"/>
      <c r="Q15" s="548"/>
      <c r="R15" s="548"/>
      <c r="S15" s="548"/>
      <c r="T15" s="548"/>
      <c r="U15" s="548"/>
      <c r="V15" s="548"/>
    </row>
  </sheetData>
  <mergeCells count="18">
    <mergeCell ref="B2:V2"/>
    <mergeCell ref="F4:V4"/>
    <mergeCell ref="F5:Q5"/>
    <mergeCell ref="B11:E11"/>
    <mergeCell ref="B12:E12"/>
    <mergeCell ref="F12:Q12"/>
    <mergeCell ref="B15:V15"/>
    <mergeCell ref="B4:B6"/>
    <mergeCell ref="B7:B10"/>
    <mergeCell ref="C4:C6"/>
    <mergeCell ref="C7:C10"/>
    <mergeCell ref="D4:D6"/>
    <mergeCell ref="E4:E6"/>
    <mergeCell ref="R5:R6"/>
    <mergeCell ref="S5:S6"/>
    <mergeCell ref="T5:T6"/>
    <mergeCell ref="U5:U6"/>
    <mergeCell ref="V5:V6"/>
  </mergeCells>
  <printOptions horizontalCentered="1"/>
  <pageMargins left="0.236220472440945" right="0.236220472440945" top="0.748031496062992" bottom="0.748031496062992" header="0.31496062992126" footer="0.31496062992126"/>
  <pageSetup paperSize="1" scale="3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pageSetUpPr fitToPage="1"/>
  </sheetPr>
  <dimension ref="B2:V15"/>
  <sheetViews>
    <sheetView showGridLines="0" zoomScale="70" zoomScaleNormal="70" topLeftCell="K10" workbookViewId="0">
      <selection activeCell="AB12" sqref="AB12"/>
    </sheetView>
  </sheetViews>
  <sheetFormatPr defaultColWidth="11.3714285714286" defaultRowHeight="15"/>
  <cols>
    <col min="2" max="2" width="16.6285714285714" customWidth="1"/>
    <col min="3" max="3" width="17.247619047619" customWidth="1"/>
    <col min="4" max="4" width="35.1238095238095" customWidth="1"/>
    <col min="5" max="5" width="38.752380952381" customWidth="1"/>
    <col min="6" max="6" width="17.1238095238095" customWidth="1"/>
    <col min="7" max="7" width="16.752380952381" customWidth="1"/>
    <col min="8" max="8" width="17.1238095238095" customWidth="1"/>
    <col min="9" max="9" width="17.3714285714286" customWidth="1"/>
    <col min="10" max="10" width="17.8761904761905" customWidth="1"/>
    <col min="11" max="11" width="16.752380952381" customWidth="1"/>
    <col min="12" max="14" width="17.3714285714286" customWidth="1"/>
    <col min="15" max="15" width="17.1238095238095" customWidth="1"/>
    <col min="16" max="17" width="17.3714285714286" customWidth="1"/>
    <col min="18" max="18" width="18.8761904761905" customWidth="1"/>
    <col min="19" max="19" width="16" customWidth="1"/>
    <col min="20" max="20" width="15.6285714285714" customWidth="1"/>
    <col min="21" max="21" width="16.247619047619" customWidth="1"/>
    <col min="22" max="22" width="17" customWidth="1"/>
  </cols>
  <sheetData>
    <row r="2" ht="41.25" customHeight="1" spans="2:22">
      <c r="B2" s="376" t="s">
        <v>7</v>
      </c>
      <c r="C2" s="376"/>
      <c r="D2" s="376"/>
      <c r="E2" s="376"/>
      <c r="F2" s="376"/>
      <c r="G2" s="376"/>
      <c r="H2" s="376"/>
      <c r="I2" s="376"/>
      <c r="J2" s="376"/>
      <c r="K2" s="376"/>
      <c r="L2" s="376"/>
      <c r="M2" s="376"/>
      <c r="N2" s="376"/>
      <c r="O2" s="376"/>
      <c r="P2" s="376"/>
      <c r="Q2" s="376"/>
      <c r="R2" s="376"/>
      <c r="S2" s="376"/>
      <c r="T2" s="376"/>
      <c r="U2" s="376"/>
      <c r="V2" s="376"/>
    </row>
    <row r="3" ht="15.75"/>
    <row r="4" ht="23.25" customHeight="1" spans="2:22">
      <c r="B4" s="377" t="s">
        <v>8</v>
      </c>
      <c r="C4" s="377" t="s">
        <v>9</v>
      </c>
      <c r="D4" s="377" t="s">
        <v>10</v>
      </c>
      <c r="E4" s="377" t="s">
        <v>11</v>
      </c>
      <c r="F4" s="379"/>
      <c r="G4" s="380"/>
      <c r="H4" s="380"/>
      <c r="I4" s="380"/>
      <c r="J4" s="380"/>
      <c r="K4" s="380"/>
      <c r="L4" s="380"/>
      <c r="M4" s="380"/>
      <c r="N4" s="380"/>
      <c r="O4" s="380"/>
      <c r="P4" s="380"/>
      <c r="Q4" s="435"/>
      <c r="R4" s="380"/>
      <c r="S4" s="380"/>
      <c r="T4" s="380"/>
      <c r="U4" s="380"/>
      <c r="V4" s="380"/>
    </row>
    <row r="5" ht="23.25" customHeight="1" spans="2:22">
      <c r="B5" s="381"/>
      <c r="C5" s="381"/>
      <c r="D5" s="381"/>
      <c r="E5" s="381"/>
      <c r="F5" s="379">
        <v>2015</v>
      </c>
      <c r="G5" s="380"/>
      <c r="H5" s="380"/>
      <c r="I5" s="380"/>
      <c r="J5" s="380"/>
      <c r="K5" s="380"/>
      <c r="L5" s="380"/>
      <c r="M5" s="380"/>
      <c r="N5" s="380"/>
      <c r="O5" s="380"/>
      <c r="P5" s="380"/>
      <c r="Q5" s="435"/>
      <c r="R5" s="412" t="s">
        <v>13</v>
      </c>
      <c r="S5" s="413" t="s">
        <v>14</v>
      </c>
      <c r="T5" s="413" t="s">
        <v>15</v>
      </c>
      <c r="U5" s="477" t="s">
        <v>16</v>
      </c>
      <c r="V5" s="478" t="s">
        <v>17</v>
      </c>
    </row>
    <row r="6" ht="30.75" customHeight="1" spans="2:22">
      <c r="B6" s="385"/>
      <c r="C6" s="385"/>
      <c r="D6" s="385"/>
      <c r="E6" s="385"/>
      <c r="F6" s="387" t="s">
        <v>27</v>
      </c>
      <c r="G6" s="388" t="s">
        <v>19</v>
      </c>
      <c r="H6" s="388" t="s">
        <v>20</v>
      </c>
      <c r="I6" s="388" t="s">
        <v>21</v>
      </c>
      <c r="J6" s="388" t="s">
        <v>20</v>
      </c>
      <c r="K6" s="388" t="s">
        <v>22</v>
      </c>
      <c r="L6" s="388" t="s">
        <v>22</v>
      </c>
      <c r="M6" s="388" t="s">
        <v>21</v>
      </c>
      <c r="N6" s="388" t="s">
        <v>23</v>
      </c>
      <c r="O6" s="388" t="s">
        <v>24</v>
      </c>
      <c r="P6" s="388" t="s">
        <v>25</v>
      </c>
      <c r="Q6" s="416" t="s">
        <v>26</v>
      </c>
      <c r="R6" s="417"/>
      <c r="S6" s="418"/>
      <c r="T6" s="418"/>
      <c r="U6" s="479"/>
      <c r="V6" s="480"/>
    </row>
    <row r="7" s="375" customFormat="1" ht="70.5" customHeight="1" spans="2:22">
      <c r="B7" s="530" t="s">
        <v>71</v>
      </c>
      <c r="C7" s="530" t="s">
        <v>28</v>
      </c>
      <c r="D7" s="531" t="s">
        <v>29</v>
      </c>
      <c r="E7" s="532" t="s">
        <v>30</v>
      </c>
      <c r="F7" s="469">
        <v>861015.97</v>
      </c>
      <c r="G7" s="482">
        <v>755459.15</v>
      </c>
      <c r="H7" s="482">
        <v>1336266.58</v>
      </c>
      <c r="I7" s="482">
        <v>1233210.32</v>
      </c>
      <c r="J7" s="482">
        <v>1465926.33</v>
      </c>
      <c r="K7" s="482">
        <v>919334.55</v>
      </c>
      <c r="L7" s="482">
        <v>1246702.46</v>
      </c>
      <c r="M7" s="482">
        <v>1049249.22</v>
      </c>
      <c r="N7" s="482">
        <v>878537.26</v>
      </c>
      <c r="O7" s="482">
        <v>830670.45</v>
      </c>
      <c r="P7" s="482">
        <v>1618039.85</v>
      </c>
      <c r="Q7" s="549">
        <v>1168370.68</v>
      </c>
      <c r="R7" s="470"/>
      <c r="S7" s="472"/>
      <c r="T7" s="472"/>
      <c r="U7" s="472"/>
      <c r="V7" s="481">
        <v>0</v>
      </c>
    </row>
    <row r="8" s="375" customFormat="1" ht="116.25" customHeight="1" spans="2:22">
      <c r="B8" s="533"/>
      <c r="C8" s="533"/>
      <c r="D8" s="534" t="s">
        <v>75</v>
      </c>
      <c r="E8" s="532" t="s">
        <v>37</v>
      </c>
      <c r="F8" s="469">
        <v>195425.87</v>
      </c>
      <c r="G8" s="482">
        <v>118726.08</v>
      </c>
      <c r="H8" s="482">
        <v>104001.03</v>
      </c>
      <c r="I8" s="482">
        <v>92397.59</v>
      </c>
      <c r="J8" s="482">
        <v>118867.41</v>
      </c>
      <c r="K8" s="482">
        <v>137396.24</v>
      </c>
      <c r="L8" s="482">
        <v>167048.27</v>
      </c>
      <c r="M8" s="482">
        <v>128795.94</v>
      </c>
      <c r="N8" s="482">
        <v>121366</v>
      </c>
      <c r="O8" s="482">
        <v>149369.3</v>
      </c>
      <c r="P8" s="482">
        <v>104387.8</v>
      </c>
      <c r="Q8" s="549">
        <v>160725.77</v>
      </c>
      <c r="R8" s="470"/>
      <c r="S8" s="472"/>
      <c r="T8" s="472"/>
      <c r="U8" s="472"/>
      <c r="V8" s="481">
        <v>0</v>
      </c>
    </row>
    <row r="9" s="375" customFormat="1" ht="189.75" customHeight="1" spans="2:22">
      <c r="B9" s="533"/>
      <c r="C9" s="533"/>
      <c r="D9" s="534" t="s">
        <v>76</v>
      </c>
      <c r="E9" s="535" t="s">
        <v>47</v>
      </c>
      <c r="F9" s="469">
        <v>660565.34</v>
      </c>
      <c r="G9" s="482">
        <v>557473.81</v>
      </c>
      <c r="H9" s="482">
        <v>536893.29</v>
      </c>
      <c r="I9" s="482">
        <v>517240.13</v>
      </c>
      <c r="J9" s="482">
        <v>604120.95</v>
      </c>
      <c r="K9" s="482">
        <v>578536.48</v>
      </c>
      <c r="L9" s="482">
        <v>943425.64</v>
      </c>
      <c r="M9" s="482">
        <v>558737.08</v>
      </c>
      <c r="N9" s="482">
        <v>589362.17</v>
      </c>
      <c r="O9" s="482">
        <v>538028.98</v>
      </c>
      <c r="P9" s="482">
        <v>549265.24</v>
      </c>
      <c r="Q9" s="549">
        <v>969632.6</v>
      </c>
      <c r="R9" s="470"/>
      <c r="S9" s="472"/>
      <c r="T9" s="472"/>
      <c r="U9" s="472"/>
      <c r="V9" s="481">
        <v>0</v>
      </c>
    </row>
    <row r="10" s="375" customFormat="1" ht="93" customHeight="1" spans="2:22">
      <c r="B10" s="536"/>
      <c r="C10" s="533"/>
      <c r="D10" s="537" t="s">
        <v>77</v>
      </c>
      <c r="E10" s="537" t="s">
        <v>56</v>
      </c>
      <c r="F10" s="469">
        <v>171074.5</v>
      </c>
      <c r="G10" s="482">
        <v>136451.59</v>
      </c>
      <c r="H10" s="482">
        <v>120974.81</v>
      </c>
      <c r="I10" s="482">
        <v>125990.68</v>
      </c>
      <c r="J10" s="482">
        <v>168750.13</v>
      </c>
      <c r="K10" s="482">
        <v>153884.63</v>
      </c>
      <c r="L10" s="482">
        <v>241265.48</v>
      </c>
      <c r="M10" s="482">
        <v>157463</v>
      </c>
      <c r="N10" s="482">
        <v>138489.49</v>
      </c>
      <c r="O10" s="482">
        <v>158118.1</v>
      </c>
      <c r="P10" s="482">
        <v>132249</v>
      </c>
      <c r="Q10" s="549">
        <v>243421.51</v>
      </c>
      <c r="R10" s="550">
        <v>1854586.72</v>
      </c>
      <c r="S10" s="551">
        <f>R10/V10</f>
        <v>84.3837801437801</v>
      </c>
      <c r="T10" s="551">
        <v>93546.2</v>
      </c>
      <c r="U10" s="552">
        <f>T10/V10</f>
        <v>4.25635635635636</v>
      </c>
      <c r="V10" s="523">
        <v>21978</v>
      </c>
    </row>
    <row r="11" s="375" customFormat="1" ht="45" customHeight="1" spans="2:22">
      <c r="B11" s="538" t="s">
        <v>62</v>
      </c>
      <c r="C11" s="539"/>
      <c r="D11" s="539"/>
      <c r="E11" s="540"/>
      <c r="F11" s="541">
        <f t="shared" ref="F11:Q11" si="0">SUM(F7:F10)</f>
        <v>1888081.68</v>
      </c>
      <c r="G11" s="541">
        <f t="shared" si="0"/>
        <v>1568110.63</v>
      </c>
      <c r="H11" s="541">
        <f t="shared" si="0"/>
        <v>2098135.71</v>
      </c>
      <c r="I11" s="541">
        <f t="shared" si="0"/>
        <v>1968838.72</v>
      </c>
      <c r="J11" s="541">
        <f t="shared" si="0"/>
        <v>2357664.82</v>
      </c>
      <c r="K11" s="541">
        <f t="shared" si="0"/>
        <v>1789151.9</v>
      </c>
      <c r="L11" s="541">
        <f t="shared" si="0"/>
        <v>2598441.85</v>
      </c>
      <c r="M11" s="541">
        <f t="shared" si="0"/>
        <v>1894245.24</v>
      </c>
      <c r="N11" s="541">
        <f t="shared" si="0"/>
        <v>1727754.92</v>
      </c>
      <c r="O11" s="541">
        <f t="shared" si="0"/>
        <v>1676186.83</v>
      </c>
      <c r="P11" s="541">
        <f t="shared" si="0"/>
        <v>2403941.89</v>
      </c>
      <c r="Q11" s="473">
        <f t="shared" si="0"/>
        <v>2542150.56</v>
      </c>
      <c r="R11"/>
      <c r="S11"/>
      <c r="T11"/>
      <c r="U11"/>
      <c r="V11"/>
    </row>
    <row r="12" ht="48.75" customHeight="1" spans="2:22">
      <c r="B12" s="542" t="s">
        <v>63</v>
      </c>
      <c r="C12" s="543"/>
      <c r="D12" s="543"/>
      <c r="E12" s="544"/>
      <c r="F12" s="545">
        <f>SUM(F11:Q11)</f>
        <v>24512704.75</v>
      </c>
      <c r="G12" s="546"/>
      <c r="H12" s="546"/>
      <c r="I12" s="546"/>
      <c r="J12" s="546"/>
      <c r="K12" s="546"/>
      <c r="L12" s="546"/>
      <c r="M12" s="546"/>
      <c r="N12" s="546"/>
      <c r="O12" s="546"/>
      <c r="P12" s="546"/>
      <c r="Q12" s="553"/>
      <c r="R12" s="554"/>
      <c r="S12" s="554"/>
      <c r="T12" s="554"/>
      <c r="U12" s="554"/>
      <c r="V12" s="554"/>
    </row>
    <row r="14" ht="21" spans="2:2">
      <c r="B14" s="547" t="s">
        <v>72</v>
      </c>
    </row>
    <row r="15" ht="48" customHeight="1" spans="2:22">
      <c r="B15" s="548" t="s">
        <v>78</v>
      </c>
      <c r="C15" s="548"/>
      <c r="D15" s="548"/>
      <c r="E15" s="548"/>
      <c r="F15" s="548"/>
      <c r="G15" s="548"/>
      <c r="H15" s="548"/>
      <c r="I15" s="548"/>
      <c r="J15" s="548"/>
      <c r="K15" s="548"/>
      <c r="L15" s="548"/>
      <c r="M15" s="548"/>
      <c r="N15" s="548"/>
      <c r="O15" s="548"/>
      <c r="P15" s="548"/>
      <c r="Q15" s="548"/>
      <c r="R15" s="548"/>
      <c r="S15" s="548"/>
      <c r="T15" s="548"/>
      <c r="U15" s="548"/>
      <c r="V15" s="548"/>
    </row>
  </sheetData>
  <mergeCells count="18">
    <mergeCell ref="B2:Q2"/>
    <mergeCell ref="F4:Q4"/>
    <mergeCell ref="F5:Q5"/>
    <mergeCell ref="B11:E11"/>
    <mergeCell ref="B12:E12"/>
    <mergeCell ref="F12:Q12"/>
    <mergeCell ref="B15:V15"/>
    <mergeCell ref="B4:B6"/>
    <mergeCell ref="B7:B10"/>
    <mergeCell ref="C4:C6"/>
    <mergeCell ref="C7:C10"/>
    <mergeCell ref="D4:D6"/>
    <mergeCell ref="E4:E6"/>
    <mergeCell ref="R5:R6"/>
    <mergeCell ref="S5:S6"/>
    <mergeCell ref="T5:T6"/>
    <mergeCell ref="U5:U6"/>
    <mergeCell ref="V5:V6"/>
  </mergeCells>
  <printOptions horizontalCentered="1"/>
  <pageMargins left="0.236220472440945" right="0.236220472440945" top="0.748031496062992" bottom="0.748031496062992" header="0.31496062992126" footer="0.31496062992126"/>
  <pageSetup paperSize="1" scale="32"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pageSetUpPr fitToPage="1"/>
  </sheetPr>
  <dimension ref="B2:V15"/>
  <sheetViews>
    <sheetView showGridLines="0" zoomScale="70" zoomScaleNormal="70" topLeftCell="I7" workbookViewId="0">
      <selection activeCell="Z10" sqref="Z10"/>
    </sheetView>
  </sheetViews>
  <sheetFormatPr defaultColWidth="11.3714285714286" defaultRowHeight="15"/>
  <cols>
    <col min="2" max="2" width="21.3714285714286" customWidth="1"/>
    <col min="3" max="3" width="17.247619047619" customWidth="1"/>
    <col min="4" max="4" width="31.1238095238095" customWidth="1"/>
    <col min="5" max="5" width="38.752380952381" customWidth="1"/>
    <col min="6" max="6" width="17.3714285714286" customWidth="1"/>
    <col min="7" max="7" width="16.752380952381" customWidth="1"/>
    <col min="8" max="8" width="17.1238095238095" customWidth="1"/>
    <col min="9" max="9" width="16.752380952381" customWidth="1"/>
    <col min="10" max="10" width="17.3714285714286" customWidth="1"/>
    <col min="11" max="11" width="17.1238095238095" customWidth="1"/>
    <col min="12" max="12" width="17.3714285714286" customWidth="1"/>
    <col min="13" max="14" width="17.1238095238095" customWidth="1"/>
    <col min="15" max="17" width="17.3714285714286" customWidth="1"/>
    <col min="18" max="18" width="18.8761904761905" customWidth="1"/>
    <col min="19" max="19" width="16" customWidth="1"/>
    <col min="20" max="20" width="15.6285714285714" customWidth="1"/>
    <col min="21" max="21" width="16.247619047619" customWidth="1"/>
    <col min="22" max="22" width="17" customWidth="1"/>
  </cols>
  <sheetData>
    <row r="2" ht="41.25" customHeight="1" spans="2:22">
      <c r="B2" s="376" t="s">
        <v>7</v>
      </c>
      <c r="C2" s="376"/>
      <c r="D2" s="376"/>
      <c r="E2" s="376"/>
      <c r="F2" s="376" t="s">
        <v>7</v>
      </c>
      <c r="G2" s="376"/>
      <c r="H2" s="376"/>
      <c r="I2" s="376"/>
      <c r="J2" s="376"/>
      <c r="K2" s="376"/>
      <c r="L2" s="376"/>
      <c r="M2" s="376"/>
      <c r="N2" s="376"/>
      <c r="O2" s="376"/>
      <c r="P2" s="376"/>
      <c r="Q2" s="376"/>
      <c r="R2" s="376"/>
      <c r="S2" s="376"/>
      <c r="T2" s="376"/>
      <c r="U2" s="376"/>
      <c r="V2" s="376"/>
    </row>
    <row r="3" ht="15.75"/>
    <row r="4" ht="23.25" customHeight="1" spans="2:22">
      <c r="B4" s="377" t="s">
        <v>8</v>
      </c>
      <c r="C4" s="377" t="s">
        <v>9</v>
      </c>
      <c r="D4" s="377" t="s">
        <v>10</v>
      </c>
      <c r="E4" s="377" t="s">
        <v>11</v>
      </c>
      <c r="F4" s="379" t="s">
        <v>12</v>
      </c>
      <c r="G4" s="380"/>
      <c r="H4" s="380"/>
      <c r="I4" s="380"/>
      <c r="J4" s="380"/>
      <c r="K4" s="380"/>
      <c r="L4" s="380"/>
      <c r="M4" s="380"/>
      <c r="N4" s="380"/>
      <c r="O4" s="380"/>
      <c r="P4" s="380"/>
      <c r="Q4" s="380"/>
      <c r="R4" s="380"/>
      <c r="S4" s="380"/>
      <c r="T4" s="380"/>
      <c r="U4" s="380"/>
      <c r="V4" s="435"/>
    </row>
    <row r="5" ht="23.25" customHeight="1" spans="2:22">
      <c r="B5" s="381"/>
      <c r="C5" s="381"/>
      <c r="D5" s="381"/>
      <c r="E5" s="381"/>
      <c r="F5" s="383">
        <v>2016</v>
      </c>
      <c r="G5" s="384"/>
      <c r="H5" s="384"/>
      <c r="I5" s="384"/>
      <c r="J5" s="384"/>
      <c r="K5" s="384"/>
      <c r="L5" s="384"/>
      <c r="M5" s="384"/>
      <c r="N5" s="384"/>
      <c r="O5" s="384"/>
      <c r="P5" s="384"/>
      <c r="Q5" s="411"/>
      <c r="R5" s="412" t="s">
        <v>13</v>
      </c>
      <c r="S5" s="413" t="s">
        <v>14</v>
      </c>
      <c r="T5" s="413" t="s">
        <v>15</v>
      </c>
      <c r="U5" s="477" t="s">
        <v>16</v>
      </c>
      <c r="V5" s="478" t="s">
        <v>17</v>
      </c>
    </row>
    <row r="6" ht="30.75" customHeight="1" spans="2:22">
      <c r="B6" s="385"/>
      <c r="C6" s="385"/>
      <c r="D6" s="385"/>
      <c r="E6" s="385"/>
      <c r="F6" s="421" t="s">
        <v>27</v>
      </c>
      <c r="G6" s="422" t="s">
        <v>19</v>
      </c>
      <c r="H6" s="422" t="s">
        <v>20</v>
      </c>
      <c r="I6" s="422" t="s">
        <v>21</v>
      </c>
      <c r="J6" s="422" t="s">
        <v>20</v>
      </c>
      <c r="K6" s="422" t="s">
        <v>22</v>
      </c>
      <c r="L6" s="422" t="s">
        <v>22</v>
      </c>
      <c r="M6" s="422" t="s">
        <v>21</v>
      </c>
      <c r="N6" s="422" t="s">
        <v>23</v>
      </c>
      <c r="O6" s="422" t="s">
        <v>24</v>
      </c>
      <c r="P6" s="422" t="s">
        <v>25</v>
      </c>
      <c r="Q6" s="433" t="s">
        <v>26</v>
      </c>
      <c r="R6" s="417"/>
      <c r="S6" s="418"/>
      <c r="T6" s="418"/>
      <c r="U6" s="479"/>
      <c r="V6" s="480"/>
    </row>
    <row r="7" s="375" customFormat="1" ht="70.5" customHeight="1" spans="2:22">
      <c r="B7" s="530" t="s">
        <v>71</v>
      </c>
      <c r="C7" s="530" t="s">
        <v>28</v>
      </c>
      <c r="D7" s="531" t="s">
        <v>29</v>
      </c>
      <c r="E7" s="532" t="s">
        <v>30</v>
      </c>
      <c r="F7" s="469">
        <v>638015.34</v>
      </c>
      <c r="G7" s="482">
        <v>568000.23</v>
      </c>
      <c r="H7" s="482">
        <v>554364.66</v>
      </c>
      <c r="I7" s="482">
        <v>653093.02</v>
      </c>
      <c r="J7" s="482">
        <v>679526.33</v>
      </c>
      <c r="K7" s="482">
        <v>1629453.31</v>
      </c>
      <c r="L7" s="482">
        <v>1101739.29</v>
      </c>
      <c r="M7" s="482">
        <v>765982.25</v>
      </c>
      <c r="N7" s="482">
        <v>785143.23</v>
      </c>
      <c r="O7" s="482">
        <v>813950.11</v>
      </c>
      <c r="P7" s="482">
        <v>996945.51</v>
      </c>
      <c r="Q7" s="549">
        <v>1385854.57</v>
      </c>
      <c r="R7" s="470"/>
      <c r="S7" s="472"/>
      <c r="T7" s="472"/>
      <c r="U7" s="472"/>
      <c r="V7" s="481"/>
    </row>
    <row r="8" s="375" customFormat="1" ht="116.25" customHeight="1" spans="2:22">
      <c r="B8" s="533"/>
      <c r="C8" s="533"/>
      <c r="D8" s="534" t="s">
        <v>75</v>
      </c>
      <c r="E8" s="532" t="s">
        <v>37</v>
      </c>
      <c r="F8" s="469">
        <v>142804.84</v>
      </c>
      <c r="G8" s="482">
        <v>112063.34</v>
      </c>
      <c r="H8" s="482">
        <v>91967.41</v>
      </c>
      <c r="I8" s="482">
        <v>94538</v>
      </c>
      <c r="J8" s="482">
        <v>124735.73</v>
      </c>
      <c r="K8" s="482">
        <v>110506.57</v>
      </c>
      <c r="L8" s="482">
        <v>219769.85</v>
      </c>
      <c r="M8" s="482">
        <v>105959</v>
      </c>
      <c r="N8" s="482">
        <v>106448.79</v>
      </c>
      <c r="O8" s="482">
        <v>91505</v>
      </c>
      <c r="P8" s="482">
        <v>102173.61</v>
      </c>
      <c r="Q8" s="549">
        <v>142177.39</v>
      </c>
      <c r="R8" s="470"/>
      <c r="S8" s="472"/>
      <c r="T8" s="472"/>
      <c r="U8" s="472"/>
      <c r="V8" s="481"/>
    </row>
    <row r="9" s="375" customFormat="1" ht="141.75" customHeight="1" spans="2:22">
      <c r="B9" s="533"/>
      <c r="C9" s="533"/>
      <c r="D9" s="534" t="s">
        <v>79</v>
      </c>
      <c r="E9" s="535" t="s">
        <v>47</v>
      </c>
      <c r="F9" s="469">
        <v>457132.55</v>
      </c>
      <c r="G9" s="482">
        <v>631269.03</v>
      </c>
      <c r="H9" s="482">
        <v>583620.63</v>
      </c>
      <c r="I9" s="482">
        <v>634487.55</v>
      </c>
      <c r="J9" s="482">
        <v>563705.19</v>
      </c>
      <c r="K9" s="482">
        <v>585132.45</v>
      </c>
      <c r="L9" s="482">
        <v>979039.94</v>
      </c>
      <c r="M9" s="482">
        <v>621577.64</v>
      </c>
      <c r="N9" s="482">
        <v>569477.47</v>
      </c>
      <c r="O9" s="482">
        <v>612051.68</v>
      </c>
      <c r="P9" s="482">
        <v>594333.35</v>
      </c>
      <c r="Q9" s="549">
        <v>932480.31</v>
      </c>
      <c r="R9" s="470"/>
      <c r="S9" s="472"/>
      <c r="T9" s="472"/>
      <c r="U9" s="472"/>
      <c r="V9" s="481"/>
    </row>
    <row r="10" s="375" customFormat="1" ht="93" customHeight="1" spans="2:22">
      <c r="B10" s="536"/>
      <c r="C10" s="533"/>
      <c r="D10" s="537" t="s">
        <v>80</v>
      </c>
      <c r="E10" s="537" t="s">
        <v>56</v>
      </c>
      <c r="F10" s="469">
        <v>96093.71</v>
      </c>
      <c r="G10" s="482">
        <v>173799</v>
      </c>
      <c r="H10" s="482">
        <v>117328.21</v>
      </c>
      <c r="I10" s="482">
        <v>159636.94</v>
      </c>
      <c r="J10" s="482">
        <v>128995</v>
      </c>
      <c r="K10" s="482">
        <v>192085.59</v>
      </c>
      <c r="L10" s="482">
        <v>212391.75</v>
      </c>
      <c r="M10" s="482">
        <v>121803.6</v>
      </c>
      <c r="N10" s="482">
        <v>107613.64</v>
      </c>
      <c r="O10" s="482">
        <v>136021.6</v>
      </c>
      <c r="P10" s="482">
        <v>179529.95</v>
      </c>
      <c r="Q10" s="549">
        <v>175842.86</v>
      </c>
      <c r="R10" s="550">
        <v>1735426.3</v>
      </c>
      <c r="S10" s="551">
        <f>R10/V10</f>
        <v>56.0828044208894</v>
      </c>
      <c r="T10" s="551">
        <v>65715.55</v>
      </c>
      <c r="U10" s="552">
        <f>T10/V10</f>
        <v>2.12369279989659</v>
      </c>
      <c r="V10" s="523">
        <v>30944</v>
      </c>
    </row>
    <row r="11" s="375" customFormat="1" ht="45" customHeight="1" spans="2:22">
      <c r="B11" s="538" t="s">
        <v>62</v>
      </c>
      <c r="C11" s="539"/>
      <c r="D11" s="539"/>
      <c r="E11" s="540"/>
      <c r="F11" s="541">
        <f t="shared" ref="F11:Q11" si="0">SUM(F7:F10)</f>
        <v>1334046.44</v>
      </c>
      <c r="G11" s="541">
        <f t="shared" si="0"/>
        <v>1485131.6</v>
      </c>
      <c r="H11" s="541">
        <f t="shared" si="0"/>
        <v>1347280.91</v>
      </c>
      <c r="I11" s="541">
        <f t="shared" si="0"/>
        <v>1541755.51</v>
      </c>
      <c r="J11" s="541">
        <f t="shared" si="0"/>
        <v>1496962.25</v>
      </c>
      <c r="K11" s="541">
        <f t="shared" si="0"/>
        <v>2517177.92</v>
      </c>
      <c r="L11" s="541">
        <f t="shared" si="0"/>
        <v>2512940.83</v>
      </c>
      <c r="M11" s="541">
        <f t="shared" si="0"/>
        <v>1615322.49</v>
      </c>
      <c r="N11" s="541">
        <f t="shared" si="0"/>
        <v>1568683.13</v>
      </c>
      <c r="O11" s="541">
        <f t="shared" si="0"/>
        <v>1653528.39</v>
      </c>
      <c r="P11" s="541">
        <f t="shared" si="0"/>
        <v>1872982.42</v>
      </c>
      <c r="Q11" s="473">
        <f t="shared" si="0"/>
        <v>2636355.13</v>
      </c>
      <c r="R11"/>
      <c r="S11"/>
      <c r="T11"/>
      <c r="U11"/>
      <c r="V11"/>
    </row>
    <row r="12" ht="48.75" customHeight="1" spans="2:22">
      <c r="B12" s="542" t="s">
        <v>63</v>
      </c>
      <c r="C12" s="543"/>
      <c r="D12" s="543"/>
      <c r="E12" s="544"/>
      <c r="F12" s="545">
        <f>SUM(F11:Q11)</f>
        <v>21582167.02</v>
      </c>
      <c r="G12" s="546"/>
      <c r="H12" s="546"/>
      <c r="I12" s="546"/>
      <c r="J12" s="546"/>
      <c r="K12" s="546"/>
      <c r="L12" s="546"/>
      <c r="M12" s="546"/>
      <c r="N12" s="546"/>
      <c r="O12" s="546"/>
      <c r="P12" s="546"/>
      <c r="Q12" s="553"/>
      <c r="R12" s="554"/>
      <c r="S12" s="554"/>
      <c r="T12" s="554"/>
      <c r="U12" s="554"/>
      <c r="V12" s="554"/>
    </row>
    <row r="14" ht="21" spans="2:2">
      <c r="B14" s="547" t="s">
        <v>72</v>
      </c>
    </row>
    <row r="15" ht="43.5" customHeight="1" spans="2:22">
      <c r="B15" s="548" t="s">
        <v>81</v>
      </c>
      <c r="C15" s="548"/>
      <c r="D15" s="548"/>
      <c r="E15" s="548"/>
      <c r="F15" s="548"/>
      <c r="G15" s="548"/>
      <c r="H15" s="548"/>
      <c r="I15" s="548"/>
      <c r="J15" s="548"/>
      <c r="K15" s="548"/>
      <c r="L15" s="548"/>
      <c r="M15" s="548"/>
      <c r="N15" s="548"/>
      <c r="O15" s="548"/>
      <c r="P15" s="548"/>
      <c r="Q15" s="548"/>
      <c r="R15" s="548"/>
      <c r="S15" s="548"/>
      <c r="T15" s="548"/>
      <c r="U15" s="548"/>
      <c r="V15" s="548"/>
    </row>
  </sheetData>
  <mergeCells count="19">
    <mergeCell ref="B2:E2"/>
    <mergeCell ref="F2:V2"/>
    <mergeCell ref="F4:V4"/>
    <mergeCell ref="F5:Q5"/>
    <mergeCell ref="B11:E11"/>
    <mergeCell ref="B12:E12"/>
    <mergeCell ref="F12:Q12"/>
    <mergeCell ref="B15:V15"/>
    <mergeCell ref="B4:B6"/>
    <mergeCell ref="B7:B10"/>
    <mergeCell ref="C4:C6"/>
    <mergeCell ref="C7:C10"/>
    <mergeCell ref="D4:D6"/>
    <mergeCell ref="E4:E6"/>
    <mergeCell ref="R5:R6"/>
    <mergeCell ref="S5:S6"/>
    <mergeCell ref="T5:T6"/>
    <mergeCell ref="U5:U6"/>
    <mergeCell ref="V5:V6"/>
  </mergeCells>
  <printOptions horizontalCentered="1"/>
  <pageMargins left="0.236220472440945" right="0.236220472440945" top="0.748031496062992" bottom="0.748031496062992" header="0.31496062992126" footer="0.31496062992126"/>
  <pageSetup paperSize="1" scale="32"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pageSetUpPr fitToPage="1"/>
  </sheetPr>
  <dimension ref="B2:V15"/>
  <sheetViews>
    <sheetView showGridLines="0" zoomScale="70" zoomScaleNormal="70" topLeftCell="L1" workbookViewId="0">
      <selection activeCell="P10" sqref="P10"/>
    </sheetView>
  </sheetViews>
  <sheetFormatPr defaultColWidth="11.3714285714286" defaultRowHeight="15"/>
  <cols>
    <col min="2" max="2" width="21.752380952381" customWidth="1"/>
    <col min="3" max="3" width="17.247619047619" customWidth="1"/>
    <col min="4" max="4" width="31.1238095238095" customWidth="1"/>
    <col min="5" max="5" width="38.752380952381" customWidth="1"/>
    <col min="6" max="7" width="17.1238095238095" customWidth="1"/>
    <col min="8" max="11" width="17.3714285714286" customWidth="1"/>
    <col min="12" max="12" width="17.8761904761905" customWidth="1"/>
    <col min="13" max="15" width="17.3714285714286" customWidth="1"/>
    <col min="16" max="17" width="17.8761904761905" customWidth="1"/>
    <col min="18" max="18" width="18.8761904761905" customWidth="1"/>
    <col min="19" max="19" width="16" customWidth="1"/>
    <col min="20" max="20" width="15.6285714285714" customWidth="1"/>
    <col min="21" max="21" width="16.247619047619" customWidth="1"/>
    <col min="22" max="22" width="17" customWidth="1"/>
  </cols>
  <sheetData>
    <row r="2" ht="41.25" customHeight="1" spans="2:22">
      <c r="B2" s="376" t="s">
        <v>7</v>
      </c>
      <c r="C2" s="376"/>
      <c r="D2" s="376"/>
      <c r="E2" s="376"/>
      <c r="F2" s="376"/>
      <c r="G2" s="376"/>
      <c r="H2" s="376"/>
      <c r="I2" s="376"/>
      <c r="J2" s="376"/>
      <c r="K2" s="376"/>
      <c r="L2" s="376"/>
      <c r="M2" s="376"/>
      <c r="N2" s="376"/>
      <c r="O2" s="376"/>
      <c r="P2" s="376"/>
      <c r="Q2" s="376"/>
      <c r="R2" s="376"/>
      <c r="S2" s="376"/>
      <c r="T2" s="376"/>
      <c r="U2" s="376"/>
      <c r="V2" s="376"/>
    </row>
    <row r="3" ht="15.75"/>
    <row r="4" ht="23.25" customHeight="1" spans="2:22">
      <c r="B4" s="377" t="s">
        <v>8</v>
      </c>
      <c r="C4" s="377" t="s">
        <v>9</v>
      </c>
      <c r="D4" s="377" t="s">
        <v>10</v>
      </c>
      <c r="E4" s="377" t="s">
        <v>11</v>
      </c>
      <c r="F4" s="379"/>
      <c r="G4" s="380"/>
      <c r="H4" s="380"/>
      <c r="I4" s="380"/>
      <c r="J4" s="380"/>
      <c r="K4" s="380"/>
      <c r="L4" s="380"/>
      <c r="M4" s="380"/>
      <c r="N4" s="380"/>
      <c r="O4" s="380"/>
      <c r="P4" s="380"/>
      <c r="Q4" s="380"/>
      <c r="R4" s="380"/>
      <c r="S4" s="380"/>
      <c r="T4" s="380"/>
      <c r="U4" s="380"/>
      <c r="V4" s="435"/>
    </row>
    <row r="5" ht="23.25" customHeight="1" spans="2:22">
      <c r="B5" s="381"/>
      <c r="C5" s="381"/>
      <c r="D5" s="381"/>
      <c r="E5" s="381"/>
      <c r="F5" s="383">
        <v>2017</v>
      </c>
      <c r="G5" s="384"/>
      <c r="H5" s="384"/>
      <c r="I5" s="384"/>
      <c r="J5" s="384"/>
      <c r="K5" s="384"/>
      <c r="L5" s="384"/>
      <c r="M5" s="384"/>
      <c r="N5" s="384"/>
      <c r="O5" s="384"/>
      <c r="P5" s="384"/>
      <c r="Q5" s="411"/>
      <c r="R5" s="412" t="s">
        <v>13</v>
      </c>
      <c r="S5" s="413" t="s">
        <v>14</v>
      </c>
      <c r="T5" s="413" t="s">
        <v>15</v>
      </c>
      <c r="U5" s="477" t="s">
        <v>16</v>
      </c>
      <c r="V5" s="478" t="s">
        <v>17</v>
      </c>
    </row>
    <row r="6" ht="30.75" customHeight="1" spans="2:22">
      <c r="B6" s="385"/>
      <c r="C6" s="385"/>
      <c r="D6" s="385"/>
      <c r="E6" s="385"/>
      <c r="F6" s="421" t="s">
        <v>27</v>
      </c>
      <c r="G6" s="422" t="s">
        <v>19</v>
      </c>
      <c r="H6" s="422" t="s">
        <v>20</v>
      </c>
      <c r="I6" s="422" t="s">
        <v>21</v>
      </c>
      <c r="J6" s="422" t="s">
        <v>20</v>
      </c>
      <c r="K6" s="422" t="s">
        <v>22</v>
      </c>
      <c r="L6" s="422" t="s">
        <v>22</v>
      </c>
      <c r="M6" s="422" t="s">
        <v>21</v>
      </c>
      <c r="N6" s="422" t="s">
        <v>23</v>
      </c>
      <c r="O6" s="422" t="s">
        <v>24</v>
      </c>
      <c r="P6" s="422" t="s">
        <v>25</v>
      </c>
      <c r="Q6" s="433" t="s">
        <v>26</v>
      </c>
      <c r="R6" s="417"/>
      <c r="S6" s="418"/>
      <c r="T6" s="418"/>
      <c r="U6" s="479"/>
      <c r="V6" s="480"/>
    </row>
    <row r="7" s="375" customFormat="1" ht="70.5" customHeight="1" spans="2:22">
      <c r="B7" s="530" t="s">
        <v>82</v>
      </c>
      <c r="C7" s="530" t="s">
        <v>28</v>
      </c>
      <c r="D7" s="531" t="s">
        <v>29</v>
      </c>
      <c r="E7" s="532" t="s">
        <v>30</v>
      </c>
      <c r="F7" s="469">
        <v>641180.19</v>
      </c>
      <c r="G7" s="482">
        <v>629669.26</v>
      </c>
      <c r="H7" s="482">
        <v>1195051.54</v>
      </c>
      <c r="I7" s="482">
        <v>701828.12</v>
      </c>
      <c r="J7" s="482">
        <v>913532.32</v>
      </c>
      <c r="K7" s="482">
        <v>777204.46</v>
      </c>
      <c r="L7" s="482">
        <v>1122160.88</v>
      </c>
      <c r="M7" s="482">
        <v>882988.05</v>
      </c>
      <c r="N7" s="482">
        <v>849971.17</v>
      </c>
      <c r="O7" s="482">
        <v>1144915.69</v>
      </c>
      <c r="P7" s="482">
        <v>1140221.28</v>
      </c>
      <c r="Q7" s="549">
        <v>1560549.33</v>
      </c>
      <c r="R7" s="470"/>
      <c r="S7" s="472"/>
      <c r="T7" s="472"/>
      <c r="U7" s="472"/>
      <c r="V7" s="481"/>
    </row>
    <row r="8" s="375" customFormat="1" ht="116.25" customHeight="1" spans="2:22">
      <c r="B8" s="533"/>
      <c r="C8" s="533"/>
      <c r="D8" s="534" t="s">
        <v>75</v>
      </c>
      <c r="E8" s="532" t="s">
        <v>37</v>
      </c>
      <c r="F8" s="469">
        <v>122846.03</v>
      </c>
      <c r="G8" s="482">
        <v>85930.6</v>
      </c>
      <c r="H8" s="482">
        <v>91697.05</v>
      </c>
      <c r="I8" s="482">
        <v>78513</v>
      </c>
      <c r="J8" s="482">
        <v>84748.51</v>
      </c>
      <c r="K8" s="482">
        <v>84518.18</v>
      </c>
      <c r="L8" s="482">
        <v>116321.98</v>
      </c>
      <c r="M8" s="482">
        <v>98341</v>
      </c>
      <c r="N8" s="482">
        <v>83341</v>
      </c>
      <c r="O8" s="482">
        <v>101949.43</v>
      </c>
      <c r="P8" s="482">
        <v>121455.11</v>
      </c>
      <c r="Q8" s="549">
        <v>135563.6</v>
      </c>
      <c r="R8" s="470"/>
      <c r="S8" s="472"/>
      <c r="T8" s="472"/>
      <c r="U8" s="472"/>
      <c r="V8" s="481"/>
    </row>
    <row r="9" s="375" customFormat="1" ht="148.5" customHeight="1" spans="2:22">
      <c r="B9" s="533"/>
      <c r="C9" s="533"/>
      <c r="D9" s="534" t="s">
        <v>79</v>
      </c>
      <c r="E9" s="535" t="s">
        <v>47</v>
      </c>
      <c r="F9" s="469">
        <v>441739.22</v>
      </c>
      <c r="G9" s="482">
        <v>330244.67</v>
      </c>
      <c r="H9" s="482">
        <v>345010.84</v>
      </c>
      <c r="I9" s="482">
        <v>361430.8</v>
      </c>
      <c r="J9" s="482">
        <v>327647.6</v>
      </c>
      <c r="K9" s="482">
        <v>474758.73</v>
      </c>
      <c r="L9" s="482">
        <v>770755</v>
      </c>
      <c r="M9" s="482">
        <v>754128.19</v>
      </c>
      <c r="N9" s="482">
        <v>670039.12</v>
      </c>
      <c r="O9" s="482">
        <v>627772.22</v>
      </c>
      <c r="P9" s="482">
        <v>631843.94</v>
      </c>
      <c r="Q9" s="549">
        <v>1004634.15</v>
      </c>
      <c r="R9" s="470"/>
      <c r="S9" s="472"/>
      <c r="T9" s="472"/>
      <c r="U9" s="472"/>
      <c r="V9" s="481"/>
    </row>
    <row r="10" s="375" customFormat="1" ht="93" customHeight="1" spans="2:22">
      <c r="B10" s="536"/>
      <c r="C10" s="533"/>
      <c r="D10" s="537" t="s">
        <v>80</v>
      </c>
      <c r="E10" s="537" t="s">
        <v>56</v>
      </c>
      <c r="F10" s="469">
        <v>149152.1</v>
      </c>
      <c r="G10" s="482">
        <v>116785</v>
      </c>
      <c r="H10" s="482">
        <v>116785</v>
      </c>
      <c r="I10" s="482">
        <v>146155</v>
      </c>
      <c r="J10" s="482">
        <v>133535.4</v>
      </c>
      <c r="K10" s="482">
        <v>162267.72</v>
      </c>
      <c r="L10" s="482">
        <v>234792.39</v>
      </c>
      <c r="M10" s="482">
        <v>151230.74</v>
      </c>
      <c r="N10" s="482">
        <v>161333.7</v>
      </c>
      <c r="O10" s="482">
        <v>169526.4</v>
      </c>
      <c r="P10" s="482">
        <v>139403</v>
      </c>
      <c r="Q10" s="549">
        <v>244597.6</v>
      </c>
      <c r="R10" s="550">
        <v>1832968.82</v>
      </c>
      <c r="S10" s="551">
        <f>R10/V10</f>
        <v>51.0761228299941</v>
      </c>
      <c r="T10" s="551">
        <v>92595.23</v>
      </c>
      <c r="U10" s="552">
        <f>T10/V10</f>
        <v>2.58018864769972</v>
      </c>
      <c r="V10" s="523">
        <v>35887</v>
      </c>
    </row>
    <row r="11" s="375" customFormat="1" ht="45" customHeight="1" spans="2:22">
      <c r="B11" s="538" t="s">
        <v>62</v>
      </c>
      <c r="C11" s="539"/>
      <c r="D11" s="539"/>
      <c r="E11" s="540"/>
      <c r="F11" s="541">
        <f t="shared" ref="F11:Q11" si="0">SUM(F7:F10)</f>
        <v>1354917.54</v>
      </c>
      <c r="G11" s="541">
        <f t="shared" si="0"/>
        <v>1162629.53</v>
      </c>
      <c r="H11" s="541">
        <f t="shared" si="0"/>
        <v>1748544.43</v>
      </c>
      <c r="I11" s="541">
        <f t="shared" si="0"/>
        <v>1287926.92</v>
      </c>
      <c r="J11" s="541">
        <f t="shared" si="0"/>
        <v>1459463.83</v>
      </c>
      <c r="K11" s="541">
        <f t="shared" si="0"/>
        <v>1498749.09</v>
      </c>
      <c r="L11" s="541">
        <f t="shared" si="0"/>
        <v>2244030.25</v>
      </c>
      <c r="M11" s="541">
        <f t="shared" si="0"/>
        <v>1886687.98</v>
      </c>
      <c r="N11" s="541">
        <f t="shared" si="0"/>
        <v>1764684.99</v>
      </c>
      <c r="O11" s="541">
        <f t="shared" si="0"/>
        <v>2044163.74</v>
      </c>
      <c r="P11" s="541">
        <f t="shared" si="0"/>
        <v>2032923.33</v>
      </c>
      <c r="Q11" s="473">
        <f t="shared" si="0"/>
        <v>2945344.68</v>
      </c>
      <c r="R11"/>
      <c r="S11"/>
      <c r="T11"/>
      <c r="U11"/>
      <c r="V11"/>
    </row>
    <row r="12" ht="48.75" customHeight="1" spans="2:22">
      <c r="B12" s="542" t="s">
        <v>63</v>
      </c>
      <c r="C12" s="543"/>
      <c r="D12" s="543"/>
      <c r="E12" s="544"/>
      <c r="F12" s="545">
        <f>SUM(F11:Q11)</f>
        <v>21430066.31</v>
      </c>
      <c r="G12" s="546"/>
      <c r="H12" s="546"/>
      <c r="I12" s="546"/>
      <c r="J12" s="546"/>
      <c r="K12" s="546"/>
      <c r="L12" s="546"/>
      <c r="M12" s="546"/>
      <c r="N12" s="546"/>
      <c r="O12" s="546"/>
      <c r="P12" s="546"/>
      <c r="Q12" s="553"/>
      <c r="R12" s="554"/>
      <c r="S12" s="554"/>
      <c r="T12" s="554"/>
      <c r="U12" s="554"/>
      <c r="V12" s="554"/>
    </row>
    <row r="14" ht="21" spans="2:2">
      <c r="B14" s="547" t="s">
        <v>72</v>
      </c>
    </row>
    <row r="15" ht="48.75" customHeight="1" spans="2:22">
      <c r="B15" s="548" t="s">
        <v>83</v>
      </c>
      <c r="C15" s="548"/>
      <c r="D15" s="548"/>
      <c r="E15" s="548"/>
      <c r="F15" s="548"/>
      <c r="G15" s="548"/>
      <c r="H15" s="548"/>
      <c r="I15" s="548"/>
      <c r="J15" s="548"/>
      <c r="K15" s="548"/>
      <c r="L15" s="548"/>
      <c r="M15" s="548"/>
      <c r="N15" s="548"/>
      <c r="O15" s="548"/>
      <c r="P15" s="548"/>
      <c r="Q15" s="548"/>
      <c r="R15" s="548"/>
      <c r="S15" s="548"/>
      <c r="T15" s="548"/>
      <c r="U15" s="548"/>
      <c r="V15" s="548"/>
    </row>
  </sheetData>
  <mergeCells count="19">
    <mergeCell ref="B2:E2"/>
    <mergeCell ref="F2:V2"/>
    <mergeCell ref="F4:V4"/>
    <mergeCell ref="F5:Q5"/>
    <mergeCell ref="B11:E11"/>
    <mergeCell ref="B12:E12"/>
    <mergeCell ref="F12:Q12"/>
    <mergeCell ref="B15:V15"/>
    <mergeCell ref="B4:B6"/>
    <mergeCell ref="B7:B10"/>
    <mergeCell ref="C4:C6"/>
    <mergeCell ref="C7:C10"/>
    <mergeCell ref="D4:D6"/>
    <mergeCell ref="E4:E6"/>
    <mergeCell ref="R5:R6"/>
    <mergeCell ref="S5:S6"/>
    <mergeCell ref="T5:T6"/>
    <mergeCell ref="U5:U6"/>
    <mergeCell ref="V5:V6"/>
  </mergeCells>
  <printOptions horizontalCentered="1"/>
  <pageMargins left="0.236220472440945" right="0.236220472440945" top="0.748031496062992" bottom="0.748031496062992" header="0.31496062992126" footer="0.31496062992126"/>
  <pageSetup paperSize="1" scale="32"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sheetPr>
  <dimension ref="B2:GJ15"/>
  <sheetViews>
    <sheetView showGridLines="0" view="pageBreakPreview" zoomScale="85" zoomScaleNormal="40" topLeftCell="DV3" workbookViewId="0">
      <pane ySplit="4" topLeftCell="A9" activePane="bottomLeft" state="frozen"/>
      <selection/>
      <selection pane="bottomLeft" activeCell="EE10" sqref="EE10"/>
    </sheetView>
  </sheetViews>
  <sheetFormatPr defaultColWidth="11.3714285714286" defaultRowHeight="15"/>
  <cols>
    <col min="1" max="1" width="7.12380952380952" customWidth="1"/>
    <col min="2" max="2" width="22.6285714285714" customWidth="1"/>
    <col min="3" max="3" width="17.247619047619" customWidth="1"/>
    <col min="4" max="4" width="31.1238095238095" customWidth="1"/>
    <col min="5" max="5" width="37.3714285714286" customWidth="1"/>
    <col min="6" max="6" width="14.247619047619" hidden="1" customWidth="1"/>
    <col min="7" max="12" width="14.1238095238095" hidden="1" customWidth="1"/>
    <col min="13" max="13" width="14.247619047619" hidden="1" customWidth="1"/>
    <col min="14" max="17" width="14.1238095238095" hidden="1" customWidth="1"/>
    <col min="18" max="18" width="18.8761904761905" hidden="1" customWidth="1"/>
    <col min="19" max="19" width="16" hidden="1" customWidth="1"/>
    <col min="20" max="20" width="15.6285714285714" hidden="1" customWidth="1"/>
    <col min="21" max="21" width="16.247619047619" hidden="1" customWidth="1"/>
    <col min="22" max="22" width="17" hidden="1" customWidth="1"/>
    <col min="23" max="23" width="15.8761904761905" hidden="1" customWidth="1"/>
    <col min="24" max="28" width="14.247619047619" hidden="1" customWidth="1"/>
    <col min="29" max="29" width="17.752380952381" hidden="1" customWidth="1"/>
    <col min="30" max="34" width="14.247619047619" hidden="1" customWidth="1"/>
    <col min="35" max="35" width="18.8761904761905" hidden="1" customWidth="1"/>
    <col min="36" max="36" width="16" hidden="1" customWidth="1"/>
    <col min="37" max="37" width="15.6285714285714" hidden="1" customWidth="1"/>
    <col min="38" max="38" width="16.247619047619" hidden="1" customWidth="1"/>
    <col min="39" max="39" width="17" hidden="1" customWidth="1"/>
    <col min="40" max="40" width="17.1238095238095" hidden="1" customWidth="1"/>
    <col min="41" max="41" width="16.752380952381" hidden="1" customWidth="1"/>
    <col min="42" max="42" width="17.1238095238095" hidden="1" customWidth="1"/>
    <col min="43" max="43" width="17.3714285714286" hidden="1" customWidth="1"/>
    <col min="44" max="44" width="17.8761904761905" hidden="1" customWidth="1"/>
    <col min="45" max="45" width="16.752380952381" hidden="1" customWidth="1"/>
    <col min="46" max="48" width="17.3714285714286" hidden="1" customWidth="1"/>
    <col min="49" max="49" width="17.1238095238095" hidden="1" customWidth="1"/>
    <col min="50" max="51" width="17.3714285714286" hidden="1" customWidth="1"/>
    <col min="52" max="52" width="18.8761904761905" hidden="1" customWidth="1"/>
    <col min="53" max="53" width="16" hidden="1" customWidth="1"/>
    <col min="54" max="54" width="15.6285714285714" hidden="1" customWidth="1"/>
    <col min="55" max="55" width="16.247619047619" hidden="1" customWidth="1"/>
    <col min="56" max="56" width="17" hidden="1" customWidth="1"/>
    <col min="57" max="68" width="14.247619047619" customWidth="1"/>
    <col min="69" max="69" width="18.8761904761905" customWidth="1"/>
    <col min="70" max="70" width="16" customWidth="1"/>
    <col min="71" max="71" width="15.6285714285714" customWidth="1"/>
    <col min="72" max="72" width="16.247619047619" customWidth="1"/>
    <col min="73" max="73" width="17" customWidth="1"/>
    <col min="74" max="85" width="14.247619047619" customWidth="1"/>
    <col min="86" max="86" width="18.8761904761905" customWidth="1"/>
    <col min="87" max="87" width="16" customWidth="1"/>
    <col min="88" max="88" width="15.6285714285714" customWidth="1"/>
    <col min="89" max="89" width="16.247619047619" customWidth="1"/>
    <col min="90" max="90" width="17" customWidth="1"/>
    <col min="91" max="91" width="17.3714285714286" customWidth="1"/>
    <col min="92" max="92" width="19.1238095238095" customWidth="1"/>
    <col min="93" max="93" width="20.1238095238095" customWidth="1"/>
    <col min="94" max="94" width="20.3714285714286" customWidth="1"/>
    <col min="95" max="95" width="18.752380952381" customWidth="1"/>
    <col min="96" max="98" width="22.752380952381" customWidth="1"/>
    <col min="99" max="99" width="16.752380952381" customWidth="1"/>
    <col min="100" max="100" width="14.752380952381" customWidth="1"/>
    <col min="101" max="101" width="14.3714285714286" customWidth="1"/>
    <col min="102" max="102" width="13.247619047619" customWidth="1"/>
    <col min="103" max="103" width="18.8761904761905" customWidth="1"/>
    <col min="104" max="104" width="16" customWidth="1"/>
    <col min="105" max="105" width="16.8761904761905" customWidth="1"/>
    <col min="106" max="106" width="16.247619047619" customWidth="1"/>
    <col min="107" max="107" width="17" customWidth="1"/>
    <col min="108" max="109" width="11.3714285714286" customWidth="1"/>
    <col min="110" max="110" width="19.1238095238095" customWidth="1"/>
    <col min="111" max="111" width="18.8761904761905" customWidth="1"/>
    <col min="112" max="112" width="16" customWidth="1"/>
    <col min="113" max="113" width="15.6285714285714" customWidth="1"/>
    <col min="114" max="114" width="16.247619047619" customWidth="1"/>
    <col min="115" max="115" width="19" customWidth="1"/>
    <col min="116" max="116" width="11.3714285714286" customWidth="1"/>
    <col min="117" max="117" width="19.1238095238095" customWidth="1"/>
    <col min="118" max="118" width="18.8761904761905" customWidth="1"/>
    <col min="119" max="119" width="16" customWidth="1"/>
    <col min="120" max="120" width="15.6285714285714" customWidth="1"/>
    <col min="121" max="121" width="16.247619047619" customWidth="1"/>
    <col min="122" max="122" width="17" customWidth="1"/>
    <col min="123" max="123" width="11.3714285714286" customWidth="1"/>
    <col min="124" max="124" width="19.1238095238095" customWidth="1"/>
    <col min="125" max="125" width="18.8761904761905" customWidth="1"/>
    <col min="126" max="126" width="16" customWidth="1"/>
    <col min="127" max="127" width="15.6285714285714" customWidth="1"/>
    <col min="128" max="128" width="16.247619047619" customWidth="1"/>
    <col min="129" max="129" width="17" customWidth="1"/>
    <col min="130" max="130" width="11.3714285714286" customWidth="1"/>
    <col min="131" max="131" width="19.1238095238095" customWidth="1"/>
    <col min="132" max="132" width="18.8761904761905" customWidth="1"/>
    <col min="133" max="133" width="16" customWidth="1"/>
    <col min="134" max="134" width="15.6285714285714" customWidth="1"/>
    <col min="135" max="135" width="16.247619047619" customWidth="1"/>
    <col min="136" max="136" width="17" customWidth="1"/>
    <col min="137" max="137" width="11.3714285714286" customWidth="1"/>
    <col min="138" max="138" width="19.1238095238095" customWidth="1"/>
    <col min="139" max="139" width="18.8761904761905" customWidth="1"/>
    <col min="140" max="140" width="16" customWidth="1"/>
    <col min="141" max="141" width="15.6285714285714" customWidth="1"/>
    <col min="142" max="142" width="16.247619047619" customWidth="1"/>
    <col min="143" max="143" width="17" customWidth="1"/>
    <col min="144" max="144" width="11.3714285714286" customWidth="1"/>
    <col min="145" max="145" width="18.8761904761905" customWidth="1"/>
    <col min="146" max="149" width="15.3714285714286" customWidth="1"/>
    <col min="150" max="150" width="15.247619047619" customWidth="1"/>
    <col min="151" max="151" width="11.3714285714286" customWidth="1"/>
    <col min="152" max="152" width="17.3714285714286" customWidth="1"/>
    <col min="153" max="153" width="15.6285714285714" customWidth="1"/>
    <col min="154" max="156" width="15.3714285714286" customWidth="1"/>
    <col min="157" max="157" width="15.6285714285714" customWidth="1"/>
    <col min="158" max="158" width="11.3714285714286" customWidth="1"/>
    <col min="159" max="159" width="18.3714285714286" customWidth="1"/>
    <col min="160" max="161" width="14.247619047619" customWidth="1"/>
    <col min="162" max="162" width="16" customWidth="1"/>
    <col min="163" max="163" width="15" customWidth="1"/>
    <col min="164" max="164" width="17.8761904761905" customWidth="1"/>
    <col min="165" max="165" width="11.3714285714286" customWidth="1"/>
    <col min="166" max="166" width="14.1238095238095" customWidth="1"/>
    <col min="167" max="167" width="15.8761904761905" customWidth="1"/>
    <col min="168" max="172" width="11.3714285714286" customWidth="1"/>
    <col min="173" max="173" width="14.1238095238095" customWidth="1"/>
    <col min="174" max="174" width="13.247619047619" customWidth="1"/>
    <col min="175" max="179" width="11.3714285714286" customWidth="1"/>
    <col min="180" max="180" width="14.1238095238095" customWidth="1"/>
    <col min="181" max="181" width="15.8761904761905" customWidth="1"/>
    <col min="182" max="184" width="11.3714285714286" customWidth="1"/>
    <col min="185" max="185" width="18" customWidth="1"/>
  </cols>
  <sheetData>
    <row r="2" ht="41.25" customHeight="1" spans="2:143">
      <c r="B2" s="376" t="s">
        <v>7</v>
      </c>
      <c r="C2" s="376"/>
      <c r="D2" s="376"/>
      <c r="E2" s="376"/>
      <c r="F2" s="376"/>
      <c r="G2" s="376"/>
      <c r="H2" s="376"/>
      <c r="I2" s="376"/>
      <c r="J2" s="376"/>
      <c r="K2" s="376"/>
      <c r="L2" s="376"/>
      <c r="M2" s="376"/>
      <c r="N2" s="376"/>
      <c r="O2" s="376"/>
      <c r="P2" s="376"/>
      <c r="Q2" s="376"/>
      <c r="R2" s="376"/>
      <c r="S2" s="376"/>
      <c r="T2" s="376"/>
      <c r="U2" s="376"/>
      <c r="V2" s="376"/>
      <c r="W2" s="376"/>
      <c r="X2" s="376"/>
      <c r="Y2" s="376"/>
      <c r="Z2" s="376"/>
      <c r="AA2" s="376"/>
      <c r="AB2" s="376"/>
      <c r="AC2" s="376"/>
      <c r="AD2" s="376"/>
      <c r="AE2" s="376"/>
      <c r="AF2" s="376"/>
      <c r="AG2" s="376"/>
      <c r="AH2" s="376"/>
      <c r="AI2" s="376"/>
      <c r="AJ2" s="376"/>
      <c r="AK2" s="376"/>
      <c r="AL2" s="376"/>
      <c r="AM2" s="376"/>
      <c r="AN2" s="376"/>
      <c r="AO2" s="376"/>
      <c r="AP2" s="376"/>
      <c r="AQ2" s="376"/>
      <c r="AR2" s="376"/>
      <c r="AS2" s="376"/>
      <c r="AT2" s="376"/>
      <c r="AU2" s="376"/>
      <c r="AV2" s="376"/>
      <c r="AW2" s="376"/>
      <c r="AX2" s="376"/>
      <c r="AY2" s="376"/>
      <c r="AZ2" s="376"/>
      <c r="BA2" s="376"/>
      <c r="BB2" s="376"/>
      <c r="BC2" s="376"/>
      <c r="BD2" s="376"/>
      <c r="BE2" s="376" t="s">
        <v>7</v>
      </c>
      <c r="BF2" s="376"/>
      <c r="BG2" s="376"/>
      <c r="BH2" s="376"/>
      <c r="BI2" s="376"/>
      <c r="BJ2" s="376"/>
      <c r="BK2" s="376"/>
      <c r="BL2" s="376"/>
      <c r="BM2" s="376"/>
      <c r="BN2" s="376"/>
      <c r="BO2" s="376"/>
      <c r="BP2" s="376"/>
      <c r="BQ2" s="376"/>
      <c r="BR2" s="376"/>
      <c r="BS2" s="376"/>
      <c r="BT2" s="376"/>
      <c r="BU2" s="376"/>
      <c r="BV2" s="376"/>
      <c r="BW2" s="376"/>
      <c r="BX2" s="376"/>
      <c r="BY2" s="376"/>
      <c r="BZ2" s="376"/>
      <c r="CA2" s="376"/>
      <c r="CB2" s="376"/>
      <c r="CC2" s="376"/>
      <c r="CD2" s="376"/>
      <c r="CE2" s="376"/>
      <c r="CF2" s="376"/>
      <c r="CG2" s="376"/>
      <c r="CH2" s="376"/>
      <c r="CI2" s="376"/>
      <c r="CJ2" s="376"/>
      <c r="CK2" s="376"/>
      <c r="CL2" s="376"/>
      <c r="CM2" s="376"/>
      <c r="CN2" s="376"/>
      <c r="CO2" s="376"/>
      <c r="CP2" s="376"/>
      <c r="CQ2" s="376"/>
      <c r="CR2" s="376"/>
      <c r="CS2" s="376"/>
      <c r="CT2" s="376"/>
      <c r="CU2" s="376"/>
      <c r="CV2" s="376"/>
      <c r="CW2" s="376"/>
      <c r="CX2" s="376"/>
      <c r="CY2" s="454"/>
      <c r="CZ2" s="454"/>
      <c r="DA2" s="454"/>
      <c r="DB2" s="454"/>
      <c r="DC2" s="454"/>
      <c r="DD2" s="454"/>
      <c r="DE2" s="454"/>
      <c r="DF2" s="454"/>
      <c r="DG2" s="454"/>
      <c r="DH2" s="454"/>
      <c r="DI2" s="454"/>
      <c r="DJ2" s="454"/>
      <c r="DK2" s="454"/>
      <c r="DL2" s="454"/>
      <c r="DM2" s="454"/>
      <c r="DN2" s="454"/>
      <c r="DO2" s="454"/>
      <c r="DP2" s="454"/>
      <c r="DQ2" s="454"/>
      <c r="DR2" s="454"/>
      <c r="DT2" s="454"/>
      <c r="DU2" s="454"/>
      <c r="DV2" s="454"/>
      <c r="DW2" s="454"/>
      <c r="DX2" s="454"/>
      <c r="DY2" s="454"/>
      <c r="EA2" s="454"/>
      <c r="EB2" s="454"/>
      <c r="EC2" s="454"/>
      <c r="ED2" s="454"/>
      <c r="EE2" s="454"/>
      <c r="EF2" s="454"/>
      <c r="EH2" s="454"/>
      <c r="EI2" s="454"/>
      <c r="EJ2" s="454"/>
      <c r="EK2" s="454"/>
      <c r="EL2" s="454"/>
      <c r="EM2" s="454"/>
    </row>
    <row r="3" ht="15.75"/>
    <row r="4" ht="23.25" customHeight="1" spans="2:102">
      <c r="B4" s="377" t="s">
        <v>8</v>
      </c>
      <c r="C4" s="377" t="s">
        <v>9</v>
      </c>
      <c r="D4" s="377" t="s">
        <v>10</v>
      </c>
      <c r="E4" s="378" t="s">
        <v>11</v>
      </c>
      <c r="F4" s="379" t="s">
        <v>12</v>
      </c>
      <c r="G4" s="380"/>
      <c r="H4" s="380"/>
      <c r="I4" s="380"/>
      <c r="J4" s="380"/>
      <c r="K4" s="380"/>
      <c r="L4" s="380"/>
      <c r="M4" s="380"/>
      <c r="N4" s="380"/>
      <c r="O4" s="380"/>
      <c r="P4" s="380"/>
      <c r="Q4" s="380"/>
      <c r="R4" s="380"/>
      <c r="S4" s="380"/>
      <c r="T4" s="380"/>
      <c r="U4" s="380"/>
      <c r="V4" s="380"/>
      <c r="W4" s="380"/>
      <c r="X4" s="380"/>
      <c r="Y4" s="380"/>
      <c r="Z4" s="380"/>
      <c r="AA4" s="380"/>
      <c r="AB4" s="380"/>
      <c r="AC4" s="380"/>
      <c r="AD4" s="380"/>
      <c r="AE4" s="380"/>
      <c r="AF4" s="380"/>
      <c r="AG4" s="380"/>
      <c r="AH4" s="380"/>
      <c r="AI4" s="380"/>
      <c r="AJ4" s="380"/>
      <c r="AK4" s="380"/>
      <c r="AL4" s="380"/>
      <c r="AM4" s="380"/>
      <c r="AN4" s="380"/>
      <c r="AO4" s="380"/>
      <c r="AP4" s="380"/>
      <c r="AQ4" s="380"/>
      <c r="AR4" s="380"/>
      <c r="AS4" s="380"/>
      <c r="AT4" s="380"/>
      <c r="AU4" s="380"/>
      <c r="AV4" s="380"/>
      <c r="AW4" s="380"/>
      <c r="AX4" s="380"/>
      <c r="AY4" s="380"/>
      <c r="AZ4" s="380"/>
      <c r="BA4" s="380"/>
      <c r="BB4" s="380"/>
      <c r="BC4" s="380"/>
      <c r="BD4" s="380"/>
      <c r="BE4" s="437" t="s">
        <v>12</v>
      </c>
      <c r="BF4" s="438"/>
      <c r="BG4" s="438"/>
      <c r="BH4" s="438"/>
      <c r="BI4" s="438"/>
      <c r="BJ4" s="438"/>
      <c r="BK4" s="438"/>
      <c r="BL4" s="438"/>
      <c r="BM4" s="438"/>
      <c r="BN4" s="438"/>
      <c r="BO4" s="438"/>
      <c r="BP4" s="438"/>
      <c r="BQ4" s="438"/>
      <c r="BR4" s="438"/>
      <c r="BS4" s="438"/>
      <c r="BT4" s="438"/>
      <c r="BU4" s="438"/>
      <c r="BV4" s="438"/>
      <c r="BW4" s="438"/>
      <c r="BX4" s="438"/>
      <c r="BY4" s="438"/>
      <c r="BZ4" s="438"/>
      <c r="CA4" s="438"/>
      <c r="CB4" s="438"/>
      <c r="CC4" s="438"/>
      <c r="CD4" s="438"/>
      <c r="CE4" s="438"/>
      <c r="CF4" s="438"/>
      <c r="CG4" s="438"/>
      <c r="CH4" s="438"/>
      <c r="CI4" s="438"/>
      <c r="CJ4" s="438"/>
      <c r="CK4" s="438"/>
      <c r="CL4" s="438"/>
      <c r="CM4" s="438"/>
      <c r="CN4" s="438"/>
      <c r="CO4" s="438"/>
      <c r="CP4" s="438"/>
      <c r="CQ4" s="438"/>
      <c r="CR4" s="438"/>
      <c r="CS4" s="438"/>
      <c r="CT4" s="438"/>
      <c r="CU4" s="438"/>
      <c r="CV4" s="438"/>
      <c r="CW4" s="438"/>
      <c r="CX4" s="504"/>
    </row>
    <row r="5" ht="23.25" customHeight="1" spans="2:192">
      <c r="B5" s="381"/>
      <c r="C5" s="381"/>
      <c r="D5" s="381"/>
      <c r="E5" s="382"/>
      <c r="F5" s="383">
        <v>2013</v>
      </c>
      <c r="G5" s="384"/>
      <c r="H5" s="384"/>
      <c r="I5" s="384"/>
      <c r="J5" s="384"/>
      <c r="K5" s="384"/>
      <c r="L5" s="384"/>
      <c r="M5" s="384"/>
      <c r="N5" s="384"/>
      <c r="O5" s="384"/>
      <c r="P5" s="384"/>
      <c r="Q5" s="411"/>
      <c r="R5" s="412" t="s">
        <v>13</v>
      </c>
      <c r="S5" s="413" t="s">
        <v>14</v>
      </c>
      <c r="T5" s="413" t="s">
        <v>15</v>
      </c>
      <c r="U5" s="414" t="s">
        <v>16</v>
      </c>
      <c r="V5" s="415" t="s">
        <v>17</v>
      </c>
      <c r="W5" s="383">
        <v>2014</v>
      </c>
      <c r="X5" s="384"/>
      <c r="Y5" s="384"/>
      <c r="Z5" s="384"/>
      <c r="AA5" s="384"/>
      <c r="AB5" s="384"/>
      <c r="AC5" s="384"/>
      <c r="AD5" s="384"/>
      <c r="AE5" s="384"/>
      <c r="AF5" s="384"/>
      <c r="AG5" s="384"/>
      <c r="AH5" s="411"/>
      <c r="AI5" s="412" t="s">
        <v>13</v>
      </c>
      <c r="AJ5" s="413" t="s">
        <v>14</v>
      </c>
      <c r="AK5" s="413" t="s">
        <v>15</v>
      </c>
      <c r="AL5" s="414" t="s">
        <v>16</v>
      </c>
      <c r="AM5" s="415" t="s">
        <v>17</v>
      </c>
      <c r="AN5" s="379">
        <v>2015</v>
      </c>
      <c r="AO5" s="380"/>
      <c r="AP5" s="380"/>
      <c r="AQ5" s="380"/>
      <c r="AR5" s="380"/>
      <c r="AS5" s="380"/>
      <c r="AT5" s="380"/>
      <c r="AU5" s="380"/>
      <c r="AV5" s="380"/>
      <c r="AW5" s="380"/>
      <c r="AX5" s="380"/>
      <c r="AY5" s="435"/>
      <c r="AZ5" s="412" t="s">
        <v>13</v>
      </c>
      <c r="BA5" s="413" t="s">
        <v>14</v>
      </c>
      <c r="BB5" s="413" t="s">
        <v>15</v>
      </c>
      <c r="BC5" s="413" t="s">
        <v>16</v>
      </c>
      <c r="BD5" s="415" t="s">
        <v>17</v>
      </c>
      <c r="BE5" s="383">
        <v>2016</v>
      </c>
      <c r="BF5" s="384"/>
      <c r="BG5" s="384"/>
      <c r="BH5" s="384"/>
      <c r="BI5" s="384"/>
      <c r="BJ5" s="384"/>
      <c r="BK5" s="384"/>
      <c r="BL5" s="384"/>
      <c r="BM5" s="384"/>
      <c r="BN5" s="384"/>
      <c r="BO5" s="384"/>
      <c r="BP5" s="411"/>
      <c r="BQ5" s="412" t="s">
        <v>13</v>
      </c>
      <c r="BR5" s="413" t="s">
        <v>14</v>
      </c>
      <c r="BS5" s="413" t="s">
        <v>15</v>
      </c>
      <c r="BT5" s="413" t="s">
        <v>16</v>
      </c>
      <c r="BU5" s="415" t="s">
        <v>17</v>
      </c>
      <c r="BV5" s="383">
        <v>2017</v>
      </c>
      <c r="BW5" s="384"/>
      <c r="BX5" s="384"/>
      <c r="BY5" s="384"/>
      <c r="BZ5" s="384"/>
      <c r="CA5" s="384"/>
      <c r="CB5" s="384"/>
      <c r="CC5" s="384"/>
      <c r="CD5" s="384"/>
      <c r="CE5" s="384"/>
      <c r="CF5" s="384"/>
      <c r="CG5" s="411"/>
      <c r="CH5" s="412" t="s">
        <v>13</v>
      </c>
      <c r="CI5" s="413" t="s">
        <v>14</v>
      </c>
      <c r="CJ5" s="413" t="s">
        <v>15</v>
      </c>
      <c r="CK5" s="413" t="s">
        <v>16</v>
      </c>
      <c r="CL5" s="415" t="s">
        <v>17</v>
      </c>
      <c r="CM5" s="499">
        <v>2018</v>
      </c>
      <c r="CN5" s="500"/>
      <c r="CO5" s="500"/>
      <c r="CP5" s="500"/>
      <c r="CQ5" s="500"/>
      <c r="CR5" s="500"/>
      <c r="CS5" s="500"/>
      <c r="CT5" s="500"/>
      <c r="CU5" s="500"/>
      <c r="CV5" s="500"/>
      <c r="CW5" s="500"/>
      <c r="CX5" s="505"/>
      <c r="CY5" s="506" t="s">
        <v>13</v>
      </c>
      <c r="CZ5" s="458" t="s">
        <v>14</v>
      </c>
      <c r="DA5" s="458" t="s">
        <v>15</v>
      </c>
      <c r="DB5" s="465" t="s">
        <v>16</v>
      </c>
      <c r="DC5" s="466" t="s">
        <v>17</v>
      </c>
      <c r="DG5" s="412" t="s">
        <v>13</v>
      </c>
      <c r="DH5" s="413" t="s">
        <v>14</v>
      </c>
      <c r="DI5" s="413" t="s">
        <v>15</v>
      </c>
      <c r="DJ5" s="477" t="s">
        <v>16</v>
      </c>
      <c r="DK5" s="478" t="s">
        <v>17</v>
      </c>
      <c r="DN5" s="412" t="s">
        <v>13</v>
      </c>
      <c r="DO5" s="413" t="s">
        <v>14</v>
      </c>
      <c r="DP5" s="413" t="s">
        <v>15</v>
      </c>
      <c r="DQ5" s="477" t="s">
        <v>16</v>
      </c>
      <c r="DR5" s="478" t="s">
        <v>17</v>
      </c>
      <c r="DU5" s="412" t="s">
        <v>13</v>
      </c>
      <c r="DV5" s="413" t="s">
        <v>14</v>
      </c>
      <c r="DW5" s="413" t="s">
        <v>15</v>
      </c>
      <c r="DX5" s="477" t="s">
        <v>16</v>
      </c>
      <c r="DY5" s="478" t="s">
        <v>17</v>
      </c>
      <c r="EB5" s="412" t="s">
        <v>13</v>
      </c>
      <c r="EC5" s="413" t="s">
        <v>14</v>
      </c>
      <c r="ED5" s="413" t="s">
        <v>15</v>
      </c>
      <c r="EE5" s="477" t="s">
        <v>16</v>
      </c>
      <c r="EF5" s="478" t="s">
        <v>17</v>
      </c>
      <c r="EI5" s="412" t="s">
        <v>13</v>
      </c>
      <c r="EJ5" s="413" t="s">
        <v>14</v>
      </c>
      <c r="EK5" s="413" t="s">
        <v>15</v>
      </c>
      <c r="EL5" s="477" t="s">
        <v>16</v>
      </c>
      <c r="EM5" s="478" t="s">
        <v>17</v>
      </c>
      <c r="EP5" s="412" t="s">
        <v>13</v>
      </c>
      <c r="EQ5" s="413" t="s">
        <v>14</v>
      </c>
      <c r="ER5" s="413" t="s">
        <v>15</v>
      </c>
      <c r="ES5" s="477" t="s">
        <v>16</v>
      </c>
      <c r="ET5" s="478" t="s">
        <v>17</v>
      </c>
      <c r="EW5" s="412" t="s">
        <v>13</v>
      </c>
      <c r="EX5" s="413" t="s">
        <v>14</v>
      </c>
      <c r="EY5" s="413" t="s">
        <v>15</v>
      </c>
      <c r="EZ5" s="477" t="s">
        <v>16</v>
      </c>
      <c r="FA5" s="478" t="s">
        <v>17</v>
      </c>
      <c r="FD5" s="412" t="s">
        <v>13</v>
      </c>
      <c r="FE5" s="413" t="s">
        <v>14</v>
      </c>
      <c r="FF5" s="413" t="s">
        <v>15</v>
      </c>
      <c r="FG5" s="477" t="s">
        <v>16</v>
      </c>
      <c r="FH5" s="478" t="s">
        <v>17</v>
      </c>
      <c r="FK5" s="412" t="s">
        <v>13</v>
      </c>
      <c r="FL5" s="413" t="s">
        <v>14</v>
      </c>
      <c r="FM5" s="413" t="s">
        <v>15</v>
      </c>
      <c r="FN5" s="477" t="s">
        <v>16</v>
      </c>
      <c r="FO5" s="478" t="s">
        <v>17</v>
      </c>
      <c r="FR5" s="412" t="s">
        <v>13</v>
      </c>
      <c r="FS5" s="413" t="s">
        <v>14</v>
      </c>
      <c r="FT5" s="413" t="s">
        <v>15</v>
      </c>
      <c r="FU5" s="477" t="s">
        <v>16</v>
      </c>
      <c r="FV5" s="478" t="s">
        <v>17</v>
      </c>
      <c r="FY5" s="412" t="s">
        <v>13</v>
      </c>
      <c r="FZ5" s="413" t="s">
        <v>14</v>
      </c>
      <c r="GA5" s="413" t="s">
        <v>15</v>
      </c>
      <c r="GB5" s="477" t="s">
        <v>16</v>
      </c>
      <c r="GC5" s="478" t="s">
        <v>17</v>
      </c>
      <c r="GF5" s="412" t="s">
        <v>13</v>
      </c>
      <c r="GG5" s="413" t="s">
        <v>14</v>
      </c>
      <c r="GH5" s="413" t="s">
        <v>15</v>
      </c>
      <c r="GI5" s="477" t="s">
        <v>16</v>
      </c>
      <c r="GJ5" s="478" t="s">
        <v>17</v>
      </c>
    </row>
    <row r="6" ht="30.75" customHeight="1" spans="2:192">
      <c r="B6" s="385"/>
      <c r="C6" s="385"/>
      <c r="D6" s="385"/>
      <c r="E6" s="386"/>
      <c r="F6" s="387" t="s">
        <v>18</v>
      </c>
      <c r="G6" s="388" t="s">
        <v>19</v>
      </c>
      <c r="H6" s="388" t="s">
        <v>20</v>
      </c>
      <c r="I6" s="388" t="s">
        <v>21</v>
      </c>
      <c r="J6" s="388" t="s">
        <v>20</v>
      </c>
      <c r="K6" s="388" t="s">
        <v>22</v>
      </c>
      <c r="L6" s="388" t="s">
        <v>22</v>
      </c>
      <c r="M6" s="388" t="s">
        <v>21</v>
      </c>
      <c r="N6" s="388" t="s">
        <v>23</v>
      </c>
      <c r="O6" s="388" t="s">
        <v>24</v>
      </c>
      <c r="P6" s="388" t="s">
        <v>25</v>
      </c>
      <c r="Q6" s="416" t="s">
        <v>26</v>
      </c>
      <c r="R6" s="417"/>
      <c r="S6" s="418"/>
      <c r="T6" s="418"/>
      <c r="U6" s="419"/>
      <c r="V6" s="420"/>
      <c r="W6" s="421" t="s">
        <v>27</v>
      </c>
      <c r="X6" s="422" t="s">
        <v>19</v>
      </c>
      <c r="Y6" s="422" t="s">
        <v>20</v>
      </c>
      <c r="Z6" s="422" t="s">
        <v>21</v>
      </c>
      <c r="AA6" s="422" t="s">
        <v>20</v>
      </c>
      <c r="AB6" s="422" t="s">
        <v>22</v>
      </c>
      <c r="AC6" s="422" t="s">
        <v>22</v>
      </c>
      <c r="AD6" s="422" t="s">
        <v>21</v>
      </c>
      <c r="AE6" s="422" t="s">
        <v>23</v>
      </c>
      <c r="AF6" s="422" t="s">
        <v>24</v>
      </c>
      <c r="AG6" s="422" t="s">
        <v>25</v>
      </c>
      <c r="AH6" s="433" t="s">
        <v>26</v>
      </c>
      <c r="AI6" s="417"/>
      <c r="AJ6" s="418"/>
      <c r="AK6" s="418"/>
      <c r="AL6" s="419"/>
      <c r="AM6" s="420"/>
      <c r="AN6" s="387" t="s">
        <v>27</v>
      </c>
      <c r="AO6" s="388" t="s">
        <v>19</v>
      </c>
      <c r="AP6" s="388" t="s">
        <v>20</v>
      </c>
      <c r="AQ6" s="388" t="s">
        <v>21</v>
      </c>
      <c r="AR6" s="388" t="s">
        <v>20</v>
      </c>
      <c r="AS6" s="388" t="s">
        <v>22</v>
      </c>
      <c r="AT6" s="388" t="s">
        <v>22</v>
      </c>
      <c r="AU6" s="388" t="s">
        <v>21</v>
      </c>
      <c r="AV6" s="388" t="s">
        <v>23</v>
      </c>
      <c r="AW6" s="388" t="s">
        <v>24</v>
      </c>
      <c r="AX6" s="388" t="s">
        <v>25</v>
      </c>
      <c r="AY6" s="416" t="s">
        <v>26</v>
      </c>
      <c r="AZ6" s="417"/>
      <c r="BA6" s="418"/>
      <c r="BB6" s="418"/>
      <c r="BC6" s="418"/>
      <c r="BD6" s="436"/>
      <c r="BE6" s="421" t="s">
        <v>27</v>
      </c>
      <c r="BF6" s="422" t="s">
        <v>19</v>
      </c>
      <c r="BG6" s="422" t="s">
        <v>20</v>
      </c>
      <c r="BH6" s="422" t="s">
        <v>21</v>
      </c>
      <c r="BI6" s="422" t="s">
        <v>20</v>
      </c>
      <c r="BJ6" s="422" t="s">
        <v>22</v>
      </c>
      <c r="BK6" s="422" t="s">
        <v>22</v>
      </c>
      <c r="BL6" s="422" t="s">
        <v>21</v>
      </c>
      <c r="BM6" s="422" t="s">
        <v>23</v>
      </c>
      <c r="BN6" s="422" t="s">
        <v>24</v>
      </c>
      <c r="BO6" s="422" t="s">
        <v>25</v>
      </c>
      <c r="BP6" s="433" t="s">
        <v>26</v>
      </c>
      <c r="BQ6" s="417"/>
      <c r="BR6" s="418"/>
      <c r="BS6" s="418"/>
      <c r="BT6" s="418"/>
      <c r="BU6" s="420"/>
      <c r="BV6" s="421" t="s">
        <v>27</v>
      </c>
      <c r="BW6" s="422" t="s">
        <v>19</v>
      </c>
      <c r="BX6" s="422" t="s">
        <v>20</v>
      </c>
      <c r="BY6" s="422" t="s">
        <v>21</v>
      </c>
      <c r="BZ6" s="422" t="s">
        <v>20</v>
      </c>
      <c r="CA6" s="422" t="s">
        <v>22</v>
      </c>
      <c r="CB6" s="422" t="s">
        <v>22</v>
      </c>
      <c r="CC6" s="422" t="s">
        <v>21</v>
      </c>
      <c r="CD6" s="422" t="s">
        <v>23</v>
      </c>
      <c r="CE6" s="422" t="s">
        <v>24</v>
      </c>
      <c r="CF6" s="422" t="s">
        <v>25</v>
      </c>
      <c r="CG6" s="433" t="s">
        <v>26</v>
      </c>
      <c r="CH6" s="417"/>
      <c r="CI6" s="418"/>
      <c r="CJ6" s="418"/>
      <c r="CK6" s="418"/>
      <c r="CL6" s="420"/>
      <c r="CM6" s="501" t="s">
        <v>27</v>
      </c>
      <c r="CN6" s="502" t="s">
        <v>19</v>
      </c>
      <c r="CO6" s="502" t="s">
        <v>20</v>
      </c>
      <c r="CP6" s="502" t="s">
        <v>21</v>
      </c>
      <c r="CQ6" s="502" t="s">
        <v>20</v>
      </c>
      <c r="CR6" s="502" t="s">
        <v>22</v>
      </c>
      <c r="CS6" s="502" t="s">
        <v>22</v>
      </c>
      <c r="CT6" s="502" t="s">
        <v>21</v>
      </c>
      <c r="CU6" s="502" t="s">
        <v>23</v>
      </c>
      <c r="CV6" s="502" t="s">
        <v>24</v>
      </c>
      <c r="CW6" s="502" t="s">
        <v>25</v>
      </c>
      <c r="CX6" s="507" t="s">
        <v>26</v>
      </c>
      <c r="CY6" s="508"/>
      <c r="CZ6" s="461"/>
      <c r="DA6" s="461"/>
      <c r="DB6" s="467"/>
      <c r="DC6" s="468"/>
      <c r="DF6" s="387" t="s">
        <v>27</v>
      </c>
      <c r="DG6" s="417"/>
      <c r="DH6" s="418"/>
      <c r="DI6" s="418"/>
      <c r="DJ6" s="479"/>
      <c r="DK6" s="480"/>
      <c r="DM6" s="388" t="s">
        <v>19</v>
      </c>
      <c r="DN6" s="417"/>
      <c r="DO6" s="418"/>
      <c r="DP6" s="418"/>
      <c r="DQ6" s="479"/>
      <c r="DR6" s="480"/>
      <c r="DT6" s="388" t="s">
        <v>20</v>
      </c>
      <c r="DU6" s="417"/>
      <c r="DV6" s="418"/>
      <c r="DW6" s="418"/>
      <c r="DX6" s="479"/>
      <c r="DY6" s="480"/>
      <c r="EA6" s="388" t="s">
        <v>21</v>
      </c>
      <c r="EB6" s="417"/>
      <c r="EC6" s="418"/>
      <c r="ED6" s="418"/>
      <c r="EE6" s="479"/>
      <c r="EF6" s="480"/>
      <c r="EH6" s="388" t="s">
        <v>20</v>
      </c>
      <c r="EI6" s="417"/>
      <c r="EJ6" s="418"/>
      <c r="EK6" s="418"/>
      <c r="EL6" s="479"/>
      <c r="EM6" s="480"/>
      <c r="EO6" s="388" t="s">
        <v>22</v>
      </c>
      <c r="EP6" s="417"/>
      <c r="EQ6" s="418"/>
      <c r="ER6" s="418"/>
      <c r="ES6" s="479"/>
      <c r="ET6" s="480"/>
      <c r="EV6" s="388" t="s">
        <v>22</v>
      </c>
      <c r="EW6" s="417"/>
      <c r="EX6" s="418"/>
      <c r="EY6" s="418"/>
      <c r="EZ6" s="479"/>
      <c r="FA6" s="480"/>
      <c r="FC6" s="388" t="s">
        <v>21</v>
      </c>
      <c r="FD6" s="417"/>
      <c r="FE6" s="418"/>
      <c r="FF6" s="418"/>
      <c r="FG6" s="479"/>
      <c r="FH6" s="480"/>
      <c r="FJ6" s="388" t="s">
        <v>23</v>
      </c>
      <c r="FK6" s="417"/>
      <c r="FL6" s="418"/>
      <c r="FM6" s="418"/>
      <c r="FN6" s="479"/>
      <c r="FO6" s="480"/>
      <c r="FQ6" s="388" t="s">
        <v>24</v>
      </c>
      <c r="FR6" s="417"/>
      <c r="FS6" s="418"/>
      <c r="FT6" s="418"/>
      <c r="FU6" s="479"/>
      <c r="FV6" s="480"/>
      <c r="FX6" s="388" t="s">
        <v>25</v>
      </c>
      <c r="FY6" s="417"/>
      <c r="FZ6" s="418"/>
      <c r="GA6" s="418"/>
      <c r="GB6" s="479"/>
      <c r="GC6" s="480"/>
      <c r="GE6" s="388" t="s">
        <v>26</v>
      </c>
      <c r="GF6" s="417"/>
      <c r="GG6" s="418"/>
      <c r="GH6" s="418"/>
      <c r="GI6" s="479"/>
      <c r="GJ6" s="480"/>
    </row>
    <row r="7" s="375" customFormat="1" ht="80.25" customHeight="1" spans="2:192">
      <c r="B7" s="485" t="s">
        <v>82</v>
      </c>
      <c r="C7" s="390" t="s">
        <v>28</v>
      </c>
      <c r="D7" s="391" t="s">
        <v>29</v>
      </c>
      <c r="E7" s="392" t="s">
        <v>30</v>
      </c>
      <c r="F7" s="393">
        <v>832589.86</v>
      </c>
      <c r="G7" s="394">
        <v>1474197.71</v>
      </c>
      <c r="H7" s="394">
        <v>1391248.36</v>
      </c>
      <c r="I7" s="394">
        <v>1352331.09</v>
      </c>
      <c r="J7" s="394">
        <v>1415812.38</v>
      </c>
      <c r="K7" s="394">
        <v>1215902.78</v>
      </c>
      <c r="L7" s="394">
        <v>1691117.52</v>
      </c>
      <c r="M7" s="394">
        <v>910742.59</v>
      </c>
      <c r="N7" s="394">
        <v>1090259.89</v>
      </c>
      <c r="O7" s="394">
        <v>1129978.65</v>
      </c>
      <c r="P7" s="394">
        <v>1302826.78</v>
      </c>
      <c r="Q7" s="423">
        <v>1247787.35</v>
      </c>
      <c r="R7" s="424">
        <v>8408940.86</v>
      </c>
      <c r="S7" s="425">
        <f>R7/4</f>
        <v>2102235.215</v>
      </c>
      <c r="T7" s="425">
        <f>4126721.33+846857.91+453874.76+1218400.1</f>
        <v>6645854.1</v>
      </c>
      <c r="U7" s="426">
        <f>T7/4</f>
        <v>1661463.525</v>
      </c>
      <c r="V7" s="427" t="s">
        <v>31</v>
      </c>
      <c r="W7" s="393">
        <v>805618.16</v>
      </c>
      <c r="X7" s="394">
        <v>931673.02</v>
      </c>
      <c r="Y7" s="394">
        <v>1044152.23</v>
      </c>
      <c r="Z7" s="394">
        <v>991297.1</v>
      </c>
      <c r="AA7" s="394">
        <v>1097995.99</v>
      </c>
      <c r="AB7" s="394">
        <v>1110814.04</v>
      </c>
      <c r="AC7" s="394">
        <v>1478460.44</v>
      </c>
      <c r="AD7" s="394">
        <v>1104031.79</v>
      </c>
      <c r="AE7" s="394">
        <v>946096.64</v>
      </c>
      <c r="AF7" s="394">
        <v>1350463.75</v>
      </c>
      <c r="AG7" s="394">
        <v>1689852.14</v>
      </c>
      <c r="AH7" s="423">
        <v>1324352.44</v>
      </c>
      <c r="AI7" s="424">
        <v>8422005.49</v>
      </c>
      <c r="AJ7" s="434">
        <f>AI7/2</f>
        <v>4211002.745</v>
      </c>
      <c r="AK7" s="434">
        <v>5452802.25</v>
      </c>
      <c r="AL7" s="426">
        <f>AK7/2</f>
        <v>2726401.125</v>
      </c>
      <c r="AM7" s="427" t="s">
        <v>32</v>
      </c>
      <c r="AN7" s="393">
        <v>861015.97</v>
      </c>
      <c r="AO7" s="394">
        <v>755459.15</v>
      </c>
      <c r="AP7" s="394">
        <v>1336266.58</v>
      </c>
      <c r="AQ7" s="394">
        <v>1233210.32</v>
      </c>
      <c r="AR7" s="394">
        <v>1465926.33</v>
      </c>
      <c r="AS7" s="394">
        <v>919334.55</v>
      </c>
      <c r="AT7" s="394">
        <v>1246702.46</v>
      </c>
      <c r="AU7" s="394">
        <v>1049249.22</v>
      </c>
      <c r="AV7" s="394">
        <v>878537.26</v>
      </c>
      <c r="AW7" s="394">
        <v>830670.45</v>
      </c>
      <c r="AX7" s="394">
        <v>1618039.85</v>
      </c>
      <c r="AY7" s="423">
        <v>1168370.68</v>
      </c>
      <c r="AZ7" s="424">
        <v>7884789.55</v>
      </c>
      <c r="BA7" s="426">
        <f>AZ7/24</f>
        <v>328532.897916667</v>
      </c>
      <c r="BB7" s="426">
        <v>5477993.27</v>
      </c>
      <c r="BC7" s="426">
        <f>BB7/24</f>
        <v>228249.719583333</v>
      </c>
      <c r="BD7" s="427" t="s">
        <v>33</v>
      </c>
      <c r="BE7" s="393">
        <v>638015.34</v>
      </c>
      <c r="BF7" s="394">
        <v>568000.23</v>
      </c>
      <c r="BG7" s="394">
        <v>554364.66</v>
      </c>
      <c r="BH7" s="394">
        <v>653093.02</v>
      </c>
      <c r="BI7" s="394">
        <v>679526.33</v>
      </c>
      <c r="BJ7" s="394">
        <v>1629453.31</v>
      </c>
      <c r="BK7" s="394">
        <v>1101739.29</v>
      </c>
      <c r="BL7" s="394">
        <v>765982.25</v>
      </c>
      <c r="BM7" s="394">
        <v>785143.23</v>
      </c>
      <c r="BN7" s="394">
        <v>813950.11</v>
      </c>
      <c r="BO7" s="394">
        <v>996945.51</v>
      </c>
      <c r="BP7" s="423">
        <v>1385854.57</v>
      </c>
      <c r="BQ7" s="424"/>
      <c r="BR7" s="426"/>
      <c r="BS7" s="426"/>
      <c r="BT7" s="426"/>
      <c r="BU7" s="427"/>
      <c r="BV7" s="393">
        <v>641180.19</v>
      </c>
      <c r="BW7" s="394">
        <v>629669.26</v>
      </c>
      <c r="BX7" s="394">
        <v>1195051.54</v>
      </c>
      <c r="BY7" s="394">
        <v>701828.12</v>
      </c>
      <c r="BZ7" s="394">
        <v>913532.32</v>
      </c>
      <c r="CA7" s="394">
        <v>777204.46</v>
      </c>
      <c r="CB7" s="394">
        <v>1122160.88</v>
      </c>
      <c r="CC7" s="394">
        <v>882988.05</v>
      </c>
      <c r="CD7" s="394">
        <v>849971.17</v>
      </c>
      <c r="CE7" s="394">
        <v>1144915.69</v>
      </c>
      <c r="CF7" s="394">
        <v>1140221.28</v>
      </c>
      <c r="CG7" s="423">
        <v>1560549.33</v>
      </c>
      <c r="CH7" s="424"/>
      <c r="CI7" s="426"/>
      <c r="CJ7" s="426"/>
      <c r="CK7" s="426"/>
      <c r="CL7" s="427"/>
      <c r="CM7" s="447">
        <v>830115.86</v>
      </c>
      <c r="CN7" s="448">
        <v>772667.32</v>
      </c>
      <c r="CO7" s="448">
        <v>1243240.27</v>
      </c>
      <c r="CP7" s="448">
        <v>1036039.51</v>
      </c>
      <c r="CQ7" s="448">
        <v>896265.71</v>
      </c>
      <c r="CR7" s="448">
        <v>1045760.06</v>
      </c>
      <c r="CS7" s="448">
        <v>1416128.02</v>
      </c>
      <c r="CT7" s="448">
        <f>+FC7</f>
        <v>1442844.27</v>
      </c>
      <c r="CU7" s="448">
        <v>1058148.98</v>
      </c>
      <c r="CV7" s="448">
        <v>947089.52</v>
      </c>
      <c r="CW7" s="394">
        <v>1306361.42</v>
      </c>
      <c r="CX7" s="509">
        <v>0</v>
      </c>
      <c r="CY7" s="424"/>
      <c r="CZ7" s="434"/>
      <c r="DA7" s="434"/>
      <c r="DB7" s="426"/>
      <c r="DC7" s="427"/>
      <c r="DF7" s="469">
        <v>830115.86</v>
      </c>
      <c r="DG7" s="470"/>
      <c r="DH7" s="471"/>
      <c r="DI7" s="471"/>
      <c r="DJ7" s="472"/>
      <c r="DK7" s="481">
        <v>0</v>
      </c>
      <c r="DM7" s="482">
        <v>772667.32</v>
      </c>
      <c r="DN7" s="470"/>
      <c r="DO7" s="471"/>
      <c r="DP7" s="471"/>
      <c r="DQ7" s="472"/>
      <c r="DR7" s="481">
        <v>0</v>
      </c>
      <c r="DT7" s="482">
        <v>1243240.27</v>
      </c>
      <c r="DU7" s="470"/>
      <c r="DV7" s="471"/>
      <c r="DW7" s="471"/>
      <c r="DX7" s="472"/>
      <c r="DY7" s="481">
        <v>0</v>
      </c>
      <c r="EA7" s="482">
        <v>1036039.51</v>
      </c>
      <c r="EB7" s="470"/>
      <c r="EC7" s="471"/>
      <c r="ED7" s="471"/>
      <c r="EE7" s="472"/>
      <c r="EF7" s="481">
        <v>0</v>
      </c>
      <c r="EH7" s="482">
        <v>896265.71</v>
      </c>
      <c r="EI7" s="470"/>
      <c r="EJ7" s="471"/>
      <c r="EK7" s="471"/>
      <c r="EL7" s="472"/>
      <c r="EM7" s="481">
        <v>0</v>
      </c>
      <c r="EO7" s="482">
        <v>1045760.06</v>
      </c>
      <c r="EP7" s="470"/>
      <c r="EQ7" s="471"/>
      <c r="ER7" s="471"/>
      <c r="ES7" s="472"/>
      <c r="ET7" s="481">
        <v>0</v>
      </c>
      <c r="EV7" s="482">
        <v>1416128.02</v>
      </c>
      <c r="EW7" s="470"/>
      <c r="EX7" s="471"/>
      <c r="EY7" s="471"/>
      <c r="EZ7" s="472"/>
      <c r="FA7" s="481">
        <v>0</v>
      </c>
      <c r="FC7" s="482">
        <v>1442844.27</v>
      </c>
      <c r="FD7" s="470"/>
      <c r="FE7" s="471"/>
      <c r="FF7" s="471"/>
      <c r="FG7" s="472"/>
      <c r="FH7" s="481">
        <v>0</v>
      </c>
      <c r="FJ7" s="482">
        <v>1058148.98</v>
      </c>
      <c r="FK7" s="470"/>
      <c r="FL7" s="471"/>
      <c r="FM7" s="471"/>
      <c r="FN7" s="472"/>
      <c r="FO7" s="481">
        <v>0</v>
      </c>
      <c r="FQ7" s="394">
        <v>947089.52</v>
      </c>
      <c r="FR7" s="470"/>
      <c r="FS7" s="471"/>
      <c r="FT7" s="471"/>
      <c r="FU7" s="472"/>
      <c r="FV7" s="481">
        <v>0</v>
      </c>
      <c r="FX7" s="394">
        <v>1306361.42</v>
      </c>
      <c r="FY7" s="470"/>
      <c r="FZ7" s="471"/>
      <c r="GA7" s="471"/>
      <c r="GB7" s="472"/>
      <c r="GC7" s="481">
        <v>0</v>
      </c>
      <c r="GE7" s="527">
        <f>+CX7</f>
        <v>0</v>
      </c>
      <c r="GF7" s="470"/>
      <c r="GG7" s="471"/>
      <c r="GH7" s="471"/>
      <c r="GI7" s="472"/>
      <c r="GJ7" s="481">
        <v>0</v>
      </c>
    </row>
    <row r="8" s="375" customFormat="1" ht="156" customHeight="1" spans="2:192">
      <c r="B8" s="486"/>
      <c r="C8" s="396"/>
      <c r="D8" s="397" t="s">
        <v>75</v>
      </c>
      <c r="E8" s="392" t="s">
        <v>37</v>
      </c>
      <c r="F8" s="393">
        <v>332247.13</v>
      </c>
      <c r="G8" s="394">
        <v>267637.19</v>
      </c>
      <c r="H8" s="394">
        <v>441248.48</v>
      </c>
      <c r="I8" s="394">
        <v>464887.37</v>
      </c>
      <c r="J8" s="394">
        <v>471306.34</v>
      </c>
      <c r="K8" s="394">
        <v>502143.15</v>
      </c>
      <c r="L8" s="394">
        <v>759174.89</v>
      </c>
      <c r="M8" s="394">
        <v>695149.93</v>
      </c>
      <c r="N8" s="394">
        <v>650655.54</v>
      </c>
      <c r="O8" s="394">
        <v>686946.03</v>
      </c>
      <c r="P8" s="394">
        <v>683797.86</v>
      </c>
      <c r="Q8" s="423">
        <v>1156866.68</v>
      </c>
      <c r="R8" s="424">
        <v>7099116.59</v>
      </c>
      <c r="S8" s="428">
        <f>R8/20</f>
        <v>354955.8295</v>
      </c>
      <c r="T8" s="428">
        <v>12944</v>
      </c>
      <c r="U8" s="426">
        <f>T8/20</f>
        <v>647.2</v>
      </c>
      <c r="V8" s="427" t="s">
        <v>38</v>
      </c>
      <c r="W8" s="393">
        <v>829250.1</v>
      </c>
      <c r="X8" s="394">
        <v>740344.17</v>
      </c>
      <c r="Y8" s="394">
        <v>728265.22</v>
      </c>
      <c r="Z8" s="394">
        <v>766505.8</v>
      </c>
      <c r="AA8" s="394">
        <v>728609.42</v>
      </c>
      <c r="AB8" s="394">
        <v>749723.83</v>
      </c>
      <c r="AC8" s="394">
        <v>1271533.96</v>
      </c>
      <c r="AD8" s="394">
        <v>749213.9</v>
      </c>
      <c r="AE8" s="394">
        <v>776050.64</v>
      </c>
      <c r="AF8" s="394">
        <v>778919.54</v>
      </c>
      <c r="AG8" s="394">
        <v>822581.89</v>
      </c>
      <c r="AH8" s="423">
        <v>1374045.88</v>
      </c>
      <c r="AI8" s="424">
        <v>10281190.95</v>
      </c>
      <c r="AJ8" s="426">
        <f>AI8/13</f>
        <v>790860.842307692</v>
      </c>
      <c r="AK8" s="426">
        <v>33853.4</v>
      </c>
      <c r="AL8" s="426">
        <f>AK8/13</f>
        <v>2604.10769230769</v>
      </c>
      <c r="AM8" s="427" t="s">
        <v>39</v>
      </c>
      <c r="AN8" s="393">
        <v>195425.87</v>
      </c>
      <c r="AO8" s="394">
        <v>118726.08</v>
      </c>
      <c r="AP8" s="394">
        <v>104001.03</v>
      </c>
      <c r="AQ8" s="394">
        <v>92397.59</v>
      </c>
      <c r="AR8" s="394">
        <v>118867.41</v>
      </c>
      <c r="AS8" s="394">
        <v>137396.24</v>
      </c>
      <c r="AT8" s="394">
        <v>167048.27</v>
      </c>
      <c r="AU8" s="394">
        <v>128795.94</v>
      </c>
      <c r="AV8" s="394">
        <v>121366</v>
      </c>
      <c r="AW8" s="394">
        <v>149369.3</v>
      </c>
      <c r="AX8" s="394">
        <v>104387.8</v>
      </c>
      <c r="AY8" s="423">
        <v>160725.77</v>
      </c>
      <c r="AZ8" s="424">
        <v>1597907.3</v>
      </c>
      <c r="BA8" s="426">
        <f>AZ8/17</f>
        <v>93994.5470588235</v>
      </c>
      <c r="BB8" s="426">
        <v>600</v>
      </c>
      <c r="BC8" s="426">
        <f>BB8/17</f>
        <v>35.2941176470588</v>
      </c>
      <c r="BD8" s="427" t="s">
        <v>40</v>
      </c>
      <c r="BE8" s="393">
        <v>142804.84</v>
      </c>
      <c r="BF8" s="394">
        <v>112063.34</v>
      </c>
      <c r="BG8" s="394">
        <v>91967.41</v>
      </c>
      <c r="BH8" s="394">
        <v>94538</v>
      </c>
      <c r="BI8" s="394">
        <v>124735.73</v>
      </c>
      <c r="BJ8" s="394">
        <v>110506.57</v>
      </c>
      <c r="BK8" s="394">
        <v>219769.85</v>
      </c>
      <c r="BL8" s="394">
        <v>105959</v>
      </c>
      <c r="BM8" s="394">
        <v>106448.79</v>
      </c>
      <c r="BN8" s="394">
        <v>91505</v>
      </c>
      <c r="BO8" s="394">
        <v>102173.61</v>
      </c>
      <c r="BP8" s="423">
        <v>142177.39</v>
      </c>
      <c r="BQ8" s="424"/>
      <c r="BR8" s="426"/>
      <c r="BS8" s="426"/>
      <c r="BT8" s="426"/>
      <c r="BU8" s="427"/>
      <c r="BV8" s="393">
        <v>122846.03</v>
      </c>
      <c r="BW8" s="394">
        <v>85930.6</v>
      </c>
      <c r="BX8" s="394">
        <v>91697.05</v>
      </c>
      <c r="BY8" s="394">
        <v>78513</v>
      </c>
      <c r="BZ8" s="394">
        <v>84748.51</v>
      </c>
      <c r="CA8" s="394">
        <v>84518.18</v>
      </c>
      <c r="CB8" s="394">
        <v>116321.98</v>
      </c>
      <c r="CC8" s="394">
        <v>98341</v>
      </c>
      <c r="CD8" s="394">
        <v>83341</v>
      </c>
      <c r="CE8" s="394">
        <v>101949.43</v>
      </c>
      <c r="CF8" s="394">
        <v>121455.11</v>
      </c>
      <c r="CG8" s="423">
        <v>135563.6</v>
      </c>
      <c r="CH8" s="424"/>
      <c r="CI8" s="426"/>
      <c r="CJ8" s="426"/>
      <c r="CK8" s="426"/>
      <c r="CL8" s="427"/>
      <c r="CM8" s="447">
        <v>125014.4</v>
      </c>
      <c r="CN8" s="448">
        <v>105892.54</v>
      </c>
      <c r="CO8" s="448">
        <v>96962</v>
      </c>
      <c r="CP8" s="448">
        <v>96962</v>
      </c>
      <c r="CQ8" s="448">
        <v>111478.13</v>
      </c>
      <c r="CR8" s="448">
        <v>119962</v>
      </c>
      <c r="CS8" s="448">
        <v>205463.07</v>
      </c>
      <c r="CT8" s="448">
        <f>+FC8</f>
        <v>125182.2</v>
      </c>
      <c r="CU8" s="448">
        <v>106823</v>
      </c>
      <c r="CV8" s="448">
        <v>112207.68</v>
      </c>
      <c r="CW8" s="394">
        <v>110291.33</v>
      </c>
      <c r="CX8" s="509">
        <v>0</v>
      </c>
      <c r="CY8" s="424"/>
      <c r="CZ8" s="426"/>
      <c r="DA8" s="426"/>
      <c r="DB8" s="426"/>
      <c r="DC8" s="427"/>
      <c r="DF8" s="469">
        <v>125014.4</v>
      </c>
      <c r="DG8" s="470"/>
      <c r="DH8" s="472"/>
      <c r="DI8" s="472"/>
      <c r="DJ8" s="472"/>
      <c r="DK8" s="481">
        <v>0</v>
      </c>
      <c r="DM8" s="482">
        <v>105892.54</v>
      </c>
      <c r="DN8" s="470"/>
      <c r="DO8" s="472"/>
      <c r="DP8" s="472"/>
      <c r="DQ8" s="472"/>
      <c r="DR8" s="481">
        <v>0</v>
      </c>
      <c r="DT8" s="482">
        <v>96962</v>
      </c>
      <c r="DU8" s="470"/>
      <c r="DV8" s="472"/>
      <c r="DW8" s="472"/>
      <c r="DX8" s="472"/>
      <c r="DY8" s="481">
        <v>0</v>
      </c>
      <c r="EA8" s="482">
        <v>96962</v>
      </c>
      <c r="EB8" s="470"/>
      <c r="EC8" s="472"/>
      <c r="ED8" s="472"/>
      <c r="EE8" s="472"/>
      <c r="EF8" s="481">
        <v>0</v>
      </c>
      <c r="EH8" s="482">
        <v>111478.13</v>
      </c>
      <c r="EI8" s="470"/>
      <c r="EJ8" s="472"/>
      <c r="EK8" s="472"/>
      <c r="EL8" s="472"/>
      <c r="EM8" s="481">
        <v>0</v>
      </c>
      <c r="EO8" s="482">
        <v>119962</v>
      </c>
      <c r="EP8" s="470"/>
      <c r="EQ8" s="472"/>
      <c r="ER8" s="472"/>
      <c r="ES8" s="472"/>
      <c r="ET8" s="481">
        <v>0</v>
      </c>
      <c r="EV8" s="482">
        <v>205463.07</v>
      </c>
      <c r="EW8" s="470"/>
      <c r="EX8" s="472"/>
      <c r="EY8" s="472"/>
      <c r="EZ8" s="472"/>
      <c r="FA8" s="481">
        <v>0</v>
      </c>
      <c r="FC8" s="482">
        <v>125182.2</v>
      </c>
      <c r="FD8" s="470"/>
      <c r="FE8" s="472"/>
      <c r="FF8" s="472"/>
      <c r="FG8" s="472"/>
      <c r="FH8" s="481">
        <v>0</v>
      </c>
      <c r="FJ8" s="482">
        <v>106823</v>
      </c>
      <c r="FK8" s="470"/>
      <c r="FL8" s="472"/>
      <c r="FM8" s="472"/>
      <c r="FN8" s="472"/>
      <c r="FO8" s="481">
        <v>0</v>
      </c>
      <c r="FQ8" s="394">
        <v>112207.68</v>
      </c>
      <c r="FR8" s="470"/>
      <c r="FS8" s="472"/>
      <c r="FT8" s="472"/>
      <c r="FU8" s="472"/>
      <c r="FV8" s="481">
        <v>0</v>
      </c>
      <c r="FX8" s="394">
        <v>110291.33</v>
      </c>
      <c r="FY8" s="470"/>
      <c r="FZ8" s="472"/>
      <c r="GA8" s="472"/>
      <c r="GB8" s="472"/>
      <c r="GC8" s="481">
        <v>0</v>
      </c>
      <c r="GE8" s="527">
        <f t="shared" ref="GE8:GE10" si="0">+CX8</f>
        <v>0</v>
      </c>
      <c r="GF8" s="470"/>
      <c r="GG8" s="472"/>
      <c r="GH8" s="472"/>
      <c r="GI8" s="472"/>
      <c r="GJ8" s="481">
        <v>0</v>
      </c>
    </row>
    <row r="9" s="375" customFormat="1" ht="156.75" customHeight="1" spans="2:192">
      <c r="B9" s="486"/>
      <c r="C9" s="396"/>
      <c r="D9" s="397" t="s">
        <v>79</v>
      </c>
      <c r="E9" s="399" t="s">
        <v>47</v>
      </c>
      <c r="F9" s="393">
        <v>0</v>
      </c>
      <c r="G9" s="394">
        <v>24402</v>
      </c>
      <c r="H9" s="394">
        <v>3850</v>
      </c>
      <c r="I9" s="394">
        <v>7316</v>
      </c>
      <c r="J9" s="394">
        <v>16216.8</v>
      </c>
      <c r="K9" s="394">
        <v>14894</v>
      </c>
      <c r="L9" s="394">
        <v>10185.6</v>
      </c>
      <c r="M9" s="394">
        <v>13150</v>
      </c>
      <c r="N9" s="394">
        <v>61317.75</v>
      </c>
      <c r="O9" s="394">
        <v>36393.6</v>
      </c>
      <c r="P9" s="394">
        <v>13508</v>
      </c>
      <c r="Q9" s="423">
        <v>58619</v>
      </c>
      <c r="R9" s="424">
        <v>236278.75</v>
      </c>
      <c r="S9" s="428">
        <f>R9/178</f>
        <v>1327.40870786517</v>
      </c>
      <c r="T9" s="428">
        <v>23574</v>
      </c>
      <c r="U9" s="426">
        <f>T9/178</f>
        <v>132.438202247191</v>
      </c>
      <c r="V9" s="427" t="s">
        <v>48</v>
      </c>
      <c r="W9" s="393">
        <v>0</v>
      </c>
      <c r="X9" s="394">
        <v>1400</v>
      </c>
      <c r="Y9" s="394">
        <v>21229</v>
      </c>
      <c r="Z9" s="394">
        <v>24780</v>
      </c>
      <c r="AA9" s="394">
        <v>53136.7</v>
      </c>
      <c r="AB9" s="394">
        <v>27865</v>
      </c>
      <c r="AC9" s="394">
        <v>27860</v>
      </c>
      <c r="AD9" s="394">
        <v>7392</v>
      </c>
      <c r="AE9" s="394">
        <v>14837</v>
      </c>
      <c r="AF9" s="394">
        <v>6799</v>
      </c>
      <c r="AG9" s="394">
        <v>120844</v>
      </c>
      <c r="AH9" s="423">
        <v>45931.5</v>
      </c>
      <c r="AI9" s="424">
        <v>352074.2</v>
      </c>
      <c r="AJ9" s="426">
        <f>AI9/478</f>
        <v>736.55690376569</v>
      </c>
      <c r="AK9" s="426">
        <v>0</v>
      </c>
      <c r="AL9" s="426">
        <v>0</v>
      </c>
      <c r="AM9" s="427" t="s">
        <v>49</v>
      </c>
      <c r="AN9" s="393">
        <v>660565.34</v>
      </c>
      <c r="AO9" s="394">
        <v>557473.81</v>
      </c>
      <c r="AP9" s="394">
        <v>536893.29</v>
      </c>
      <c r="AQ9" s="394">
        <v>517240.13</v>
      </c>
      <c r="AR9" s="394">
        <v>604120.95</v>
      </c>
      <c r="AS9" s="394">
        <v>578536.48</v>
      </c>
      <c r="AT9" s="394">
        <v>943425.64</v>
      </c>
      <c r="AU9" s="394">
        <v>558737.08</v>
      </c>
      <c r="AV9" s="394">
        <v>589362.17</v>
      </c>
      <c r="AW9" s="394">
        <v>538028.98</v>
      </c>
      <c r="AX9" s="394">
        <v>549265.24</v>
      </c>
      <c r="AY9" s="423">
        <v>969632.6</v>
      </c>
      <c r="AZ9" s="424">
        <v>7310406.04</v>
      </c>
      <c r="BA9" s="426">
        <f>AZ9/494</f>
        <v>14798.3927935223</v>
      </c>
      <c r="BB9" s="426">
        <v>292875.67</v>
      </c>
      <c r="BC9" s="426">
        <f>BB9/494</f>
        <v>592.865728744939</v>
      </c>
      <c r="BD9" s="427" t="s">
        <v>50</v>
      </c>
      <c r="BE9" s="393">
        <v>457132.55</v>
      </c>
      <c r="BF9" s="394">
        <v>631269.03</v>
      </c>
      <c r="BG9" s="394">
        <v>583620.63</v>
      </c>
      <c r="BH9" s="394">
        <v>634487.55</v>
      </c>
      <c r="BI9" s="394">
        <v>563705.19</v>
      </c>
      <c r="BJ9" s="394">
        <v>585132.45</v>
      </c>
      <c r="BK9" s="394">
        <v>979039.94</v>
      </c>
      <c r="BL9" s="394">
        <v>621577.64</v>
      </c>
      <c r="BM9" s="394">
        <v>569477.47</v>
      </c>
      <c r="BN9" s="394">
        <v>612051.68</v>
      </c>
      <c r="BO9" s="394">
        <v>594333.35</v>
      </c>
      <c r="BP9" s="423">
        <v>932480.31</v>
      </c>
      <c r="BQ9" s="424"/>
      <c r="BR9" s="426"/>
      <c r="BS9" s="426"/>
      <c r="BT9" s="426"/>
      <c r="BU9" s="427"/>
      <c r="BV9" s="393">
        <v>441739.22</v>
      </c>
      <c r="BW9" s="394">
        <v>330244.67</v>
      </c>
      <c r="BX9" s="394">
        <v>345010.84</v>
      </c>
      <c r="BY9" s="394">
        <v>361430.8</v>
      </c>
      <c r="BZ9" s="394">
        <v>327647.6</v>
      </c>
      <c r="CA9" s="394">
        <v>474758.73</v>
      </c>
      <c r="CB9" s="394">
        <v>770755</v>
      </c>
      <c r="CC9" s="394">
        <v>754128.19</v>
      </c>
      <c r="CD9" s="394">
        <v>670039.12</v>
      </c>
      <c r="CE9" s="394">
        <v>627772.22</v>
      </c>
      <c r="CF9" s="394">
        <v>631843.94</v>
      </c>
      <c r="CG9" s="423">
        <v>1004634.15</v>
      </c>
      <c r="CH9" s="424"/>
      <c r="CI9" s="426"/>
      <c r="CJ9" s="426"/>
      <c r="CK9" s="426"/>
      <c r="CL9" s="427"/>
      <c r="CM9" s="447">
        <v>416967.87</v>
      </c>
      <c r="CN9" s="448">
        <v>472837.49</v>
      </c>
      <c r="CO9" s="448">
        <v>408773</v>
      </c>
      <c r="CP9" s="448">
        <v>509644.07</v>
      </c>
      <c r="CQ9" s="448">
        <v>462955.67</v>
      </c>
      <c r="CR9" s="448">
        <v>586338.23</v>
      </c>
      <c r="CS9" s="448">
        <v>1006071.11</v>
      </c>
      <c r="CT9" s="448">
        <f>+FC9</f>
        <v>676489.27</v>
      </c>
      <c r="CU9" s="448">
        <v>716053.77</v>
      </c>
      <c r="CV9" s="448">
        <v>766121.54</v>
      </c>
      <c r="CW9" s="394">
        <v>876498.72</v>
      </c>
      <c r="CX9" s="509">
        <v>0</v>
      </c>
      <c r="CY9" s="424"/>
      <c r="CZ9" s="426"/>
      <c r="DA9" s="426"/>
      <c r="DB9" s="426"/>
      <c r="DC9" s="427"/>
      <c r="DF9" s="469">
        <v>416967.87</v>
      </c>
      <c r="DG9" s="470"/>
      <c r="DH9" s="472"/>
      <c r="DI9" s="472"/>
      <c r="DJ9" s="472"/>
      <c r="DK9" s="481">
        <v>0</v>
      </c>
      <c r="DM9" s="482">
        <v>472837.49</v>
      </c>
      <c r="DN9" s="470"/>
      <c r="DO9" s="472"/>
      <c r="DP9" s="472"/>
      <c r="DQ9" s="472"/>
      <c r="DR9" s="481">
        <v>0</v>
      </c>
      <c r="DT9" s="482">
        <v>408773</v>
      </c>
      <c r="DU9" s="470"/>
      <c r="DV9" s="472"/>
      <c r="DW9" s="472"/>
      <c r="DX9" s="472"/>
      <c r="DY9" s="481">
        <v>0</v>
      </c>
      <c r="EA9" s="482">
        <v>509644.07</v>
      </c>
      <c r="EB9" s="470"/>
      <c r="EC9" s="472"/>
      <c r="ED9" s="472"/>
      <c r="EE9" s="472"/>
      <c r="EF9" s="481">
        <v>0</v>
      </c>
      <c r="EH9" s="482">
        <v>462955.67</v>
      </c>
      <c r="EI9" s="470"/>
      <c r="EJ9" s="472"/>
      <c r="EK9" s="472"/>
      <c r="EL9" s="472"/>
      <c r="EM9" s="481">
        <v>0</v>
      </c>
      <c r="EO9" s="482">
        <v>586338.23</v>
      </c>
      <c r="EP9" s="470"/>
      <c r="EQ9" s="472"/>
      <c r="ER9" s="472"/>
      <c r="ES9" s="472"/>
      <c r="ET9" s="481">
        <v>0</v>
      </c>
      <c r="EV9" s="482">
        <v>1006071.11</v>
      </c>
      <c r="EW9" s="470"/>
      <c r="EX9" s="472"/>
      <c r="EY9" s="472"/>
      <c r="EZ9" s="472"/>
      <c r="FA9" s="481">
        <v>0</v>
      </c>
      <c r="FC9" s="482">
        <v>676489.27</v>
      </c>
      <c r="FD9" s="470"/>
      <c r="FE9" s="472"/>
      <c r="FF9" s="472"/>
      <c r="FG9" s="472"/>
      <c r="FH9" s="481">
        <v>0</v>
      </c>
      <c r="FJ9" s="482">
        <v>716053.77</v>
      </c>
      <c r="FK9" s="470"/>
      <c r="FL9" s="472"/>
      <c r="FM9" s="472"/>
      <c r="FN9" s="472"/>
      <c r="FO9" s="481">
        <v>0</v>
      </c>
      <c r="FQ9" s="394">
        <v>766121.54</v>
      </c>
      <c r="FR9" s="470"/>
      <c r="FS9" s="483"/>
      <c r="FT9" s="472"/>
      <c r="FU9" s="472"/>
      <c r="FV9" s="481">
        <v>0</v>
      </c>
      <c r="FX9" s="394">
        <v>876498.72</v>
      </c>
      <c r="FY9" s="470"/>
      <c r="FZ9" s="483"/>
      <c r="GA9" s="472"/>
      <c r="GB9" s="472"/>
      <c r="GC9" s="481">
        <v>0</v>
      </c>
      <c r="GE9" s="527">
        <f t="shared" si="0"/>
        <v>0</v>
      </c>
      <c r="GF9" s="470"/>
      <c r="GG9" s="483"/>
      <c r="GH9" s="472"/>
      <c r="GI9" s="472"/>
      <c r="GJ9" s="481">
        <v>0</v>
      </c>
    </row>
    <row r="10" s="375" customFormat="1" ht="100.5" customHeight="1" spans="2:192">
      <c r="B10" s="487"/>
      <c r="C10" s="396"/>
      <c r="D10" s="488" t="s">
        <v>80</v>
      </c>
      <c r="E10" s="488" t="s">
        <v>56</v>
      </c>
      <c r="F10" s="393">
        <v>0</v>
      </c>
      <c r="G10" s="394">
        <v>0</v>
      </c>
      <c r="H10" s="394">
        <v>0</v>
      </c>
      <c r="I10" s="394">
        <v>0</v>
      </c>
      <c r="J10" s="394">
        <v>0</v>
      </c>
      <c r="K10" s="394">
        <v>0</v>
      </c>
      <c r="L10" s="394">
        <v>0</v>
      </c>
      <c r="M10" s="394">
        <v>0</v>
      </c>
      <c r="N10" s="394">
        <v>0</v>
      </c>
      <c r="O10" s="394">
        <v>0</v>
      </c>
      <c r="P10" s="394">
        <v>0</v>
      </c>
      <c r="Q10" s="423">
        <v>0</v>
      </c>
      <c r="R10" s="489">
        <v>0</v>
      </c>
      <c r="S10" s="490">
        <v>0</v>
      </c>
      <c r="T10" s="490">
        <v>0</v>
      </c>
      <c r="U10" s="491">
        <v>0</v>
      </c>
      <c r="V10" s="492"/>
      <c r="W10" s="393">
        <v>0</v>
      </c>
      <c r="X10" s="394">
        <v>0</v>
      </c>
      <c r="Y10" s="394">
        <v>18892.5</v>
      </c>
      <c r="Z10" s="394">
        <v>0</v>
      </c>
      <c r="AA10" s="394">
        <v>20034.41</v>
      </c>
      <c r="AB10" s="394">
        <v>0</v>
      </c>
      <c r="AC10" s="394">
        <v>123.75</v>
      </c>
      <c r="AD10" s="394">
        <v>1930.46</v>
      </c>
      <c r="AE10" s="394">
        <v>2050</v>
      </c>
      <c r="AF10" s="394">
        <v>4431.45</v>
      </c>
      <c r="AG10" s="394">
        <v>8267.4</v>
      </c>
      <c r="AH10" s="423">
        <v>0</v>
      </c>
      <c r="AI10" s="489">
        <v>44606.12</v>
      </c>
      <c r="AJ10" s="490">
        <f>AI10/38857</f>
        <v>1.14795583807293</v>
      </c>
      <c r="AK10" s="490">
        <v>11123.85</v>
      </c>
      <c r="AL10" s="491">
        <f>AK10/38857</f>
        <v>0.286276603958103</v>
      </c>
      <c r="AM10" s="493" t="s">
        <v>57</v>
      </c>
      <c r="AN10" s="393">
        <v>171074.5</v>
      </c>
      <c r="AO10" s="394">
        <v>136451.59</v>
      </c>
      <c r="AP10" s="394">
        <v>120974.81</v>
      </c>
      <c r="AQ10" s="394">
        <v>125990.68</v>
      </c>
      <c r="AR10" s="394">
        <v>168750.13</v>
      </c>
      <c r="AS10" s="394">
        <v>153884.63</v>
      </c>
      <c r="AT10" s="394">
        <v>241265.48</v>
      </c>
      <c r="AU10" s="394">
        <v>157463</v>
      </c>
      <c r="AV10" s="394">
        <v>138489.49</v>
      </c>
      <c r="AW10" s="394">
        <v>158118.1</v>
      </c>
      <c r="AX10" s="394">
        <v>132249</v>
      </c>
      <c r="AY10" s="423">
        <v>243421.51</v>
      </c>
      <c r="AZ10" s="494">
        <v>1839715.08</v>
      </c>
      <c r="BA10" s="495">
        <f>AZ10/21978</f>
        <v>83.7071198471199</v>
      </c>
      <c r="BB10" s="495">
        <v>108417.84</v>
      </c>
      <c r="BC10" s="495">
        <f>BB10/21978</f>
        <v>4.93301665301665</v>
      </c>
      <c r="BD10" s="496" t="s">
        <v>58</v>
      </c>
      <c r="BE10" s="393">
        <v>96093.71</v>
      </c>
      <c r="BF10" s="394">
        <v>173799</v>
      </c>
      <c r="BG10" s="394">
        <v>117328.21</v>
      </c>
      <c r="BH10" s="394">
        <v>159636.94</v>
      </c>
      <c r="BI10" s="394">
        <v>128995</v>
      </c>
      <c r="BJ10" s="394">
        <v>192085.59</v>
      </c>
      <c r="BK10" s="394">
        <v>212391.75</v>
      </c>
      <c r="BL10" s="394">
        <v>121803.6</v>
      </c>
      <c r="BM10" s="394">
        <v>107613.64</v>
      </c>
      <c r="BN10" s="394">
        <v>136021.6</v>
      </c>
      <c r="BO10" s="394">
        <v>179529.95</v>
      </c>
      <c r="BP10" s="423">
        <v>175842.86</v>
      </c>
      <c r="BQ10" s="494"/>
      <c r="BR10" s="495"/>
      <c r="BS10" s="495"/>
      <c r="BT10" s="497"/>
      <c r="BU10" s="498"/>
      <c r="BV10" s="393">
        <v>149152.1</v>
      </c>
      <c r="BW10" s="394">
        <v>116785</v>
      </c>
      <c r="BX10" s="394">
        <v>116785</v>
      </c>
      <c r="BY10" s="394">
        <v>146155</v>
      </c>
      <c r="BZ10" s="394">
        <v>133535.4</v>
      </c>
      <c r="CA10" s="394">
        <v>162267.72</v>
      </c>
      <c r="CB10" s="394">
        <v>234792.39</v>
      </c>
      <c r="CC10" s="394">
        <v>151230.74</v>
      </c>
      <c r="CD10" s="394">
        <v>161333.7</v>
      </c>
      <c r="CE10" s="394">
        <v>169526.4</v>
      </c>
      <c r="CF10" s="394">
        <v>139403</v>
      </c>
      <c r="CG10" s="423">
        <v>244597.6</v>
      </c>
      <c r="CH10" s="494"/>
      <c r="CI10" s="495"/>
      <c r="CJ10" s="495"/>
      <c r="CK10" s="497"/>
      <c r="CL10" s="498"/>
      <c r="CM10" s="447">
        <v>167257.25</v>
      </c>
      <c r="CN10" s="448">
        <v>130392.5</v>
      </c>
      <c r="CO10" s="448">
        <v>138314.71</v>
      </c>
      <c r="CP10" s="448">
        <v>162198.71</v>
      </c>
      <c r="CQ10" s="448">
        <v>138056</v>
      </c>
      <c r="CR10" s="448">
        <v>142225.18</v>
      </c>
      <c r="CS10" s="448">
        <v>258376.49</v>
      </c>
      <c r="CT10" s="448">
        <f>+FC10</f>
        <v>166488</v>
      </c>
      <c r="CU10" s="448">
        <v>163758</v>
      </c>
      <c r="CV10" s="448">
        <v>138962</v>
      </c>
      <c r="CW10" s="394">
        <v>159071.5</v>
      </c>
      <c r="CX10" s="509">
        <v>0</v>
      </c>
      <c r="CY10" s="510">
        <f>+DG10+DN10+DU10+EB10+EI10+EP10+EW10+FD10+FK10+FR10+FY10+GF10</f>
        <v>1334832.49</v>
      </c>
      <c r="CZ10" s="511">
        <f>CY10/DC10</f>
        <v>37.151952183473</v>
      </c>
      <c r="DA10" s="510">
        <f>+DI10+DP10+DW10+ED10+EK10+ER10+EY10+FF10+FM10+FT10+GA10+GH10</f>
        <v>124695.89</v>
      </c>
      <c r="DB10" s="514">
        <f>DA10/DC10</f>
        <v>3.47061955523393</v>
      </c>
      <c r="DC10" s="515">
        <f>+DR10+EF10+EM10+ET10+FA10+FH10+FO10+FV10+GC10+GJ10</f>
        <v>35929</v>
      </c>
      <c r="DF10" s="469">
        <v>167257.25</v>
      </c>
      <c r="DG10" s="516"/>
      <c r="DH10" s="517"/>
      <c r="DI10" s="517"/>
      <c r="DJ10" s="518"/>
      <c r="DK10" s="519">
        <v>0</v>
      </c>
      <c r="DM10" s="482">
        <v>130392.5</v>
      </c>
      <c r="DN10" s="520">
        <v>130392.5</v>
      </c>
      <c r="DO10" s="521">
        <f>DN10/DR10</f>
        <v>31.8030487804878</v>
      </c>
      <c r="DP10" s="521"/>
      <c r="DQ10" s="522"/>
      <c r="DR10" s="523">
        <v>4100</v>
      </c>
      <c r="DT10" s="482">
        <v>138314.71</v>
      </c>
      <c r="DU10" s="520"/>
      <c r="DV10" s="521"/>
      <c r="DW10" s="521"/>
      <c r="DX10" s="522"/>
      <c r="DY10" s="519">
        <v>0</v>
      </c>
      <c r="EA10" s="482">
        <v>162198.71</v>
      </c>
      <c r="EB10" s="520">
        <v>135455</v>
      </c>
      <c r="EC10" s="521">
        <f>EB10/EF10</f>
        <v>17.799605781866</v>
      </c>
      <c r="ED10" s="521">
        <v>26743.71</v>
      </c>
      <c r="EE10" s="522">
        <f>ED10/EF10</f>
        <v>3.51428515111695</v>
      </c>
      <c r="EF10" s="523">
        <v>7610</v>
      </c>
      <c r="EH10" s="482">
        <v>138056</v>
      </c>
      <c r="EI10" s="520">
        <v>135455</v>
      </c>
      <c r="EJ10" s="521">
        <f>EI10/EM10</f>
        <v>32.0224586288416</v>
      </c>
      <c r="EK10" s="521">
        <v>2601</v>
      </c>
      <c r="EL10" s="522">
        <f>EK10/EM10</f>
        <v>0.614893617021277</v>
      </c>
      <c r="EM10" s="523">
        <v>4230</v>
      </c>
      <c r="EO10" s="482">
        <v>142225.18</v>
      </c>
      <c r="EP10" s="524">
        <v>135455</v>
      </c>
      <c r="EQ10" s="525">
        <f>EP10/ET10</f>
        <v>31.1033295063146</v>
      </c>
      <c r="ER10" s="525">
        <v>6770.18</v>
      </c>
      <c r="ES10" s="526">
        <f>ER10/ET10</f>
        <v>1.55457634902411</v>
      </c>
      <c r="ET10" s="523">
        <v>4355</v>
      </c>
      <c r="EV10" s="482">
        <v>258376.49</v>
      </c>
      <c r="EW10" s="524">
        <v>253754.99</v>
      </c>
      <c r="EX10" s="525">
        <f>EW10/FA10</f>
        <v>53.6479894291755</v>
      </c>
      <c r="EY10" s="525">
        <v>4621.5</v>
      </c>
      <c r="EZ10" s="526">
        <f>EY10/FA10</f>
        <v>0.977061310782241</v>
      </c>
      <c r="FA10" s="523">
        <v>4730</v>
      </c>
      <c r="FC10" s="482">
        <v>166488</v>
      </c>
      <c r="FD10" s="524">
        <v>135955</v>
      </c>
      <c r="FE10" s="525">
        <f>FD10/FH10</f>
        <v>28.4424686192469</v>
      </c>
      <c r="FF10" s="525">
        <v>30533</v>
      </c>
      <c r="FG10" s="526">
        <f>FF10/FH10</f>
        <v>6.38765690376569</v>
      </c>
      <c r="FH10" s="523">
        <v>4780</v>
      </c>
      <c r="FJ10" s="482">
        <v>163758</v>
      </c>
      <c r="FK10" s="524">
        <v>137455</v>
      </c>
      <c r="FL10" s="525">
        <f>FK10/FO10</f>
        <v>42.5557275541796</v>
      </c>
      <c r="FM10" s="525">
        <v>26303</v>
      </c>
      <c r="FN10" s="526">
        <f>FM10/FO10</f>
        <v>8.14334365325077</v>
      </c>
      <c r="FO10" s="523">
        <v>3230</v>
      </c>
      <c r="FQ10" s="394">
        <v>138962</v>
      </c>
      <c r="FR10" s="524">
        <v>135455</v>
      </c>
      <c r="FS10" s="525">
        <f>FR10/FV10</f>
        <v>52.0980769230769</v>
      </c>
      <c r="FT10" s="525">
        <v>3507</v>
      </c>
      <c r="FU10" s="526">
        <f>FT10/FV10</f>
        <v>1.34884615384615</v>
      </c>
      <c r="FV10" s="523">
        <v>2600</v>
      </c>
      <c r="FX10" s="394">
        <v>159071.5</v>
      </c>
      <c r="FY10" s="524">
        <v>135455</v>
      </c>
      <c r="FZ10" s="525">
        <f>FY10/GC10</f>
        <v>559.731404958678</v>
      </c>
      <c r="GA10" s="525">
        <v>23616.5</v>
      </c>
      <c r="GB10" s="526">
        <f>GA10/GC10</f>
        <v>97.5888429752066</v>
      </c>
      <c r="GC10" s="523">
        <v>242</v>
      </c>
      <c r="GE10" s="527">
        <f t="shared" si="0"/>
        <v>0</v>
      </c>
      <c r="GF10" s="528">
        <v>0</v>
      </c>
      <c r="GG10" s="525">
        <f>GF10/GJ10</f>
        <v>0</v>
      </c>
      <c r="GH10" s="529">
        <v>0</v>
      </c>
      <c r="GI10" s="526">
        <f>GH10/GJ10</f>
        <v>0</v>
      </c>
      <c r="GJ10" s="523">
        <v>52</v>
      </c>
    </row>
    <row r="11" s="375" customFormat="1" ht="45" customHeight="1" spans="2:192">
      <c r="B11" s="400" t="s">
        <v>62</v>
      </c>
      <c r="C11" s="401"/>
      <c r="D11" s="401"/>
      <c r="E11" s="402"/>
      <c r="F11" s="403">
        <f t="shared" ref="F11:Q11" si="1">SUM(F7:F10)</f>
        <v>1164836.99</v>
      </c>
      <c r="G11" s="403">
        <f t="shared" si="1"/>
        <v>1766236.9</v>
      </c>
      <c r="H11" s="403">
        <f t="shared" si="1"/>
        <v>1836346.84</v>
      </c>
      <c r="I11" s="403">
        <f t="shared" si="1"/>
        <v>1824534.46</v>
      </c>
      <c r="J11" s="403">
        <f t="shared" si="1"/>
        <v>1903335.52</v>
      </c>
      <c r="K11" s="403">
        <f t="shared" si="1"/>
        <v>1732939.93</v>
      </c>
      <c r="L11" s="403">
        <f t="shared" si="1"/>
        <v>2460478.01</v>
      </c>
      <c r="M11" s="403">
        <f t="shared" si="1"/>
        <v>1619042.52</v>
      </c>
      <c r="N11" s="403">
        <f t="shared" si="1"/>
        <v>1802233.18</v>
      </c>
      <c r="O11" s="403">
        <f t="shared" si="1"/>
        <v>1853318.28</v>
      </c>
      <c r="P11" s="403">
        <f t="shared" si="1"/>
        <v>2000132.64</v>
      </c>
      <c r="Q11" s="429">
        <f t="shared" si="1"/>
        <v>2463273.03</v>
      </c>
      <c r="R11"/>
      <c r="S11" s="430"/>
      <c r="T11"/>
      <c r="U11"/>
      <c r="V11"/>
      <c r="W11" s="403">
        <f t="shared" ref="W11:AH11" si="2">SUM(W7:W10)</f>
        <v>1634868.26</v>
      </c>
      <c r="X11" s="403">
        <f t="shared" si="2"/>
        <v>1673417.19</v>
      </c>
      <c r="Y11" s="403">
        <f t="shared" si="2"/>
        <v>1812538.95</v>
      </c>
      <c r="Z11" s="403">
        <f t="shared" si="2"/>
        <v>1782582.9</v>
      </c>
      <c r="AA11" s="403">
        <f t="shared" si="2"/>
        <v>1899776.52</v>
      </c>
      <c r="AB11" s="403">
        <f t="shared" si="2"/>
        <v>1888402.87</v>
      </c>
      <c r="AC11" s="403">
        <f t="shared" si="2"/>
        <v>2777978.15</v>
      </c>
      <c r="AD11" s="403">
        <f t="shared" si="2"/>
        <v>1862568.15</v>
      </c>
      <c r="AE11" s="403">
        <f t="shared" si="2"/>
        <v>1739034.28</v>
      </c>
      <c r="AF11" s="403">
        <f t="shared" si="2"/>
        <v>2140613.74</v>
      </c>
      <c r="AG11" s="403">
        <f t="shared" si="2"/>
        <v>2641545.43</v>
      </c>
      <c r="AH11" s="429">
        <f t="shared" si="2"/>
        <v>2744329.82</v>
      </c>
      <c r="AI11"/>
      <c r="AJ11"/>
      <c r="AK11"/>
      <c r="AL11"/>
      <c r="AM11"/>
      <c r="AN11" s="403">
        <f t="shared" ref="AN11:AY11" si="3">SUM(AN7:AN10)</f>
        <v>1888081.68</v>
      </c>
      <c r="AO11" s="403">
        <f t="shared" si="3"/>
        <v>1568110.63</v>
      </c>
      <c r="AP11" s="403">
        <f t="shared" si="3"/>
        <v>2098135.71</v>
      </c>
      <c r="AQ11" s="403">
        <f t="shared" si="3"/>
        <v>1968838.72</v>
      </c>
      <c r="AR11" s="403">
        <f t="shared" si="3"/>
        <v>2357664.82</v>
      </c>
      <c r="AS11" s="403">
        <f t="shared" si="3"/>
        <v>1789151.9</v>
      </c>
      <c r="AT11" s="403">
        <f t="shared" si="3"/>
        <v>2598441.85</v>
      </c>
      <c r="AU11" s="403">
        <f t="shared" si="3"/>
        <v>1894245.24</v>
      </c>
      <c r="AV11" s="403">
        <f t="shared" si="3"/>
        <v>1727754.92</v>
      </c>
      <c r="AW11" s="403">
        <f t="shared" si="3"/>
        <v>1676186.83</v>
      </c>
      <c r="AX11" s="403">
        <f t="shared" si="3"/>
        <v>2403941.89</v>
      </c>
      <c r="AY11" s="429">
        <f t="shared" si="3"/>
        <v>2542150.56</v>
      </c>
      <c r="AZ11"/>
      <c r="BA11"/>
      <c r="BB11"/>
      <c r="BC11"/>
      <c r="BD11"/>
      <c r="BE11" s="403">
        <f t="shared" ref="BE11:BP11" si="4">SUM(BE7:BE10)</f>
        <v>1334046.44</v>
      </c>
      <c r="BF11" s="403">
        <f t="shared" si="4"/>
        <v>1485131.6</v>
      </c>
      <c r="BG11" s="403">
        <f t="shared" si="4"/>
        <v>1347280.91</v>
      </c>
      <c r="BH11" s="403">
        <f t="shared" si="4"/>
        <v>1541755.51</v>
      </c>
      <c r="BI11" s="403">
        <f t="shared" si="4"/>
        <v>1496962.25</v>
      </c>
      <c r="BJ11" s="403">
        <f t="shared" si="4"/>
        <v>2517177.92</v>
      </c>
      <c r="BK11" s="403">
        <f t="shared" si="4"/>
        <v>2512940.83</v>
      </c>
      <c r="BL11" s="403">
        <f t="shared" si="4"/>
        <v>1615322.49</v>
      </c>
      <c r="BM11" s="403">
        <f t="shared" si="4"/>
        <v>1568683.13</v>
      </c>
      <c r="BN11" s="403">
        <f t="shared" si="4"/>
        <v>1653528.39</v>
      </c>
      <c r="BO11" s="403">
        <f t="shared" si="4"/>
        <v>1872982.42</v>
      </c>
      <c r="BP11" s="403">
        <f t="shared" si="4"/>
        <v>2636355.13</v>
      </c>
      <c r="BQ11"/>
      <c r="BR11"/>
      <c r="BS11"/>
      <c r="BT11"/>
      <c r="BU11"/>
      <c r="BV11" s="403">
        <f t="shared" ref="BV11:CG11" si="5">SUM(BV7:BV10)</f>
        <v>1354917.54</v>
      </c>
      <c r="BW11" s="403">
        <f t="shared" si="5"/>
        <v>1162629.53</v>
      </c>
      <c r="BX11" s="403">
        <f t="shared" si="5"/>
        <v>1748544.43</v>
      </c>
      <c r="BY11" s="403">
        <f t="shared" si="5"/>
        <v>1287926.92</v>
      </c>
      <c r="BZ11" s="403">
        <f t="shared" si="5"/>
        <v>1459463.83</v>
      </c>
      <c r="CA11" s="403">
        <f t="shared" si="5"/>
        <v>1498749.09</v>
      </c>
      <c r="CB11" s="403">
        <f t="shared" si="5"/>
        <v>2244030.25</v>
      </c>
      <c r="CC11" s="403">
        <f t="shared" si="5"/>
        <v>1886687.98</v>
      </c>
      <c r="CD11" s="403">
        <f t="shared" si="5"/>
        <v>1764684.99</v>
      </c>
      <c r="CE11" s="403">
        <f t="shared" si="5"/>
        <v>2044163.74</v>
      </c>
      <c r="CF11" s="403">
        <f t="shared" si="5"/>
        <v>2032923.33</v>
      </c>
      <c r="CG11" s="403">
        <f t="shared" si="5"/>
        <v>2945344.68</v>
      </c>
      <c r="CH11"/>
      <c r="CI11"/>
      <c r="CJ11"/>
      <c r="CK11"/>
      <c r="CL11"/>
      <c r="CM11" s="503">
        <f t="shared" ref="CM11:CX11" si="6">SUM(CM7:CM10)</f>
        <v>1539355.38</v>
      </c>
      <c r="CN11" s="503">
        <f t="shared" si="6"/>
        <v>1481789.85</v>
      </c>
      <c r="CO11" s="503">
        <f t="shared" si="6"/>
        <v>1887289.98</v>
      </c>
      <c r="CP11" s="503">
        <f t="shared" si="6"/>
        <v>1804844.29</v>
      </c>
      <c r="CQ11" s="503">
        <f t="shared" si="6"/>
        <v>1608755.51</v>
      </c>
      <c r="CR11" s="503">
        <f t="shared" si="6"/>
        <v>1894285.47</v>
      </c>
      <c r="CS11" s="503">
        <f t="shared" si="6"/>
        <v>2886038.69</v>
      </c>
      <c r="CT11" s="503">
        <f t="shared" si="6"/>
        <v>2411003.74</v>
      </c>
      <c r="CU11" s="512">
        <f t="shared" si="6"/>
        <v>2044783.75</v>
      </c>
      <c r="CV11" s="512">
        <f t="shared" si="6"/>
        <v>1964380.74</v>
      </c>
      <c r="CW11" s="512">
        <f t="shared" si="6"/>
        <v>2452222.97</v>
      </c>
      <c r="CX11" s="513">
        <f t="shared" si="6"/>
        <v>0</v>
      </c>
      <c r="CY11"/>
      <c r="CZ11"/>
      <c r="DA11"/>
      <c r="DB11"/>
      <c r="DC11"/>
      <c r="DF11" s="473">
        <f>SUM(DF7:DF10)</f>
        <v>1539355.38</v>
      </c>
      <c r="DG11" s="474" t="s">
        <v>84</v>
      </c>
      <c r="DH11" s="475"/>
      <c r="DI11" s="475"/>
      <c r="DJ11" s="475"/>
      <c r="DK11" s="475"/>
      <c r="DM11" s="473">
        <f>SUM(DM7:DM10)</f>
        <v>1481789.85</v>
      </c>
      <c r="DN11"/>
      <c r="DO11"/>
      <c r="DP11"/>
      <c r="DQ11"/>
      <c r="DR11"/>
      <c r="DT11" s="473">
        <f>SUM(DT7:DT10)</f>
        <v>1887289.98</v>
      </c>
      <c r="DU11" s="474" t="s">
        <v>84</v>
      </c>
      <c r="DV11" s="475"/>
      <c r="DW11" s="475"/>
      <c r="DX11" s="475"/>
      <c r="DY11" s="475"/>
      <c r="EA11" s="473">
        <f>SUM(EA7:EA10)</f>
        <v>1804844.29</v>
      </c>
      <c r="EB11" s="474" t="s">
        <v>85</v>
      </c>
      <c r="EC11" s="475"/>
      <c r="ED11" s="475"/>
      <c r="EE11" s="475"/>
      <c r="EF11" s="475"/>
      <c r="EH11" s="473">
        <f>SUM(EH7:EH10)</f>
        <v>1608755.51</v>
      </c>
      <c r="EI11" s="474"/>
      <c r="EJ11" s="475"/>
      <c r="EK11" s="475"/>
      <c r="EL11" s="475"/>
      <c r="EM11" s="475"/>
      <c r="EO11" s="473">
        <f>SUM(EO7:EO10)</f>
        <v>1894285.47</v>
      </c>
      <c r="EP11" s="474"/>
      <c r="EQ11" s="475"/>
      <c r="ER11" s="475"/>
      <c r="ES11" s="475"/>
      <c r="ET11" s="475"/>
      <c r="EV11" s="473">
        <f>SUM(EV7:EV10)</f>
        <v>2886038.69</v>
      </c>
      <c r="EW11" s="474"/>
      <c r="EX11" s="475"/>
      <c r="EY11" s="475"/>
      <c r="EZ11" s="475"/>
      <c r="FA11" s="475"/>
      <c r="FC11" s="473">
        <f>SUM(FC7:FC10)</f>
        <v>2411003.74</v>
      </c>
      <c r="FD11" s="474"/>
      <c r="FE11" s="475"/>
      <c r="FF11" s="475"/>
      <c r="FG11" s="475"/>
      <c r="FH11" s="475"/>
      <c r="FJ11" s="473">
        <f>SUM(FJ7:FJ10)</f>
        <v>2044783.75</v>
      </c>
      <c r="FK11" s="474"/>
      <c r="FL11" s="475"/>
      <c r="FM11" s="475"/>
      <c r="FN11" s="475"/>
      <c r="FO11" s="475"/>
      <c r="FQ11" s="473">
        <f>SUM(FQ7:FQ10)</f>
        <v>1964380.74</v>
      </c>
      <c r="FR11" s="474"/>
      <c r="FS11" s="475"/>
      <c r="FT11" s="475"/>
      <c r="FU11" s="475"/>
      <c r="FV11" s="475"/>
      <c r="FX11" s="473">
        <f>SUM(FX7:FX10)</f>
        <v>2452222.97</v>
      </c>
      <c r="FY11" s="474"/>
      <c r="FZ11" s="475"/>
      <c r="GA11" s="475"/>
      <c r="GB11" s="475"/>
      <c r="GC11" s="475"/>
      <c r="GE11" s="473">
        <f>SUM(GE7:GE10)</f>
        <v>0</v>
      </c>
      <c r="GF11" s="474"/>
      <c r="GG11" s="475"/>
      <c r="GH11" s="475"/>
      <c r="GI11" s="475"/>
      <c r="GJ11" s="475"/>
    </row>
    <row r="12" ht="48.75" customHeight="1" spans="2:160">
      <c r="B12" s="404" t="s">
        <v>63</v>
      </c>
      <c r="C12" s="405"/>
      <c r="D12" s="405"/>
      <c r="E12" s="406"/>
      <c r="F12" s="407">
        <f>SUM(F11:Q11)</f>
        <v>22426708.3</v>
      </c>
      <c r="G12" s="408"/>
      <c r="H12" s="408"/>
      <c r="I12" s="408"/>
      <c r="J12" s="408"/>
      <c r="K12" s="408"/>
      <c r="L12" s="408"/>
      <c r="M12" s="408"/>
      <c r="N12" s="408"/>
      <c r="O12" s="408"/>
      <c r="P12" s="408"/>
      <c r="Q12" s="431"/>
      <c r="R12" s="432"/>
      <c r="S12" s="432"/>
      <c r="T12" s="432"/>
      <c r="U12" s="432"/>
      <c r="V12" s="432"/>
      <c r="W12" s="407">
        <f>SUM(W11:AH11)</f>
        <v>24597656.26</v>
      </c>
      <c r="X12" s="408"/>
      <c r="Y12" s="408"/>
      <c r="Z12" s="408"/>
      <c r="AA12" s="408"/>
      <c r="AB12" s="408"/>
      <c r="AC12" s="408"/>
      <c r="AD12" s="408"/>
      <c r="AE12" s="408"/>
      <c r="AF12" s="408"/>
      <c r="AG12" s="408"/>
      <c r="AH12" s="431"/>
      <c r="AI12" s="432"/>
      <c r="AJ12" s="432"/>
      <c r="AK12" s="432"/>
      <c r="AL12" s="432"/>
      <c r="AM12" s="432"/>
      <c r="AN12" s="407">
        <f>SUM(AN11:AY11)</f>
        <v>24512704.75</v>
      </c>
      <c r="AO12" s="408"/>
      <c r="AP12" s="408"/>
      <c r="AQ12" s="408"/>
      <c r="AR12" s="408"/>
      <c r="AS12" s="408"/>
      <c r="AT12" s="408"/>
      <c r="AU12" s="408"/>
      <c r="AV12" s="408"/>
      <c r="AW12" s="408"/>
      <c r="AX12" s="408"/>
      <c r="AY12" s="431"/>
      <c r="AZ12" s="432"/>
      <c r="BA12" s="432"/>
      <c r="BB12" s="432"/>
      <c r="BC12" s="432"/>
      <c r="BD12" s="432"/>
      <c r="BE12" s="407">
        <f>SUM(BE11:BP11)</f>
        <v>21582167.02</v>
      </c>
      <c r="BF12" s="408"/>
      <c r="BG12" s="408"/>
      <c r="BH12" s="408"/>
      <c r="BI12" s="408"/>
      <c r="BJ12" s="408"/>
      <c r="BK12" s="408"/>
      <c r="BL12" s="408"/>
      <c r="BM12" s="408"/>
      <c r="BN12" s="408"/>
      <c r="BO12" s="408"/>
      <c r="BP12" s="431"/>
      <c r="BQ12" s="432"/>
      <c r="BR12" s="432"/>
      <c r="BS12" s="432"/>
      <c r="BT12" s="432"/>
      <c r="BU12" s="432"/>
      <c r="BV12" s="407">
        <f>SUM(BV11:CG11)</f>
        <v>21430066.31</v>
      </c>
      <c r="BW12" s="408"/>
      <c r="BX12" s="408"/>
      <c r="BY12" s="408"/>
      <c r="BZ12" s="408"/>
      <c r="CA12" s="408"/>
      <c r="CB12" s="408"/>
      <c r="CC12" s="408"/>
      <c r="CD12" s="408"/>
      <c r="CE12" s="408"/>
      <c r="CF12" s="408"/>
      <c r="CG12" s="431"/>
      <c r="CH12" s="432"/>
      <c r="CI12" s="432"/>
      <c r="CJ12" s="432"/>
      <c r="CK12" s="432"/>
      <c r="CL12" s="432"/>
      <c r="CM12" s="452">
        <f>SUM(CM11:CX11)</f>
        <v>21974750.37</v>
      </c>
      <c r="CN12" s="453"/>
      <c r="CO12" s="453"/>
      <c r="CP12" s="453"/>
      <c r="CQ12" s="453"/>
      <c r="CR12" s="453"/>
      <c r="CS12" s="453"/>
      <c r="CT12" s="453"/>
      <c r="CU12" s="453"/>
      <c r="CV12" s="453"/>
      <c r="CW12" s="453"/>
      <c r="CX12" s="453"/>
      <c r="CY12" s="453"/>
      <c r="CZ12" s="453"/>
      <c r="DA12" s="453"/>
      <c r="DB12" s="453"/>
      <c r="DC12" s="476"/>
      <c r="EW12" s="430"/>
      <c r="FD12" s="430"/>
    </row>
    <row r="14" ht="21" spans="2:22">
      <c r="B14" s="409" t="s">
        <v>72</v>
      </c>
      <c r="C14" s="410"/>
      <c r="D14" s="410"/>
      <c r="E14" s="410"/>
      <c r="F14" s="410"/>
      <c r="G14" s="410"/>
      <c r="H14" s="410"/>
      <c r="I14" s="410"/>
      <c r="J14" s="410"/>
      <c r="K14" s="410"/>
      <c r="L14" s="410"/>
      <c r="M14" s="410"/>
      <c r="N14" s="410"/>
      <c r="O14" s="410"/>
      <c r="P14" s="410"/>
      <c r="Q14" s="410"/>
      <c r="R14" s="410"/>
      <c r="S14" s="410"/>
      <c r="T14" s="410"/>
      <c r="U14" s="410"/>
      <c r="V14" s="410"/>
    </row>
    <row r="15" ht="132.75" customHeight="1" spans="2:22">
      <c r="B15" s="323" t="s">
        <v>86</v>
      </c>
      <c r="C15" s="323"/>
      <c r="D15" s="323"/>
      <c r="E15" s="323"/>
      <c r="F15" s="323"/>
      <c r="G15" s="323"/>
      <c r="H15" s="323"/>
      <c r="I15" s="323"/>
      <c r="J15" s="323"/>
      <c r="K15" s="323"/>
      <c r="L15" s="323"/>
      <c r="M15" s="323"/>
      <c r="N15" s="323"/>
      <c r="O15" s="323"/>
      <c r="P15" s="323"/>
      <c r="Q15" s="323"/>
      <c r="R15" s="323"/>
      <c r="S15" s="323"/>
      <c r="T15" s="323"/>
      <c r="U15" s="323"/>
      <c r="V15" s="323"/>
    </row>
  </sheetData>
  <mergeCells count="126">
    <mergeCell ref="B2:AY2"/>
    <mergeCell ref="BE2:CX2"/>
    <mergeCell ref="F4:AY4"/>
    <mergeCell ref="BE4:CX4"/>
    <mergeCell ref="F5:Q5"/>
    <mergeCell ref="W5:AH5"/>
    <mergeCell ref="AN5:AY5"/>
    <mergeCell ref="BE5:BP5"/>
    <mergeCell ref="BV5:CG5"/>
    <mergeCell ref="CM5:CX5"/>
    <mergeCell ref="B11:E11"/>
    <mergeCell ref="DG11:DK11"/>
    <mergeCell ref="DU11:DY11"/>
    <mergeCell ref="EB11:EF11"/>
    <mergeCell ref="EI11:EM11"/>
    <mergeCell ref="EP11:ET11"/>
    <mergeCell ref="EW11:FA11"/>
    <mergeCell ref="FD11:FH11"/>
    <mergeCell ref="FK11:FO11"/>
    <mergeCell ref="FR11:FV11"/>
    <mergeCell ref="FY11:GC11"/>
    <mergeCell ref="GF11:GJ11"/>
    <mergeCell ref="B12:E12"/>
    <mergeCell ref="F12:Q12"/>
    <mergeCell ref="W12:AH12"/>
    <mergeCell ref="AN12:AY12"/>
    <mergeCell ref="BE12:BP12"/>
    <mergeCell ref="BV12:CG12"/>
    <mergeCell ref="CM12:DC12"/>
    <mergeCell ref="B15:V15"/>
    <mergeCell ref="B4:B6"/>
    <mergeCell ref="B7:B10"/>
    <mergeCell ref="C4:C6"/>
    <mergeCell ref="C7:C10"/>
    <mergeCell ref="D4:D6"/>
    <mergeCell ref="E4:E6"/>
    <mergeCell ref="R5:R6"/>
    <mergeCell ref="S5:S6"/>
    <mergeCell ref="T5:T6"/>
    <mergeCell ref="U5:U6"/>
    <mergeCell ref="V5:V6"/>
    <mergeCell ref="AI5:AI6"/>
    <mergeCell ref="AJ5:AJ6"/>
    <mergeCell ref="AK5:AK6"/>
    <mergeCell ref="AL5:AL6"/>
    <mergeCell ref="AM5:AM6"/>
    <mergeCell ref="AZ5:AZ6"/>
    <mergeCell ref="BA5:BA6"/>
    <mergeCell ref="BB5:BB6"/>
    <mergeCell ref="BC5:BC6"/>
    <mergeCell ref="BD5:BD6"/>
    <mergeCell ref="BQ5:BQ6"/>
    <mergeCell ref="BR5:BR6"/>
    <mergeCell ref="BS5:BS6"/>
    <mergeCell ref="BT5:BT6"/>
    <mergeCell ref="BU5:BU6"/>
    <mergeCell ref="CH5:CH6"/>
    <mergeCell ref="CI5:CI6"/>
    <mergeCell ref="CJ5:CJ6"/>
    <mergeCell ref="CK5:CK6"/>
    <mergeCell ref="CL5:CL6"/>
    <mergeCell ref="CY5:CY6"/>
    <mergeCell ref="CZ5:CZ6"/>
    <mergeCell ref="DA5:DA6"/>
    <mergeCell ref="DB5:DB6"/>
    <mergeCell ref="DC5:DC6"/>
    <mergeCell ref="DG5:DG6"/>
    <mergeCell ref="DH5:DH6"/>
    <mergeCell ref="DI5:DI6"/>
    <mergeCell ref="DJ5:DJ6"/>
    <mergeCell ref="DK5:DK6"/>
    <mergeCell ref="DN5:DN6"/>
    <mergeCell ref="DO5:DO6"/>
    <mergeCell ref="DP5:DP6"/>
    <mergeCell ref="DQ5:DQ6"/>
    <mergeCell ref="DR5:DR6"/>
    <mergeCell ref="DU5:DU6"/>
    <mergeCell ref="DV5:DV6"/>
    <mergeCell ref="DW5:DW6"/>
    <mergeCell ref="DX5:DX6"/>
    <mergeCell ref="DY5:DY6"/>
    <mergeCell ref="EB5:EB6"/>
    <mergeCell ref="EC5:EC6"/>
    <mergeCell ref="ED5:ED6"/>
    <mergeCell ref="EE5:EE6"/>
    <mergeCell ref="EF5:EF6"/>
    <mergeCell ref="EI5:EI6"/>
    <mergeCell ref="EJ5:EJ6"/>
    <mergeCell ref="EK5:EK6"/>
    <mergeCell ref="EL5:EL6"/>
    <mergeCell ref="EM5:EM6"/>
    <mergeCell ref="EP5:EP6"/>
    <mergeCell ref="EQ5:EQ6"/>
    <mergeCell ref="ER5:ER6"/>
    <mergeCell ref="ES5:ES6"/>
    <mergeCell ref="ET5:ET6"/>
    <mergeCell ref="EW5:EW6"/>
    <mergeCell ref="EX5:EX6"/>
    <mergeCell ref="EY5:EY6"/>
    <mergeCell ref="EZ5:EZ6"/>
    <mergeCell ref="FA5:FA6"/>
    <mergeCell ref="FD5:FD6"/>
    <mergeCell ref="FE5:FE6"/>
    <mergeCell ref="FF5:FF6"/>
    <mergeCell ref="FG5:FG6"/>
    <mergeCell ref="FH5:FH6"/>
    <mergeCell ref="FK5:FK6"/>
    <mergeCell ref="FL5:FL6"/>
    <mergeCell ref="FM5:FM6"/>
    <mergeCell ref="FN5:FN6"/>
    <mergeCell ref="FO5:FO6"/>
    <mergeCell ref="FR5:FR6"/>
    <mergeCell ref="FS5:FS6"/>
    <mergeCell ref="FT5:FT6"/>
    <mergeCell ref="FU5:FU6"/>
    <mergeCell ref="FV5:FV6"/>
    <mergeCell ref="FY5:FY6"/>
    <mergeCell ref="FZ5:FZ6"/>
    <mergeCell ref="GA5:GA6"/>
    <mergeCell ref="GB5:GB6"/>
    <mergeCell ref="GC5:GC6"/>
    <mergeCell ref="GF5:GF6"/>
    <mergeCell ref="GG5:GG6"/>
    <mergeCell ref="GH5:GH6"/>
    <mergeCell ref="GI5:GI6"/>
    <mergeCell ref="GJ5:GJ6"/>
  </mergeCells>
  <printOptions horizontalCentered="1"/>
  <pageMargins left="0.708661417322835" right="0.275590551181102" top="0.94488188976378" bottom="0.748031496062992" header="0.31496062992126" footer="0.31496062992126"/>
  <pageSetup paperSize="14" scale="10" fitToWidth="15" orientation="landscape"/>
  <headerFooter/>
  <rowBreaks count="1" manualBreakCount="1">
    <brk id="13" max="191"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pageSetUpPr fitToPage="1"/>
  </sheetPr>
  <dimension ref="B2:GJ14"/>
  <sheetViews>
    <sheetView showGridLines="0" view="pageBreakPreview" zoomScale="70" zoomScaleNormal="40" topLeftCell="DC3" workbookViewId="0">
      <pane ySplit="4" topLeftCell="A7" activePane="bottomLeft" state="frozen"/>
      <selection/>
      <selection pane="bottomLeft" activeCell="GM10" sqref="GM10"/>
    </sheetView>
  </sheetViews>
  <sheetFormatPr defaultColWidth="11.3714285714286" defaultRowHeight="15"/>
  <cols>
    <col min="1" max="1" width="7.12380952380952" customWidth="1"/>
    <col min="2" max="2" width="22.6285714285714" customWidth="1"/>
    <col min="3" max="3" width="17.247619047619" customWidth="1"/>
    <col min="4" max="4" width="31.1238095238095" customWidth="1"/>
    <col min="5" max="5" width="37.3714285714286" customWidth="1"/>
    <col min="6" max="6" width="14.247619047619" hidden="1" customWidth="1"/>
    <col min="7" max="12" width="14.1238095238095" hidden="1" customWidth="1"/>
    <col min="13" max="13" width="14.247619047619" hidden="1" customWidth="1"/>
    <col min="14" max="17" width="14.1238095238095" hidden="1" customWidth="1"/>
    <col min="18" max="18" width="18.8761904761905" hidden="1" customWidth="1"/>
    <col min="19" max="19" width="16" hidden="1" customWidth="1"/>
    <col min="20" max="20" width="15.6285714285714" hidden="1" customWidth="1"/>
    <col min="21" max="21" width="16.247619047619" hidden="1" customWidth="1"/>
    <col min="22" max="22" width="17" hidden="1" customWidth="1"/>
    <col min="23" max="23" width="15.8761904761905" hidden="1" customWidth="1"/>
    <col min="24" max="28" width="14.247619047619" hidden="1" customWidth="1"/>
    <col min="29" max="29" width="17.752380952381" hidden="1" customWidth="1"/>
    <col min="30" max="34" width="14.247619047619" hidden="1" customWidth="1"/>
    <col min="35" max="35" width="18.8761904761905" hidden="1" customWidth="1"/>
    <col min="36" max="36" width="16" hidden="1" customWidth="1"/>
    <col min="37" max="37" width="15.6285714285714" hidden="1" customWidth="1"/>
    <col min="38" max="38" width="16.247619047619" hidden="1" customWidth="1"/>
    <col min="39" max="39" width="17" hidden="1" customWidth="1"/>
    <col min="40" max="40" width="17.1238095238095" hidden="1" customWidth="1"/>
    <col min="41" max="41" width="16.752380952381" hidden="1" customWidth="1"/>
    <col min="42" max="42" width="17.1238095238095" hidden="1" customWidth="1"/>
    <col min="43" max="43" width="17.3714285714286" hidden="1" customWidth="1"/>
    <col min="44" max="44" width="17.8761904761905" hidden="1" customWidth="1"/>
    <col min="45" max="45" width="16.752380952381" hidden="1" customWidth="1"/>
    <col min="46" max="48" width="17.3714285714286" hidden="1" customWidth="1"/>
    <col min="49" max="49" width="17.1238095238095" hidden="1" customWidth="1"/>
    <col min="50" max="51" width="17.3714285714286" hidden="1" customWidth="1"/>
    <col min="52" max="52" width="18.8761904761905" hidden="1" customWidth="1"/>
    <col min="53" max="53" width="16" hidden="1" customWidth="1"/>
    <col min="54" max="54" width="15.6285714285714" hidden="1" customWidth="1"/>
    <col min="55" max="55" width="16.247619047619" hidden="1" customWidth="1"/>
    <col min="56" max="56" width="17" hidden="1" customWidth="1"/>
    <col min="57" max="68" width="14.247619047619" hidden="1" customWidth="1"/>
    <col min="69" max="69" width="18.8761904761905" hidden="1" customWidth="1"/>
    <col min="70" max="70" width="16" hidden="1" customWidth="1"/>
    <col min="71" max="71" width="15.6285714285714" hidden="1" customWidth="1"/>
    <col min="72" max="72" width="16.247619047619" hidden="1" customWidth="1"/>
    <col min="73" max="73" width="17" hidden="1" customWidth="1"/>
    <col min="74" max="85" width="14.247619047619" hidden="1" customWidth="1"/>
    <col min="86" max="86" width="18.8761904761905" hidden="1" customWidth="1"/>
    <col min="87" max="87" width="16" hidden="1" customWidth="1"/>
    <col min="88" max="88" width="15.6285714285714" hidden="1" customWidth="1"/>
    <col min="89" max="89" width="16.247619047619" hidden="1" customWidth="1"/>
    <col min="90" max="90" width="17" hidden="1" customWidth="1"/>
    <col min="91" max="91" width="18" customWidth="1"/>
    <col min="92" max="92" width="17" customWidth="1"/>
    <col min="93" max="93" width="17.6285714285714" customWidth="1"/>
    <col min="94" max="94" width="17.1238095238095" customWidth="1"/>
    <col min="95" max="95" width="18.752380952381" customWidth="1"/>
    <col min="96" max="96" width="17" customWidth="1"/>
    <col min="97" max="97" width="17.6285714285714" customWidth="1"/>
    <col min="98" max="99" width="16.752380952381" customWidth="1"/>
    <col min="100" max="101" width="15.8761904761905" customWidth="1"/>
    <col min="102" max="102" width="17.3714285714286" customWidth="1"/>
    <col min="103" max="103" width="18.8761904761905" customWidth="1"/>
    <col min="104" max="104" width="16" customWidth="1"/>
    <col min="105" max="105" width="16.8761904761905" customWidth="1"/>
    <col min="106" max="106" width="16.247619047619" customWidth="1"/>
    <col min="107" max="107" width="18.3714285714286" customWidth="1"/>
    <col min="108" max="109" width="11.3714285714286" hidden="1" customWidth="1"/>
    <col min="110" max="110" width="19.1238095238095" hidden="1" customWidth="1"/>
    <col min="111" max="111" width="18.8761904761905" hidden="1" customWidth="1"/>
    <col min="112" max="112" width="16" hidden="1" customWidth="1"/>
    <col min="113" max="113" width="15.6285714285714" hidden="1" customWidth="1"/>
    <col min="114" max="114" width="16.247619047619" hidden="1" customWidth="1"/>
    <col min="115" max="115" width="19" hidden="1" customWidth="1"/>
    <col min="116" max="116" width="11.3714285714286" hidden="1" customWidth="1"/>
    <col min="117" max="117" width="19.1238095238095" hidden="1" customWidth="1"/>
    <col min="118" max="118" width="18.8761904761905" hidden="1" customWidth="1"/>
    <col min="119" max="119" width="16" hidden="1" customWidth="1"/>
    <col min="120" max="120" width="15.6285714285714" hidden="1" customWidth="1"/>
    <col min="121" max="121" width="16.247619047619" hidden="1" customWidth="1"/>
    <col min="122" max="122" width="17" hidden="1" customWidth="1"/>
    <col min="123" max="123" width="11.3714285714286" hidden="1" customWidth="1"/>
    <col min="124" max="124" width="19.1238095238095" hidden="1" customWidth="1"/>
    <col min="125" max="125" width="18.8761904761905" hidden="1" customWidth="1"/>
    <col min="126" max="126" width="16" hidden="1" customWidth="1"/>
    <col min="127" max="127" width="15.6285714285714" hidden="1" customWidth="1"/>
    <col min="128" max="128" width="16.247619047619" hidden="1" customWidth="1"/>
    <col min="129" max="129" width="17" hidden="1" customWidth="1"/>
    <col min="130" max="130" width="11.3714285714286" hidden="1" customWidth="1"/>
    <col min="131" max="131" width="19.1238095238095" hidden="1" customWidth="1"/>
    <col min="132" max="132" width="18.8761904761905" hidden="1" customWidth="1"/>
    <col min="133" max="133" width="16" hidden="1" customWidth="1"/>
    <col min="134" max="134" width="15.6285714285714" hidden="1" customWidth="1"/>
    <col min="135" max="135" width="16.247619047619" hidden="1" customWidth="1"/>
    <col min="136" max="136" width="17" hidden="1" customWidth="1"/>
    <col min="137" max="137" width="11.3714285714286" hidden="1" customWidth="1"/>
    <col min="138" max="138" width="19.1238095238095" hidden="1" customWidth="1"/>
    <col min="139" max="139" width="18.8761904761905" hidden="1" customWidth="1"/>
    <col min="140" max="140" width="16" hidden="1" customWidth="1"/>
    <col min="141" max="141" width="15.6285714285714" hidden="1" customWidth="1"/>
    <col min="142" max="142" width="16.247619047619" hidden="1" customWidth="1"/>
    <col min="143" max="143" width="17" hidden="1" customWidth="1"/>
    <col min="144" max="144" width="11.3714285714286" hidden="1" customWidth="1"/>
    <col min="145" max="145" width="18.8761904761905" hidden="1" customWidth="1"/>
    <col min="146" max="149" width="15.3714285714286" hidden="1" customWidth="1"/>
    <col min="150" max="150" width="15.247619047619" hidden="1" customWidth="1"/>
    <col min="151" max="151" width="11.3714285714286" hidden="1" customWidth="1"/>
    <col min="152" max="152" width="17.3714285714286" hidden="1" customWidth="1"/>
    <col min="153" max="153" width="15.6285714285714" hidden="1" customWidth="1"/>
    <col min="154" max="156" width="15.3714285714286" hidden="1" customWidth="1"/>
    <col min="157" max="157" width="15.6285714285714" hidden="1" customWidth="1"/>
    <col min="158" max="158" width="11.3714285714286" hidden="1" customWidth="1"/>
    <col min="159" max="159" width="18.3714285714286" hidden="1" customWidth="1"/>
    <col min="160" max="161" width="14.247619047619" hidden="1" customWidth="1"/>
    <col min="162" max="162" width="16" hidden="1" customWidth="1"/>
    <col min="163" max="163" width="15" hidden="1" customWidth="1"/>
    <col min="164" max="164" width="17.8761904761905" hidden="1" customWidth="1"/>
    <col min="165" max="165" width="11.3714285714286" hidden="1" customWidth="1"/>
    <col min="166" max="166" width="22" hidden="1" customWidth="1"/>
    <col min="167" max="167" width="15.8761904761905" hidden="1" customWidth="1"/>
    <col min="168" max="172" width="11.3714285714286" hidden="1" customWidth="1"/>
    <col min="173" max="173" width="14.1238095238095" hidden="1" customWidth="1"/>
    <col min="174" max="174" width="13.247619047619" hidden="1" customWidth="1"/>
    <col min="175" max="179" width="11.3714285714286" hidden="1" customWidth="1"/>
    <col min="180" max="180" width="15" hidden="1" customWidth="1"/>
    <col min="181" max="181" width="15.8761904761905" hidden="1" customWidth="1"/>
    <col min="182" max="184" width="11.3714285714286" hidden="1" customWidth="1"/>
    <col min="185" max="185" width="18" hidden="1" customWidth="1"/>
    <col min="186" max="186" width="8.12380952380952" customWidth="1"/>
    <col min="187" max="187" width="15.3714285714286" customWidth="1"/>
    <col min="188" max="192" width="11.3714285714286" customWidth="1"/>
  </cols>
  <sheetData>
    <row r="2" ht="41.25" customHeight="1" spans="2:143">
      <c r="B2" s="376" t="s">
        <v>7</v>
      </c>
      <c r="C2" s="376"/>
      <c r="D2" s="376"/>
      <c r="E2" s="376"/>
      <c r="F2" s="376"/>
      <c r="G2" s="376"/>
      <c r="H2" s="376"/>
      <c r="I2" s="376"/>
      <c r="J2" s="376"/>
      <c r="K2" s="376"/>
      <c r="L2" s="376"/>
      <c r="M2" s="376"/>
      <c r="N2" s="376"/>
      <c r="O2" s="376"/>
      <c r="P2" s="376"/>
      <c r="Q2" s="376"/>
      <c r="R2" s="376"/>
      <c r="S2" s="376"/>
      <c r="T2" s="376"/>
      <c r="U2" s="376"/>
      <c r="V2" s="376"/>
      <c r="W2" s="376"/>
      <c r="X2" s="376"/>
      <c r="Y2" s="376"/>
      <c r="Z2" s="376"/>
      <c r="AA2" s="376"/>
      <c r="AB2" s="376"/>
      <c r="AC2" s="376"/>
      <c r="AD2" s="376"/>
      <c r="AE2" s="376"/>
      <c r="AF2" s="376"/>
      <c r="AG2" s="376"/>
      <c r="AH2" s="376"/>
      <c r="AI2" s="376"/>
      <c r="AJ2" s="376"/>
      <c r="AK2" s="376"/>
      <c r="AL2" s="376"/>
      <c r="AM2" s="376"/>
      <c r="AN2" s="376"/>
      <c r="AO2" s="376"/>
      <c r="AP2" s="376"/>
      <c r="AQ2" s="376"/>
      <c r="AR2" s="376"/>
      <c r="AS2" s="376"/>
      <c r="AT2" s="376"/>
      <c r="AU2" s="376"/>
      <c r="AV2" s="376"/>
      <c r="AW2" s="376"/>
      <c r="AX2" s="376"/>
      <c r="AY2" s="376"/>
      <c r="AZ2" s="376"/>
      <c r="BA2" s="376"/>
      <c r="BB2" s="376"/>
      <c r="BC2" s="376"/>
      <c r="BD2" s="376"/>
      <c r="BE2" s="376" t="s">
        <v>7</v>
      </c>
      <c r="BF2" s="376"/>
      <c r="BG2" s="376"/>
      <c r="BH2" s="376"/>
      <c r="BI2" s="376"/>
      <c r="BJ2" s="376"/>
      <c r="BK2" s="376"/>
      <c r="BL2" s="376"/>
      <c r="BM2" s="376"/>
      <c r="BN2" s="376"/>
      <c r="BO2" s="376"/>
      <c r="BP2" s="376"/>
      <c r="BQ2" s="376"/>
      <c r="BR2" s="376"/>
      <c r="BS2" s="376"/>
      <c r="BT2" s="376"/>
      <c r="BU2" s="376"/>
      <c r="BV2" s="376"/>
      <c r="BW2" s="376"/>
      <c r="BX2" s="376"/>
      <c r="BY2" s="376"/>
      <c r="BZ2" s="376"/>
      <c r="CA2" s="376"/>
      <c r="CB2" s="376"/>
      <c r="CC2" s="376"/>
      <c r="CD2" s="376"/>
      <c r="CE2" s="376"/>
      <c r="CF2" s="376"/>
      <c r="CG2" s="376"/>
      <c r="CH2" s="376"/>
      <c r="CI2" s="376"/>
      <c r="CJ2" s="376"/>
      <c r="CK2" s="376"/>
      <c r="CL2" s="376"/>
      <c r="CM2" s="376"/>
      <c r="CN2" s="376"/>
      <c r="CO2" s="376"/>
      <c r="CP2" s="376"/>
      <c r="CQ2" s="376"/>
      <c r="CR2" s="376"/>
      <c r="CS2" s="376"/>
      <c r="CT2" s="376"/>
      <c r="CU2" s="376"/>
      <c r="CV2" s="376"/>
      <c r="CW2" s="376"/>
      <c r="CX2" s="376"/>
      <c r="CY2" s="454"/>
      <c r="CZ2" s="454"/>
      <c r="DA2" s="454"/>
      <c r="DB2" s="454"/>
      <c r="DC2" s="454"/>
      <c r="DD2" s="454"/>
      <c r="DE2" s="454"/>
      <c r="DF2" s="454"/>
      <c r="DG2" s="454"/>
      <c r="DH2" s="454"/>
      <c r="DI2" s="454"/>
      <c r="DJ2" s="454"/>
      <c r="DK2" s="454"/>
      <c r="DL2" s="454"/>
      <c r="DM2" s="454"/>
      <c r="DN2" s="454"/>
      <c r="DO2" s="454"/>
      <c r="DP2" s="454"/>
      <c r="DQ2" s="454"/>
      <c r="DR2" s="454"/>
      <c r="DT2" s="454"/>
      <c r="DU2" s="454"/>
      <c r="DV2" s="454"/>
      <c r="DW2" s="454"/>
      <c r="DX2" s="454"/>
      <c r="DY2" s="454"/>
      <c r="EA2" s="454"/>
      <c r="EB2" s="454"/>
      <c r="EC2" s="454"/>
      <c r="ED2" s="454"/>
      <c r="EE2" s="454"/>
      <c r="EF2" s="454"/>
      <c r="EH2" s="454"/>
      <c r="EI2" s="454"/>
      <c r="EJ2" s="454"/>
      <c r="EK2" s="454"/>
      <c r="EL2" s="454"/>
      <c r="EM2" s="454"/>
    </row>
    <row r="3" ht="15.75"/>
    <row r="4" ht="23.25" customHeight="1" spans="2:102">
      <c r="B4" s="377" t="s">
        <v>8</v>
      </c>
      <c r="C4" s="377" t="s">
        <v>9</v>
      </c>
      <c r="D4" s="377" t="s">
        <v>10</v>
      </c>
      <c r="E4" s="378" t="s">
        <v>11</v>
      </c>
      <c r="F4" s="379" t="s">
        <v>12</v>
      </c>
      <c r="G4" s="380"/>
      <c r="H4" s="380"/>
      <c r="I4" s="380"/>
      <c r="J4" s="380"/>
      <c r="K4" s="380"/>
      <c r="L4" s="380"/>
      <c r="M4" s="380"/>
      <c r="N4" s="380"/>
      <c r="O4" s="380"/>
      <c r="P4" s="380"/>
      <c r="Q4" s="380"/>
      <c r="R4" s="380"/>
      <c r="S4" s="380"/>
      <c r="T4" s="380"/>
      <c r="U4" s="380"/>
      <c r="V4" s="380"/>
      <c r="W4" s="380"/>
      <c r="X4" s="380"/>
      <c r="Y4" s="380"/>
      <c r="Z4" s="380"/>
      <c r="AA4" s="380"/>
      <c r="AB4" s="380"/>
      <c r="AC4" s="380"/>
      <c r="AD4" s="380"/>
      <c r="AE4" s="380"/>
      <c r="AF4" s="380"/>
      <c r="AG4" s="380"/>
      <c r="AH4" s="380"/>
      <c r="AI4" s="380"/>
      <c r="AJ4" s="380"/>
      <c r="AK4" s="380"/>
      <c r="AL4" s="380"/>
      <c r="AM4" s="380"/>
      <c r="AN4" s="380"/>
      <c r="AO4" s="380"/>
      <c r="AP4" s="380"/>
      <c r="AQ4" s="380"/>
      <c r="AR4" s="380"/>
      <c r="AS4" s="380"/>
      <c r="AT4" s="380"/>
      <c r="AU4" s="380"/>
      <c r="AV4" s="380"/>
      <c r="AW4" s="380"/>
      <c r="AX4" s="380"/>
      <c r="AY4" s="380"/>
      <c r="AZ4" s="380"/>
      <c r="BA4" s="380"/>
      <c r="BB4" s="380"/>
      <c r="BC4" s="380"/>
      <c r="BD4" s="380"/>
      <c r="BE4" s="437" t="s">
        <v>12</v>
      </c>
      <c r="BF4" s="438"/>
      <c r="BG4" s="438"/>
      <c r="BH4" s="438"/>
      <c r="BI4" s="438"/>
      <c r="BJ4" s="438"/>
      <c r="BK4" s="438"/>
      <c r="BL4" s="438"/>
      <c r="BM4" s="438"/>
      <c r="BN4" s="438"/>
      <c r="BO4" s="438"/>
      <c r="BP4" s="438"/>
      <c r="BQ4" s="438"/>
      <c r="BR4" s="438"/>
      <c r="BS4" s="438"/>
      <c r="BT4" s="438"/>
      <c r="BU4" s="438"/>
      <c r="BV4" s="438"/>
      <c r="BW4" s="438"/>
      <c r="BX4" s="438"/>
      <c r="BY4" s="438"/>
      <c r="BZ4" s="438"/>
      <c r="CA4" s="438"/>
      <c r="CB4" s="438"/>
      <c r="CC4" s="438"/>
      <c r="CD4" s="438"/>
      <c r="CE4" s="438"/>
      <c r="CF4" s="438"/>
      <c r="CG4" s="438"/>
      <c r="CH4" s="438"/>
      <c r="CI4" s="438"/>
      <c r="CJ4" s="438"/>
      <c r="CK4" s="438"/>
      <c r="CL4" s="438"/>
      <c r="CM4" s="439"/>
      <c r="CN4" s="439"/>
      <c r="CO4" s="439"/>
      <c r="CP4" s="439"/>
      <c r="CQ4" s="439"/>
      <c r="CR4" s="439"/>
      <c r="CS4" s="439"/>
      <c r="CT4" s="439"/>
      <c r="CU4" s="439"/>
      <c r="CV4" s="439"/>
      <c r="CW4" s="439"/>
      <c r="CX4" s="455"/>
    </row>
    <row r="5" ht="23.25" customHeight="1" spans="2:192">
      <c r="B5" s="381"/>
      <c r="C5" s="381"/>
      <c r="D5" s="381"/>
      <c r="E5" s="382"/>
      <c r="F5" s="383">
        <v>2013</v>
      </c>
      <c r="G5" s="384"/>
      <c r="H5" s="384"/>
      <c r="I5" s="384"/>
      <c r="J5" s="384"/>
      <c r="K5" s="384"/>
      <c r="L5" s="384"/>
      <c r="M5" s="384"/>
      <c r="N5" s="384"/>
      <c r="O5" s="384"/>
      <c r="P5" s="384"/>
      <c r="Q5" s="411"/>
      <c r="R5" s="412" t="s">
        <v>13</v>
      </c>
      <c r="S5" s="413" t="s">
        <v>14</v>
      </c>
      <c r="T5" s="413" t="s">
        <v>15</v>
      </c>
      <c r="U5" s="414" t="s">
        <v>16</v>
      </c>
      <c r="V5" s="415" t="s">
        <v>17</v>
      </c>
      <c r="W5" s="383">
        <v>2014</v>
      </c>
      <c r="X5" s="384"/>
      <c r="Y5" s="384"/>
      <c r="Z5" s="384"/>
      <c r="AA5" s="384"/>
      <c r="AB5" s="384"/>
      <c r="AC5" s="384"/>
      <c r="AD5" s="384"/>
      <c r="AE5" s="384"/>
      <c r="AF5" s="384"/>
      <c r="AG5" s="384"/>
      <c r="AH5" s="411"/>
      <c r="AI5" s="412" t="s">
        <v>13</v>
      </c>
      <c r="AJ5" s="413" t="s">
        <v>14</v>
      </c>
      <c r="AK5" s="413" t="s">
        <v>15</v>
      </c>
      <c r="AL5" s="414" t="s">
        <v>16</v>
      </c>
      <c r="AM5" s="415" t="s">
        <v>17</v>
      </c>
      <c r="AN5" s="379">
        <v>2015</v>
      </c>
      <c r="AO5" s="380"/>
      <c r="AP5" s="380"/>
      <c r="AQ5" s="380"/>
      <c r="AR5" s="380"/>
      <c r="AS5" s="380"/>
      <c r="AT5" s="380"/>
      <c r="AU5" s="380"/>
      <c r="AV5" s="380"/>
      <c r="AW5" s="380"/>
      <c r="AX5" s="380"/>
      <c r="AY5" s="435"/>
      <c r="AZ5" s="412" t="s">
        <v>13</v>
      </c>
      <c r="BA5" s="413" t="s">
        <v>14</v>
      </c>
      <c r="BB5" s="413" t="s">
        <v>15</v>
      </c>
      <c r="BC5" s="413" t="s">
        <v>16</v>
      </c>
      <c r="BD5" s="415" t="s">
        <v>17</v>
      </c>
      <c r="BE5" s="383">
        <v>2016</v>
      </c>
      <c r="BF5" s="384"/>
      <c r="BG5" s="384"/>
      <c r="BH5" s="384"/>
      <c r="BI5" s="384"/>
      <c r="BJ5" s="384"/>
      <c r="BK5" s="384"/>
      <c r="BL5" s="384"/>
      <c r="BM5" s="384"/>
      <c r="BN5" s="384"/>
      <c r="BO5" s="384"/>
      <c r="BP5" s="411"/>
      <c r="BQ5" s="412" t="s">
        <v>13</v>
      </c>
      <c r="BR5" s="413" t="s">
        <v>14</v>
      </c>
      <c r="BS5" s="413" t="s">
        <v>15</v>
      </c>
      <c r="BT5" s="413" t="s">
        <v>16</v>
      </c>
      <c r="BU5" s="415" t="s">
        <v>17</v>
      </c>
      <c r="BV5" s="383">
        <v>2017</v>
      </c>
      <c r="BW5" s="384"/>
      <c r="BX5" s="384"/>
      <c r="BY5" s="384"/>
      <c r="BZ5" s="384"/>
      <c r="CA5" s="384"/>
      <c r="CB5" s="384"/>
      <c r="CC5" s="384"/>
      <c r="CD5" s="384"/>
      <c r="CE5" s="384"/>
      <c r="CF5" s="384"/>
      <c r="CG5" s="411"/>
      <c r="CH5" s="412" t="s">
        <v>13</v>
      </c>
      <c r="CI5" s="413" t="s">
        <v>14</v>
      </c>
      <c r="CJ5" s="413" t="s">
        <v>15</v>
      </c>
      <c r="CK5" s="413" t="s">
        <v>16</v>
      </c>
      <c r="CL5" s="440" t="s">
        <v>17</v>
      </c>
      <c r="CM5" s="441">
        <v>2019</v>
      </c>
      <c r="CN5" s="442"/>
      <c r="CO5" s="442"/>
      <c r="CP5" s="442"/>
      <c r="CQ5" s="442"/>
      <c r="CR5" s="442"/>
      <c r="CS5" s="442"/>
      <c r="CT5" s="442"/>
      <c r="CU5" s="442"/>
      <c r="CV5" s="442"/>
      <c r="CW5" s="442"/>
      <c r="CX5" s="456"/>
      <c r="CY5" s="457" t="s">
        <v>13</v>
      </c>
      <c r="CZ5" s="458" t="s">
        <v>14</v>
      </c>
      <c r="DA5" s="458" t="s">
        <v>15</v>
      </c>
      <c r="DB5" s="465" t="s">
        <v>16</v>
      </c>
      <c r="DC5" s="466" t="s">
        <v>17</v>
      </c>
      <c r="DG5" s="412" t="s">
        <v>13</v>
      </c>
      <c r="DH5" s="413" t="s">
        <v>14</v>
      </c>
      <c r="DI5" s="413" t="s">
        <v>15</v>
      </c>
      <c r="DJ5" s="477" t="s">
        <v>16</v>
      </c>
      <c r="DK5" s="478" t="s">
        <v>17</v>
      </c>
      <c r="DN5" s="412" t="s">
        <v>13</v>
      </c>
      <c r="DO5" s="413" t="s">
        <v>14</v>
      </c>
      <c r="DP5" s="413" t="s">
        <v>15</v>
      </c>
      <c r="DQ5" s="477" t="s">
        <v>16</v>
      </c>
      <c r="DR5" s="478" t="s">
        <v>17</v>
      </c>
      <c r="DU5" s="412" t="s">
        <v>13</v>
      </c>
      <c r="DV5" s="413" t="s">
        <v>14</v>
      </c>
      <c r="DW5" s="413" t="s">
        <v>15</v>
      </c>
      <c r="DX5" s="477" t="s">
        <v>16</v>
      </c>
      <c r="DY5" s="478" t="s">
        <v>17</v>
      </c>
      <c r="EB5" s="412" t="s">
        <v>13</v>
      </c>
      <c r="EC5" s="413" t="s">
        <v>14</v>
      </c>
      <c r="ED5" s="413" t="s">
        <v>15</v>
      </c>
      <c r="EE5" s="477" t="s">
        <v>16</v>
      </c>
      <c r="EF5" s="478" t="s">
        <v>17</v>
      </c>
      <c r="EI5" s="412" t="s">
        <v>13</v>
      </c>
      <c r="EJ5" s="413" t="s">
        <v>14</v>
      </c>
      <c r="EK5" s="413" t="s">
        <v>15</v>
      </c>
      <c r="EL5" s="477" t="s">
        <v>16</v>
      </c>
      <c r="EM5" s="478" t="s">
        <v>17</v>
      </c>
      <c r="EP5" s="412" t="s">
        <v>13</v>
      </c>
      <c r="EQ5" s="413" t="s">
        <v>14</v>
      </c>
      <c r="ER5" s="413" t="s">
        <v>15</v>
      </c>
      <c r="ES5" s="477" t="s">
        <v>16</v>
      </c>
      <c r="ET5" s="478" t="s">
        <v>17</v>
      </c>
      <c r="EW5" s="412" t="s">
        <v>13</v>
      </c>
      <c r="EX5" s="413" t="s">
        <v>14</v>
      </c>
      <c r="EY5" s="413" t="s">
        <v>15</v>
      </c>
      <c r="EZ5" s="477" t="s">
        <v>16</v>
      </c>
      <c r="FA5" s="478" t="s">
        <v>17</v>
      </c>
      <c r="FD5" s="412" t="s">
        <v>13</v>
      </c>
      <c r="FE5" s="413" t="s">
        <v>14</v>
      </c>
      <c r="FF5" s="413" t="s">
        <v>15</v>
      </c>
      <c r="FG5" s="477" t="s">
        <v>16</v>
      </c>
      <c r="FH5" s="478" t="s">
        <v>17</v>
      </c>
      <c r="FK5" s="412" t="s">
        <v>13</v>
      </c>
      <c r="FL5" s="413" t="s">
        <v>14</v>
      </c>
      <c r="FM5" s="413" t="s">
        <v>15</v>
      </c>
      <c r="FN5" s="477" t="s">
        <v>16</v>
      </c>
      <c r="FO5" s="478" t="s">
        <v>17</v>
      </c>
      <c r="FR5" s="412" t="s">
        <v>13</v>
      </c>
      <c r="FS5" s="413" t="s">
        <v>14</v>
      </c>
      <c r="FT5" s="413" t="s">
        <v>15</v>
      </c>
      <c r="FU5" s="477" t="s">
        <v>16</v>
      </c>
      <c r="FV5" s="478" t="s">
        <v>17</v>
      </c>
      <c r="FY5" s="412" t="s">
        <v>13</v>
      </c>
      <c r="FZ5" s="413" t="s">
        <v>14</v>
      </c>
      <c r="GA5" s="413" t="s">
        <v>15</v>
      </c>
      <c r="GB5" s="477" t="s">
        <v>16</v>
      </c>
      <c r="GC5" s="478" t="s">
        <v>17</v>
      </c>
      <c r="GF5" s="412" t="s">
        <v>13</v>
      </c>
      <c r="GG5" s="413" t="s">
        <v>14</v>
      </c>
      <c r="GH5" s="413" t="s">
        <v>15</v>
      </c>
      <c r="GI5" s="477" t="s">
        <v>16</v>
      </c>
      <c r="GJ5" s="478" t="s">
        <v>17</v>
      </c>
    </row>
    <row r="6" ht="30.75" customHeight="1" spans="2:192">
      <c r="B6" s="385"/>
      <c r="C6" s="385"/>
      <c r="D6" s="385"/>
      <c r="E6" s="386"/>
      <c r="F6" s="387" t="s">
        <v>18</v>
      </c>
      <c r="G6" s="388" t="s">
        <v>19</v>
      </c>
      <c r="H6" s="388" t="s">
        <v>20</v>
      </c>
      <c r="I6" s="388" t="s">
        <v>21</v>
      </c>
      <c r="J6" s="388" t="s">
        <v>20</v>
      </c>
      <c r="K6" s="388" t="s">
        <v>22</v>
      </c>
      <c r="L6" s="388" t="s">
        <v>22</v>
      </c>
      <c r="M6" s="388" t="s">
        <v>21</v>
      </c>
      <c r="N6" s="388" t="s">
        <v>23</v>
      </c>
      <c r="O6" s="388" t="s">
        <v>24</v>
      </c>
      <c r="P6" s="388" t="s">
        <v>25</v>
      </c>
      <c r="Q6" s="416" t="s">
        <v>26</v>
      </c>
      <c r="R6" s="417"/>
      <c r="S6" s="418"/>
      <c r="T6" s="418"/>
      <c r="U6" s="419"/>
      <c r="V6" s="420"/>
      <c r="W6" s="421" t="s">
        <v>27</v>
      </c>
      <c r="X6" s="422" t="s">
        <v>19</v>
      </c>
      <c r="Y6" s="422" t="s">
        <v>20</v>
      </c>
      <c r="Z6" s="422" t="s">
        <v>21</v>
      </c>
      <c r="AA6" s="422" t="s">
        <v>20</v>
      </c>
      <c r="AB6" s="422" t="s">
        <v>22</v>
      </c>
      <c r="AC6" s="422" t="s">
        <v>22</v>
      </c>
      <c r="AD6" s="422" t="s">
        <v>21</v>
      </c>
      <c r="AE6" s="422" t="s">
        <v>23</v>
      </c>
      <c r="AF6" s="422" t="s">
        <v>24</v>
      </c>
      <c r="AG6" s="422" t="s">
        <v>25</v>
      </c>
      <c r="AH6" s="433" t="s">
        <v>26</v>
      </c>
      <c r="AI6" s="417"/>
      <c r="AJ6" s="418"/>
      <c r="AK6" s="418"/>
      <c r="AL6" s="419"/>
      <c r="AM6" s="420"/>
      <c r="AN6" s="387" t="s">
        <v>27</v>
      </c>
      <c r="AO6" s="388" t="s">
        <v>19</v>
      </c>
      <c r="AP6" s="388" t="s">
        <v>20</v>
      </c>
      <c r="AQ6" s="388" t="s">
        <v>21</v>
      </c>
      <c r="AR6" s="388" t="s">
        <v>20</v>
      </c>
      <c r="AS6" s="388" t="s">
        <v>22</v>
      </c>
      <c r="AT6" s="388" t="s">
        <v>22</v>
      </c>
      <c r="AU6" s="388" t="s">
        <v>21</v>
      </c>
      <c r="AV6" s="388" t="s">
        <v>23</v>
      </c>
      <c r="AW6" s="388" t="s">
        <v>24</v>
      </c>
      <c r="AX6" s="388" t="s">
        <v>25</v>
      </c>
      <c r="AY6" s="416" t="s">
        <v>26</v>
      </c>
      <c r="AZ6" s="417"/>
      <c r="BA6" s="418"/>
      <c r="BB6" s="418"/>
      <c r="BC6" s="418"/>
      <c r="BD6" s="436"/>
      <c r="BE6" s="421" t="s">
        <v>27</v>
      </c>
      <c r="BF6" s="422" t="s">
        <v>19</v>
      </c>
      <c r="BG6" s="422" t="s">
        <v>20</v>
      </c>
      <c r="BH6" s="422" t="s">
        <v>21</v>
      </c>
      <c r="BI6" s="422" t="s">
        <v>20</v>
      </c>
      <c r="BJ6" s="422" t="s">
        <v>22</v>
      </c>
      <c r="BK6" s="422" t="s">
        <v>22</v>
      </c>
      <c r="BL6" s="422" t="s">
        <v>21</v>
      </c>
      <c r="BM6" s="422" t="s">
        <v>23</v>
      </c>
      <c r="BN6" s="422" t="s">
        <v>24</v>
      </c>
      <c r="BO6" s="422" t="s">
        <v>25</v>
      </c>
      <c r="BP6" s="433" t="s">
        <v>26</v>
      </c>
      <c r="BQ6" s="417"/>
      <c r="BR6" s="418"/>
      <c r="BS6" s="418"/>
      <c r="BT6" s="418"/>
      <c r="BU6" s="420"/>
      <c r="BV6" s="421" t="s">
        <v>27</v>
      </c>
      <c r="BW6" s="422" t="s">
        <v>19</v>
      </c>
      <c r="BX6" s="422" t="s">
        <v>20</v>
      </c>
      <c r="BY6" s="422" t="s">
        <v>21</v>
      </c>
      <c r="BZ6" s="422" t="s">
        <v>20</v>
      </c>
      <c r="CA6" s="422" t="s">
        <v>22</v>
      </c>
      <c r="CB6" s="422" t="s">
        <v>22</v>
      </c>
      <c r="CC6" s="422" t="s">
        <v>21</v>
      </c>
      <c r="CD6" s="422" t="s">
        <v>23</v>
      </c>
      <c r="CE6" s="422" t="s">
        <v>24</v>
      </c>
      <c r="CF6" s="422" t="s">
        <v>25</v>
      </c>
      <c r="CG6" s="433" t="s">
        <v>26</v>
      </c>
      <c r="CH6" s="417"/>
      <c r="CI6" s="418"/>
      <c r="CJ6" s="418"/>
      <c r="CK6" s="418"/>
      <c r="CL6" s="443"/>
      <c r="CM6" s="444" t="s">
        <v>27</v>
      </c>
      <c r="CN6" s="445" t="s">
        <v>19</v>
      </c>
      <c r="CO6" s="445" t="s">
        <v>20</v>
      </c>
      <c r="CP6" s="445" t="s">
        <v>21</v>
      </c>
      <c r="CQ6" s="445" t="s">
        <v>20</v>
      </c>
      <c r="CR6" s="445" t="s">
        <v>22</v>
      </c>
      <c r="CS6" s="445" t="s">
        <v>22</v>
      </c>
      <c r="CT6" s="445" t="s">
        <v>21</v>
      </c>
      <c r="CU6" s="445" t="s">
        <v>23</v>
      </c>
      <c r="CV6" s="445" t="s">
        <v>24</v>
      </c>
      <c r="CW6" s="445" t="s">
        <v>25</v>
      </c>
      <c r="CX6" s="459" t="s">
        <v>26</v>
      </c>
      <c r="CY6" s="460"/>
      <c r="CZ6" s="461"/>
      <c r="DA6" s="461"/>
      <c r="DB6" s="467"/>
      <c r="DC6" s="468"/>
      <c r="DF6" s="387" t="s">
        <v>27</v>
      </c>
      <c r="DG6" s="417"/>
      <c r="DH6" s="418"/>
      <c r="DI6" s="418"/>
      <c r="DJ6" s="479"/>
      <c r="DK6" s="480"/>
      <c r="DM6" s="388" t="s">
        <v>19</v>
      </c>
      <c r="DN6" s="417"/>
      <c r="DO6" s="418"/>
      <c r="DP6" s="418"/>
      <c r="DQ6" s="479"/>
      <c r="DR6" s="480"/>
      <c r="DT6" s="388" t="s">
        <v>20</v>
      </c>
      <c r="DU6" s="417"/>
      <c r="DV6" s="418"/>
      <c r="DW6" s="418"/>
      <c r="DX6" s="479"/>
      <c r="DY6" s="480"/>
      <c r="EA6" s="388" t="s">
        <v>21</v>
      </c>
      <c r="EB6" s="417"/>
      <c r="EC6" s="418"/>
      <c r="ED6" s="418"/>
      <c r="EE6" s="479"/>
      <c r="EF6" s="480"/>
      <c r="EH6" s="388" t="s">
        <v>20</v>
      </c>
      <c r="EI6" s="417"/>
      <c r="EJ6" s="418"/>
      <c r="EK6" s="418"/>
      <c r="EL6" s="479"/>
      <c r="EM6" s="480"/>
      <c r="EO6" s="388" t="s">
        <v>22</v>
      </c>
      <c r="EP6" s="417"/>
      <c r="EQ6" s="418"/>
      <c r="ER6" s="418"/>
      <c r="ES6" s="479"/>
      <c r="ET6" s="480"/>
      <c r="EV6" s="388" t="s">
        <v>22</v>
      </c>
      <c r="EW6" s="417"/>
      <c r="EX6" s="418"/>
      <c r="EY6" s="418"/>
      <c r="EZ6" s="479"/>
      <c r="FA6" s="480"/>
      <c r="FC6" s="388" t="s">
        <v>21</v>
      </c>
      <c r="FD6" s="417"/>
      <c r="FE6" s="418"/>
      <c r="FF6" s="418"/>
      <c r="FG6" s="479"/>
      <c r="FH6" s="480"/>
      <c r="FJ6" s="388" t="s">
        <v>23</v>
      </c>
      <c r="FK6" s="417"/>
      <c r="FL6" s="418"/>
      <c r="FM6" s="418"/>
      <c r="FN6" s="479"/>
      <c r="FO6" s="480"/>
      <c r="FQ6" s="388" t="s">
        <v>24</v>
      </c>
      <c r="FR6" s="417"/>
      <c r="FS6" s="418"/>
      <c r="FT6" s="418"/>
      <c r="FU6" s="479"/>
      <c r="FV6" s="480"/>
      <c r="FX6" s="388" t="s">
        <v>25</v>
      </c>
      <c r="FY6" s="417"/>
      <c r="FZ6" s="418"/>
      <c r="GA6" s="418"/>
      <c r="GB6" s="479"/>
      <c r="GC6" s="480"/>
      <c r="GE6" s="388" t="s">
        <v>26</v>
      </c>
      <c r="GF6" s="417"/>
      <c r="GG6" s="418"/>
      <c r="GH6" s="418"/>
      <c r="GI6" s="479"/>
      <c r="GJ6" s="480"/>
    </row>
    <row r="7" s="375" customFormat="1" ht="74.25" customHeight="1" spans="2:192">
      <c r="B7" s="389" t="s">
        <v>87</v>
      </c>
      <c r="C7" s="390" t="s">
        <v>28</v>
      </c>
      <c r="D7" s="391" t="s">
        <v>88</v>
      </c>
      <c r="E7" s="392" t="s">
        <v>30</v>
      </c>
      <c r="F7" s="393">
        <v>832589.86</v>
      </c>
      <c r="G7" s="394">
        <v>1474197.71</v>
      </c>
      <c r="H7" s="394">
        <v>1391248.36</v>
      </c>
      <c r="I7" s="394">
        <v>1352331.09</v>
      </c>
      <c r="J7" s="394">
        <v>1415812.38</v>
      </c>
      <c r="K7" s="394">
        <v>1215902.78</v>
      </c>
      <c r="L7" s="394">
        <v>1691117.52</v>
      </c>
      <c r="M7" s="394">
        <v>910742.59</v>
      </c>
      <c r="N7" s="394">
        <v>1090259.89</v>
      </c>
      <c r="O7" s="394">
        <v>1129978.65</v>
      </c>
      <c r="P7" s="394">
        <v>1302826.78</v>
      </c>
      <c r="Q7" s="423">
        <v>1247787.35</v>
      </c>
      <c r="R7" s="424">
        <v>8408940.86</v>
      </c>
      <c r="S7" s="425">
        <f>R7/4</f>
        <v>2102235.215</v>
      </c>
      <c r="T7" s="425">
        <f>4126721.33+846857.91+453874.76+1218400.1</f>
        <v>6645854.1</v>
      </c>
      <c r="U7" s="426">
        <f>T7/4</f>
        <v>1661463.525</v>
      </c>
      <c r="V7" s="427" t="s">
        <v>31</v>
      </c>
      <c r="W7" s="393">
        <v>805618.16</v>
      </c>
      <c r="X7" s="394">
        <v>931673.02</v>
      </c>
      <c r="Y7" s="394">
        <v>1044152.23</v>
      </c>
      <c r="Z7" s="394">
        <v>991297.1</v>
      </c>
      <c r="AA7" s="394">
        <v>1097995.99</v>
      </c>
      <c r="AB7" s="394">
        <v>1110814.04</v>
      </c>
      <c r="AC7" s="394">
        <v>1478460.44</v>
      </c>
      <c r="AD7" s="394">
        <v>1104031.79</v>
      </c>
      <c r="AE7" s="394">
        <v>946096.64</v>
      </c>
      <c r="AF7" s="394">
        <v>1350463.75</v>
      </c>
      <c r="AG7" s="394">
        <v>1689852.14</v>
      </c>
      <c r="AH7" s="423">
        <v>1324352.44</v>
      </c>
      <c r="AI7" s="424">
        <v>8422005.49</v>
      </c>
      <c r="AJ7" s="434">
        <f>AI7/2</f>
        <v>4211002.745</v>
      </c>
      <c r="AK7" s="434">
        <v>5452802.25</v>
      </c>
      <c r="AL7" s="426">
        <f>AK7/2</f>
        <v>2726401.125</v>
      </c>
      <c r="AM7" s="427" t="s">
        <v>32</v>
      </c>
      <c r="AN7" s="393">
        <v>861015.97</v>
      </c>
      <c r="AO7" s="394">
        <v>755459.15</v>
      </c>
      <c r="AP7" s="394">
        <v>1336266.58</v>
      </c>
      <c r="AQ7" s="394">
        <v>1233210.32</v>
      </c>
      <c r="AR7" s="394">
        <v>1465926.33</v>
      </c>
      <c r="AS7" s="394">
        <v>919334.55</v>
      </c>
      <c r="AT7" s="394">
        <v>1246702.46</v>
      </c>
      <c r="AU7" s="394">
        <v>1049249.22</v>
      </c>
      <c r="AV7" s="394">
        <v>878537.26</v>
      </c>
      <c r="AW7" s="394">
        <v>830670.45</v>
      </c>
      <c r="AX7" s="394">
        <v>1618039.85</v>
      </c>
      <c r="AY7" s="423">
        <v>1168370.68</v>
      </c>
      <c r="AZ7" s="424">
        <v>7884789.55</v>
      </c>
      <c r="BA7" s="426">
        <f>AZ7/24</f>
        <v>328532.897916667</v>
      </c>
      <c r="BB7" s="426">
        <v>5477993.27</v>
      </c>
      <c r="BC7" s="426">
        <f>BB7/24</f>
        <v>228249.719583333</v>
      </c>
      <c r="BD7" s="427" t="s">
        <v>33</v>
      </c>
      <c r="BE7" s="393">
        <v>638015.34</v>
      </c>
      <c r="BF7" s="394">
        <v>568000.23</v>
      </c>
      <c r="BG7" s="394">
        <v>554364.66</v>
      </c>
      <c r="BH7" s="394">
        <v>653093.02</v>
      </c>
      <c r="BI7" s="394">
        <v>679526.33</v>
      </c>
      <c r="BJ7" s="394">
        <v>1629453.31</v>
      </c>
      <c r="BK7" s="394">
        <v>1101739.29</v>
      </c>
      <c r="BL7" s="394">
        <v>765982.25</v>
      </c>
      <c r="BM7" s="394">
        <v>785143.23</v>
      </c>
      <c r="BN7" s="394">
        <v>813950.11</v>
      </c>
      <c r="BO7" s="394">
        <v>996945.51</v>
      </c>
      <c r="BP7" s="423">
        <v>1385854.57</v>
      </c>
      <c r="BQ7" s="424"/>
      <c r="BR7" s="426"/>
      <c r="BS7" s="426"/>
      <c r="BT7" s="426"/>
      <c r="BU7" s="427"/>
      <c r="BV7" s="393">
        <v>641180.19</v>
      </c>
      <c r="BW7" s="394">
        <v>629669.26</v>
      </c>
      <c r="BX7" s="394">
        <v>1195051.54</v>
      </c>
      <c r="BY7" s="394">
        <v>701828.12</v>
      </c>
      <c r="BZ7" s="394">
        <v>913532.32</v>
      </c>
      <c r="CA7" s="394">
        <v>777204.46</v>
      </c>
      <c r="CB7" s="394">
        <v>1122160.88</v>
      </c>
      <c r="CC7" s="394">
        <v>882988.05</v>
      </c>
      <c r="CD7" s="394">
        <v>849971.17</v>
      </c>
      <c r="CE7" s="394">
        <v>1144915.69</v>
      </c>
      <c r="CF7" s="394">
        <v>1140221.28</v>
      </c>
      <c r="CG7" s="423">
        <v>1560549.33</v>
      </c>
      <c r="CH7" s="424"/>
      <c r="CI7" s="426"/>
      <c r="CJ7" s="426"/>
      <c r="CK7" s="426"/>
      <c r="CL7" s="446"/>
      <c r="CM7" s="447">
        <v>928457.96</v>
      </c>
      <c r="CN7" s="448">
        <v>989059.6</v>
      </c>
      <c r="CO7" s="448">
        <v>1388923.59</v>
      </c>
      <c r="CP7" s="448">
        <v>1144940.37</v>
      </c>
      <c r="CQ7" s="448">
        <v>1092550.17</v>
      </c>
      <c r="CR7" s="448">
        <v>937817.37</v>
      </c>
      <c r="CS7" s="448">
        <v>1551724.97</v>
      </c>
      <c r="CT7" s="448">
        <v>944991.85</v>
      </c>
      <c r="CU7" s="448">
        <v>1056071.53</v>
      </c>
      <c r="CV7" s="448">
        <v>914574.86</v>
      </c>
      <c r="CW7" s="448">
        <v>1175439</v>
      </c>
      <c r="CX7" s="462">
        <v>1547505.37</v>
      </c>
      <c r="CY7" s="463"/>
      <c r="CZ7" s="434"/>
      <c r="DA7" s="434"/>
      <c r="DB7" s="426"/>
      <c r="DC7" s="427"/>
      <c r="DF7" s="469">
        <f>+CM7</f>
        <v>928457.96</v>
      </c>
      <c r="DG7" s="470"/>
      <c r="DH7" s="471"/>
      <c r="DI7" s="471"/>
      <c r="DJ7" s="472"/>
      <c r="DK7" s="481">
        <v>0</v>
      </c>
      <c r="DM7" s="482">
        <f>+CN7</f>
        <v>989059.6</v>
      </c>
      <c r="DN7" s="470"/>
      <c r="DO7" s="471"/>
      <c r="DP7" s="471"/>
      <c r="DQ7" s="472"/>
      <c r="DR7" s="481">
        <v>0</v>
      </c>
      <c r="DT7" s="482">
        <f>+CO7</f>
        <v>1388923.59</v>
      </c>
      <c r="DU7" s="470"/>
      <c r="DV7" s="471"/>
      <c r="DW7" s="471"/>
      <c r="DX7" s="472"/>
      <c r="DY7" s="481">
        <v>0</v>
      </c>
      <c r="EA7" s="482">
        <f>+CP7</f>
        <v>1144940.37</v>
      </c>
      <c r="EB7" s="470"/>
      <c r="EC7" s="471"/>
      <c r="ED7" s="471"/>
      <c r="EE7" s="472"/>
      <c r="EF7" s="481">
        <v>0</v>
      </c>
      <c r="EH7" s="482">
        <f>+CQ7</f>
        <v>1092550.17</v>
      </c>
      <c r="EI7" s="470"/>
      <c r="EJ7" s="471"/>
      <c r="EK7" s="471"/>
      <c r="EL7" s="472"/>
      <c r="EM7" s="481">
        <v>0</v>
      </c>
      <c r="EO7" s="482">
        <f>+CR7</f>
        <v>937817.37</v>
      </c>
      <c r="EP7" s="470"/>
      <c r="EQ7" s="471"/>
      <c r="ER7" s="471"/>
      <c r="ES7" s="472"/>
      <c r="ET7" s="481">
        <v>0</v>
      </c>
      <c r="EV7" s="482">
        <f>+CS7</f>
        <v>1551724.97</v>
      </c>
      <c r="EW7" s="470"/>
      <c r="EX7" s="471"/>
      <c r="EY7" s="471"/>
      <c r="EZ7" s="472"/>
      <c r="FA7" s="481">
        <v>0</v>
      </c>
      <c r="FC7" s="482">
        <f>+CT7</f>
        <v>944991.85</v>
      </c>
      <c r="FD7" s="470"/>
      <c r="FE7" s="471"/>
      <c r="FF7" s="471"/>
      <c r="FG7" s="472"/>
      <c r="FH7" s="481">
        <v>0</v>
      </c>
      <c r="FJ7" s="482">
        <f>+CU7</f>
        <v>1056071.53</v>
      </c>
      <c r="FK7" s="470"/>
      <c r="FL7" s="471"/>
      <c r="FM7" s="471"/>
      <c r="FN7" s="472"/>
      <c r="FO7" s="481">
        <v>0</v>
      </c>
      <c r="FQ7" s="394">
        <f>+CV7</f>
        <v>914574.86</v>
      </c>
      <c r="FR7" s="470"/>
      <c r="FS7" s="471"/>
      <c r="FT7" s="471"/>
      <c r="FU7" s="472"/>
      <c r="FV7" s="481">
        <v>0</v>
      </c>
      <c r="FX7" s="394">
        <f>+CW7</f>
        <v>1175439</v>
      </c>
      <c r="FY7" s="470"/>
      <c r="FZ7" s="471"/>
      <c r="GA7" s="471"/>
      <c r="GB7" s="472"/>
      <c r="GC7" s="481">
        <v>0</v>
      </c>
      <c r="GE7" s="484">
        <f>+CX7</f>
        <v>1547505.37</v>
      </c>
      <c r="GF7" s="470"/>
      <c r="GG7" s="471"/>
      <c r="GH7" s="471"/>
      <c r="GI7" s="472"/>
      <c r="GJ7" s="481">
        <v>0</v>
      </c>
    </row>
    <row r="8" s="375" customFormat="1" ht="70.5" customHeight="1" spans="2:192">
      <c r="B8" s="395"/>
      <c r="C8" s="396"/>
      <c r="D8" s="397" t="s">
        <v>89</v>
      </c>
      <c r="E8" s="392" t="s">
        <v>90</v>
      </c>
      <c r="F8" s="393">
        <v>332247.13</v>
      </c>
      <c r="G8" s="394">
        <v>267637.19</v>
      </c>
      <c r="H8" s="394">
        <v>441248.48</v>
      </c>
      <c r="I8" s="394">
        <v>464887.37</v>
      </c>
      <c r="J8" s="394">
        <v>471306.34</v>
      </c>
      <c r="K8" s="394">
        <v>502143.15</v>
      </c>
      <c r="L8" s="394">
        <v>759174.89</v>
      </c>
      <c r="M8" s="394">
        <v>695149.93</v>
      </c>
      <c r="N8" s="394">
        <v>650655.54</v>
      </c>
      <c r="O8" s="394">
        <v>686946.03</v>
      </c>
      <c r="P8" s="394">
        <v>683797.86</v>
      </c>
      <c r="Q8" s="423">
        <v>1156866.68</v>
      </c>
      <c r="R8" s="424">
        <v>7099116.59</v>
      </c>
      <c r="S8" s="428">
        <f>R8/20</f>
        <v>354955.8295</v>
      </c>
      <c r="T8" s="428">
        <v>12944</v>
      </c>
      <c r="U8" s="426">
        <f>T8/20</f>
        <v>647.2</v>
      </c>
      <c r="V8" s="427" t="s">
        <v>38</v>
      </c>
      <c r="W8" s="393">
        <v>829250.1</v>
      </c>
      <c r="X8" s="394">
        <v>740344.17</v>
      </c>
      <c r="Y8" s="394">
        <v>728265.22</v>
      </c>
      <c r="Z8" s="394">
        <v>766505.8</v>
      </c>
      <c r="AA8" s="394">
        <v>728609.42</v>
      </c>
      <c r="AB8" s="394">
        <v>749723.83</v>
      </c>
      <c r="AC8" s="394">
        <v>1271533.96</v>
      </c>
      <c r="AD8" s="394">
        <v>749213.9</v>
      </c>
      <c r="AE8" s="394">
        <v>776050.64</v>
      </c>
      <c r="AF8" s="394">
        <v>778919.54</v>
      </c>
      <c r="AG8" s="394">
        <v>822581.89</v>
      </c>
      <c r="AH8" s="423">
        <v>1374045.88</v>
      </c>
      <c r="AI8" s="424">
        <v>10281190.95</v>
      </c>
      <c r="AJ8" s="426">
        <f>AI8/13</f>
        <v>790860.842307692</v>
      </c>
      <c r="AK8" s="426">
        <v>33853.4</v>
      </c>
      <c r="AL8" s="426">
        <f>AK8/13</f>
        <v>2604.10769230769</v>
      </c>
      <c r="AM8" s="427" t="s">
        <v>39</v>
      </c>
      <c r="AN8" s="393">
        <v>195425.87</v>
      </c>
      <c r="AO8" s="394">
        <v>118726.08</v>
      </c>
      <c r="AP8" s="394">
        <v>104001.03</v>
      </c>
      <c r="AQ8" s="394">
        <v>92397.59</v>
      </c>
      <c r="AR8" s="394">
        <v>118867.41</v>
      </c>
      <c r="AS8" s="394">
        <v>137396.24</v>
      </c>
      <c r="AT8" s="394">
        <v>167048.27</v>
      </c>
      <c r="AU8" s="394">
        <v>128795.94</v>
      </c>
      <c r="AV8" s="394">
        <v>121366</v>
      </c>
      <c r="AW8" s="394">
        <v>149369.3</v>
      </c>
      <c r="AX8" s="394">
        <v>104387.8</v>
      </c>
      <c r="AY8" s="423">
        <v>160725.77</v>
      </c>
      <c r="AZ8" s="424">
        <v>1597907.3</v>
      </c>
      <c r="BA8" s="426">
        <f>AZ8/17</f>
        <v>93994.5470588235</v>
      </c>
      <c r="BB8" s="426">
        <v>600</v>
      </c>
      <c r="BC8" s="426">
        <f>BB8/17</f>
        <v>35.2941176470588</v>
      </c>
      <c r="BD8" s="427" t="s">
        <v>40</v>
      </c>
      <c r="BE8" s="393">
        <v>142804.84</v>
      </c>
      <c r="BF8" s="394">
        <v>112063.34</v>
      </c>
      <c r="BG8" s="394">
        <v>91967.41</v>
      </c>
      <c r="BH8" s="394">
        <v>94538</v>
      </c>
      <c r="BI8" s="394">
        <v>124735.73</v>
      </c>
      <c r="BJ8" s="394">
        <v>110506.57</v>
      </c>
      <c r="BK8" s="394">
        <v>219769.85</v>
      </c>
      <c r="BL8" s="394">
        <v>105959</v>
      </c>
      <c r="BM8" s="394">
        <v>106448.79</v>
      </c>
      <c r="BN8" s="394">
        <v>91505</v>
      </c>
      <c r="BO8" s="394">
        <v>102173.61</v>
      </c>
      <c r="BP8" s="423">
        <v>142177.39</v>
      </c>
      <c r="BQ8" s="424"/>
      <c r="BR8" s="426"/>
      <c r="BS8" s="426"/>
      <c r="BT8" s="426"/>
      <c r="BU8" s="427"/>
      <c r="BV8" s="393">
        <v>122846.03</v>
      </c>
      <c r="BW8" s="394">
        <v>85930.6</v>
      </c>
      <c r="BX8" s="394">
        <v>91697.05</v>
      </c>
      <c r="BY8" s="394">
        <v>78513</v>
      </c>
      <c r="BZ8" s="394">
        <v>84748.51</v>
      </c>
      <c r="CA8" s="394">
        <v>84518.18</v>
      </c>
      <c r="CB8" s="394">
        <v>116321.98</v>
      </c>
      <c r="CC8" s="394">
        <v>98341</v>
      </c>
      <c r="CD8" s="394">
        <v>83341</v>
      </c>
      <c r="CE8" s="394">
        <v>101949.43</v>
      </c>
      <c r="CF8" s="394">
        <v>121455.11</v>
      </c>
      <c r="CG8" s="423">
        <v>135563.6</v>
      </c>
      <c r="CH8" s="424"/>
      <c r="CI8" s="426"/>
      <c r="CJ8" s="426"/>
      <c r="CK8" s="426"/>
      <c r="CL8" s="446"/>
      <c r="CM8" s="447">
        <v>179505.27</v>
      </c>
      <c r="CN8" s="448">
        <v>135455</v>
      </c>
      <c r="CO8" s="448">
        <v>160086.63</v>
      </c>
      <c r="CP8" s="448">
        <v>176505.49</v>
      </c>
      <c r="CQ8" s="448">
        <v>137957.2</v>
      </c>
      <c r="CR8" s="448">
        <v>142631.61</v>
      </c>
      <c r="CS8" s="448">
        <v>229969.51</v>
      </c>
      <c r="CT8" s="448">
        <v>134844.87</v>
      </c>
      <c r="CU8" s="448">
        <v>135497</v>
      </c>
      <c r="CV8" s="448">
        <v>146464.32</v>
      </c>
      <c r="CW8" s="448">
        <v>137499</v>
      </c>
      <c r="CX8" s="462">
        <v>244506.15</v>
      </c>
      <c r="CY8" s="463">
        <f>+DG8+DM8+DU8+EB8+EI8+EP8+EW8+FD8+FK8+FY8+FR8+GF8</f>
        <v>1841293.35</v>
      </c>
      <c r="CZ8" s="426">
        <f>+CY8/DC8</f>
        <v>50.7313224962116</v>
      </c>
      <c r="DA8" s="426">
        <f>+DI8+DP8+DW8+ED8+EK8+ER8+EY8+FF8+FM8+GA8+FT8+GH8</f>
        <v>119628.7</v>
      </c>
      <c r="DB8" s="426">
        <f>+DA8/DC8</f>
        <v>3.29601046976167</v>
      </c>
      <c r="DC8" s="427">
        <f>+DK8+DR8+DY8+EF8+EM8+ET8+FA8+FH8+FO8+FV8+GC8+GJ8</f>
        <v>36295</v>
      </c>
      <c r="DF8" s="469">
        <f t="shared" ref="DF8:DF9" si="0">+CM8</f>
        <v>179505.27</v>
      </c>
      <c r="DG8" s="470">
        <v>179505.27</v>
      </c>
      <c r="DH8" s="472">
        <v>0</v>
      </c>
      <c r="DI8" s="472">
        <v>0</v>
      </c>
      <c r="DJ8" s="472">
        <v>0</v>
      </c>
      <c r="DK8" s="481">
        <v>0</v>
      </c>
      <c r="DM8" s="482">
        <f t="shared" ref="DM8:DM9" si="1">+CN8</f>
        <v>135455</v>
      </c>
      <c r="DN8" s="470">
        <v>135455</v>
      </c>
      <c r="DO8" s="472">
        <f>DN8/DR8</f>
        <v>32.2511904761905</v>
      </c>
      <c r="DP8" s="472">
        <v>0</v>
      </c>
      <c r="DQ8" s="472"/>
      <c r="DR8" s="481">
        <v>4200</v>
      </c>
      <c r="DT8" s="482">
        <f t="shared" ref="DT8:DT9" si="2">+CO8</f>
        <v>160086.63</v>
      </c>
      <c r="DU8" s="470">
        <v>131919.61</v>
      </c>
      <c r="DV8" s="472">
        <f>DU8/DY8</f>
        <v>31.6353980815348</v>
      </c>
      <c r="DW8" s="472">
        <v>28167.02</v>
      </c>
      <c r="DX8" s="472">
        <f>+DW8/DY8</f>
        <v>6.75468105515588</v>
      </c>
      <c r="DY8" s="481">
        <v>4170</v>
      </c>
      <c r="EA8" s="482">
        <f t="shared" ref="EA8:EA9" si="3">+CP8</f>
        <v>176505.49</v>
      </c>
      <c r="EB8" s="470">
        <v>131455</v>
      </c>
      <c r="EC8" s="472">
        <f>EB8/EF8</f>
        <v>35.3373655913978</v>
      </c>
      <c r="ED8" s="472">
        <v>45050.49</v>
      </c>
      <c r="EE8" s="472">
        <f>+ED8/EF8</f>
        <v>12.1103467741935</v>
      </c>
      <c r="EF8" s="481">
        <v>3720</v>
      </c>
      <c r="EH8" s="482">
        <f t="shared" ref="EH8:EH9" si="4">+CQ8</f>
        <v>137957.2</v>
      </c>
      <c r="EI8" s="470">
        <v>130999.2</v>
      </c>
      <c r="EJ8" s="472">
        <f>+EI8/EM8</f>
        <v>31.0424644549763</v>
      </c>
      <c r="EK8" s="472">
        <v>6958</v>
      </c>
      <c r="EL8" s="472">
        <f>+EK8/EM8</f>
        <v>1.64881516587678</v>
      </c>
      <c r="EM8" s="481">
        <v>4220</v>
      </c>
      <c r="EO8" s="482">
        <f t="shared" ref="EO8:EO9" si="5">+CR8</f>
        <v>142631.61</v>
      </c>
      <c r="EP8" s="470">
        <v>131871.61</v>
      </c>
      <c r="EQ8" s="472">
        <f>+EP8/ET8</f>
        <v>30.1765697940503</v>
      </c>
      <c r="ER8" s="472">
        <v>10760</v>
      </c>
      <c r="ES8" s="472">
        <f>+ER8/ET8</f>
        <v>2.46224256292906</v>
      </c>
      <c r="ET8" s="481">
        <v>4370</v>
      </c>
      <c r="EV8" s="482">
        <f t="shared" ref="EV8:EV9" si="6">+CS8</f>
        <v>229969.51</v>
      </c>
      <c r="EW8" s="470">
        <v>225481.51</v>
      </c>
      <c r="EX8" s="472">
        <f>+EW8/FA8</f>
        <v>47.7715063559322</v>
      </c>
      <c r="EY8" s="472">
        <v>4488</v>
      </c>
      <c r="EZ8" s="472">
        <f>+EY8/FA8</f>
        <v>0.950847457627119</v>
      </c>
      <c r="FA8" s="481">
        <v>4720</v>
      </c>
      <c r="FC8" s="482">
        <f t="shared" ref="FC8:FC9" si="7">+CT8</f>
        <v>134844.87</v>
      </c>
      <c r="FD8" s="470">
        <v>131525</v>
      </c>
      <c r="FE8" s="472">
        <f>+FD8/FH8</f>
        <v>27.5733752620545</v>
      </c>
      <c r="FF8" s="472">
        <v>3319.87</v>
      </c>
      <c r="FG8" s="472">
        <f>+FF8/FH8</f>
        <v>0.695989517819707</v>
      </c>
      <c r="FH8" s="481">
        <v>4770</v>
      </c>
      <c r="FJ8" s="482">
        <f t="shared" ref="FJ8:FJ9" si="8">+CU8</f>
        <v>135497</v>
      </c>
      <c r="FK8" s="470">
        <v>131525</v>
      </c>
      <c r="FL8" s="472">
        <f>+FK8/FO8</f>
        <v>40.8462732919255</v>
      </c>
      <c r="FM8" s="472">
        <v>3972</v>
      </c>
      <c r="FN8" s="472">
        <f>+FM8/FO8</f>
        <v>1.23354037267081</v>
      </c>
      <c r="FO8" s="481">
        <v>3220</v>
      </c>
      <c r="FQ8" s="394">
        <f t="shared" ref="FQ8:FQ9" si="9">+CV8</f>
        <v>146464.32</v>
      </c>
      <c r="FR8" s="470">
        <v>131525</v>
      </c>
      <c r="FS8" s="472">
        <f>+FR8/FV8</f>
        <v>49.2602996254682</v>
      </c>
      <c r="FT8" s="472">
        <v>14939.32</v>
      </c>
      <c r="FU8" s="472">
        <f>+FT8/FV8</f>
        <v>5.59525093632959</v>
      </c>
      <c r="FV8" s="481">
        <v>2670</v>
      </c>
      <c r="FX8" s="394">
        <f t="shared" ref="FX8:FX9" si="10">+CW8</f>
        <v>137499</v>
      </c>
      <c r="FY8" s="470">
        <v>135525</v>
      </c>
      <c r="FZ8" s="472">
        <f>+FY8/GC8</f>
        <v>797.205882352941</v>
      </c>
      <c r="GA8" s="472">
        <v>1974</v>
      </c>
      <c r="GB8" s="472">
        <f>+GA8/GC8</f>
        <v>11.6117647058824</v>
      </c>
      <c r="GC8" s="481">
        <v>170</v>
      </c>
      <c r="GE8" s="484">
        <f t="shared" ref="GE8:GE9" si="11">+CX8</f>
        <v>244506.15</v>
      </c>
      <c r="GF8" s="470">
        <v>244506.15</v>
      </c>
      <c r="GG8" s="472">
        <f>+GF8/GJ8</f>
        <v>3761.63307692308</v>
      </c>
      <c r="GH8" s="472">
        <v>0</v>
      </c>
      <c r="GI8" s="472">
        <v>0</v>
      </c>
      <c r="GJ8" s="481">
        <v>65</v>
      </c>
    </row>
    <row r="9" s="375" customFormat="1" ht="126.75" customHeight="1" spans="2:192">
      <c r="B9" s="398"/>
      <c r="C9" s="396"/>
      <c r="D9" s="397" t="s">
        <v>91</v>
      </c>
      <c r="E9" s="399" t="s">
        <v>92</v>
      </c>
      <c r="F9" s="393">
        <v>0</v>
      </c>
      <c r="G9" s="394">
        <v>24402</v>
      </c>
      <c r="H9" s="394">
        <v>3850</v>
      </c>
      <c r="I9" s="394">
        <v>7316</v>
      </c>
      <c r="J9" s="394">
        <v>16216.8</v>
      </c>
      <c r="K9" s="394">
        <v>14894</v>
      </c>
      <c r="L9" s="394">
        <v>10185.6</v>
      </c>
      <c r="M9" s="394">
        <v>13150</v>
      </c>
      <c r="N9" s="394">
        <v>61317.75</v>
      </c>
      <c r="O9" s="394">
        <v>36393.6</v>
      </c>
      <c r="P9" s="394">
        <v>13508</v>
      </c>
      <c r="Q9" s="423">
        <v>58619</v>
      </c>
      <c r="R9" s="424">
        <v>236278.75</v>
      </c>
      <c r="S9" s="428">
        <f>R9/178</f>
        <v>1327.40870786517</v>
      </c>
      <c r="T9" s="428">
        <v>23574</v>
      </c>
      <c r="U9" s="426">
        <f>T9/178</f>
        <v>132.438202247191</v>
      </c>
      <c r="V9" s="427" t="s">
        <v>48</v>
      </c>
      <c r="W9" s="393">
        <v>0</v>
      </c>
      <c r="X9" s="394">
        <v>1400</v>
      </c>
      <c r="Y9" s="394">
        <v>21229</v>
      </c>
      <c r="Z9" s="394">
        <v>24780</v>
      </c>
      <c r="AA9" s="394">
        <v>53136.7</v>
      </c>
      <c r="AB9" s="394">
        <v>27865</v>
      </c>
      <c r="AC9" s="394">
        <v>27860</v>
      </c>
      <c r="AD9" s="394">
        <v>7392</v>
      </c>
      <c r="AE9" s="394">
        <v>14837</v>
      </c>
      <c r="AF9" s="394">
        <v>6799</v>
      </c>
      <c r="AG9" s="394">
        <v>120844</v>
      </c>
      <c r="AH9" s="423">
        <v>45931.5</v>
      </c>
      <c r="AI9" s="424">
        <v>352074.2</v>
      </c>
      <c r="AJ9" s="426">
        <f>AI9/478</f>
        <v>736.55690376569</v>
      </c>
      <c r="AK9" s="426">
        <v>0</v>
      </c>
      <c r="AL9" s="426">
        <v>0</v>
      </c>
      <c r="AM9" s="427" t="s">
        <v>49</v>
      </c>
      <c r="AN9" s="393">
        <v>660565.34</v>
      </c>
      <c r="AO9" s="394">
        <v>557473.81</v>
      </c>
      <c r="AP9" s="394">
        <v>536893.29</v>
      </c>
      <c r="AQ9" s="394">
        <v>517240.13</v>
      </c>
      <c r="AR9" s="394">
        <v>604120.95</v>
      </c>
      <c r="AS9" s="394">
        <v>578536.48</v>
      </c>
      <c r="AT9" s="394">
        <v>943425.64</v>
      </c>
      <c r="AU9" s="394">
        <v>558737.08</v>
      </c>
      <c r="AV9" s="394">
        <v>589362.17</v>
      </c>
      <c r="AW9" s="394">
        <v>538028.98</v>
      </c>
      <c r="AX9" s="394">
        <v>549265.24</v>
      </c>
      <c r="AY9" s="423">
        <v>969632.6</v>
      </c>
      <c r="AZ9" s="424">
        <v>7310406.04</v>
      </c>
      <c r="BA9" s="426">
        <f>AZ9/494</f>
        <v>14798.3927935223</v>
      </c>
      <c r="BB9" s="426">
        <v>292875.67</v>
      </c>
      <c r="BC9" s="426">
        <f>BB9/494</f>
        <v>592.865728744939</v>
      </c>
      <c r="BD9" s="427" t="s">
        <v>50</v>
      </c>
      <c r="BE9" s="393">
        <v>457132.55</v>
      </c>
      <c r="BF9" s="394">
        <v>631269.03</v>
      </c>
      <c r="BG9" s="394">
        <v>583620.63</v>
      </c>
      <c r="BH9" s="394">
        <v>634487.55</v>
      </c>
      <c r="BI9" s="394">
        <v>563705.19</v>
      </c>
      <c r="BJ9" s="394">
        <v>585132.45</v>
      </c>
      <c r="BK9" s="394">
        <v>979039.94</v>
      </c>
      <c r="BL9" s="394">
        <v>621577.64</v>
      </c>
      <c r="BM9" s="394">
        <v>569477.47</v>
      </c>
      <c r="BN9" s="394">
        <v>612051.68</v>
      </c>
      <c r="BO9" s="394">
        <v>594333.35</v>
      </c>
      <c r="BP9" s="423">
        <v>932480.31</v>
      </c>
      <c r="BQ9" s="424"/>
      <c r="BR9" s="426"/>
      <c r="BS9" s="426"/>
      <c r="BT9" s="426"/>
      <c r="BU9" s="427"/>
      <c r="BV9" s="393">
        <v>441739.22</v>
      </c>
      <c r="BW9" s="394">
        <v>330244.67</v>
      </c>
      <c r="BX9" s="394">
        <v>345010.84</v>
      </c>
      <c r="BY9" s="394">
        <v>361430.8</v>
      </c>
      <c r="BZ9" s="394">
        <v>327647.6</v>
      </c>
      <c r="CA9" s="394">
        <v>474758.73</v>
      </c>
      <c r="CB9" s="394">
        <v>770755</v>
      </c>
      <c r="CC9" s="394">
        <v>754128.19</v>
      </c>
      <c r="CD9" s="394">
        <v>670039.12</v>
      </c>
      <c r="CE9" s="394">
        <v>627772.22</v>
      </c>
      <c r="CF9" s="394">
        <v>631843.94</v>
      </c>
      <c r="CG9" s="423">
        <v>1004634.15</v>
      </c>
      <c r="CH9" s="424"/>
      <c r="CI9" s="426"/>
      <c r="CJ9" s="426"/>
      <c r="CK9" s="426"/>
      <c r="CL9" s="446"/>
      <c r="CM9" s="449">
        <v>742890.14</v>
      </c>
      <c r="CN9" s="450">
        <v>794970.59</v>
      </c>
      <c r="CO9" s="450">
        <v>787100.9</v>
      </c>
      <c r="CP9" s="450">
        <v>912475.26</v>
      </c>
      <c r="CQ9" s="450">
        <v>826624.52</v>
      </c>
      <c r="CR9" s="450">
        <v>810873.8</v>
      </c>
      <c r="CS9" s="450">
        <v>1200712.93</v>
      </c>
      <c r="CT9" s="450">
        <v>858871.73</v>
      </c>
      <c r="CU9" s="450">
        <v>954402.06</v>
      </c>
      <c r="CV9" s="450">
        <v>866084.64</v>
      </c>
      <c r="CW9" s="450">
        <v>798393.19</v>
      </c>
      <c r="CX9" s="464">
        <v>997972.44</v>
      </c>
      <c r="CY9" s="463"/>
      <c r="CZ9" s="426"/>
      <c r="DA9" s="426"/>
      <c r="DB9" s="426"/>
      <c r="DC9" s="427"/>
      <c r="DF9" s="469">
        <f t="shared" si="0"/>
        <v>742890.14</v>
      </c>
      <c r="DG9" s="470"/>
      <c r="DH9" s="472"/>
      <c r="DI9" s="472"/>
      <c r="DJ9" s="472"/>
      <c r="DK9" s="481">
        <v>0</v>
      </c>
      <c r="DM9" s="482">
        <f t="shared" si="1"/>
        <v>794970.59</v>
      </c>
      <c r="DN9" s="470"/>
      <c r="DO9" s="472"/>
      <c r="DP9" s="472"/>
      <c r="DQ9" s="472"/>
      <c r="DR9" s="481">
        <v>0</v>
      </c>
      <c r="DT9" s="482">
        <f t="shared" si="2"/>
        <v>787100.9</v>
      </c>
      <c r="DU9" s="470"/>
      <c r="DV9" s="472"/>
      <c r="DW9" s="472"/>
      <c r="DX9" s="472"/>
      <c r="DY9" s="481">
        <v>0</v>
      </c>
      <c r="EA9" s="482">
        <f t="shared" si="3"/>
        <v>912475.26</v>
      </c>
      <c r="EB9" s="470"/>
      <c r="EC9" s="472"/>
      <c r="ED9" s="472"/>
      <c r="EE9" s="472"/>
      <c r="EF9" s="481">
        <v>0</v>
      </c>
      <c r="EH9" s="482">
        <f t="shared" si="4"/>
        <v>826624.52</v>
      </c>
      <c r="EI9" s="470"/>
      <c r="EJ9" s="472"/>
      <c r="EK9" s="472"/>
      <c r="EL9" s="472"/>
      <c r="EM9" s="481">
        <v>0</v>
      </c>
      <c r="EO9" s="482">
        <f t="shared" si="5"/>
        <v>810873.8</v>
      </c>
      <c r="EP9" s="470"/>
      <c r="EQ9" s="472"/>
      <c r="ER9" s="472"/>
      <c r="ES9" s="472"/>
      <c r="ET9" s="481">
        <v>0</v>
      </c>
      <c r="EV9" s="482">
        <f t="shared" si="6"/>
        <v>1200712.93</v>
      </c>
      <c r="EW9" s="470"/>
      <c r="EX9" s="472"/>
      <c r="EY9" s="472"/>
      <c r="EZ9" s="472"/>
      <c r="FA9" s="481">
        <v>0</v>
      </c>
      <c r="FC9" s="482">
        <f t="shared" si="7"/>
        <v>858871.73</v>
      </c>
      <c r="FD9" s="470"/>
      <c r="FE9" s="472"/>
      <c r="FF9" s="472"/>
      <c r="FG9" s="472"/>
      <c r="FH9" s="481">
        <v>0</v>
      </c>
      <c r="FJ9" s="482">
        <f t="shared" si="8"/>
        <v>954402.06</v>
      </c>
      <c r="FK9" s="470"/>
      <c r="FL9" s="472"/>
      <c r="FM9" s="472"/>
      <c r="FN9" s="472"/>
      <c r="FO9" s="481">
        <v>0</v>
      </c>
      <c r="FQ9" s="394">
        <f t="shared" si="9"/>
        <v>866084.64</v>
      </c>
      <c r="FR9" s="470"/>
      <c r="FS9" s="483"/>
      <c r="FT9" s="472"/>
      <c r="FU9" s="472"/>
      <c r="FV9" s="481">
        <v>0</v>
      </c>
      <c r="FX9" s="394">
        <f t="shared" si="10"/>
        <v>798393.19</v>
      </c>
      <c r="FY9" s="470"/>
      <c r="FZ9" s="483"/>
      <c r="GA9" s="472"/>
      <c r="GB9" s="472"/>
      <c r="GC9" s="481">
        <v>0</v>
      </c>
      <c r="GE9" s="484">
        <f t="shared" si="11"/>
        <v>997972.44</v>
      </c>
      <c r="GF9" s="470"/>
      <c r="GG9" s="483"/>
      <c r="GH9" s="472"/>
      <c r="GI9" s="472"/>
      <c r="GJ9" s="481">
        <v>0</v>
      </c>
    </row>
    <row r="10" s="375" customFormat="1" ht="45" customHeight="1" spans="2:192">
      <c r="B10" s="400" t="s">
        <v>62</v>
      </c>
      <c r="C10" s="401"/>
      <c r="D10" s="401"/>
      <c r="E10" s="402"/>
      <c r="F10" s="403">
        <f t="shared" ref="F10:Q10" si="12">SUM(F7:F9)</f>
        <v>1164836.99</v>
      </c>
      <c r="G10" s="403">
        <f t="shared" si="12"/>
        <v>1766236.9</v>
      </c>
      <c r="H10" s="403">
        <f t="shared" si="12"/>
        <v>1836346.84</v>
      </c>
      <c r="I10" s="403">
        <f t="shared" si="12"/>
        <v>1824534.46</v>
      </c>
      <c r="J10" s="403">
        <f t="shared" si="12"/>
        <v>1903335.52</v>
      </c>
      <c r="K10" s="403">
        <f t="shared" si="12"/>
        <v>1732939.93</v>
      </c>
      <c r="L10" s="403">
        <f t="shared" si="12"/>
        <v>2460478.01</v>
      </c>
      <c r="M10" s="403">
        <f t="shared" si="12"/>
        <v>1619042.52</v>
      </c>
      <c r="N10" s="403">
        <f t="shared" si="12"/>
        <v>1802233.18</v>
      </c>
      <c r="O10" s="403">
        <f t="shared" si="12"/>
        <v>1853318.28</v>
      </c>
      <c r="P10" s="403">
        <f t="shared" si="12"/>
        <v>2000132.64</v>
      </c>
      <c r="Q10" s="429">
        <f t="shared" si="12"/>
        <v>2463273.03</v>
      </c>
      <c r="R10"/>
      <c r="S10" s="430"/>
      <c r="T10"/>
      <c r="U10"/>
      <c r="V10"/>
      <c r="W10" s="403">
        <f t="shared" ref="W10:AH10" si="13">SUM(W7:W9)</f>
        <v>1634868.26</v>
      </c>
      <c r="X10" s="403">
        <f t="shared" si="13"/>
        <v>1673417.19</v>
      </c>
      <c r="Y10" s="403">
        <f t="shared" si="13"/>
        <v>1793646.45</v>
      </c>
      <c r="Z10" s="403">
        <f t="shared" si="13"/>
        <v>1782582.9</v>
      </c>
      <c r="AA10" s="403">
        <f t="shared" si="13"/>
        <v>1879742.11</v>
      </c>
      <c r="AB10" s="403">
        <f t="shared" si="13"/>
        <v>1888402.87</v>
      </c>
      <c r="AC10" s="403">
        <f t="shared" si="13"/>
        <v>2777854.4</v>
      </c>
      <c r="AD10" s="403">
        <f t="shared" si="13"/>
        <v>1860637.69</v>
      </c>
      <c r="AE10" s="403">
        <f t="shared" si="13"/>
        <v>1736984.28</v>
      </c>
      <c r="AF10" s="403">
        <f t="shared" si="13"/>
        <v>2136182.29</v>
      </c>
      <c r="AG10" s="403">
        <f t="shared" si="13"/>
        <v>2633278.03</v>
      </c>
      <c r="AH10" s="429">
        <f t="shared" si="13"/>
        <v>2744329.82</v>
      </c>
      <c r="AI10"/>
      <c r="AJ10"/>
      <c r="AK10"/>
      <c r="AL10"/>
      <c r="AM10"/>
      <c r="AN10" s="403">
        <f t="shared" ref="AN10:AY10" si="14">SUM(AN7:AN9)</f>
        <v>1717007.18</v>
      </c>
      <c r="AO10" s="403">
        <f t="shared" si="14"/>
        <v>1431659.04</v>
      </c>
      <c r="AP10" s="403">
        <f t="shared" si="14"/>
        <v>1977160.9</v>
      </c>
      <c r="AQ10" s="403">
        <f t="shared" si="14"/>
        <v>1842848.04</v>
      </c>
      <c r="AR10" s="403">
        <f t="shared" si="14"/>
        <v>2188914.69</v>
      </c>
      <c r="AS10" s="403">
        <f t="shared" si="14"/>
        <v>1635267.27</v>
      </c>
      <c r="AT10" s="403">
        <f t="shared" si="14"/>
        <v>2357176.37</v>
      </c>
      <c r="AU10" s="403">
        <f t="shared" si="14"/>
        <v>1736782.24</v>
      </c>
      <c r="AV10" s="403">
        <f t="shared" si="14"/>
        <v>1589265.43</v>
      </c>
      <c r="AW10" s="403">
        <f t="shared" si="14"/>
        <v>1518068.73</v>
      </c>
      <c r="AX10" s="403">
        <f t="shared" si="14"/>
        <v>2271692.89</v>
      </c>
      <c r="AY10" s="429">
        <f t="shared" si="14"/>
        <v>2298729.05</v>
      </c>
      <c r="AZ10"/>
      <c r="BA10"/>
      <c r="BB10"/>
      <c r="BC10"/>
      <c r="BD10"/>
      <c r="BE10" s="403">
        <f t="shared" ref="BE10:BP10" si="15">SUM(BE7:BE9)</f>
        <v>1237952.73</v>
      </c>
      <c r="BF10" s="403">
        <f t="shared" si="15"/>
        <v>1311332.6</v>
      </c>
      <c r="BG10" s="403">
        <f t="shared" si="15"/>
        <v>1229952.7</v>
      </c>
      <c r="BH10" s="403">
        <f t="shared" si="15"/>
        <v>1382118.57</v>
      </c>
      <c r="BI10" s="403">
        <f t="shared" si="15"/>
        <v>1367967.25</v>
      </c>
      <c r="BJ10" s="403">
        <f t="shared" si="15"/>
        <v>2325092.33</v>
      </c>
      <c r="BK10" s="403">
        <f t="shared" si="15"/>
        <v>2300549.08</v>
      </c>
      <c r="BL10" s="403">
        <f t="shared" si="15"/>
        <v>1493518.89</v>
      </c>
      <c r="BM10" s="403">
        <f t="shared" si="15"/>
        <v>1461069.49</v>
      </c>
      <c r="BN10" s="403">
        <f t="shared" si="15"/>
        <v>1517506.79</v>
      </c>
      <c r="BO10" s="403">
        <f t="shared" si="15"/>
        <v>1693452.47</v>
      </c>
      <c r="BP10" s="403">
        <f t="shared" si="15"/>
        <v>2460512.27</v>
      </c>
      <c r="BQ10"/>
      <c r="BR10"/>
      <c r="BS10"/>
      <c r="BT10"/>
      <c r="BU10"/>
      <c r="BV10" s="403">
        <f t="shared" ref="BV10:CG10" si="16">SUM(BV7:BV9)</f>
        <v>1205765.44</v>
      </c>
      <c r="BW10" s="403">
        <f t="shared" si="16"/>
        <v>1045844.53</v>
      </c>
      <c r="BX10" s="403">
        <f t="shared" si="16"/>
        <v>1631759.43</v>
      </c>
      <c r="BY10" s="403">
        <f t="shared" si="16"/>
        <v>1141771.92</v>
      </c>
      <c r="BZ10" s="403">
        <f t="shared" si="16"/>
        <v>1325928.43</v>
      </c>
      <c r="CA10" s="403">
        <f t="shared" si="16"/>
        <v>1336481.37</v>
      </c>
      <c r="CB10" s="403">
        <f t="shared" si="16"/>
        <v>2009237.86</v>
      </c>
      <c r="CC10" s="403">
        <f t="shared" si="16"/>
        <v>1735457.24</v>
      </c>
      <c r="CD10" s="403">
        <f t="shared" si="16"/>
        <v>1603351.29</v>
      </c>
      <c r="CE10" s="403">
        <f t="shared" si="16"/>
        <v>1874637.34</v>
      </c>
      <c r="CF10" s="403">
        <f t="shared" si="16"/>
        <v>1893520.33</v>
      </c>
      <c r="CG10" s="403">
        <f t="shared" si="16"/>
        <v>2700747.08</v>
      </c>
      <c r="CH10"/>
      <c r="CI10"/>
      <c r="CJ10"/>
      <c r="CK10"/>
      <c r="CL10"/>
      <c r="CM10" s="451">
        <f t="shared" ref="CM10" si="17">SUM(CM7:CM9)</f>
        <v>1850853.37</v>
      </c>
      <c r="CN10" s="451">
        <f t="shared" ref="CN10" si="18">SUM(CN7:CN9)</f>
        <v>1919485.19</v>
      </c>
      <c r="CO10" s="451">
        <f t="shared" ref="CO10" si="19">SUM(CO7:CO9)</f>
        <v>2336111.12</v>
      </c>
      <c r="CP10" s="451">
        <f t="shared" ref="CP10" si="20">SUM(CP7:CP9)</f>
        <v>2233921.12</v>
      </c>
      <c r="CQ10" s="451">
        <f t="shared" ref="CQ10" si="21">SUM(CQ7:CQ9)</f>
        <v>2057131.89</v>
      </c>
      <c r="CR10" s="451">
        <f t="shared" ref="CR10" si="22">SUM(CR7:CR9)</f>
        <v>1891322.78</v>
      </c>
      <c r="CS10" s="451">
        <f t="shared" ref="CS10" si="23">SUM(CS7:CS9)</f>
        <v>2982407.41</v>
      </c>
      <c r="CT10" s="451">
        <f t="shared" ref="CT10" si="24">SUM(CT7:CT9)</f>
        <v>1938708.45</v>
      </c>
      <c r="CU10" s="451">
        <f t="shared" ref="CU10" si="25">SUM(CU7:CU9)</f>
        <v>2145970.59</v>
      </c>
      <c r="CV10" s="451">
        <f t="shared" ref="CV10" si="26">SUM(CV7:CV9)</f>
        <v>1927123.82</v>
      </c>
      <c r="CW10" s="451">
        <f t="shared" ref="CW10" si="27">SUM(CW7:CW9)</f>
        <v>2111331.19</v>
      </c>
      <c r="CX10" s="451">
        <f t="shared" ref="CX10" si="28">SUM(CX7:CX9)</f>
        <v>2789983.96</v>
      </c>
      <c r="CY10"/>
      <c r="CZ10"/>
      <c r="DA10"/>
      <c r="DB10"/>
      <c r="DC10"/>
      <c r="DF10" s="473">
        <f>SUM(DF7:DF9)</f>
        <v>1850853.37</v>
      </c>
      <c r="DG10" s="474" t="s">
        <v>84</v>
      </c>
      <c r="DH10" s="475"/>
      <c r="DI10" s="475"/>
      <c r="DJ10" s="475"/>
      <c r="DK10" s="475"/>
      <c r="DM10" s="473">
        <f>SUM(DM7:DM9)</f>
        <v>1919485.19</v>
      </c>
      <c r="DN10"/>
      <c r="DO10"/>
      <c r="DP10"/>
      <c r="DQ10"/>
      <c r="DR10"/>
      <c r="DT10" s="473">
        <f>SUM(DT7:DT9)</f>
        <v>2336111.12</v>
      </c>
      <c r="DU10" s="474"/>
      <c r="DV10" s="475"/>
      <c r="DW10" s="475"/>
      <c r="DX10" s="475"/>
      <c r="DY10" s="475"/>
      <c r="EA10" s="473">
        <f>SUM(EA7:EA9)</f>
        <v>2233921.12</v>
      </c>
      <c r="EB10" s="474" t="s">
        <v>93</v>
      </c>
      <c r="EC10" s="475"/>
      <c r="ED10" s="475"/>
      <c r="EE10" s="475"/>
      <c r="EF10" s="475"/>
      <c r="EH10" s="473">
        <f>SUM(EH7:EH9)</f>
        <v>2057131.89</v>
      </c>
      <c r="EI10" s="474"/>
      <c r="EJ10" s="475"/>
      <c r="EK10" s="475"/>
      <c r="EL10" s="475"/>
      <c r="EM10" s="475"/>
      <c r="EO10" s="473">
        <f>SUM(EO7:EO9)</f>
        <v>1891322.78</v>
      </c>
      <c r="EP10" s="474"/>
      <c r="EQ10" s="475"/>
      <c r="ER10" s="475"/>
      <c r="ES10" s="475"/>
      <c r="ET10" s="475"/>
      <c r="EV10" s="473">
        <f>SUM(EV7:EV9)</f>
        <v>2982407.41</v>
      </c>
      <c r="EW10" s="474"/>
      <c r="EX10" s="475"/>
      <c r="EY10" s="475"/>
      <c r="EZ10" s="475"/>
      <c r="FA10" s="475"/>
      <c r="FC10" s="473">
        <f>SUM(FC7:FC9)</f>
        <v>1938708.45</v>
      </c>
      <c r="FD10" s="474"/>
      <c r="FE10" s="475"/>
      <c r="FF10" s="475"/>
      <c r="FG10" s="475"/>
      <c r="FH10" s="475"/>
      <c r="FJ10" s="473">
        <f>SUM(FJ7:FJ9)</f>
        <v>2145970.59</v>
      </c>
      <c r="FK10" s="474"/>
      <c r="FL10" s="475"/>
      <c r="FM10" s="475"/>
      <c r="FN10" s="475"/>
      <c r="FO10" s="475"/>
      <c r="FQ10" s="473">
        <f>SUM(FQ7:FQ9)</f>
        <v>1927123.82</v>
      </c>
      <c r="FR10" s="474"/>
      <c r="FS10" s="475"/>
      <c r="FT10" s="475"/>
      <c r="FU10" s="475"/>
      <c r="FV10" s="475"/>
      <c r="FX10" s="473">
        <f>SUM(FX7:FX9)</f>
        <v>2111331.19</v>
      </c>
      <c r="FY10" s="474"/>
      <c r="FZ10" s="475"/>
      <c r="GA10" s="475"/>
      <c r="GB10" s="475"/>
      <c r="GC10" s="475"/>
      <c r="GE10" s="473">
        <f>SUM(GE7:GE9)</f>
        <v>2789983.96</v>
      </c>
      <c r="GF10" s="474"/>
      <c r="GG10" s="475"/>
      <c r="GH10" s="475"/>
      <c r="GI10" s="475"/>
      <c r="GJ10" s="475"/>
    </row>
    <row r="11" ht="48.75" customHeight="1" spans="2:160">
      <c r="B11" s="404" t="s">
        <v>63</v>
      </c>
      <c r="C11" s="405"/>
      <c r="D11" s="405"/>
      <c r="E11" s="406"/>
      <c r="F11" s="407">
        <f>SUM(F10:Q10)</f>
        <v>22426708.3</v>
      </c>
      <c r="G11" s="408"/>
      <c r="H11" s="408"/>
      <c r="I11" s="408"/>
      <c r="J11" s="408"/>
      <c r="K11" s="408"/>
      <c r="L11" s="408"/>
      <c r="M11" s="408"/>
      <c r="N11" s="408"/>
      <c r="O11" s="408"/>
      <c r="P11" s="408"/>
      <c r="Q11" s="431"/>
      <c r="R11" s="432"/>
      <c r="S11" s="432"/>
      <c r="T11" s="432"/>
      <c r="U11" s="432"/>
      <c r="V11" s="432"/>
      <c r="W11" s="407">
        <f>SUM(W10:AH10)</f>
        <v>24541926.29</v>
      </c>
      <c r="X11" s="408"/>
      <c r="Y11" s="408"/>
      <c r="Z11" s="408"/>
      <c r="AA11" s="408"/>
      <c r="AB11" s="408"/>
      <c r="AC11" s="408"/>
      <c r="AD11" s="408"/>
      <c r="AE11" s="408"/>
      <c r="AF11" s="408"/>
      <c r="AG11" s="408"/>
      <c r="AH11" s="431"/>
      <c r="AI11" s="432"/>
      <c r="AJ11" s="432"/>
      <c r="AK11" s="432"/>
      <c r="AL11" s="432"/>
      <c r="AM11" s="432"/>
      <c r="AN11" s="407">
        <f>SUM(AN10:AY10)</f>
        <v>22564571.83</v>
      </c>
      <c r="AO11" s="408"/>
      <c r="AP11" s="408"/>
      <c r="AQ11" s="408"/>
      <c r="AR11" s="408"/>
      <c r="AS11" s="408"/>
      <c r="AT11" s="408"/>
      <c r="AU11" s="408"/>
      <c r="AV11" s="408"/>
      <c r="AW11" s="408"/>
      <c r="AX11" s="408"/>
      <c r="AY11" s="431"/>
      <c r="AZ11" s="432"/>
      <c r="BA11" s="432"/>
      <c r="BB11" s="432"/>
      <c r="BC11" s="432"/>
      <c r="BD11" s="432"/>
      <c r="BE11" s="407">
        <f>SUM(BE10:BP10)</f>
        <v>19781025.17</v>
      </c>
      <c r="BF11" s="408"/>
      <c r="BG11" s="408"/>
      <c r="BH11" s="408"/>
      <c r="BI11" s="408"/>
      <c r="BJ11" s="408"/>
      <c r="BK11" s="408"/>
      <c r="BL11" s="408"/>
      <c r="BM11" s="408"/>
      <c r="BN11" s="408"/>
      <c r="BO11" s="408"/>
      <c r="BP11" s="431"/>
      <c r="BQ11" s="432"/>
      <c r="BR11" s="432"/>
      <c r="BS11" s="432"/>
      <c r="BT11" s="432"/>
      <c r="BU11" s="432"/>
      <c r="BV11" s="407">
        <f>SUM(BV10:CG10)</f>
        <v>19504502.26</v>
      </c>
      <c r="BW11" s="408"/>
      <c r="BX11" s="408"/>
      <c r="BY11" s="408"/>
      <c r="BZ11" s="408"/>
      <c r="CA11" s="408"/>
      <c r="CB11" s="408"/>
      <c r="CC11" s="408"/>
      <c r="CD11" s="408"/>
      <c r="CE11" s="408"/>
      <c r="CF11" s="408"/>
      <c r="CG11" s="431"/>
      <c r="CH11" s="432"/>
      <c r="CI11" s="432"/>
      <c r="CJ11" s="432"/>
      <c r="CK11" s="432"/>
      <c r="CL11" s="432"/>
      <c r="CM11" s="452">
        <f>SUM(CM10:CX10)</f>
        <v>26184350.89</v>
      </c>
      <c r="CN11" s="453"/>
      <c r="CO11" s="453"/>
      <c r="CP11" s="453"/>
      <c r="CQ11" s="453"/>
      <c r="CR11" s="453"/>
      <c r="CS11" s="453"/>
      <c r="CT11" s="453"/>
      <c r="CU11" s="453"/>
      <c r="CV11" s="453"/>
      <c r="CW11" s="453"/>
      <c r="CX11" s="453"/>
      <c r="CY11" s="453"/>
      <c r="CZ11" s="453"/>
      <c r="DA11" s="453"/>
      <c r="DB11" s="453"/>
      <c r="DC11" s="476"/>
      <c r="EW11" s="430"/>
      <c r="FD11" s="430"/>
    </row>
    <row r="13" ht="21" spans="2:22">
      <c r="B13" s="409" t="s">
        <v>72</v>
      </c>
      <c r="C13" s="410"/>
      <c r="D13" s="410"/>
      <c r="E13" s="410"/>
      <c r="F13" s="410"/>
      <c r="G13" s="410"/>
      <c r="H13" s="410"/>
      <c r="I13" s="410"/>
      <c r="J13" s="410"/>
      <c r="K13" s="410"/>
      <c r="L13" s="410"/>
      <c r="M13" s="410"/>
      <c r="N13" s="410"/>
      <c r="O13" s="410"/>
      <c r="P13" s="410"/>
      <c r="Q13" s="410"/>
      <c r="R13" s="410"/>
      <c r="S13" s="410"/>
      <c r="T13" s="410"/>
      <c r="U13" s="410"/>
      <c r="V13" s="410"/>
    </row>
    <row r="14" ht="132.75" customHeight="1" spans="2:22">
      <c r="B14" s="323" t="s">
        <v>86</v>
      </c>
      <c r="C14" s="323"/>
      <c r="D14" s="323"/>
      <c r="E14" s="323"/>
      <c r="F14" s="323"/>
      <c r="G14" s="323"/>
      <c r="H14" s="323"/>
      <c r="I14" s="323"/>
      <c r="J14" s="323"/>
      <c r="K14" s="323"/>
      <c r="L14" s="323"/>
      <c r="M14" s="323"/>
      <c r="N14" s="323"/>
      <c r="O14" s="323"/>
      <c r="P14" s="323"/>
      <c r="Q14" s="323"/>
      <c r="R14" s="323"/>
      <c r="S14" s="323"/>
      <c r="T14" s="323"/>
      <c r="U14" s="323"/>
      <c r="V14" s="323"/>
    </row>
  </sheetData>
  <mergeCells count="126">
    <mergeCell ref="B2:AY2"/>
    <mergeCell ref="BE2:CX2"/>
    <mergeCell ref="F4:AY4"/>
    <mergeCell ref="BE4:CX4"/>
    <mergeCell ref="F5:Q5"/>
    <mergeCell ref="W5:AH5"/>
    <mergeCell ref="AN5:AY5"/>
    <mergeCell ref="BE5:BP5"/>
    <mergeCell ref="BV5:CG5"/>
    <mergeCell ref="CM5:CX5"/>
    <mergeCell ref="B10:E10"/>
    <mergeCell ref="DG10:DK10"/>
    <mergeCell ref="DU10:DY10"/>
    <mergeCell ref="EB10:EF10"/>
    <mergeCell ref="EI10:EM10"/>
    <mergeCell ref="EP10:ET10"/>
    <mergeCell ref="EW10:FA10"/>
    <mergeCell ref="FD10:FH10"/>
    <mergeCell ref="FK10:FO10"/>
    <mergeCell ref="FR10:FV10"/>
    <mergeCell ref="FY10:GC10"/>
    <mergeCell ref="GF10:GJ10"/>
    <mergeCell ref="B11:E11"/>
    <mergeCell ref="F11:Q11"/>
    <mergeCell ref="W11:AH11"/>
    <mergeCell ref="AN11:AY11"/>
    <mergeCell ref="BE11:BP11"/>
    <mergeCell ref="BV11:CG11"/>
    <mergeCell ref="CM11:DC11"/>
    <mergeCell ref="B14:V14"/>
    <mergeCell ref="B4:B6"/>
    <mergeCell ref="B7:B9"/>
    <mergeCell ref="C4:C6"/>
    <mergeCell ref="C7:C9"/>
    <mergeCell ref="D4:D6"/>
    <mergeCell ref="E4:E6"/>
    <mergeCell ref="R5:R6"/>
    <mergeCell ref="S5:S6"/>
    <mergeCell ref="T5:T6"/>
    <mergeCell ref="U5:U6"/>
    <mergeCell ref="V5:V6"/>
    <mergeCell ref="AI5:AI6"/>
    <mergeCell ref="AJ5:AJ6"/>
    <mergeCell ref="AK5:AK6"/>
    <mergeCell ref="AL5:AL6"/>
    <mergeCell ref="AM5:AM6"/>
    <mergeCell ref="AZ5:AZ6"/>
    <mergeCell ref="BA5:BA6"/>
    <mergeCell ref="BB5:BB6"/>
    <mergeCell ref="BC5:BC6"/>
    <mergeCell ref="BD5:BD6"/>
    <mergeCell ref="BQ5:BQ6"/>
    <mergeCell ref="BR5:BR6"/>
    <mergeCell ref="BS5:BS6"/>
    <mergeCell ref="BT5:BT6"/>
    <mergeCell ref="BU5:BU6"/>
    <mergeCell ref="CH5:CH6"/>
    <mergeCell ref="CI5:CI6"/>
    <mergeCell ref="CJ5:CJ6"/>
    <mergeCell ref="CK5:CK6"/>
    <mergeCell ref="CL5:CL6"/>
    <mergeCell ref="CY5:CY6"/>
    <mergeCell ref="CZ5:CZ6"/>
    <mergeCell ref="DA5:DA6"/>
    <mergeCell ref="DB5:DB6"/>
    <mergeCell ref="DC5:DC6"/>
    <mergeCell ref="DG5:DG6"/>
    <mergeCell ref="DH5:DH6"/>
    <mergeCell ref="DI5:DI6"/>
    <mergeCell ref="DJ5:DJ6"/>
    <mergeCell ref="DK5:DK6"/>
    <mergeCell ref="DN5:DN6"/>
    <mergeCell ref="DO5:DO6"/>
    <mergeCell ref="DP5:DP6"/>
    <mergeCell ref="DQ5:DQ6"/>
    <mergeCell ref="DR5:DR6"/>
    <mergeCell ref="DU5:DU6"/>
    <mergeCell ref="DV5:DV6"/>
    <mergeCell ref="DW5:DW6"/>
    <mergeCell ref="DX5:DX6"/>
    <mergeCell ref="DY5:DY6"/>
    <mergeCell ref="EB5:EB6"/>
    <mergeCell ref="EC5:EC6"/>
    <mergeCell ref="ED5:ED6"/>
    <mergeCell ref="EE5:EE6"/>
    <mergeCell ref="EF5:EF6"/>
    <mergeCell ref="EI5:EI6"/>
    <mergeCell ref="EJ5:EJ6"/>
    <mergeCell ref="EK5:EK6"/>
    <mergeCell ref="EL5:EL6"/>
    <mergeCell ref="EM5:EM6"/>
    <mergeCell ref="EP5:EP6"/>
    <mergeCell ref="EQ5:EQ6"/>
    <mergeCell ref="ER5:ER6"/>
    <mergeCell ref="ES5:ES6"/>
    <mergeCell ref="ET5:ET6"/>
    <mergeCell ref="EW5:EW6"/>
    <mergeCell ref="EX5:EX6"/>
    <mergeCell ref="EY5:EY6"/>
    <mergeCell ref="EZ5:EZ6"/>
    <mergeCell ref="FA5:FA6"/>
    <mergeCell ref="FD5:FD6"/>
    <mergeCell ref="FE5:FE6"/>
    <mergeCell ref="FF5:FF6"/>
    <mergeCell ref="FG5:FG6"/>
    <mergeCell ref="FH5:FH6"/>
    <mergeCell ref="FK5:FK6"/>
    <mergeCell ref="FL5:FL6"/>
    <mergeCell ref="FM5:FM6"/>
    <mergeCell ref="FN5:FN6"/>
    <mergeCell ref="FO5:FO6"/>
    <mergeCell ref="FR5:FR6"/>
    <mergeCell ref="FS5:FS6"/>
    <mergeCell ref="FT5:FT6"/>
    <mergeCell ref="FU5:FU6"/>
    <mergeCell ref="FV5:FV6"/>
    <mergeCell ref="FY5:FY6"/>
    <mergeCell ref="FZ5:FZ6"/>
    <mergeCell ref="GA5:GA6"/>
    <mergeCell ref="GB5:GB6"/>
    <mergeCell ref="GC5:GC6"/>
    <mergeCell ref="GF5:GF6"/>
    <mergeCell ref="GG5:GG6"/>
    <mergeCell ref="GH5:GH6"/>
    <mergeCell ref="GI5:GI6"/>
    <mergeCell ref="GJ5:GJ6"/>
  </mergeCells>
  <printOptions horizontalCentered="1"/>
  <pageMargins left="0.708661417322835" right="0.275590551181102" top="0.94488188976378" bottom="0.748031496062992" header="0.31496062992126" footer="0.31496062992126"/>
  <pageSetup paperSize="1" scale="26" orientation="landscape"/>
  <headerFooter/>
  <rowBreaks count="1" manualBreakCount="1">
    <brk id="12" max="191"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pageSetUpPr fitToPage="1"/>
  </sheetPr>
  <dimension ref="B2:GJ14"/>
  <sheetViews>
    <sheetView showGridLines="0" zoomScaleSheetLayoutView="80" topLeftCell="E3" workbookViewId="0">
      <pane ySplit="4" topLeftCell="A7" activePane="bottomLeft" state="frozen"/>
      <selection/>
      <selection pane="bottomLeft" activeCell="CM13" sqref="CM13"/>
    </sheetView>
  </sheetViews>
  <sheetFormatPr defaultColWidth="11.3714285714286" defaultRowHeight="15"/>
  <cols>
    <col min="1" max="1" width="7.12380952380952" style="16" customWidth="1"/>
    <col min="2" max="2" width="22.6285714285714" style="16" customWidth="1"/>
    <col min="3" max="3" width="17.247619047619" style="16" customWidth="1"/>
    <col min="4" max="4" width="31.1238095238095" style="16" customWidth="1"/>
    <col min="5" max="5" width="37.3714285714286" style="16" customWidth="1"/>
    <col min="6" max="6" width="14.247619047619" style="16" hidden="1" customWidth="1"/>
    <col min="7" max="12" width="14.1238095238095" style="16" hidden="1" customWidth="1"/>
    <col min="13" max="13" width="14.247619047619" style="16" hidden="1" customWidth="1"/>
    <col min="14" max="17" width="14.1238095238095" style="16" hidden="1" customWidth="1"/>
    <col min="18" max="18" width="18.8761904761905" style="16" hidden="1" customWidth="1"/>
    <col min="19" max="19" width="16" style="16" hidden="1" customWidth="1"/>
    <col min="20" max="20" width="15.6285714285714" style="16" hidden="1" customWidth="1"/>
    <col min="21" max="21" width="16.247619047619" style="16" hidden="1" customWidth="1"/>
    <col min="22" max="22" width="17" style="16" hidden="1" customWidth="1"/>
    <col min="23" max="23" width="15.8761904761905" style="16" hidden="1" customWidth="1"/>
    <col min="24" max="28" width="14.247619047619" style="16" hidden="1" customWidth="1"/>
    <col min="29" max="29" width="17.752380952381" style="16" hidden="1" customWidth="1"/>
    <col min="30" max="34" width="14.247619047619" style="16" hidden="1" customWidth="1"/>
    <col min="35" max="35" width="18.8761904761905" style="16" hidden="1" customWidth="1"/>
    <col min="36" max="36" width="16" style="16" hidden="1" customWidth="1"/>
    <col min="37" max="37" width="15.6285714285714" style="16" hidden="1" customWidth="1"/>
    <col min="38" max="38" width="16.247619047619" style="16" hidden="1" customWidth="1"/>
    <col min="39" max="39" width="17" style="16" hidden="1" customWidth="1"/>
    <col min="40" max="40" width="17.1238095238095" style="16" hidden="1" customWidth="1"/>
    <col min="41" max="41" width="16.752380952381" style="16" hidden="1" customWidth="1"/>
    <col min="42" max="42" width="17.1238095238095" style="16" hidden="1" customWidth="1"/>
    <col min="43" max="43" width="17.3714285714286" style="16" hidden="1" customWidth="1"/>
    <col min="44" max="44" width="17.8761904761905" style="16" hidden="1" customWidth="1"/>
    <col min="45" max="45" width="16.752380952381" style="16" hidden="1" customWidth="1"/>
    <col min="46" max="48" width="17.3714285714286" style="16" hidden="1" customWidth="1"/>
    <col min="49" max="49" width="17.1238095238095" style="16" hidden="1" customWidth="1"/>
    <col min="50" max="51" width="17.3714285714286" style="16" hidden="1" customWidth="1"/>
    <col min="52" max="52" width="18.8761904761905" style="16" hidden="1" customWidth="1"/>
    <col min="53" max="53" width="16" style="16" hidden="1" customWidth="1"/>
    <col min="54" max="54" width="15.6285714285714" style="16" hidden="1" customWidth="1"/>
    <col min="55" max="55" width="16.247619047619" style="16" hidden="1" customWidth="1"/>
    <col min="56" max="56" width="17" style="16" hidden="1" customWidth="1"/>
    <col min="57" max="68" width="14.247619047619" style="16" hidden="1" customWidth="1"/>
    <col min="69" max="69" width="18.8761904761905" style="16" hidden="1" customWidth="1"/>
    <col min="70" max="70" width="16" style="16" hidden="1" customWidth="1"/>
    <col min="71" max="71" width="15.6285714285714" style="16" hidden="1" customWidth="1"/>
    <col min="72" max="72" width="16.247619047619" style="16" hidden="1" customWidth="1"/>
    <col min="73" max="73" width="17" style="16" hidden="1" customWidth="1"/>
    <col min="74" max="85" width="14.247619047619" style="16" hidden="1" customWidth="1"/>
    <col min="86" max="86" width="18.8761904761905" style="16" hidden="1" customWidth="1"/>
    <col min="87" max="87" width="16" style="16" hidden="1" customWidth="1"/>
    <col min="88" max="88" width="15.6285714285714" style="16" hidden="1" customWidth="1"/>
    <col min="89" max="89" width="16.247619047619" style="16" hidden="1" customWidth="1"/>
    <col min="90" max="90" width="17" style="16" hidden="1" customWidth="1"/>
    <col min="91" max="91" width="18" style="16" customWidth="1"/>
    <col min="92" max="92" width="17" style="16" customWidth="1"/>
    <col min="93" max="93" width="17.6285714285714" style="16" customWidth="1"/>
    <col min="94" max="94" width="17.1238095238095" style="16" customWidth="1"/>
    <col min="95" max="95" width="18.752380952381" style="16" customWidth="1"/>
    <col min="96" max="96" width="17" style="16" customWidth="1"/>
    <col min="97" max="97" width="17.6285714285714" style="16" customWidth="1"/>
    <col min="98" max="99" width="16.752380952381" style="16" customWidth="1"/>
    <col min="100" max="101" width="15.8761904761905" style="16" customWidth="1"/>
    <col min="102" max="102" width="17.3714285714286" style="16" customWidth="1"/>
    <col min="103" max="103" width="18.8761904761905" style="16" customWidth="1"/>
    <col min="104" max="104" width="16" style="16" customWidth="1"/>
    <col min="105" max="105" width="16.8761904761905" style="16" customWidth="1"/>
    <col min="106" max="106" width="16.247619047619" style="16" customWidth="1"/>
    <col min="107" max="107" width="17" style="16" customWidth="1"/>
    <col min="108" max="108" width="11.3714285714286" style="16" hidden="1" customWidth="1"/>
    <col min="109" max="109" width="0.247619047619048" style="16" hidden="1" customWidth="1"/>
    <col min="110" max="110" width="19.1238095238095" style="16" hidden="1" customWidth="1"/>
    <col min="111" max="111" width="18.8761904761905" style="16" hidden="1" customWidth="1"/>
    <col min="112" max="112" width="16" style="16" hidden="1" customWidth="1"/>
    <col min="113" max="113" width="15.6285714285714" style="16" hidden="1" customWidth="1"/>
    <col min="114" max="114" width="16.247619047619" style="16" hidden="1" customWidth="1"/>
    <col min="115" max="115" width="19" style="16" hidden="1" customWidth="1"/>
    <col min="116" max="116" width="11.3714285714286" style="16" hidden="1" customWidth="1"/>
    <col min="117" max="117" width="19.1238095238095" style="16" hidden="1" customWidth="1"/>
    <col min="118" max="118" width="18.8761904761905" style="16" hidden="1" customWidth="1"/>
    <col min="119" max="119" width="16" style="16" hidden="1" customWidth="1"/>
    <col min="120" max="120" width="15.6285714285714" style="16" hidden="1" customWidth="1"/>
    <col min="121" max="121" width="16.247619047619" style="16" hidden="1" customWidth="1"/>
    <col min="122" max="122" width="17" style="16" hidden="1" customWidth="1"/>
    <col min="123" max="123" width="11.3714285714286" style="16" hidden="1" customWidth="1"/>
    <col min="124" max="124" width="19.1238095238095" style="16" hidden="1" customWidth="1"/>
    <col min="125" max="125" width="18.8761904761905" style="16" hidden="1" customWidth="1"/>
    <col min="126" max="126" width="16" style="16" hidden="1" customWidth="1"/>
    <col min="127" max="127" width="15.6285714285714" style="16" hidden="1" customWidth="1"/>
    <col min="128" max="128" width="16.247619047619" style="16" hidden="1" customWidth="1"/>
    <col min="129" max="129" width="17" style="16" hidden="1" customWidth="1"/>
    <col min="130" max="130" width="11.3714285714286" style="16" hidden="1" customWidth="1"/>
    <col min="131" max="131" width="19.1238095238095" style="16" hidden="1" customWidth="1"/>
    <col min="132" max="132" width="18.8761904761905" style="16" hidden="1" customWidth="1"/>
    <col min="133" max="133" width="16" style="16" hidden="1" customWidth="1"/>
    <col min="134" max="134" width="15.6285714285714" style="16" hidden="1" customWidth="1"/>
    <col min="135" max="135" width="16.247619047619" style="16" hidden="1" customWidth="1"/>
    <col min="136" max="136" width="17" style="16" hidden="1" customWidth="1"/>
    <col min="137" max="137" width="11.3714285714286" style="16" hidden="1" customWidth="1"/>
    <col min="138" max="138" width="19.1238095238095" style="16" hidden="1" customWidth="1"/>
    <col min="139" max="139" width="18.8761904761905" style="16" hidden="1" customWidth="1"/>
    <col min="140" max="140" width="16" style="16" hidden="1" customWidth="1"/>
    <col min="141" max="141" width="15.6285714285714" style="16" hidden="1" customWidth="1"/>
    <col min="142" max="142" width="16.247619047619" style="16" hidden="1" customWidth="1"/>
    <col min="143" max="143" width="17" style="16" hidden="1" customWidth="1"/>
    <col min="144" max="144" width="11.3714285714286" style="16" hidden="1" customWidth="1"/>
    <col min="145" max="145" width="18.8761904761905" style="16" hidden="1" customWidth="1"/>
    <col min="146" max="149" width="15.3714285714286" style="16" hidden="1" customWidth="1"/>
    <col min="150" max="150" width="15.247619047619" style="16" hidden="1" customWidth="1"/>
    <col min="151" max="151" width="11.3714285714286" style="16" hidden="1" customWidth="1"/>
    <col min="152" max="152" width="17.3714285714286" style="16" hidden="1" customWidth="1"/>
    <col min="153" max="153" width="15.6285714285714" style="16" hidden="1" customWidth="1"/>
    <col min="154" max="156" width="15.3714285714286" style="16" hidden="1" customWidth="1"/>
    <col min="157" max="157" width="15.6285714285714" style="16" hidden="1" customWidth="1"/>
    <col min="158" max="158" width="11.3714285714286" style="16" hidden="1" customWidth="1"/>
    <col min="159" max="159" width="18.3714285714286" style="16" hidden="1" customWidth="1"/>
    <col min="160" max="161" width="14.247619047619" style="16" hidden="1" customWidth="1"/>
    <col min="162" max="162" width="16" style="16" hidden="1" customWidth="1"/>
    <col min="163" max="163" width="15" style="16" hidden="1" customWidth="1"/>
    <col min="164" max="164" width="17.8761904761905" style="16" hidden="1" customWidth="1"/>
    <col min="165" max="165" width="11.3714285714286" style="16" hidden="1" customWidth="1"/>
    <col min="166" max="166" width="22" style="16" hidden="1" customWidth="1"/>
    <col min="167" max="167" width="15.8761904761905" style="16" hidden="1" customWidth="1"/>
    <col min="168" max="168" width="11.3714285714286" style="16" hidden="1" customWidth="1"/>
    <col min="169" max="169" width="12.752380952381" style="16" hidden="1" customWidth="1"/>
    <col min="170" max="172" width="11.3714285714286" style="16" hidden="1" customWidth="1"/>
    <col min="173" max="173" width="14.1238095238095" style="16" hidden="1" customWidth="1"/>
    <col min="174" max="174" width="13.247619047619" style="16" hidden="1" customWidth="1"/>
    <col min="175" max="175" width="11.3714285714286" style="16" hidden="1" customWidth="1"/>
    <col min="176" max="176" width="12.6285714285714" style="16" hidden="1" customWidth="1"/>
    <col min="177" max="179" width="11.3714285714286" style="16" hidden="1" customWidth="1"/>
    <col min="180" max="180" width="15" style="16" hidden="1" customWidth="1"/>
    <col min="181" max="181" width="15.8761904761905" style="16" hidden="1" customWidth="1"/>
    <col min="182" max="182" width="11.3714285714286" style="16" hidden="1" customWidth="1"/>
    <col min="183" max="183" width="12.752380952381" style="16" hidden="1" customWidth="1"/>
    <col min="184" max="184" width="11.3714285714286" style="16" hidden="1" customWidth="1"/>
    <col min="185" max="185" width="18" style="16" hidden="1" customWidth="1"/>
    <col min="186" max="186" width="8.12380952380952" style="16" customWidth="1"/>
    <col min="187" max="187" width="15.3714285714286" style="16" customWidth="1"/>
    <col min="188" max="188" width="15" style="16" customWidth="1"/>
    <col min="189" max="189" width="13.1238095238095" style="16" customWidth="1"/>
    <col min="190" max="190" width="12.8761904761905" style="16" customWidth="1"/>
    <col min="191" max="192" width="11.3714285714286" style="16" customWidth="1"/>
    <col min="193" max="16384" width="11.3714285714286" style="16"/>
  </cols>
  <sheetData>
    <row r="2" ht="41.25" customHeight="1" spans="2:143">
      <c r="B2" s="290" t="s">
        <v>7</v>
      </c>
      <c r="C2" s="290"/>
      <c r="D2" s="290"/>
      <c r="E2" s="290"/>
      <c r="F2" s="290"/>
      <c r="G2" s="290"/>
      <c r="H2" s="290"/>
      <c r="I2" s="290"/>
      <c r="J2" s="290"/>
      <c r="K2" s="290"/>
      <c r="L2" s="290"/>
      <c r="M2" s="290"/>
      <c r="N2" s="290"/>
      <c r="O2" s="290"/>
      <c r="P2" s="290"/>
      <c r="Q2" s="290"/>
      <c r="R2" s="290"/>
      <c r="S2" s="290"/>
      <c r="T2" s="290"/>
      <c r="U2" s="290"/>
      <c r="V2" s="290"/>
      <c r="W2" s="290"/>
      <c r="X2" s="290"/>
      <c r="Y2" s="290"/>
      <c r="Z2" s="290"/>
      <c r="AA2" s="290"/>
      <c r="AB2" s="290"/>
      <c r="AC2" s="290"/>
      <c r="AD2" s="290"/>
      <c r="AE2" s="290"/>
      <c r="AF2" s="290"/>
      <c r="AG2" s="290"/>
      <c r="AH2" s="290"/>
      <c r="AI2" s="290"/>
      <c r="AJ2" s="290"/>
      <c r="AK2" s="290"/>
      <c r="AL2" s="290"/>
      <c r="AM2" s="290"/>
      <c r="AN2" s="290"/>
      <c r="AO2" s="290"/>
      <c r="AP2" s="290"/>
      <c r="AQ2" s="290"/>
      <c r="AR2" s="290"/>
      <c r="AS2" s="290"/>
      <c r="AT2" s="290"/>
      <c r="AU2" s="290"/>
      <c r="AV2" s="290"/>
      <c r="AW2" s="290"/>
      <c r="AX2" s="290"/>
      <c r="AY2" s="290"/>
      <c r="AZ2" s="290"/>
      <c r="BA2" s="290"/>
      <c r="BB2" s="290"/>
      <c r="BC2" s="290"/>
      <c r="BD2" s="290"/>
      <c r="BE2" s="290" t="s">
        <v>7</v>
      </c>
      <c r="BF2" s="290"/>
      <c r="BG2" s="290"/>
      <c r="BH2" s="290"/>
      <c r="BI2" s="290"/>
      <c r="BJ2" s="290"/>
      <c r="BK2" s="290"/>
      <c r="BL2" s="290"/>
      <c r="BM2" s="290"/>
      <c r="BN2" s="290"/>
      <c r="BO2" s="290"/>
      <c r="BP2" s="290"/>
      <c r="BQ2" s="290"/>
      <c r="BR2" s="290"/>
      <c r="BS2" s="290"/>
      <c r="BT2" s="290"/>
      <c r="BU2" s="290"/>
      <c r="BV2" s="290"/>
      <c r="BW2" s="290"/>
      <c r="BX2" s="290"/>
      <c r="BY2" s="290"/>
      <c r="BZ2" s="290"/>
      <c r="CA2" s="290"/>
      <c r="CB2" s="290"/>
      <c r="CC2" s="290"/>
      <c r="CD2" s="290"/>
      <c r="CE2" s="290"/>
      <c r="CF2" s="290"/>
      <c r="CG2" s="290"/>
      <c r="CH2" s="290"/>
      <c r="CI2" s="290"/>
      <c r="CJ2" s="290"/>
      <c r="CK2" s="290"/>
      <c r="CL2" s="290"/>
      <c r="CM2" s="290"/>
      <c r="CN2" s="290"/>
      <c r="CO2" s="290"/>
      <c r="CP2" s="290"/>
      <c r="CQ2" s="290"/>
      <c r="CR2" s="290"/>
      <c r="CS2" s="290"/>
      <c r="CT2" s="290"/>
      <c r="CU2" s="290"/>
      <c r="CV2" s="290"/>
      <c r="CW2" s="290"/>
      <c r="CX2" s="290"/>
      <c r="CY2" s="358"/>
      <c r="CZ2" s="358"/>
      <c r="DA2" s="358"/>
      <c r="DB2" s="358"/>
      <c r="DC2" s="358"/>
      <c r="DD2" s="358"/>
      <c r="DE2" s="358"/>
      <c r="DF2" s="358"/>
      <c r="DG2" s="358"/>
      <c r="DH2" s="358"/>
      <c r="DI2" s="358"/>
      <c r="DJ2" s="358"/>
      <c r="DK2" s="358"/>
      <c r="DL2" s="358"/>
      <c r="DM2" s="358"/>
      <c r="DN2" s="358"/>
      <c r="DO2" s="358"/>
      <c r="DP2" s="358"/>
      <c r="DQ2" s="358"/>
      <c r="DR2" s="358"/>
      <c r="DT2" s="358"/>
      <c r="DU2" s="358"/>
      <c r="DV2" s="358"/>
      <c r="DW2" s="358"/>
      <c r="DX2" s="358"/>
      <c r="DY2" s="358"/>
      <c r="EA2" s="358"/>
      <c r="EB2" s="358"/>
      <c r="EC2" s="358"/>
      <c r="ED2" s="358"/>
      <c r="EE2" s="358"/>
      <c r="EF2" s="358"/>
      <c r="EH2" s="358"/>
      <c r="EI2" s="358"/>
      <c r="EJ2" s="358"/>
      <c r="EK2" s="358"/>
      <c r="EL2" s="358"/>
      <c r="EM2" s="358"/>
    </row>
    <row r="3" ht="15.75"/>
    <row r="4" ht="23.25" customHeight="1" spans="2:102">
      <c r="B4" s="291" t="s">
        <v>8</v>
      </c>
      <c r="C4" s="291" t="s">
        <v>9</v>
      </c>
      <c r="D4" s="291" t="s">
        <v>10</v>
      </c>
      <c r="E4" s="292" t="s">
        <v>11</v>
      </c>
      <c r="F4" s="293" t="s">
        <v>12</v>
      </c>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c r="AO4" s="294"/>
      <c r="AP4" s="294"/>
      <c r="AQ4" s="294"/>
      <c r="AR4" s="294"/>
      <c r="AS4" s="294"/>
      <c r="AT4" s="294"/>
      <c r="AU4" s="294"/>
      <c r="AV4" s="294"/>
      <c r="AW4" s="294"/>
      <c r="AX4" s="294"/>
      <c r="AY4" s="294"/>
      <c r="AZ4" s="294"/>
      <c r="BA4" s="294"/>
      <c r="BB4" s="294"/>
      <c r="BC4" s="294"/>
      <c r="BD4" s="294"/>
      <c r="BE4" s="345" t="s">
        <v>12</v>
      </c>
      <c r="BF4" s="346"/>
      <c r="BG4" s="346"/>
      <c r="BH4" s="346"/>
      <c r="BI4" s="346"/>
      <c r="BJ4" s="346"/>
      <c r="BK4" s="346"/>
      <c r="BL4" s="346"/>
      <c r="BM4" s="346"/>
      <c r="BN4" s="346"/>
      <c r="BO4" s="346"/>
      <c r="BP4" s="346"/>
      <c r="BQ4" s="346"/>
      <c r="BR4" s="346"/>
      <c r="BS4" s="346"/>
      <c r="BT4" s="346"/>
      <c r="BU4" s="346"/>
      <c r="BV4" s="346"/>
      <c r="BW4" s="346"/>
      <c r="BX4" s="346"/>
      <c r="BY4" s="346"/>
      <c r="BZ4" s="346"/>
      <c r="CA4" s="346"/>
      <c r="CB4" s="346"/>
      <c r="CC4" s="346"/>
      <c r="CD4" s="346"/>
      <c r="CE4" s="346"/>
      <c r="CF4" s="346"/>
      <c r="CG4" s="346"/>
      <c r="CH4" s="346"/>
      <c r="CI4" s="346"/>
      <c r="CJ4" s="346"/>
      <c r="CK4" s="346"/>
      <c r="CL4" s="346"/>
      <c r="CM4" s="347"/>
      <c r="CN4" s="347"/>
      <c r="CO4" s="347"/>
      <c r="CP4" s="347"/>
      <c r="CQ4" s="347"/>
      <c r="CR4" s="347"/>
      <c r="CS4" s="347"/>
      <c r="CT4" s="347"/>
      <c r="CU4" s="347"/>
      <c r="CV4" s="347"/>
      <c r="CW4" s="347"/>
      <c r="CX4" s="359"/>
    </row>
    <row r="5" ht="23.25" customHeight="1" spans="2:192">
      <c r="B5" s="295"/>
      <c r="C5" s="295"/>
      <c r="D5" s="295"/>
      <c r="E5" s="296"/>
      <c r="F5" s="297">
        <v>2013</v>
      </c>
      <c r="G5" s="298"/>
      <c r="H5" s="298"/>
      <c r="I5" s="298"/>
      <c r="J5" s="298"/>
      <c r="K5" s="298"/>
      <c r="L5" s="298"/>
      <c r="M5" s="298"/>
      <c r="N5" s="298"/>
      <c r="O5" s="298"/>
      <c r="P5" s="298"/>
      <c r="Q5" s="324"/>
      <c r="R5" s="145" t="s">
        <v>13</v>
      </c>
      <c r="S5" s="155" t="s">
        <v>14</v>
      </c>
      <c r="T5" s="155" t="s">
        <v>15</v>
      </c>
      <c r="U5" s="325" t="s">
        <v>16</v>
      </c>
      <c r="V5" s="326" t="s">
        <v>17</v>
      </c>
      <c r="W5" s="297">
        <v>2014</v>
      </c>
      <c r="X5" s="298"/>
      <c r="Y5" s="298"/>
      <c r="Z5" s="298"/>
      <c r="AA5" s="298"/>
      <c r="AB5" s="298"/>
      <c r="AC5" s="298"/>
      <c r="AD5" s="298"/>
      <c r="AE5" s="298"/>
      <c r="AF5" s="298"/>
      <c r="AG5" s="298"/>
      <c r="AH5" s="324"/>
      <c r="AI5" s="145" t="s">
        <v>13</v>
      </c>
      <c r="AJ5" s="155" t="s">
        <v>14</v>
      </c>
      <c r="AK5" s="155" t="s">
        <v>15</v>
      </c>
      <c r="AL5" s="325" t="s">
        <v>16</v>
      </c>
      <c r="AM5" s="326" t="s">
        <v>17</v>
      </c>
      <c r="AN5" s="293">
        <v>2015</v>
      </c>
      <c r="AO5" s="294"/>
      <c r="AP5" s="294"/>
      <c r="AQ5" s="294"/>
      <c r="AR5" s="294"/>
      <c r="AS5" s="294"/>
      <c r="AT5" s="294"/>
      <c r="AU5" s="294"/>
      <c r="AV5" s="294"/>
      <c r="AW5" s="294"/>
      <c r="AX5" s="294"/>
      <c r="AY5" s="343"/>
      <c r="AZ5" s="145" t="s">
        <v>13</v>
      </c>
      <c r="BA5" s="155" t="s">
        <v>14</v>
      </c>
      <c r="BB5" s="155" t="s">
        <v>15</v>
      </c>
      <c r="BC5" s="155" t="s">
        <v>16</v>
      </c>
      <c r="BD5" s="326" t="s">
        <v>17</v>
      </c>
      <c r="BE5" s="297">
        <v>2016</v>
      </c>
      <c r="BF5" s="298"/>
      <c r="BG5" s="298"/>
      <c r="BH5" s="298"/>
      <c r="BI5" s="298"/>
      <c r="BJ5" s="298"/>
      <c r="BK5" s="298"/>
      <c r="BL5" s="298"/>
      <c r="BM5" s="298"/>
      <c r="BN5" s="298"/>
      <c r="BO5" s="298"/>
      <c r="BP5" s="324"/>
      <c r="BQ5" s="145" t="s">
        <v>13</v>
      </c>
      <c r="BR5" s="155" t="s">
        <v>14</v>
      </c>
      <c r="BS5" s="155" t="s">
        <v>15</v>
      </c>
      <c r="BT5" s="155" t="s">
        <v>16</v>
      </c>
      <c r="BU5" s="326" t="s">
        <v>17</v>
      </c>
      <c r="BV5" s="297">
        <v>2017</v>
      </c>
      <c r="BW5" s="298"/>
      <c r="BX5" s="298"/>
      <c r="BY5" s="298"/>
      <c r="BZ5" s="298"/>
      <c r="CA5" s="298"/>
      <c r="CB5" s="298"/>
      <c r="CC5" s="298"/>
      <c r="CD5" s="298"/>
      <c r="CE5" s="298"/>
      <c r="CF5" s="298"/>
      <c r="CG5" s="324"/>
      <c r="CH5" s="145" t="s">
        <v>13</v>
      </c>
      <c r="CI5" s="155" t="s">
        <v>14</v>
      </c>
      <c r="CJ5" s="155" t="s">
        <v>15</v>
      </c>
      <c r="CK5" s="155" t="s">
        <v>16</v>
      </c>
      <c r="CL5" s="348" t="s">
        <v>17</v>
      </c>
      <c r="CM5" s="170">
        <v>2020</v>
      </c>
      <c r="CN5" s="171"/>
      <c r="CO5" s="171"/>
      <c r="CP5" s="171"/>
      <c r="CQ5" s="171"/>
      <c r="CR5" s="171"/>
      <c r="CS5" s="171"/>
      <c r="CT5" s="171"/>
      <c r="CU5" s="171"/>
      <c r="CV5" s="171"/>
      <c r="CW5" s="171"/>
      <c r="CX5" s="360"/>
      <c r="CY5" s="361" t="s">
        <v>13</v>
      </c>
      <c r="CZ5" s="362" t="s">
        <v>14</v>
      </c>
      <c r="DA5" s="362" t="s">
        <v>15</v>
      </c>
      <c r="DB5" s="367" t="s">
        <v>16</v>
      </c>
      <c r="DC5" s="368" t="s">
        <v>17</v>
      </c>
      <c r="DG5" s="145" t="s">
        <v>13</v>
      </c>
      <c r="DH5" s="155" t="s">
        <v>14</v>
      </c>
      <c r="DI5" s="155" t="s">
        <v>15</v>
      </c>
      <c r="DJ5" s="156" t="s">
        <v>16</v>
      </c>
      <c r="DK5" s="157" t="s">
        <v>17</v>
      </c>
      <c r="DN5" s="145" t="s">
        <v>13</v>
      </c>
      <c r="DO5" s="155" t="s">
        <v>14</v>
      </c>
      <c r="DP5" s="155" t="s">
        <v>15</v>
      </c>
      <c r="DQ5" s="156" t="s">
        <v>16</v>
      </c>
      <c r="DR5" s="157" t="s">
        <v>17</v>
      </c>
      <c r="DU5" s="145" t="s">
        <v>13</v>
      </c>
      <c r="DV5" s="155" t="s">
        <v>14</v>
      </c>
      <c r="DW5" s="155" t="s">
        <v>15</v>
      </c>
      <c r="DX5" s="156" t="s">
        <v>16</v>
      </c>
      <c r="DY5" s="157" t="s">
        <v>17</v>
      </c>
      <c r="EB5" s="145" t="s">
        <v>13</v>
      </c>
      <c r="EC5" s="155" t="s">
        <v>14</v>
      </c>
      <c r="ED5" s="155" t="s">
        <v>15</v>
      </c>
      <c r="EE5" s="156" t="s">
        <v>16</v>
      </c>
      <c r="EF5" s="157" t="s">
        <v>17</v>
      </c>
      <c r="EI5" s="145" t="s">
        <v>13</v>
      </c>
      <c r="EJ5" s="155" t="s">
        <v>14</v>
      </c>
      <c r="EK5" s="155" t="s">
        <v>15</v>
      </c>
      <c r="EL5" s="156" t="s">
        <v>16</v>
      </c>
      <c r="EM5" s="157" t="s">
        <v>17</v>
      </c>
      <c r="EP5" s="145" t="s">
        <v>13</v>
      </c>
      <c r="EQ5" s="155" t="s">
        <v>14</v>
      </c>
      <c r="ER5" s="155" t="s">
        <v>15</v>
      </c>
      <c r="ES5" s="156" t="s">
        <v>16</v>
      </c>
      <c r="ET5" s="157" t="s">
        <v>17</v>
      </c>
      <c r="EW5" s="145" t="s">
        <v>13</v>
      </c>
      <c r="EX5" s="155" t="s">
        <v>14</v>
      </c>
      <c r="EY5" s="155" t="s">
        <v>15</v>
      </c>
      <c r="EZ5" s="156" t="s">
        <v>16</v>
      </c>
      <c r="FA5" s="157" t="s">
        <v>17</v>
      </c>
      <c r="FD5" s="145" t="s">
        <v>13</v>
      </c>
      <c r="FE5" s="155" t="s">
        <v>14</v>
      </c>
      <c r="FF5" s="155" t="s">
        <v>15</v>
      </c>
      <c r="FG5" s="156" t="s">
        <v>16</v>
      </c>
      <c r="FH5" s="157" t="s">
        <v>17</v>
      </c>
      <c r="FK5" s="145" t="s">
        <v>13</v>
      </c>
      <c r="FL5" s="155" t="s">
        <v>14</v>
      </c>
      <c r="FM5" s="155" t="s">
        <v>15</v>
      </c>
      <c r="FN5" s="156" t="s">
        <v>16</v>
      </c>
      <c r="FO5" s="157" t="s">
        <v>17</v>
      </c>
      <c r="FR5" s="145" t="s">
        <v>13</v>
      </c>
      <c r="FS5" s="155" t="s">
        <v>14</v>
      </c>
      <c r="FT5" s="155" t="s">
        <v>15</v>
      </c>
      <c r="FU5" s="156" t="s">
        <v>16</v>
      </c>
      <c r="FV5" s="157" t="s">
        <v>17</v>
      </c>
      <c r="FY5" s="145" t="s">
        <v>13</v>
      </c>
      <c r="FZ5" s="155" t="s">
        <v>14</v>
      </c>
      <c r="GA5" s="155" t="s">
        <v>15</v>
      </c>
      <c r="GB5" s="156" t="s">
        <v>16</v>
      </c>
      <c r="GC5" s="157" t="s">
        <v>17</v>
      </c>
      <c r="GF5" s="145" t="s">
        <v>13</v>
      </c>
      <c r="GG5" s="155" t="s">
        <v>14</v>
      </c>
      <c r="GH5" s="155" t="s">
        <v>15</v>
      </c>
      <c r="GI5" s="156" t="s">
        <v>16</v>
      </c>
      <c r="GJ5" s="157" t="s">
        <v>17</v>
      </c>
    </row>
    <row r="6" ht="30.75" customHeight="1" spans="2:192">
      <c r="B6" s="299"/>
      <c r="C6" s="299"/>
      <c r="D6" s="299"/>
      <c r="E6" s="300"/>
      <c r="F6" s="301" t="s">
        <v>18</v>
      </c>
      <c r="G6" s="281" t="s">
        <v>19</v>
      </c>
      <c r="H6" s="281" t="s">
        <v>20</v>
      </c>
      <c r="I6" s="281" t="s">
        <v>21</v>
      </c>
      <c r="J6" s="281" t="s">
        <v>20</v>
      </c>
      <c r="K6" s="281" t="s">
        <v>22</v>
      </c>
      <c r="L6" s="281" t="s">
        <v>22</v>
      </c>
      <c r="M6" s="281" t="s">
        <v>21</v>
      </c>
      <c r="N6" s="281" t="s">
        <v>23</v>
      </c>
      <c r="O6" s="281" t="s">
        <v>24</v>
      </c>
      <c r="P6" s="281" t="s">
        <v>25</v>
      </c>
      <c r="Q6" s="327" t="s">
        <v>26</v>
      </c>
      <c r="R6" s="147"/>
      <c r="S6" s="158"/>
      <c r="T6" s="158"/>
      <c r="U6" s="328"/>
      <c r="V6" s="329"/>
      <c r="W6" s="330" t="s">
        <v>27</v>
      </c>
      <c r="X6" s="331" t="s">
        <v>19</v>
      </c>
      <c r="Y6" s="331" t="s">
        <v>20</v>
      </c>
      <c r="Z6" s="331" t="s">
        <v>21</v>
      </c>
      <c r="AA6" s="331" t="s">
        <v>20</v>
      </c>
      <c r="AB6" s="331" t="s">
        <v>22</v>
      </c>
      <c r="AC6" s="331" t="s">
        <v>22</v>
      </c>
      <c r="AD6" s="331" t="s">
        <v>21</v>
      </c>
      <c r="AE6" s="331" t="s">
        <v>23</v>
      </c>
      <c r="AF6" s="331" t="s">
        <v>24</v>
      </c>
      <c r="AG6" s="331" t="s">
        <v>25</v>
      </c>
      <c r="AH6" s="341" t="s">
        <v>26</v>
      </c>
      <c r="AI6" s="147"/>
      <c r="AJ6" s="158"/>
      <c r="AK6" s="158"/>
      <c r="AL6" s="328"/>
      <c r="AM6" s="329"/>
      <c r="AN6" s="301" t="s">
        <v>27</v>
      </c>
      <c r="AO6" s="281" t="s">
        <v>19</v>
      </c>
      <c r="AP6" s="281" t="s">
        <v>20</v>
      </c>
      <c r="AQ6" s="281" t="s">
        <v>21</v>
      </c>
      <c r="AR6" s="281" t="s">
        <v>20</v>
      </c>
      <c r="AS6" s="281" t="s">
        <v>22</v>
      </c>
      <c r="AT6" s="281" t="s">
        <v>22</v>
      </c>
      <c r="AU6" s="281" t="s">
        <v>21</v>
      </c>
      <c r="AV6" s="281" t="s">
        <v>23</v>
      </c>
      <c r="AW6" s="281" t="s">
        <v>24</v>
      </c>
      <c r="AX6" s="281" t="s">
        <v>25</v>
      </c>
      <c r="AY6" s="327" t="s">
        <v>26</v>
      </c>
      <c r="AZ6" s="147"/>
      <c r="BA6" s="158"/>
      <c r="BB6" s="158"/>
      <c r="BC6" s="158"/>
      <c r="BD6" s="344"/>
      <c r="BE6" s="330" t="s">
        <v>27</v>
      </c>
      <c r="BF6" s="331" t="s">
        <v>19</v>
      </c>
      <c r="BG6" s="331" t="s">
        <v>20</v>
      </c>
      <c r="BH6" s="331" t="s">
        <v>21</v>
      </c>
      <c r="BI6" s="331" t="s">
        <v>20</v>
      </c>
      <c r="BJ6" s="331" t="s">
        <v>22</v>
      </c>
      <c r="BK6" s="331" t="s">
        <v>22</v>
      </c>
      <c r="BL6" s="331" t="s">
        <v>21</v>
      </c>
      <c r="BM6" s="331" t="s">
        <v>23</v>
      </c>
      <c r="BN6" s="331" t="s">
        <v>24</v>
      </c>
      <c r="BO6" s="331" t="s">
        <v>25</v>
      </c>
      <c r="BP6" s="341" t="s">
        <v>26</v>
      </c>
      <c r="BQ6" s="147"/>
      <c r="BR6" s="158"/>
      <c r="BS6" s="158"/>
      <c r="BT6" s="158"/>
      <c r="BU6" s="329"/>
      <c r="BV6" s="330" t="s">
        <v>27</v>
      </c>
      <c r="BW6" s="331" t="s">
        <v>19</v>
      </c>
      <c r="BX6" s="331" t="s">
        <v>20</v>
      </c>
      <c r="BY6" s="331" t="s">
        <v>21</v>
      </c>
      <c r="BZ6" s="331" t="s">
        <v>20</v>
      </c>
      <c r="CA6" s="331" t="s">
        <v>22</v>
      </c>
      <c r="CB6" s="331" t="s">
        <v>22</v>
      </c>
      <c r="CC6" s="331" t="s">
        <v>21</v>
      </c>
      <c r="CD6" s="331" t="s">
        <v>23</v>
      </c>
      <c r="CE6" s="331" t="s">
        <v>24</v>
      </c>
      <c r="CF6" s="331" t="s">
        <v>25</v>
      </c>
      <c r="CG6" s="341" t="s">
        <v>26</v>
      </c>
      <c r="CH6" s="147"/>
      <c r="CI6" s="158"/>
      <c r="CJ6" s="158"/>
      <c r="CK6" s="158"/>
      <c r="CL6" s="349"/>
      <c r="CM6" s="350" t="s">
        <v>27</v>
      </c>
      <c r="CN6" s="351" t="s">
        <v>19</v>
      </c>
      <c r="CO6" s="351" t="s">
        <v>20</v>
      </c>
      <c r="CP6" s="351" t="s">
        <v>21</v>
      </c>
      <c r="CQ6" s="351" t="s">
        <v>20</v>
      </c>
      <c r="CR6" s="351" t="s">
        <v>22</v>
      </c>
      <c r="CS6" s="351" t="s">
        <v>22</v>
      </c>
      <c r="CT6" s="351" t="s">
        <v>21</v>
      </c>
      <c r="CU6" s="351" t="s">
        <v>23</v>
      </c>
      <c r="CV6" s="351" t="s">
        <v>24</v>
      </c>
      <c r="CW6" s="351" t="s">
        <v>25</v>
      </c>
      <c r="CX6" s="363" t="s">
        <v>26</v>
      </c>
      <c r="CY6" s="364"/>
      <c r="CZ6" s="365"/>
      <c r="DA6" s="365"/>
      <c r="DB6" s="369"/>
      <c r="DC6" s="370"/>
      <c r="DF6" s="301" t="s">
        <v>27</v>
      </c>
      <c r="DG6" s="147"/>
      <c r="DH6" s="158"/>
      <c r="DI6" s="158"/>
      <c r="DJ6" s="159"/>
      <c r="DK6" s="160"/>
      <c r="DM6" s="281" t="s">
        <v>19</v>
      </c>
      <c r="DN6" s="147"/>
      <c r="DO6" s="158"/>
      <c r="DP6" s="158"/>
      <c r="DQ6" s="159"/>
      <c r="DR6" s="160"/>
      <c r="DT6" s="281" t="s">
        <v>20</v>
      </c>
      <c r="DU6" s="147"/>
      <c r="DV6" s="158"/>
      <c r="DW6" s="158"/>
      <c r="DX6" s="159"/>
      <c r="DY6" s="160"/>
      <c r="EA6" s="281" t="s">
        <v>21</v>
      </c>
      <c r="EB6" s="147"/>
      <c r="EC6" s="158"/>
      <c r="ED6" s="158"/>
      <c r="EE6" s="159"/>
      <c r="EF6" s="160"/>
      <c r="EH6" s="281" t="s">
        <v>20</v>
      </c>
      <c r="EI6" s="147"/>
      <c r="EJ6" s="158"/>
      <c r="EK6" s="158"/>
      <c r="EL6" s="159"/>
      <c r="EM6" s="160"/>
      <c r="EO6" s="281" t="s">
        <v>22</v>
      </c>
      <c r="EP6" s="147"/>
      <c r="EQ6" s="158"/>
      <c r="ER6" s="158"/>
      <c r="ES6" s="159"/>
      <c r="ET6" s="160"/>
      <c r="EV6" s="281" t="s">
        <v>22</v>
      </c>
      <c r="EW6" s="147"/>
      <c r="EX6" s="158"/>
      <c r="EY6" s="158"/>
      <c r="EZ6" s="159"/>
      <c r="FA6" s="160"/>
      <c r="FC6" s="281" t="s">
        <v>21</v>
      </c>
      <c r="FD6" s="147"/>
      <c r="FE6" s="158"/>
      <c r="FF6" s="158"/>
      <c r="FG6" s="159"/>
      <c r="FH6" s="160"/>
      <c r="FJ6" s="281" t="s">
        <v>23</v>
      </c>
      <c r="FK6" s="147"/>
      <c r="FL6" s="158"/>
      <c r="FM6" s="158"/>
      <c r="FN6" s="159"/>
      <c r="FO6" s="160"/>
      <c r="FQ6" s="281" t="s">
        <v>24</v>
      </c>
      <c r="FR6" s="147"/>
      <c r="FS6" s="158"/>
      <c r="FT6" s="158"/>
      <c r="FU6" s="159"/>
      <c r="FV6" s="160"/>
      <c r="FX6" s="281" t="s">
        <v>25</v>
      </c>
      <c r="FY6" s="147"/>
      <c r="FZ6" s="158"/>
      <c r="GA6" s="158"/>
      <c r="GB6" s="159"/>
      <c r="GC6" s="160"/>
      <c r="GE6" s="281" t="s">
        <v>26</v>
      </c>
      <c r="GF6" s="147"/>
      <c r="GG6" s="158"/>
      <c r="GH6" s="158"/>
      <c r="GI6" s="159"/>
      <c r="GJ6" s="160"/>
    </row>
    <row r="7" s="15" customFormat="1" ht="74.25" customHeight="1" spans="2:192">
      <c r="B7" s="302" t="s">
        <v>94</v>
      </c>
      <c r="C7" s="303" t="s">
        <v>28</v>
      </c>
      <c r="D7" s="304" t="s">
        <v>88</v>
      </c>
      <c r="E7" s="305" t="s">
        <v>30</v>
      </c>
      <c r="F7" s="306">
        <v>832589.86</v>
      </c>
      <c r="G7" s="283">
        <v>1474197.71</v>
      </c>
      <c r="H7" s="283">
        <v>1391248.36</v>
      </c>
      <c r="I7" s="283">
        <v>1352331.09</v>
      </c>
      <c r="J7" s="283">
        <v>1415812.38</v>
      </c>
      <c r="K7" s="283">
        <v>1215902.78</v>
      </c>
      <c r="L7" s="283">
        <v>1691117.52</v>
      </c>
      <c r="M7" s="283">
        <v>910742.59</v>
      </c>
      <c r="N7" s="283">
        <v>1090259.89</v>
      </c>
      <c r="O7" s="283">
        <v>1129978.65</v>
      </c>
      <c r="P7" s="283">
        <v>1302826.78</v>
      </c>
      <c r="Q7" s="332">
        <v>1247787.35</v>
      </c>
      <c r="R7" s="333">
        <v>8408940.86</v>
      </c>
      <c r="S7" s="334">
        <f>R7/4</f>
        <v>2102235.215</v>
      </c>
      <c r="T7" s="334">
        <f>4126721.33+846857.91+453874.76+1218400.1</f>
        <v>6645854.1</v>
      </c>
      <c r="U7" s="335">
        <f>T7/4</f>
        <v>1661463.525</v>
      </c>
      <c r="V7" s="336" t="s">
        <v>31</v>
      </c>
      <c r="W7" s="306">
        <v>805618.16</v>
      </c>
      <c r="X7" s="283">
        <v>931673.02</v>
      </c>
      <c r="Y7" s="283">
        <v>1044152.23</v>
      </c>
      <c r="Z7" s="283">
        <v>991297.1</v>
      </c>
      <c r="AA7" s="283">
        <v>1097995.99</v>
      </c>
      <c r="AB7" s="283">
        <v>1110814.04</v>
      </c>
      <c r="AC7" s="283">
        <v>1478460.44</v>
      </c>
      <c r="AD7" s="283">
        <v>1104031.79</v>
      </c>
      <c r="AE7" s="283">
        <v>946096.64</v>
      </c>
      <c r="AF7" s="283">
        <v>1350463.75</v>
      </c>
      <c r="AG7" s="283">
        <v>1689852.14</v>
      </c>
      <c r="AH7" s="332">
        <v>1324352.44</v>
      </c>
      <c r="AI7" s="333">
        <v>8422005.49</v>
      </c>
      <c r="AJ7" s="342">
        <f>AI7/2</f>
        <v>4211002.745</v>
      </c>
      <c r="AK7" s="342">
        <v>5452802.25</v>
      </c>
      <c r="AL7" s="335">
        <f>AK7/2</f>
        <v>2726401.125</v>
      </c>
      <c r="AM7" s="336" t="s">
        <v>32</v>
      </c>
      <c r="AN7" s="306">
        <v>861015.97</v>
      </c>
      <c r="AO7" s="283">
        <v>755459.15</v>
      </c>
      <c r="AP7" s="283">
        <v>1336266.58</v>
      </c>
      <c r="AQ7" s="283">
        <v>1233210.32</v>
      </c>
      <c r="AR7" s="283">
        <v>1465926.33</v>
      </c>
      <c r="AS7" s="283">
        <v>919334.55</v>
      </c>
      <c r="AT7" s="283">
        <v>1246702.46</v>
      </c>
      <c r="AU7" s="283">
        <v>1049249.22</v>
      </c>
      <c r="AV7" s="283">
        <v>878537.26</v>
      </c>
      <c r="AW7" s="283">
        <v>830670.45</v>
      </c>
      <c r="AX7" s="283">
        <v>1618039.85</v>
      </c>
      <c r="AY7" s="332">
        <v>1168370.68</v>
      </c>
      <c r="AZ7" s="333">
        <v>7884789.55</v>
      </c>
      <c r="BA7" s="335">
        <f>AZ7/24</f>
        <v>328532.897916667</v>
      </c>
      <c r="BB7" s="335">
        <v>5477993.27</v>
      </c>
      <c r="BC7" s="335">
        <f>BB7/24</f>
        <v>228249.719583333</v>
      </c>
      <c r="BD7" s="336" t="s">
        <v>33</v>
      </c>
      <c r="BE7" s="306">
        <v>638015.34</v>
      </c>
      <c r="BF7" s="283">
        <v>568000.23</v>
      </c>
      <c r="BG7" s="283">
        <v>554364.66</v>
      </c>
      <c r="BH7" s="283">
        <v>653093.02</v>
      </c>
      <c r="BI7" s="283">
        <v>679526.33</v>
      </c>
      <c r="BJ7" s="283">
        <v>1629453.31</v>
      </c>
      <c r="BK7" s="283">
        <v>1101739.29</v>
      </c>
      <c r="BL7" s="283">
        <v>765982.25</v>
      </c>
      <c r="BM7" s="283">
        <v>785143.23</v>
      </c>
      <c r="BN7" s="283">
        <v>813950.11</v>
      </c>
      <c r="BO7" s="283">
        <v>996945.51</v>
      </c>
      <c r="BP7" s="332">
        <v>1385854.57</v>
      </c>
      <c r="BQ7" s="333"/>
      <c r="BR7" s="335"/>
      <c r="BS7" s="335"/>
      <c r="BT7" s="335"/>
      <c r="BU7" s="336"/>
      <c r="BV7" s="306">
        <v>641180.19</v>
      </c>
      <c r="BW7" s="283">
        <v>629669.26</v>
      </c>
      <c r="BX7" s="283">
        <v>1195051.54</v>
      </c>
      <c r="BY7" s="283">
        <v>701828.12</v>
      </c>
      <c r="BZ7" s="283">
        <v>913532.32</v>
      </c>
      <c r="CA7" s="283">
        <v>777204.46</v>
      </c>
      <c r="CB7" s="283">
        <v>1122160.88</v>
      </c>
      <c r="CC7" s="283">
        <v>882988.05</v>
      </c>
      <c r="CD7" s="283">
        <v>849971.17</v>
      </c>
      <c r="CE7" s="283">
        <v>1144915.69</v>
      </c>
      <c r="CF7" s="283">
        <v>1140221.28</v>
      </c>
      <c r="CG7" s="332">
        <v>1560549.33</v>
      </c>
      <c r="CH7" s="333"/>
      <c r="CI7" s="335"/>
      <c r="CJ7" s="335"/>
      <c r="CK7" s="335"/>
      <c r="CL7" s="352"/>
      <c r="CM7" s="353">
        <v>934302.84</v>
      </c>
      <c r="CN7" s="353">
        <v>902968.7</v>
      </c>
      <c r="CO7" s="353">
        <v>1088556.97</v>
      </c>
      <c r="CP7" s="353">
        <v>674096.27</v>
      </c>
      <c r="CQ7" s="353">
        <v>842885.02</v>
      </c>
      <c r="CR7" s="353">
        <v>483972.56</v>
      </c>
      <c r="CS7" s="353">
        <v>1183377.8</v>
      </c>
      <c r="CT7" s="353">
        <v>636252.96</v>
      </c>
      <c r="CU7" s="353">
        <v>875370.63</v>
      </c>
      <c r="CV7" s="353">
        <v>731198.07</v>
      </c>
      <c r="CW7" s="353">
        <v>1060153.28</v>
      </c>
      <c r="CX7" s="353">
        <v>2979678.42</v>
      </c>
      <c r="CY7" s="366">
        <f>+DG7+DN7+DU7+EB7+EI7+EP7+EW7+FD7+FK7+FR7+FY7+GF7</f>
        <v>9541196.6</v>
      </c>
      <c r="CZ7" s="342">
        <v>0</v>
      </c>
      <c r="DA7" s="342">
        <f>+DI7+DP7+DW7+ED7+EK7+ER7+EY7+FF7+FM7+FT7+GA7+GH7</f>
        <v>2851616.92</v>
      </c>
      <c r="DB7" s="335"/>
      <c r="DC7" s="336">
        <v>0</v>
      </c>
      <c r="DF7" s="371">
        <f>+CM7</f>
        <v>934302.84</v>
      </c>
      <c r="DG7" s="366">
        <v>928902.84</v>
      </c>
      <c r="DH7" s="278">
        <v>0</v>
      </c>
      <c r="DI7" s="278">
        <v>5400</v>
      </c>
      <c r="DJ7" s="279">
        <v>0</v>
      </c>
      <c r="DK7" s="282">
        <v>0</v>
      </c>
      <c r="DM7" s="276">
        <f>+CN7</f>
        <v>902968.7</v>
      </c>
      <c r="DN7" s="277">
        <v>741093.15</v>
      </c>
      <c r="DO7" s="278">
        <v>0</v>
      </c>
      <c r="DP7" s="278">
        <v>161875.55</v>
      </c>
      <c r="DQ7" s="279"/>
      <c r="DR7" s="282">
        <v>0</v>
      </c>
      <c r="DT7" s="276">
        <f>+CO7</f>
        <v>1088556.97</v>
      </c>
      <c r="DU7" s="277">
        <v>699146.29</v>
      </c>
      <c r="DV7" s="278"/>
      <c r="DW7" s="278">
        <v>389410.68</v>
      </c>
      <c r="DX7" s="279"/>
      <c r="DY7" s="282">
        <v>0</v>
      </c>
      <c r="EA7" s="276">
        <f>+CP7</f>
        <v>674096.27</v>
      </c>
      <c r="EB7" s="277">
        <v>540048.72</v>
      </c>
      <c r="EC7" s="278">
        <v>0</v>
      </c>
      <c r="ED7" s="278">
        <v>134047.55</v>
      </c>
      <c r="EE7" s="279">
        <v>0</v>
      </c>
      <c r="EF7" s="282">
        <v>0</v>
      </c>
      <c r="EH7" s="276">
        <f>+CQ7</f>
        <v>842885.02</v>
      </c>
      <c r="EI7" s="277">
        <v>599407.56</v>
      </c>
      <c r="EJ7" s="278"/>
      <c r="EK7" s="279">
        <v>243477.46</v>
      </c>
      <c r="EL7" s="279"/>
      <c r="EM7" s="282">
        <v>0</v>
      </c>
      <c r="EO7" s="276">
        <f>+CR7</f>
        <v>483972.56</v>
      </c>
      <c r="EP7" s="277">
        <v>565669.71</v>
      </c>
      <c r="EQ7" s="278"/>
      <c r="ER7" s="278">
        <v>-81697.15</v>
      </c>
      <c r="ES7" s="279"/>
      <c r="ET7" s="282">
        <v>0</v>
      </c>
      <c r="EV7" s="276">
        <f>+CS7</f>
        <v>1183377.8</v>
      </c>
      <c r="EW7" s="277">
        <v>1004243.33</v>
      </c>
      <c r="EX7" s="278">
        <v>0</v>
      </c>
      <c r="EY7" s="278">
        <v>179134.47</v>
      </c>
      <c r="EZ7" s="279">
        <v>0</v>
      </c>
      <c r="FA7" s="282">
        <v>0</v>
      </c>
      <c r="FC7" s="276">
        <f>+CT7</f>
        <v>636252.96</v>
      </c>
      <c r="FD7" s="277">
        <v>560125.64</v>
      </c>
      <c r="FE7" s="278"/>
      <c r="FF7" s="278">
        <v>76127.32</v>
      </c>
      <c r="FG7" s="279"/>
      <c r="FH7" s="282">
        <v>0</v>
      </c>
      <c r="FJ7" s="276">
        <f>+CU7</f>
        <v>875370.63</v>
      </c>
      <c r="FK7" s="277">
        <v>532224.59</v>
      </c>
      <c r="FL7" s="278"/>
      <c r="FM7" s="278">
        <v>343146.04</v>
      </c>
      <c r="FN7" s="279"/>
      <c r="FO7" s="282">
        <v>0</v>
      </c>
      <c r="FQ7" s="283">
        <f>+CV7</f>
        <v>731198.07</v>
      </c>
      <c r="FR7" s="277">
        <v>536971.37</v>
      </c>
      <c r="FS7" s="278"/>
      <c r="FT7" s="278">
        <v>194226.7</v>
      </c>
      <c r="FU7" s="279"/>
      <c r="FV7" s="282">
        <v>0</v>
      </c>
      <c r="FX7" s="283">
        <f>+CW7</f>
        <v>1060153.28</v>
      </c>
      <c r="FY7" s="277">
        <v>807941.39</v>
      </c>
      <c r="FZ7" s="278">
        <v>0</v>
      </c>
      <c r="GA7" s="278">
        <v>252211.89</v>
      </c>
      <c r="GB7" s="279">
        <v>0</v>
      </c>
      <c r="GC7" s="282">
        <v>0</v>
      </c>
      <c r="GE7" s="284">
        <f>+CX7</f>
        <v>2979678.42</v>
      </c>
      <c r="GF7" s="285">
        <v>2025422.01</v>
      </c>
      <c r="GG7" s="286">
        <v>0</v>
      </c>
      <c r="GH7" s="286">
        <v>954256.41</v>
      </c>
      <c r="GI7" s="286">
        <v>0</v>
      </c>
      <c r="GJ7" s="287">
        <v>0</v>
      </c>
    </row>
    <row r="8" s="15" customFormat="1" ht="70.5" customHeight="1" spans="2:192">
      <c r="B8" s="307"/>
      <c r="C8" s="308"/>
      <c r="D8" s="309" t="s">
        <v>89</v>
      </c>
      <c r="E8" s="305" t="s">
        <v>90</v>
      </c>
      <c r="F8" s="306">
        <v>332247.13</v>
      </c>
      <c r="G8" s="283">
        <v>267637.19</v>
      </c>
      <c r="H8" s="283">
        <v>441248.48</v>
      </c>
      <c r="I8" s="283">
        <v>464887.37</v>
      </c>
      <c r="J8" s="283">
        <v>471306.34</v>
      </c>
      <c r="K8" s="283">
        <v>502143.15</v>
      </c>
      <c r="L8" s="283">
        <v>759174.89</v>
      </c>
      <c r="M8" s="283">
        <v>695149.93</v>
      </c>
      <c r="N8" s="283">
        <v>650655.54</v>
      </c>
      <c r="O8" s="283">
        <v>686946.03</v>
      </c>
      <c r="P8" s="283">
        <v>683797.86</v>
      </c>
      <c r="Q8" s="332">
        <v>1156866.68</v>
      </c>
      <c r="R8" s="333">
        <v>7099116.59</v>
      </c>
      <c r="S8" s="337">
        <f>R8/20</f>
        <v>354955.8295</v>
      </c>
      <c r="T8" s="337">
        <v>12944</v>
      </c>
      <c r="U8" s="335">
        <f>T8/20</f>
        <v>647.2</v>
      </c>
      <c r="V8" s="336" t="s">
        <v>38</v>
      </c>
      <c r="W8" s="306">
        <v>829250.1</v>
      </c>
      <c r="X8" s="283">
        <v>740344.17</v>
      </c>
      <c r="Y8" s="283">
        <v>728265.22</v>
      </c>
      <c r="Z8" s="283">
        <v>766505.8</v>
      </c>
      <c r="AA8" s="283">
        <v>728609.42</v>
      </c>
      <c r="AB8" s="283">
        <v>749723.83</v>
      </c>
      <c r="AC8" s="283">
        <v>1271533.96</v>
      </c>
      <c r="AD8" s="283">
        <v>749213.9</v>
      </c>
      <c r="AE8" s="283">
        <v>776050.64</v>
      </c>
      <c r="AF8" s="283">
        <v>778919.54</v>
      </c>
      <c r="AG8" s="283">
        <v>822581.89</v>
      </c>
      <c r="AH8" s="332">
        <v>1374045.88</v>
      </c>
      <c r="AI8" s="333">
        <v>10281190.95</v>
      </c>
      <c r="AJ8" s="335">
        <f>AI8/13</f>
        <v>790860.842307692</v>
      </c>
      <c r="AK8" s="335">
        <v>33853.4</v>
      </c>
      <c r="AL8" s="335">
        <f>AK8/13</f>
        <v>2604.10769230769</v>
      </c>
      <c r="AM8" s="336" t="s">
        <v>39</v>
      </c>
      <c r="AN8" s="306">
        <v>195425.87</v>
      </c>
      <c r="AO8" s="283">
        <v>118726.08</v>
      </c>
      <c r="AP8" s="283">
        <v>104001.03</v>
      </c>
      <c r="AQ8" s="283">
        <v>92397.59</v>
      </c>
      <c r="AR8" s="283">
        <v>118867.41</v>
      </c>
      <c r="AS8" s="283">
        <v>137396.24</v>
      </c>
      <c r="AT8" s="283">
        <v>167048.27</v>
      </c>
      <c r="AU8" s="283">
        <v>128795.94</v>
      </c>
      <c r="AV8" s="283">
        <v>121366</v>
      </c>
      <c r="AW8" s="283">
        <v>149369.3</v>
      </c>
      <c r="AX8" s="283">
        <v>104387.8</v>
      </c>
      <c r="AY8" s="332">
        <v>160725.77</v>
      </c>
      <c r="AZ8" s="333">
        <v>1597907.3</v>
      </c>
      <c r="BA8" s="335">
        <f>AZ8/17</f>
        <v>93994.5470588235</v>
      </c>
      <c r="BB8" s="335">
        <v>600</v>
      </c>
      <c r="BC8" s="335">
        <f>BB8/17</f>
        <v>35.2941176470588</v>
      </c>
      <c r="BD8" s="336" t="s">
        <v>40</v>
      </c>
      <c r="BE8" s="306">
        <v>142804.84</v>
      </c>
      <c r="BF8" s="283">
        <v>112063.34</v>
      </c>
      <c r="BG8" s="283">
        <v>91967.41</v>
      </c>
      <c r="BH8" s="283">
        <v>94538</v>
      </c>
      <c r="BI8" s="283">
        <v>124735.73</v>
      </c>
      <c r="BJ8" s="283">
        <v>110506.57</v>
      </c>
      <c r="BK8" s="283">
        <v>219769.85</v>
      </c>
      <c r="BL8" s="283">
        <v>105959</v>
      </c>
      <c r="BM8" s="283">
        <v>106448.79</v>
      </c>
      <c r="BN8" s="283">
        <v>91505</v>
      </c>
      <c r="BO8" s="283">
        <v>102173.61</v>
      </c>
      <c r="BP8" s="332">
        <v>142177.39</v>
      </c>
      <c r="BQ8" s="333"/>
      <c r="BR8" s="335"/>
      <c r="BS8" s="335"/>
      <c r="BT8" s="335"/>
      <c r="BU8" s="336"/>
      <c r="BV8" s="306">
        <v>122846.03</v>
      </c>
      <c r="BW8" s="283">
        <v>85930.6</v>
      </c>
      <c r="BX8" s="283">
        <v>91697.05</v>
      </c>
      <c r="BY8" s="283">
        <v>78513</v>
      </c>
      <c r="BZ8" s="283">
        <v>84748.51</v>
      </c>
      <c r="CA8" s="283">
        <v>84518.18</v>
      </c>
      <c r="CB8" s="283">
        <v>116321.98</v>
      </c>
      <c r="CC8" s="283">
        <v>98341</v>
      </c>
      <c r="CD8" s="283">
        <v>83341</v>
      </c>
      <c r="CE8" s="283">
        <v>101949.43</v>
      </c>
      <c r="CF8" s="283">
        <v>121455.11</v>
      </c>
      <c r="CG8" s="332">
        <v>135563.6</v>
      </c>
      <c r="CH8" s="333"/>
      <c r="CI8" s="335"/>
      <c r="CJ8" s="335"/>
      <c r="CK8" s="335"/>
      <c r="CL8" s="352"/>
      <c r="CM8" s="353">
        <v>175883.51</v>
      </c>
      <c r="CN8" s="353">
        <v>137205</v>
      </c>
      <c r="CO8" s="353">
        <v>135065.32</v>
      </c>
      <c r="CP8" s="353">
        <v>135994.5</v>
      </c>
      <c r="CQ8" s="353">
        <v>130275</v>
      </c>
      <c r="CR8" s="353">
        <v>132347.88</v>
      </c>
      <c r="CS8" s="353">
        <v>236364.52</v>
      </c>
      <c r="CT8" s="353">
        <v>130275</v>
      </c>
      <c r="CU8" s="353">
        <v>130275</v>
      </c>
      <c r="CV8" s="353">
        <v>123557.57</v>
      </c>
      <c r="CW8" s="353">
        <v>87543.46</v>
      </c>
      <c r="CX8" s="353">
        <v>116584.75</v>
      </c>
      <c r="CY8" s="366">
        <f>+DG8+DN8+DU8+EB8+EI8+EP8+EW8+FD8+FK8+FR8+FY8+GF8</f>
        <v>1661659.01</v>
      </c>
      <c r="CZ8" s="335">
        <f>+CY8/DC8</f>
        <v>178.308725185106</v>
      </c>
      <c r="DA8" s="335">
        <f>+DI8+DP8+DW8+ED8+EK8+ER8+EY8+FG8+FM8+FT8+GH8</f>
        <v>9712.5</v>
      </c>
      <c r="DB8" s="335">
        <f>+DA8/DC8</f>
        <v>1.04222556068248</v>
      </c>
      <c r="DC8" s="336">
        <f>+DK8+DR8+DY8+EF8+EM8+ET8+FA8+FH8+FO8+FV8+GC8+GJ8+EF8</f>
        <v>9319</v>
      </c>
      <c r="DF8" s="371">
        <f t="shared" ref="DF8:DF9" si="0">+CM8</f>
        <v>175883.51</v>
      </c>
      <c r="DG8" s="366">
        <v>175883.51</v>
      </c>
      <c r="DH8" s="279">
        <v>0</v>
      </c>
      <c r="DI8" s="279">
        <v>0</v>
      </c>
      <c r="DJ8" s="279">
        <v>0</v>
      </c>
      <c r="DK8" s="282">
        <v>0</v>
      </c>
      <c r="DM8" s="276">
        <f t="shared" ref="DM8:DM9" si="1">+CN8</f>
        <v>137205</v>
      </c>
      <c r="DN8" s="277">
        <v>135455</v>
      </c>
      <c r="DO8" s="279">
        <f>+DN8/DR8</f>
        <v>32.4210148396362</v>
      </c>
      <c r="DP8" s="279">
        <v>1750</v>
      </c>
      <c r="DQ8" s="279">
        <f>+DP8/DR8</f>
        <v>0.418860698898995</v>
      </c>
      <c r="DR8" s="282">
        <v>4178</v>
      </c>
      <c r="DT8" s="276">
        <f t="shared" ref="DT8:DT9" si="2">+CO8</f>
        <v>135065.32</v>
      </c>
      <c r="DU8" s="277">
        <v>132815.32</v>
      </c>
      <c r="DV8" s="279">
        <f>DU8/DY8</f>
        <v>32.1664616129814</v>
      </c>
      <c r="DW8" s="279">
        <v>2250</v>
      </c>
      <c r="DX8" s="279">
        <f>+DW8/DY8</f>
        <v>0.544926132235408</v>
      </c>
      <c r="DY8" s="282">
        <v>4129</v>
      </c>
      <c r="EA8" s="276">
        <f t="shared" ref="EA8:EA9" si="3">+CP8</f>
        <v>135994.5</v>
      </c>
      <c r="EB8" s="277">
        <v>130415</v>
      </c>
      <c r="EC8" s="279">
        <v>0</v>
      </c>
      <c r="ED8" s="279">
        <v>5579.5</v>
      </c>
      <c r="EE8" s="279">
        <v>0</v>
      </c>
      <c r="EF8" s="282">
        <v>0</v>
      </c>
      <c r="EH8" s="276">
        <f t="shared" ref="EH8:EH9" si="4">+CQ8</f>
        <v>130275</v>
      </c>
      <c r="EI8" s="277">
        <v>130275</v>
      </c>
      <c r="EJ8" s="279">
        <f>+EI8/EM8</f>
        <v>3256.875</v>
      </c>
      <c r="EK8" s="279">
        <v>0</v>
      </c>
      <c r="EL8" s="279">
        <f>+EK8/EM8</f>
        <v>0</v>
      </c>
      <c r="EM8" s="282">
        <v>40</v>
      </c>
      <c r="EO8" s="276">
        <f t="shared" ref="EO8:EO9" si="5">+CR8</f>
        <v>132347.88</v>
      </c>
      <c r="EP8" s="277">
        <v>132347.88</v>
      </c>
      <c r="EQ8" s="279">
        <f>+EP8/ET8</f>
        <v>367.633</v>
      </c>
      <c r="ER8" s="279">
        <v>0</v>
      </c>
      <c r="ES8" s="279">
        <f>+ER8/ET8</f>
        <v>0</v>
      </c>
      <c r="ET8" s="373">
        <v>360</v>
      </c>
      <c r="EV8" s="276">
        <f t="shared" ref="EV8:EV9" si="6">+CS8</f>
        <v>236364.52</v>
      </c>
      <c r="EW8" s="277">
        <v>236364.52</v>
      </c>
      <c r="EX8" s="279">
        <f>+EW8/FA8</f>
        <v>2462.13041666667</v>
      </c>
      <c r="EY8" s="279">
        <v>0</v>
      </c>
      <c r="EZ8" s="279">
        <f>+EY8/FA8</f>
        <v>0</v>
      </c>
      <c r="FA8" s="282">
        <v>96</v>
      </c>
      <c r="FC8" s="276">
        <f>+CT8</f>
        <v>130275</v>
      </c>
      <c r="FD8" s="277">
        <v>130275</v>
      </c>
      <c r="FE8" s="279">
        <f>+FD8/FH8</f>
        <v>682.068062827225</v>
      </c>
      <c r="FF8" s="279">
        <v>0</v>
      </c>
      <c r="FG8" s="279">
        <v>0</v>
      </c>
      <c r="FH8" s="282">
        <v>191</v>
      </c>
      <c r="FJ8" s="276">
        <f t="shared" ref="FJ8:FJ9" si="7">+CU8</f>
        <v>130275</v>
      </c>
      <c r="FK8" s="277">
        <v>130275</v>
      </c>
      <c r="FL8" s="279">
        <f>+FK8/FO8</f>
        <v>704.189189189189</v>
      </c>
      <c r="FM8" s="279">
        <v>0</v>
      </c>
      <c r="FN8" s="279">
        <f>+FM8/FO8</f>
        <v>0</v>
      </c>
      <c r="FO8" s="282">
        <v>185</v>
      </c>
      <c r="FQ8" s="283">
        <f t="shared" ref="FQ8:FQ9" si="8">+CV8</f>
        <v>123557.57</v>
      </c>
      <c r="FR8" s="277">
        <v>123557.57</v>
      </c>
      <c r="FS8" s="279">
        <f>+FR8/FV8</f>
        <v>1235.5757</v>
      </c>
      <c r="FT8" s="279">
        <v>0</v>
      </c>
      <c r="FU8" s="279">
        <f>+FT8/FV8</f>
        <v>0</v>
      </c>
      <c r="FV8" s="282">
        <v>100</v>
      </c>
      <c r="FX8" s="283">
        <f t="shared" ref="FX8:FX9" si="9">+CW8</f>
        <v>87543.46</v>
      </c>
      <c r="FY8" s="277">
        <v>87543.46</v>
      </c>
      <c r="FZ8" s="279">
        <f>+FY8/GC8</f>
        <v>2188.5865</v>
      </c>
      <c r="GA8" s="279">
        <v>0</v>
      </c>
      <c r="GB8" s="279">
        <f>+GA8/GC8</f>
        <v>0</v>
      </c>
      <c r="GC8" s="282">
        <v>40</v>
      </c>
      <c r="GE8" s="284">
        <f t="shared" ref="GE8:GE9" si="10">+CX8</f>
        <v>116584.75</v>
      </c>
      <c r="GF8" s="277">
        <v>116451.75</v>
      </c>
      <c r="GG8" s="288">
        <v>0</v>
      </c>
      <c r="GH8" s="289">
        <v>133</v>
      </c>
      <c r="GI8" s="289">
        <v>0</v>
      </c>
      <c r="GJ8" s="282">
        <v>0</v>
      </c>
    </row>
    <row r="9" s="15" customFormat="1" ht="126.75" customHeight="1" spans="2:192">
      <c r="B9" s="310"/>
      <c r="C9" s="308"/>
      <c r="D9" s="309" t="s">
        <v>91</v>
      </c>
      <c r="E9" s="311" t="s">
        <v>92</v>
      </c>
      <c r="F9" s="306">
        <v>0</v>
      </c>
      <c r="G9" s="283">
        <v>24402</v>
      </c>
      <c r="H9" s="283">
        <v>3850</v>
      </c>
      <c r="I9" s="283">
        <v>7316</v>
      </c>
      <c r="J9" s="283">
        <v>16216.8</v>
      </c>
      <c r="K9" s="283">
        <v>14894</v>
      </c>
      <c r="L9" s="283">
        <v>10185.6</v>
      </c>
      <c r="M9" s="283">
        <v>13150</v>
      </c>
      <c r="N9" s="283">
        <v>61317.75</v>
      </c>
      <c r="O9" s="283">
        <v>36393.6</v>
      </c>
      <c r="P9" s="283">
        <v>13508</v>
      </c>
      <c r="Q9" s="332">
        <v>58619</v>
      </c>
      <c r="R9" s="333">
        <v>236278.75</v>
      </c>
      <c r="S9" s="337">
        <f>R9/178</f>
        <v>1327.40870786517</v>
      </c>
      <c r="T9" s="337">
        <v>23574</v>
      </c>
      <c r="U9" s="335">
        <f>T9/178</f>
        <v>132.438202247191</v>
      </c>
      <c r="V9" s="336" t="s">
        <v>48</v>
      </c>
      <c r="W9" s="306">
        <v>0</v>
      </c>
      <c r="X9" s="283">
        <v>1400</v>
      </c>
      <c r="Y9" s="283">
        <v>21229</v>
      </c>
      <c r="Z9" s="283">
        <v>24780</v>
      </c>
      <c r="AA9" s="283">
        <v>53136.7</v>
      </c>
      <c r="AB9" s="283">
        <v>27865</v>
      </c>
      <c r="AC9" s="283">
        <v>27860</v>
      </c>
      <c r="AD9" s="283">
        <v>7392</v>
      </c>
      <c r="AE9" s="283">
        <v>14837</v>
      </c>
      <c r="AF9" s="283">
        <v>6799</v>
      </c>
      <c r="AG9" s="283">
        <v>120844</v>
      </c>
      <c r="AH9" s="332">
        <v>45931.5</v>
      </c>
      <c r="AI9" s="333">
        <v>352074.2</v>
      </c>
      <c r="AJ9" s="335">
        <f>AI9/478</f>
        <v>736.55690376569</v>
      </c>
      <c r="AK9" s="335">
        <v>0</v>
      </c>
      <c r="AL9" s="335">
        <v>0</v>
      </c>
      <c r="AM9" s="336" t="s">
        <v>49</v>
      </c>
      <c r="AN9" s="306">
        <v>660565.34</v>
      </c>
      <c r="AO9" s="283">
        <v>557473.81</v>
      </c>
      <c r="AP9" s="283">
        <v>536893.29</v>
      </c>
      <c r="AQ9" s="283">
        <v>517240.13</v>
      </c>
      <c r="AR9" s="283">
        <v>604120.95</v>
      </c>
      <c r="AS9" s="283">
        <v>578536.48</v>
      </c>
      <c r="AT9" s="283">
        <v>943425.64</v>
      </c>
      <c r="AU9" s="283">
        <v>558737.08</v>
      </c>
      <c r="AV9" s="283">
        <v>589362.17</v>
      </c>
      <c r="AW9" s="283">
        <v>538028.98</v>
      </c>
      <c r="AX9" s="283">
        <v>549265.24</v>
      </c>
      <c r="AY9" s="332">
        <v>969632.6</v>
      </c>
      <c r="AZ9" s="333">
        <v>7310406.04</v>
      </c>
      <c r="BA9" s="335">
        <f>AZ9/494</f>
        <v>14798.3927935223</v>
      </c>
      <c r="BB9" s="335">
        <v>292875.67</v>
      </c>
      <c r="BC9" s="335">
        <f>BB9/494</f>
        <v>592.865728744939</v>
      </c>
      <c r="BD9" s="336" t="s">
        <v>50</v>
      </c>
      <c r="BE9" s="306">
        <v>457132.55</v>
      </c>
      <c r="BF9" s="283">
        <v>631269.03</v>
      </c>
      <c r="BG9" s="283">
        <v>583620.63</v>
      </c>
      <c r="BH9" s="283">
        <v>634487.55</v>
      </c>
      <c r="BI9" s="283">
        <v>563705.19</v>
      </c>
      <c r="BJ9" s="283">
        <v>585132.45</v>
      </c>
      <c r="BK9" s="283">
        <v>979039.94</v>
      </c>
      <c r="BL9" s="283">
        <v>621577.64</v>
      </c>
      <c r="BM9" s="283">
        <v>569477.47</v>
      </c>
      <c r="BN9" s="283">
        <v>612051.68</v>
      </c>
      <c r="BO9" s="283">
        <v>594333.35</v>
      </c>
      <c r="BP9" s="332">
        <v>932480.31</v>
      </c>
      <c r="BQ9" s="333"/>
      <c r="BR9" s="335"/>
      <c r="BS9" s="335"/>
      <c r="BT9" s="335"/>
      <c r="BU9" s="336"/>
      <c r="BV9" s="306">
        <v>441739.22</v>
      </c>
      <c r="BW9" s="283">
        <v>330244.67</v>
      </c>
      <c r="BX9" s="283">
        <v>345010.84</v>
      </c>
      <c r="BY9" s="283">
        <v>361430.8</v>
      </c>
      <c r="BZ9" s="283">
        <v>327647.6</v>
      </c>
      <c r="CA9" s="283">
        <v>474758.73</v>
      </c>
      <c r="CB9" s="283">
        <v>770755</v>
      </c>
      <c r="CC9" s="283">
        <v>754128.19</v>
      </c>
      <c r="CD9" s="283">
        <v>670039.12</v>
      </c>
      <c r="CE9" s="283">
        <v>627772.22</v>
      </c>
      <c r="CF9" s="283">
        <v>631843.94</v>
      </c>
      <c r="CG9" s="332">
        <v>1004634.15</v>
      </c>
      <c r="CH9" s="333"/>
      <c r="CI9" s="335"/>
      <c r="CJ9" s="335"/>
      <c r="CK9" s="335"/>
      <c r="CL9" s="352"/>
      <c r="CM9" s="354">
        <v>821536.49</v>
      </c>
      <c r="CN9" s="353">
        <v>745967</v>
      </c>
      <c r="CO9" s="353">
        <v>719634</v>
      </c>
      <c r="CP9" s="353">
        <v>415197.48</v>
      </c>
      <c r="CQ9" s="353">
        <v>366025.54</v>
      </c>
      <c r="CR9" s="353">
        <v>392572.75</v>
      </c>
      <c r="CS9" s="353">
        <v>710444.85</v>
      </c>
      <c r="CT9" s="353">
        <v>357843.24</v>
      </c>
      <c r="CU9" s="353">
        <v>349499.68</v>
      </c>
      <c r="CV9" s="353">
        <v>480509.53</v>
      </c>
      <c r="CW9" s="353">
        <v>448977.62</v>
      </c>
      <c r="CX9" s="353">
        <v>582494.51</v>
      </c>
      <c r="CY9" s="366">
        <f>+DG9+DN9+DU9+EB9+EI9+EP9+EW9+FD9+FK9+FR9+FY9+GF9</f>
        <v>6124539.39</v>
      </c>
      <c r="CZ9" s="335">
        <v>0</v>
      </c>
      <c r="DA9" s="335">
        <f>+DI9+DP9+DW9+ED9+EK9+ER9+EY9+FF9+FM9+FT9+GA9+GH9</f>
        <v>266163.3</v>
      </c>
      <c r="DB9" s="335">
        <v>0</v>
      </c>
      <c r="DC9" s="336">
        <v>0</v>
      </c>
      <c r="DF9" s="371">
        <f t="shared" si="0"/>
        <v>821536.49</v>
      </c>
      <c r="DG9" s="366">
        <v>821536.49</v>
      </c>
      <c r="DH9" s="279">
        <v>0</v>
      </c>
      <c r="DI9" s="279">
        <v>0</v>
      </c>
      <c r="DJ9" s="279">
        <v>0</v>
      </c>
      <c r="DK9" s="282">
        <v>0</v>
      </c>
      <c r="DM9" s="276">
        <f t="shared" si="1"/>
        <v>745967</v>
      </c>
      <c r="DN9" s="277">
        <v>721561</v>
      </c>
      <c r="DO9" s="279"/>
      <c r="DP9" s="279">
        <v>24406</v>
      </c>
      <c r="DQ9" s="279"/>
      <c r="DR9" s="282">
        <v>0</v>
      </c>
      <c r="DT9" s="276">
        <f t="shared" si="2"/>
        <v>719634</v>
      </c>
      <c r="DU9" s="277">
        <v>707201</v>
      </c>
      <c r="DV9" s="279"/>
      <c r="DW9" s="279">
        <v>12433</v>
      </c>
      <c r="DX9" s="279"/>
      <c r="DY9" s="282">
        <v>0</v>
      </c>
      <c r="EA9" s="276">
        <f t="shared" si="3"/>
        <v>415197.48</v>
      </c>
      <c r="EB9" s="277">
        <v>401097.48</v>
      </c>
      <c r="EC9" s="279">
        <v>0</v>
      </c>
      <c r="ED9" s="279">
        <v>14100</v>
      </c>
      <c r="EE9" s="279">
        <v>0</v>
      </c>
      <c r="EF9" s="282">
        <v>0</v>
      </c>
      <c r="EH9" s="276">
        <f t="shared" si="4"/>
        <v>366025.54</v>
      </c>
      <c r="EI9" s="277">
        <v>366025.54</v>
      </c>
      <c r="EJ9" s="279"/>
      <c r="EK9" s="279">
        <v>0</v>
      </c>
      <c r="EL9" s="279"/>
      <c r="EM9" s="282">
        <v>0</v>
      </c>
      <c r="EO9" s="276">
        <f t="shared" si="5"/>
        <v>392572.75</v>
      </c>
      <c r="EP9" s="277">
        <v>392572.75</v>
      </c>
      <c r="EQ9" s="279"/>
      <c r="ER9" s="279">
        <v>0</v>
      </c>
      <c r="ES9" s="279"/>
      <c r="ET9" s="282">
        <v>0</v>
      </c>
      <c r="EV9" s="276">
        <f t="shared" si="6"/>
        <v>710444.85</v>
      </c>
      <c r="EW9" s="277">
        <v>710444.85</v>
      </c>
      <c r="EX9" s="279">
        <v>0</v>
      </c>
      <c r="EY9" s="279">
        <v>0</v>
      </c>
      <c r="EZ9" s="279">
        <v>0</v>
      </c>
      <c r="FA9" s="282">
        <v>0</v>
      </c>
      <c r="FC9" s="276">
        <f>+CT9</f>
        <v>357843.24</v>
      </c>
      <c r="FD9" s="277">
        <v>357843.24</v>
      </c>
      <c r="FE9" s="279"/>
      <c r="FF9" s="279"/>
      <c r="FG9" s="279"/>
      <c r="FH9" s="282">
        <v>0</v>
      </c>
      <c r="FJ9" s="276">
        <f t="shared" si="7"/>
        <v>349499.68</v>
      </c>
      <c r="FK9" s="277">
        <v>344379.68</v>
      </c>
      <c r="FL9" s="279"/>
      <c r="FM9" s="279">
        <v>5120</v>
      </c>
      <c r="FN9" s="279"/>
      <c r="FO9" s="282">
        <v>0</v>
      </c>
      <c r="FQ9" s="283">
        <f t="shared" si="8"/>
        <v>480509.53</v>
      </c>
      <c r="FR9" s="277">
        <v>420431.18</v>
      </c>
      <c r="FS9" s="374"/>
      <c r="FT9" s="279">
        <v>60078.35</v>
      </c>
      <c r="FU9" s="279"/>
      <c r="FV9" s="282">
        <v>0</v>
      </c>
      <c r="FX9" s="283">
        <f t="shared" si="9"/>
        <v>448977.62</v>
      </c>
      <c r="FY9" s="277">
        <v>359168.52</v>
      </c>
      <c r="FZ9" s="279">
        <v>0</v>
      </c>
      <c r="GA9" s="279">
        <v>89809.1</v>
      </c>
      <c r="GB9" s="279">
        <v>0</v>
      </c>
      <c r="GC9" s="282">
        <v>0</v>
      </c>
      <c r="GE9" s="284">
        <f t="shared" si="10"/>
        <v>582494.51</v>
      </c>
      <c r="GF9" s="277">
        <v>522277.66</v>
      </c>
      <c r="GG9" s="279">
        <v>0</v>
      </c>
      <c r="GH9" s="279">
        <v>60216.85</v>
      </c>
      <c r="GI9" s="279">
        <v>0</v>
      </c>
      <c r="GJ9" s="282">
        <v>0</v>
      </c>
    </row>
    <row r="10" s="15" customFormat="1" ht="45" customHeight="1" spans="2:192">
      <c r="B10" s="312" t="s">
        <v>62</v>
      </c>
      <c r="C10" s="313"/>
      <c r="D10" s="313"/>
      <c r="E10" s="314"/>
      <c r="F10" s="315">
        <f t="shared" ref="F10:Q10" si="11">SUM(F7:F9)</f>
        <v>1164836.99</v>
      </c>
      <c r="G10" s="315">
        <f t="shared" si="11"/>
        <v>1766236.9</v>
      </c>
      <c r="H10" s="315">
        <f t="shared" si="11"/>
        <v>1836346.84</v>
      </c>
      <c r="I10" s="315">
        <f t="shared" si="11"/>
        <v>1824534.46</v>
      </c>
      <c r="J10" s="315">
        <f t="shared" si="11"/>
        <v>1903335.52</v>
      </c>
      <c r="K10" s="315">
        <f t="shared" si="11"/>
        <v>1732939.93</v>
      </c>
      <c r="L10" s="315">
        <f t="shared" si="11"/>
        <v>2460478.01</v>
      </c>
      <c r="M10" s="315">
        <f t="shared" si="11"/>
        <v>1619042.52</v>
      </c>
      <c r="N10" s="315">
        <f t="shared" si="11"/>
        <v>1802233.18</v>
      </c>
      <c r="O10" s="315">
        <f t="shared" si="11"/>
        <v>1853318.28</v>
      </c>
      <c r="P10" s="315">
        <f t="shared" si="11"/>
        <v>2000132.64</v>
      </c>
      <c r="Q10" s="338">
        <f t="shared" si="11"/>
        <v>2463273.03</v>
      </c>
      <c r="R10" s="16"/>
      <c r="S10" s="154"/>
      <c r="T10" s="16"/>
      <c r="U10" s="16"/>
      <c r="V10" s="16"/>
      <c r="W10" s="315">
        <f t="shared" ref="W10:AH10" si="12">SUM(W7:W9)</f>
        <v>1634868.26</v>
      </c>
      <c r="X10" s="315">
        <f t="shared" si="12"/>
        <v>1673417.19</v>
      </c>
      <c r="Y10" s="315">
        <f t="shared" si="12"/>
        <v>1793646.45</v>
      </c>
      <c r="Z10" s="315">
        <f t="shared" si="12"/>
        <v>1782582.9</v>
      </c>
      <c r="AA10" s="315">
        <f t="shared" si="12"/>
        <v>1879742.11</v>
      </c>
      <c r="AB10" s="315">
        <f t="shared" si="12"/>
        <v>1888402.87</v>
      </c>
      <c r="AC10" s="315">
        <f t="shared" si="12"/>
        <v>2777854.4</v>
      </c>
      <c r="AD10" s="315">
        <f t="shared" si="12"/>
        <v>1860637.69</v>
      </c>
      <c r="AE10" s="315">
        <f t="shared" si="12"/>
        <v>1736984.28</v>
      </c>
      <c r="AF10" s="315">
        <f t="shared" si="12"/>
        <v>2136182.29</v>
      </c>
      <c r="AG10" s="315">
        <f t="shared" si="12"/>
        <v>2633278.03</v>
      </c>
      <c r="AH10" s="338">
        <f t="shared" si="12"/>
        <v>2744329.82</v>
      </c>
      <c r="AI10" s="16"/>
      <c r="AJ10" s="16"/>
      <c r="AK10" s="16"/>
      <c r="AL10" s="16"/>
      <c r="AM10" s="16"/>
      <c r="AN10" s="315">
        <f t="shared" ref="AN10:AY10" si="13">SUM(AN7:AN9)</f>
        <v>1717007.18</v>
      </c>
      <c r="AO10" s="315">
        <f t="shared" si="13"/>
        <v>1431659.04</v>
      </c>
      <c r="AP10" s="315">
        <f t="shared" si="13"/>
        <v>1977160.9</v>
      </c>
      <c r="AQ10" s="315">
        <f t="shared" si="13"/>
        <v>1842848.04</v>
      </c>
      <c r="AR10" s="315">
        <f t="shared" si="13"/>
        <v>2188914.69</v>
      </c>
      <c r="AS10" s="315">
        <f t="shared" si="13"/>
        <v>1635267.27</v>
      </c>
      <c r="AT10" s="315">
        <f t="shared" si="13"/>
        <v>2357176.37</v>
      </c>
      <c r="AU10" s="315">
        <f t="shared" si="13"/>
        <v>1736782.24</v>
      </c>
      <c r="AV10" s="315">
        <f t="shared" si="13"/>
        <v>1589265.43</v>
      </c>
      <c r="AW10" s="315">
        <f t="shared" si="13"/>
        <v>1518068.73</v>
      </c>
      <c r="AX10" s="315">
        <f t="shared" si="13"/>
        <v>2271692.89</v>
      </c>
      <c r="AY10" s="338">
        <f t="shared" si="13"/>
        <v>2298729.05</v>
      </c>
      <c r="AZ10" s="16"/>
      <c r="BA10" s="16"/>
      <c r="BB10" s="16"/>
      <c r="BC10" s="16"/>
      <c r="BD10" s="16"/>
      <c r="BE10" s="315">
        <f t="shared" ref="BE10:BP10" si="14">SUM(BE7:BE9)</f>
        <v>1237952.73</v>
      </c>
      <c r="BF10" s="315">
        <f t="shared" si="14"/>
        <v>1311332.6</v>
      </c>
      <c r="BG10" s="315">
        <f t="shared" si="14"/>
        <v>1229952.7</v>
      </c>
      <c r="BH10" s="315">
        <f t="shared" si="14"/>
        <v>1382118.57</v>
      </c>
      <c r="BI10" s="315">
        <f t="shared" si="14"/>
        <v>1367967.25</v>
      </c>
      <c r="BJ10" s="315">
        <f t="shared" si="14"/>
        <v>2325092.33</v>
      </c>
      <c r="BK10" s="315">
        <f t="shared" si="14"/>
        <v>2300549.08</v>
      </c>
      <c r="BL10" s="315">
        <f t="shared" si="14"/>
        <v>1493518.89</v>
      </c>
      <c r="BM10" s="315">
        <f t="shared" si="14"/>
        <v>1461069.49</v>
      </c>
      <c r="BN10" s="315">
        <f t="shared" si="14"/>
        <v>1517506.79</v>
      </c>
      <c r="BO10" s="315">
        <f t="shared" si="14"/>
        <v>1693452.47</v>
      </c>
      <c r="BP10" s="315">
        <f t="shared" si="14"/>
        <v>2460512.27</v>
      </c>
      <c r="BQ10" s="16"/>
      <c r="BR10" s="16"/>
      <c r="BS10" s="16"/>
      <c r="BT10" s="16"/>
      <c r="BU10" s="16"/>
      <c r="BV10" s="315">
        <f t="shared" ref="BV10:CG10" si="15">SUM(BV7:BV9)</f>
        <v>1205765.44</v>
      </c>
      <c r="BW10" s="315">
        <f t="shared" si="15"/>
        <v>1045844.53</v>
      </c>
      <c r="BX10" s="315">
        <f t="shared" si="15"/>
        <v>1631759.43</v>
      </c>
      <c r="BY10" s="315">
        <f t="shared" si="15"/>
        <v>1141771.92</v>
      </c>
      <c r="BZ10" s="315">
        <f t="shared" si="15"/>
        <v>1325928.43</v>
      </c>
      <c r="CA10" s="315">
        <f t="shared" si="15"/>
        <v>1336481.37</v>
      </c>
      <c r="CB10" s="315">
        <f t="shared" si="15"/>
        <v>2009237.86</v>
      </c>
      <c r="CC10" s="315">
        <f t="shared" si="15"/>
        <v>1735457.24</v>
      </c>
      <c r="CD10" s="315">
        <f t="shared" si="15"/>
        <v>1603351.29</v>
      </c>
      <c r="CE10" s="315">
        <f t="shared" si="15"/>
        <v>1874637.34</v>
      </c>
      <c r="CF10" s="315">
        <f t="shared" si="15"/>
        <v>1893520.33</v>
      </c>
      <c r="CG10" s="315">
        <f t="shared" si="15"/>
        <v>2700747.08</v>
      </c>
      <c r="CH10" s="16"/>
      <c r="CI10" s="16"/>
      <c r="CJ10" s="16"/>
      <c r="CK10" s="16"/>
      <c r="CL10" s="16"/>
      <c r="CM10" s="355">
        <f t="shared" ref="CM10:CX10" si="16">SUM(CM7:CM9)</f>
        <v>1931722.84</v>
      </c>
      <c r="CN10" s="355">
        <f t="shared" si="16"/>
        <v>1786140.7</v>
      </c>
      <c r="CO10" s="355">
        <f t="shared" si="16"/>
        <v>1943256.29</v>
      </c>
      <c r="CP10" s="355">
        <f t="shared" si="16"/>
        <v>1225288.25</v>
      </c>
      <c r="CQ10" s="355">
        <f t="shared" si="16"/>
        <v>1339185.56</v>
      </c>
      <c r="CR10" s="355">
        <f t="shared" si="16"/>
        <v>1008893.19</v>
      </c>
      <c r="CS10" s="355">
        <f t="shared" si="16"/>
        <v>2130187.17</v>
      </c>
      <c r="CT10" s="355">
        <f t="shared" si="16"/>
        <v>1124371.2</v>
      </c>
      <c r="CU10" s="355">
        <f t="shared" si="16"/>
        <v>1355145.31</v>
      </c>
      <c r="CV10" s="355">
        <f t="shared" si="16"/>
        <v>1335265.17</v>
      </c>
      <c r="CW10" s="355">
        <f t="shared" si="16"/>
        <v>1596674.36</v>
      </c>
      <c r="CX10" s="355">
        <f t="shared" si="16"/>
        <v>3678757.68</v>
      </c>
      <c r="CY10" s="16"/>
      <c r="CZ10" s="16"/>
      <c r="DA10" s="16"/>
      <c r="DB10" s="16"/>
      <c r="DC10" s="16"/>
      <c r="DF10" s="280">
        <f>SUM(DF7:DF9)</f>
        <v>1931722.84</v>
      </c>
      <c r="DG10" s="163" t="s">
        <v>84</v>
      </c>
      <c r="DH10" s="164"/>
      <c r="DI10" s="164"/>
      <c r="DJ10" s="164"/>
      <c r="DK10" s="164"/>
      <c r="DM10" s="280">
        <f>SUM(DM7:DM9)</f>
        <v>1786140.7</v>
      </c>
      <c r="DN10" s="16"/>
      <c r="DO10" s="16"/>
      <c r="DP10" s="16"/>
      <c r="DQ10" s="16"/>
      <c r="DR10" s="16"/>
      <c r="DT10" s="280">
        <f>SUM(DT7:DT9)</f>
        <v>1943256.29</v>
      </c>
      <c r="DU10" s="163"/>
      <c r="DV10" s="164"/>
      <c r="DW10" s="164"/>
      <c r="DX10" s="164"/>
      <c r="DY10" s="164"/>
      <c r="EA10" s="280">
        <f>SUM(EA7:EA9)</f>
        <v>1225288.25</v>
      </c>
      <c r="EB10" s="163" t="s">
        <v>93</v>
      </c>
      <c r="EC10" s="164"/>
      <c r="ED10" s="164"/>
      <c r="EE10" s="164"/>
      <c r="EF10" s="164"/>
      <c r="EH10" s="280">
        <f>SUM(EH7:EH9)</f>
        <v>1339185.56</v>
      </c>
      <c r="EI10" s="163"/>
      <c r="EJ10" s="164"/>
      <c r="EK10" s="164"/>
      <c r="EL10" s="164"/>
      <c r="EM10" s="164"/>
      <c r="EO10" s="280">
        <f>SUM(EO7:EO9)</f>
        <v>1008893.19</v>
      </c>
      <c r="EP10" s="163"/>
      <c r="EQ10" s="164"/>
      <c r="ER10" s="164"/>
      <c r="ES10" s="164"/>
      <c r="ET10" s="164"/>
      <c r="EV10" s="280">
        <f>SUM(EV7:EV9)</f>
        <v>2130187.17</v>
      </c>
      <c r="EW10" s="163"/>
      <c r="EX10" s="164"/>
      <c r="EY10" s="164"/>
      <c r="EZ10" s="164"/>
      <c r="FA10" s="164"/>
      <c r="FC10" s="280">
        <f>SUM(FC7:FC9)</f>
        <v>1124371.2</v>
      </c>
      <c r="FD10" s="163"/>
      <c r="FE10" s="164"/>
      <c r="FF10" s="164"/>
      <c r="FG10" s="164"/>
      <c r="FH10" s="164"/>
      <c r="FJ10" s="280">
        <f>SUM(FJ7:FJ9)</f>
        <v>1355145.31</v>
      </c>
      <c r="FK10" s="163"/>
      <c r="FL10" s="164"/>
      <c r="FM10" s="164"/>
      <c r="FN10" s="164"/>
      <c r="FO10" s="164"/>
      <c r="FQ10" s="280">
        <f>SUM(FQ7:FQ9)</f>
        <v>1335265.17</v>
      </c>
      <c r="FR10" s="163"/>
      <c r="FS10" s="164"/>
      <c r="FT10" s="164"/>
      <c r="FU10" s="164"/>
      <c r="FV10" s="164"/>
      <c r="FX10" s="280">
        <f>SUM(FX7:FX9)</f>
        <v>1596674.36</v>
      </c>
      <c r="FY10" s="163"/>
      <c r="FZ10" s="164"/>
      <c r="GA10" s="164"/>
      <c r="GB10" s="164"/>
      <c r="GC10" s="164"/>
      <c r="GE10" s="280">
        <f>SUM(GE7:GE9)</f>
        <v>3678757.68</v>
      </c>
      <c r="GF10" s="163"/>
      <c r="GG10" s="164"/>
      <c r="GH10" s="164"/>
      <c r="GI10" s="164"/>
      <c r="GJ10" s="164"/>
    </row>
    <row r="11" ht="48.75" customHeight="1" spans="2:160">
      <c r="B11" s="316" t="s">
        <v>63</v>
      </c>
      <c r="C11" s="317"/>
      <c r="D11" s="317"/>
      <c r="E11" s="318"/>
      <c r="F11" s="319">
        <f>SUM(F10:Q10)</f>
        <v>22426708.3</v>
      </c>
      <c r="G11" s="320"/>
      <c r="H11" s="320"/>
      <c r="I11" s="320"/>
      <c r="J11" s="320"/>
      <c r="K11" s="320"/>
      <c r="L11" s="320"/>
      <c r="M11" s="320"/>
      <c r="N11" s="320"/>
      <c r="O11" s="320"/>
      <c r="P11" s="320"/>
      <c r="Q11" s="339"/>
      <c r="R11" s="340"/>
      <c r="S11" s="340"/>
      <c r="T11" s="340"/>
      <c r="U11" s="340"/>
      <c r="V11" s="340"/>
      <c r="W11" s="319">
        <f>SUM(W10:AH10)</f>
        <v>24541926.29</v>
      </c>
      <c r="X11" s="320"/>
      <c r="Y11" s="320"/>
      <c r="Z11" s="320"/>
      <c r="AA11" s="320"/>
      <c r="AB11" s="320"/>
      <c r="AC11" s="320"/>
      <c r="AD11" s="320"/>
      <c r="AE11" s="320"/>
      <c r="AF11" s="320"/>
      <c r="AG11" s="320"/>
      <c r="AH11" s="339"/>
      <c r="AI11" s="340"/>
      <c r="AJ11" s="340"/>
      <c r="AK11" s="340"/>
      <c r="AL11" s="340"/>
      <c r="AM11" s="340"/>
      <c r="AN11" s="319">
        <f>SUM(AN10:AY10)</f>
        <v>22564571.83</v>
      </c>
      <c r="AO11" s="320"/>
      <c r="AP11" s="320"/>
      <c r="AQ11" s="320"/>
      <c r="AR11" s="320"/>
      <c r="AS11" s="320"/>
      <c r="AT11" s="320"/>
      <c r="AU11" s="320"/>
      <c r="AV11" s="320"/>
      <c r="AW11" s="320"/>
      <c r="AX11" s="320"/>
      <c r="AY11" s="339"/>
      <c r="AZ11" s="340"/>
      <c r="BA11" s="340"/>
      <c r="BB11" s="340"/>
      <c r="BC11" s="340"/>
      <c r="BD11" s="340"/>
      <c r="BE11" s="319">
        <f>SUM(BE10:BP10)</f>
        <v>19781025.17</v>
      </c>
      <c r="BF11" s="320"/>
      <c r="BG11" s="320"/>
      <c r="BH11" s="320"/>
      <c r="BI11" s="320"/>
      <c r="BJ11" s="320"/>
      <c r="BK11" s="320"/>
      <c r="BL11" s="320"/>
      <c r="BM11" s="320"/>
      <c r="BN11" s="320"/>
      <c r="BO11" s="320"/>
      <c r="BP11" s="339"/>
      <c r="BQ11" s="340"/>
      <c r="BR11" s="340"/>
      <c r="BS11" s="340"/>
      <c r="BT11" s="340"/>
      <c r="BU11" s="340"/>
      <c r="BV11" s="319">
        <f>SUM(BV10:CG10)</f>
        <v>19504502.26</v>
      </c>
      <c r="BW11" s="320"/>
      <c r="BX11" s="320"/>
      <c r="BY11" s="320"/>
      <c r="BZ11" s="320"/>
      <c r="CA11" s="320"/>
      <c r="CB11" s="320"/>
      <c r="CC11" s="320"/>
      <c r="CD11" s="320"/>
      <c r="CE11" s="320"/>
      <c r="CF11" s="320"/>
      <c r="CG11" s="339"/>
      <c r="CH11" s="340"/>
      <c r="CI11" s="340"/>
      <c r="CJ11" s="340"/>
      <c r="CK11" s="340"/>
      <c r="CL11" s="340"/>
      <c r="CM11" s="356">
        <f>SUM(CM10:CX10)</f>
        <v>20454887.72</v>
      </c>
      <c r="CN11" s="357"/>
      <c r="CO11" s="357"/>
      <c r="CP11" s="357"/>
      <c r="CQ11" s="357"/>
      <c r="CR11" s="357"/>
      <c r="CS11" s="357"/>
      <c r="CT11" s="357"/>
      <c r="CU11" s="357"/>
      <c r="CV11" s="357"/>
      <c r="CW11" s="357"/>
      <c r="CX11" s="357"/>
      <c r="CY11" s="357"/>
      <c r="CZ11" s="357"/>
      <c r="DA11" s="357"/>
      <c r="DB11" s="357"/>
      <c r="DC11" s="372"/>
      <c r="EW11" s="154"/>
      <c r="FD11" s="154"/>
    </row>
    <row r="13" ht="21" spans="2:22">
      <c r="B13" s="321" t="s">
        <v>72</v>
      </c>
      <c r="C13" s="322"/>
      <c r="D13" s="322"/>
      <c r="E13" s="322"/>
      <c r="F13" s="322"/>
      <c r="G13" s="322"/>
      <c r="H13" s="322"/>
      <c r="I13" s="322"/>
      <c r="J13" s="322"/>
      <c r="K13" s="322"/>
      <c r="L13" s="322"/>
      <c r="M13" s="322"/>
      <c r="N13" s="322"/>
      <c r="O13" s="322"/>
      <c r="P13" s="322"/>
      <c r="Q13" s="322"/>
      <c r="R13" s="322"/>
      <c r="S13" s="322"/>
      <c r="T13" s="322"/>
      <c r="U13" s="322"/>
      <c r="V13" s="322"/>
    </row>
    <row r="14" ht="132.75" customHeight="1" spans="2:100">
      <c r="B14" s="323" t="s">
        <v>86</v>
      </c>
      <c r="C14" s="323"/>
      <c r="D14" s="323"/>
      <c r="E14" s="323"/>
      <c r="F14" s="323"/>
      <c r="G14" s="323"/>
      <c r="H14" s="323"/>
      <c r="I14" s="323"/>
      <c r="J14" s="323"/>
      <c r="K14" s="323"/>
      <c r="L14" s="323"/>
      <c r="M14" s="323"/>
      <c r="N14" s="323"/>
      <c r="O14" s="323"/>
      <c r="P14" s="323"/>
      <c r="Q14" s="323"/>
      <c r="R14" s="323"/>
      <c r="S14" s="323"/>
      <c r="T14" s="323"/>
      <c r="U14" s="323"/>
      <c r="V14" s="323"/>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row>
  </sheetData>
  <mergeCells count="126">
    <mergeCell ref="B2:AY2"/>
    <mergeCell ref="BE2:CX2"/>
    <mergeCell ref="F4:AY4"/>
    <mergeCell ref="BE4:CX4"/>
    <mergeCell ref="F5:Q5"/>
    <mergeCell ref="W5:AH5"/>
    <mergeCell ref="AN5:AY5"/>
    <mergeCell ref="BE5:BP5"/>
    <mergeCell ref="BV5:CG5"/>
    <mergeCell ref="CM5:CX5"/>
    <mergeCell ref="B10:E10"/>
    <mergeCell ref="DG10:DK10"/>
    <mergeCell ref="DU10:DY10"/>
    <mergeCell ref="EB10:EF10"/>
    <mergeCell ref="EI10:EM10"/>
    <mergeCell ref="EP10:ET10"/>
    <mergeCell ref="EW10:FA10"/>
    <mergeCell ref="FD10:FH10"/>
    <mergeCell ref="FK10:FO10"/>
    <mergeCell ref="FR10:FV10"/>
    <mergeCell ref="FY10:GC10"/>
    <mergeCell ref="GF10:GJ10"/>
    <mergeCell ref="B11:E11"/>
    <mergeCell ref="F11:Q11"/>
    <mergeCell ref="W11:AH11"/>
    <mergeCell ref="AN11:AY11"/>
    <mergeCell ref="BE11:BP11"/>
    <mergeCell ref="BV11:CG11"/>
    <mergeCell ref="CM11:DC11"/>
    <mergeCell ref="B14:V14"/>
    <mergeCell ref="B4:B6"/>
    <mergeCell ref="B7:B9"/>
    <mergeCell ref="C4:C6"/>
    <mergeCell ref="C7:C9"/>
    <mergeCell ref="D4:D6"/>
    <mergeCell ref="E4:E6"/>
    <mergeCell ref="R5:R6"/>
    <mergeCell ref="S5:S6"/>
    <mergeCell ref="T5:T6"/>
    <mergeCell ref="U5:U6"/>
    <mergeCell ref="V5:V6"/>
    <mergeCell ref="AI5:AI6"/>
    <mergeCell ref="AJ5:AJ6"/>
    <mergeCell ref="AK5:AK6"/>
    <mergeCell ref="AL5:AL6"/>
    <mergeCell ref="AM5:AM6"/>
    <mergeCell ref="AZ5:AZ6"/>
    <mergeCell ref="BA5:BA6"/>
    <mergeCell ref="BB5:BB6"/>
    <mergeCell ref="BC5:BC6"/>
    <mergeCell ref="BD5:BD6"/>
    <mergeCell ref="BQ5:BQ6"/>
    <mergeCell ref="BR5:BR6"/>
    <mergeCell ref="BS5:BS6"/>
    <mergeCell ref="BT5:BT6"/>
    <mergeCell ref="BU5:BU6"/>
    <mergeCell ref="CH5:CH6"/>
    <mergeCell ref="CI5:CI6"/>
    <mergeCell ref="CJ5:CJ6"/>
    <mergeCell ref="CK5:CK6"/>
    <mergeCell ref="CL5:CL6"/>
    <mergeCell ref="CY5:CY6"/>
    <mergeCell ref="CZ5:CZ6"/>
    <mergeCell ref="DA5:DA6"/>
    <mergeCell ref="DB5:DB6"/>
    <mergeCell ref="DC5:DC6"/>
    <mergeCell ref="DG5:DG6"/>
    <mergeCell ref="DH5:DH6"/>
    <mergeCell ref="DI5:DI6"/>
    <mergeCell ref="DJ5:DJ6"/>
    <mergeCell ref="DK5:DK6"/>
    <mergeCell ref="DN5:DN6"/>
    <mergeCell ref="DO5:DO6"/>
    <mergeCell ref="DP5:DP6"/>
    <mergeCell ref="DQ5:DQ6"/>
    <mergeCell ref="DR5:DR6"/>
    <mergeCell ref="DU5:DU6"/>
    <mergeCell ref="DV5:DV6"/>
    <mergeCell ref="DW5:DW6"/>
    <mergeCell ref="DX5:DX6"/>
    <mergeCell ref="DY5:DY6"/>
    <mergeCell ref="EB5:EB6"/>
    <mergeCell ref="EC5:EC6"/>
    <mergeCell ref="ED5:ED6"/>
    <mergeCell ref="EE5:EE6"/>
    <mergeCell ref="EF5:EF6"/>
    <mergeCell ref="EI5:EI6"/>
    <mergeCell ref="EJ5:EJ6"/>
    <mergeCell ref="EK5:EK6"/>
    <mergeCell ref="EL5:EL6"/>
    <mergeCell ref="EM5:EM6"/>
    <mergeCell ref="EP5:EP6"/>
    <mergeCell ref="EQ5:EQ6"/>
    <mergeCell ref="ER5:ER6"/>
    <mergeCell ref="ES5:ES6"/>
    <mergeCell ref="ET5:ET6"/>
    <mergeCell ref="EW5:EW6"/>
    <mergeCell ref="EX5:EX6"/>
    <mergeCell ref="EY5:EY6"/>
    <mergeCell ref="EZ5:EZ6"/>
    <mergeCell ref="FA5:FA6"/>
    <mergeCell ref="FD5:FD6"/>
    <mergeCell ref="FE5:FE6"/>
    <mergeCell ref="FF5:FF6"/>
    <mergeCell ref="FG5:FG6"/>
    <mergeCell ref="FH5:FH6"/>
    <mergeCell ref="FK5:FK6"/>
    <mergeCell ref="FL5:FL6"/>
    <mergeCell ref="FM5:FM6"/>
    <mergeCell ref="FN5:FN6"/>
    <mergeCell ref="FO5:FO6"/>
    <mergeCell ref="FR5:FR6"/>
    <mergeCell ref="FS5:FS6"/>
    <mergeCell ref="FT5:FT6"/>
    <mergeCell ref="FU5:FU6"/>
    <mergeCell ref="FV5:FV6"/>
    <mergeCell ref="FY5:FY6"/>
    <mergeCell ref="FZ5:FZ6"/>
    <mergeCell ref="GA5:GA6"/>
    <mergeCell ref="GB5:GB6"/>
    <mergeCell ref="GC5:GC6"/>
    <mergeCell ref="GF5:GF6"/>
    <mergeCell ref="GG5:GG6"/>
    <mergeCell ref="GH5:GH6"/>
    <mergeCell ref="GI5:GI6"/>
    <mergeCell ref="GJ5:GJ6"/>
  </mergeCells>
  <printOptions horizontalCentered="1"/>
  <pageMargins left="0.708661417322835" right="0.275590551181102" top="0.94488188976378" bottom="0.748031496062992" header="0.31496062992126" footer="0.31496062992126"/>
  <pageSetup paperSize="1" scale="23" orientation="landscape"/>
  <headerFooter/>
  <rowBreaks count="1" manualBreakCount="1">
    <brk id="12" max="191"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pageSetUpPr fitToPage="1"/>
  </sheetPr>
  <dimension ref="A2:GJ23"/>
  <sheetViews>
    <sheetView showGridLines="0" zoomScale="70" zoomScaleNormal="70" zoomScaleSheetLayoutView="40" topLeftCell="E1" workbookViewId="0">
      <selection activeCell="CN9" sqref="CN9"/>
    </sheetView>
  </sheetViews>
  <sheetFormatPr defaultColWidth="11.3714285714286" defaultRowHeight="23.25"/>
  <cols>
    <col min="1" max="1" width="3" style="16" customWidth="1"/>
    <col min="2" max="2" width="56.3714285714286" style="17" customWidth="1"/>
    <col min="3" max="3" width="44.6285714285714" style="17" customWidth="1"/>
    <col min="4" max="4" width="48.752380952381" style="17" customWidth="1"/>
    <col min="5" max="5" width="51.752380952381" style="17" customWidth="1"/>
    <col min="6" max="6" width="14.247619047619" style="17" hidden="1" customWidth="1"/>
    <col min="7" max="12" width="14.1238095238095" style="17" hidden="1" customWidth="1"/>
    <col min="13" max="13" width="14.247619047619" style="17" hidden="1" customWidth="1"/>
    <col min="14" max="17" width="14.1238095238095" style="17" hidden="1" customWidth="1"/>
    <col min="18" max="18" width="18.8761904761905" style="17" hidden="1" customWidth="1"/>
    <col min="19" max="19" width="16" style="17" hidden="1" customWidth="1"/>
    <col min="20" max="20" width="15.6285714285714" style="17" hidden="1" customWidth="1"/>
    <col min="21" max="21" width="16.247619047619" style="17" hidden="1" customWidth="1"/>
    <col min="22" max="22" width="17" style="17" hidden="1" customWidth="1"/>
    <col min="23" max="23" width="15.8761904761905" style="17" hidden="1" customWidth="1"/>
    <col min="24" max="28" width="14.247619047619" style="17" hidden="1" customWidth="1"/>
    <col min="29" max="29" width="17.752380952381" style="17" hidden="1" customWidth="1"/>
    <col min="30" max="34" width="14.247619047619" style="17" hidden="1" customWidth="1"/>
    <col min="35" max="35" width="18.8761904761905" style="17" hidden="1" customWidth="1"/>
    <col min="36" max="36" width="16" style="17" hidden="1" customWidth="1"/>
    <col min="37" max="37" width="15.6285714285714" style="17" hidden="1" customWidth="1"/>
    <col min="38" max="38" width="16.247619047619" style="17" hidden="1" customWidth="1"/>
    <col min="39" max="39" width="17" style="17" hidden="1" customWidth="1"/>
    <col min="40" max="40" width="17.1238095238095" style="17" hidden="1" customWidth="1"/>
    <col min="41" max="41" width="16.752380952381" style="17" hidden="1" customWidth="1"/>
    <col min="42" max="42" width="17.1238095238095" style="17" hidden="1" customWidth="1"/>
    <col min="43" max="43" width="17.3714285714286" style="17" hidden="1" customWidth="1"/>
    <col min="44" max="44" width="17.8761904761905" style="17" hidden="1" customWidth="1"/>
    <col min="45" max="45" width="16.752380952381" style="17" hidden="1" customWidth="1"/>
    <col min="46" max="48" width="17.3714285714286" style="17" hidden="1" customWidth="1"/>
    <col min="49" max="49" width="17.1238095238095" style="17" hidden="1" customWidth="1"/>
    <col min="50" max="51" width="17.3714285714286" style="17" hidden="1" customWidth="1"/>
    <col min="52" max="52" width="18.8761904761905" style="17" hidden="1" customWidth="1"/>
    <col min="53" max="53" width="16" style="17" hidden="1" customWidth="1"/>
    <col min="54" max="54" width="15.6285714285714" style="17" hidden="1" customWidth="1"/>
    <col min="55" max="55" width="16.247619047619" style="17" hidden="1" customWidth="1"/>
    <col min="56" max="56" width="17" style="17" hidden="1" customWidth="1"/>
    <col min="57" max="68" width="14.247619047619" style="17" hidden="1" customWidth="1"/>
    <col min="69" max="69" width="18.8761904761905" style="17" hidden="1" customWidth="1"/>
    <col min="70" max="70" width="16" style="17" hidden="1" customWidth="1"/>
    <col min="71" max="71" width="15.6285714285714" style="17" hidden="1" customWidth="1"/>
    <col min="72" max="72" width="16.247619047619" style="17" hidden="1" customWidth="1"/>
    <col min="73" max="73" width="17" style="17" hidden="1" customWidth="1"/>
    <col min="74" max="85" width="14.247619047619" style="17" hidden="1" customWidth="1"/>
    <col min="86" max="86" width="18.8761904761905" style="17" hidden="1" customWidth="1"/>
    <col min="87" max="87" width="16" style="17" hidden="1" customWidth="1"/>
    <col min="88" max="88" width="15.6285714285714" style="17" hidden="1" customWidth="1"/>
    <col min="89" max="89" width="16.247619047619" style="17" hidden="1" customWidth="1"/>
    <col min="90" max="90" width="17" style="17" hidden="1" customWidth="1"/>
    <col min="91" max="91" width="25.752380952381" style="17" customWidth="1"/>
    <col min="92" max="92" width="23" style="17" customWidth="1"/>
    <col min="93" max="95" width="25.752380952381" style="17" customWidth="1"/>
    <col min="96" max="96" width="25.8761904761905" style="17" customWidth="1"/>
    <col min="97" max="97" width="25.6285714285714" style="17" customWidth="1"/>
    <col min="98" max="99" width="25" style="17" customWidth="1"/>
    <col min="100" max="101" width="25.3714285714286" style="17" customWidth="1"/>
    <col min="102" max="102" width="27.3714285714286" style="17" customWidth="1"/>
    <col min="103" max="103" width="31.1238095238095" style="17" customWidth="1"/>
    <col min="104" max="104" width="23.6285714285714" style="17" customWidth="1"/>
    <col min="105" max="105" width="28.752380952381" style="17" customWidth="1"/>
    <col min="106" max="106" width="29.1238095238095" style="17" customWidth="1"/>
    <col min="107" max="107" width="28.1238095238095" style="17" customWidth="1"/>
    <col min="108" max="108" width="8.24761904761905" style="17" customWidth="1"/>
    <col min="109" max="109" width="0.247619047619048" style="17" hidden="1" customWidth="1"/>
    <col min="110" max="110" width="27.6285714285714" style="17" hidden="1" customWidth="1"/>
    <col min="111" max="111" width="25.247619047619" style="17" hidden="1" customWidth="1"/>
    <col min="112" max="112" width="16" style="17" hidden="1" customWidth="1"/>
    <col min="113" max="113" width="15.6285714285714" style="17" hidden="1" customWidth="1"/>
    <col min="114" max="114" width="16.247619047619" style="17" hidden="1" customWidth="1"/>
    <col min="115" max="115" width="19" style="17" hidden="1" customWidth="1"/>
    <col min="116" max="116" width="11.3714285714286" style="17" hidden="1" customWidth="1"/>
    <col min="117" max="117" width="22.3714285714286" style="17" hidden="1" customWidth="1"/>
    <col min="118" max="118" width="18.8761904761905" style="17" hidden="1" customWidth="1"/>
    <col min="119" max="119" width="16" style="17" hidden="1" customWidth="1"/>
    <col min="120" max="120" width="17.3714285714286" style="17" hidden="1" customWidth="1"/>
    <col min="121" max="121" width="16.247619047619" style="17" hidden="1" customWidth="1"/>
    <col min="122" max="122" width="17" style="17" hidden="1" customWidth="1"/>
    <col min="123" max="123" width="11.3714285714286" style="17" hidden="1" customWidth="1"/>
    <col min="124" max="124" width="26.1238095238095" style="17" hidden="1" customWidth="1"/>
    <col min="125" max="125" width="18.8761904761905" style="17" hidden="1" customWidth="1"/>
    <col min="126" max="126" width="16" style="17" hidden="1" customWidth="1"/>
    <col min="127" max="127" width="18.752380952381" style="17" hidden="1" customWidth="1"/>
    <col min="128" max="128" width="16.247619047619" style="17" hidden="1" customWidth="1"/>
    <col min="129" max="129" width="17" style="17" hidden="1" customWidth="1"/>
    <col min="130" max="130" width="11.3714285714286" style="17" hidden="1" customWidth="1"/>
    <col min="131" max="131" width="25.3714285714286" style="17" hidden="1" customWidth="1"/>
    <col min="132" max="132" width="18.8761904761905" style="17" hidden="1" customWidth="1"/>
    <col min="133" max="133" width="22.3714285714286" style="17" hidden="1" customWidth="1"/>
    <col min="134" max="134" width="22.1238095238095" style="17" hidden="1" customWidth="1"/>
    <col min="135" max="135" width="18.3714285714286" style="17" hidden="1" customWidth="1"/>
    <col min="136" max="136" width="19.8761904761905" style="17" hidden="1" customWidth="1"/>
    <col min="137" max="137" width="11.3714285714286" style="17" hidden="1" customWidth="1"/>
    <col min="138" max="138" width="36.247619047619" style="17" hidden="1" customWidth="1"/>
    <col min="139" max="139" width="23.1238095238095" style="17" hidden="1" customWidth="1"/>
    <col min="140" max="140" width="20.247619047619" style="17" hidden="1" customWidth="1"/>
    <col min="141" max="141" width="25.247619047619" style="17" hidden="1" customWidth="1"/>
    <col min="142" max="142" width="16.247619047619" style="17" hidden="1" customWidth="1"/>
    <col min="143" max="143" width="23.752380952381" style="17" hidden="1" customWidth="1"/>
    <col min="144" max="144" width="11.3714285714286" style="17" hidden="1" customWidth="1"/>
    <col min="145" max="145" width="40.8761904761905" style="17" hidden="1" customWidth="1"/>
    <col min="146" max="150" width="31.752380952381" style="17" hidden="1" customWidth="1"/>
    <col min="151" max="151" width="11.3714285714286" style="17" hidden="1" customWidth="1"/>
    <col min="152" max="152" width="35" style="16" hidden="1" customWidth="1"/>
    <col min="153" max="153" width="31.6285714285714" style="16" hidden="1" customWidth="1"/>
    <col min="154" max="155" width="31.752380952381" style="16" hidden="1" customWidth="1"/>
    <col min="156" max="156" width="31.6285714285714" style="16" hidden="1" customWidth="1"/>
    <col min="157" max="157" width="31.752380952381" style="16" hidden="1" customWidth="1"/>
    <col min="158" max="158" width="11.3714285714286" style="16" hidden="1" customWidth="1"/>
    <col min="159" max="159" width="26.247619047619" style="16" hidden="1" customWidth="1"/>
    <col min="160" max="160" width="22.3714285714286" style="16" hidden="1" customWidth="1"/>
    <col min="161" max="161" width="14.247619047619" style="16" hidden="1" customWidth="1"/>
    <col min="162" max="162" width="21.752380952381" style="16" hidden="1" customWidth="1"/>
    <col min="163" max="163" width="15" style="16" hidden="1" customWidth="1"/>
    <col min="164" max="164" width="17.8761904761905" style="16" hidden="1" customWidth="1"/>
    <col min="165" max="165" width="11.3714285714286" style="16" hidden="1" customWidth="1"/>
    <col min="166" max="166" width="22" style="16" hidden="1" customWidth="1"/>
    <col min="167" max="167" width="15.8761904761905" style="16" hidden="1" customWidth="1"/>
    <col min="168" max="168" width="11.3714285714286" style="16" hidden="1" customWidth="1"/>
    <col min="169" max="169" width="12.752380952381" style="16" hidden="1" customWidth="1"/>
    <col min="170" max="171" width="11.3714285714286" style="16" hidden="1" customWidth="1"/>
    <col min="172" max="172" width="11.3714285714286" style="16" customWidth="1"/>
    <col min="173" max="173" width="24" style="16" hidden="1" customWidth="1"/>
    <col min="174" max="174" width="21.1238095238095" style="16" hidden="1" customWidth="1"/>
    <col min="175" max="175" width="21.8761904761905" style="16" hidden="1" customWidth="1"/>
    <col min="176" max="176" width="23.752380952381" style="16" hidden="1" customWidth="1"/>
    <col min="177" max="177" width="20.3714285714286" style="16" hidden="1" customWidth="1"/>
    <col min="178" max="178" width="11.3714285714286" style="16" hidden="1" customWidth="1"/>
    <col min="179" max="179" width="11.3714285714286" style="16" customWidth="1"/>
    <col min="180" max="180" width="16" style="16" hidden="1" customWidth="1"/>
    <col min="181" max="181" width="15.8761904761905" style="16" hidden="1" customWidth="1"/>
    <col min="182" max="182" width="11.3714285714286" style="16" hidden="1" customWidth="1"/>
    <col min="183" max="183" width="12.752380952381" style="16" hidden="1" customWidth="1"/>
    <col min="184" max="184" width="11.3714285714286" style="16" hidden="1" customWidth="1"/>
    <col min="185" max="185" width="18" style="16" hidden="1" customWidth="1"/>
    <col min="186" max="186" width="8.12380952380952" style="16" hidden="1" customWidth="1"/>
    <col min="187" max="187" width="15.3714285714286" style="16" customWidth="1"/>
    <col min="188" max="188" width="15" style="16" customWidth="1"/>
    <col min="189" max="189" width="13.1238095238095" style="16" customWidth="1"/>
    <col min="190" max="190" width="12.8761904761905" style="16" customWidth="1"/>
    <col min="191" max="192" width="11.3714285714286" style="16" customWidth="1"/>
    <col min="193" max="193" width="10.1238095238095" style="16" customWidth="1"/>
    <col min="194" max="241" width="11.3714285714286" style="16" customWidth="1"/>
    <col min="242" max="16384" width="11.3714285714286" style="16"/>
  </cols>
  <sheetData>
    <row r="2" ht="41.25" customHeight="1" spans="2:150">
      <c r="B2" s="19" t="s">
        <v>7</v>
      </c>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19"/>
      <c r="ES2" s="19"/>
      <c r="ET2" s="19"/>
    </row>
    <row r="4" ht="35.25" customHeight="1" spans="2:150">
      <c r="B4" s="20" t="s">
        <v>8</v>
      </c>
      <c r="C4" s="20" t="s">
        <v>9</v>
      </c>
      <c r="D4" s="20" t="s">
        <v>10</v>
      </c>
      <c r="E4" s="20" t="s">
        <v>11</v>
      </c>
      <c r="F4" s="21" t="s">
        <v>95</v>
      </c>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1" t="s">
        <v>95</v>
      </c>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87"/>
      <c r="CN4" s="87"/>
      <c r="CO4" s="87"/>
      <c r="CP4" s="87"/>
      <c r="CQ4" s="87"/>
      <c r="CR4" s="87"/>
      <c r="CS4" s="87"/>
      <c r="CT4" s="87"/>
      <c r="CU4" s="87"/>
      <c r="CV4" s="87"/>
      <c r="CW4" s="87"/>
      <c r="CX4" s="95"/>
      <c r="CY4" s="96"/>
      <c r="CZ4" s="96"/>
      <c r="DA4" s="96"/>
      <c r="DB4" s="96"/>
      <c r="DC4" s="96"/>
      <c r="DD4" s="96"/>
      <c r="DE4" s="96"/>
      <c r="DF4" s="96"/>
      <c r="DG4" s="96"/>
      <c r="DH4" s="96"/>
      <c r="DI4" s="96"/>
      <c r="DJ4" s="96"/>
      <c r="DK4" s="96"/>
      <c r="DL4" s="96"/>
      <c r="DM4" s="96"/>
      <c r="DN4" s="96"/>
      <c r="DO4" s="96"/>
      <c r="DP4" s="96"/>
      <c r="DQ4" s="96"/>
      <c r="DR4" s="96"/>
      <c r="DS4" s="96"/>
      <c r="DT4" s="96"/>
      <c r="DU4" s="96"/>
      <c r="DV4" s="96"/>
      <c r="DW4" s="96"/>
      <c r="DX4" s="96"/>
      <c r="DY4" s="96"/>
      <c r="DZ4" s="96"/>
      <c r="EA4" s="96"/>
      <c r="EB4" s="96"/>
      <c r="EC4" s="96"/>
      <c r="ED4" s="96"/>
      <c r="EE4" s="96"/>
      <c r="EF4" s="96"/>
      <c r="EG4" s="96"/>
      <c r="EH4" s="96"/>
      <c r="EI4" s="96"/>
      <c r="EJ4" s="96"/>
      <c r="EK4" s="96"/>
      <c r="EL4" s="96"/>
      <c r="EM4" s="96"/>
      <c r="EN4" s="96"/>
      <c r="EO4" s="96"/>
      <c r="EP4" s="96"/>
      <c r="EQ4" s="96"/>
      <c r="ER4" s="96"/>
      <c r="ES4" s="96"/>
      <c r="ET4" s="96"/>
    </row>
    <row r="5" ht="52.5" customHeight="1" spans="2:192">
      <c r="B5" s="23"/>
      <c r="C5" s="23"/>
      <c r="D5" s="23"/>
      <c r="E5" s="23"/>
      <c r="F5" s="24">
        <v>2013</v>
      </c>
      <c r="G5" s="25"/>
      <c r="H5" s="25"/>
      <c r="I5" s="25"/>
      <c r="J5" s="25"/>
      <c r="K5" s="25"/>
      <c r="L5" s="25"/>
      <c r="M5" s="25"/>
      <c r="N5" s="25"/>
      <c r="O5" s="25"/>
      <c r="P5" s="25"/>
      <c r="Q5" s="58"/>
      <c r="R5" s="28" t="s">
        <v>13</v>
      </c>
      <c r="S5" s="29" t="s">
        <v>14</v>
      </c>
      <c r="T5" s="29" t="s">
        <v>15</v>
      </c>
      <c r="U5" s="59" t="s">
        <v>16</v>
      </c>
      <c r="V5" s="60" t="s">
        <v>17</v>
      </c>
      <c r="W5" s="24">
        <v>2014</v>
      </c>
      <c r="X5" s="25"/>
      <c r="Y5" s="25"/>
      <c r="Z5" s="25"/>
      <c r="AA5" s="25"/>
      <c r="AB5" s="25"/>
      <c r="AC5" s="25"/>
      <c r="AD5" s="25"/>
      <c r="AE5" s="25"/>
      <c r="AF5" s="25"/>
      <c r="AG5" s="25"/>
      <c r="AH5" s="58"/>
      <c r="AI5" s="28" t="s">
        <v>13</v>
      </c>
      <c r="AJ5" s="29" t="s">
        <v>14</v>
      </c>
      <c r="AK5" s="29" t="s">
        <v>15</v>
      </c>
      <c r="AL5" s="59" t="s">
        <v>16</v>
      </c>
      <c r="AM5" s="60" t="s">
        <v>17</v>
      </c>
      <c r="AN5" s="21">
        <v>2015</v>
      </c>
      <c r="AO5" s="22"/>
      <c r="AP5" s="22"/>
      <c r="AQ5" s="22"/>
      <c r="AR5" s="22"/>
      <c r="AS5" s="22"/>
      <c r="AT5" s="22"/>
      <c r="AU5" s="22"/>
      <c r="AV5" s="22"/>
      <c r="AW5" s="22"/>
      <c r="AX5" s="22"/>
      <c r="AY5" s="79"/>
      <c r="AZ5" s="28" t="s">
        <v>13</v>
      </c>
      <c r="BA5" s="29" t="s">
        <v>14</v>
      </c>
      <c r="BB5" s="29" t="s">
        <v>15</v>
      </c>
      <c r="BC5" s="29" t="s">
        <v>16</v>
      </c>
      <c r="BD5" s="60" t="s">
        <v>17</v>
      </c>
      <c r="BE5" s="24">
        <v>2016</v>
      </c>
      <c r="BF5" s="25"/>
      <c r="BG5" s="25"/>
      <c r="BH5" s="25"/>
      <c r="BI5" s="25"/>
      <c r="BJ5" s="25"/>
      <c r="BK5" s="25"/>
      <c r="BL5" s="25"/>
      <c r="BM5" s="25"/>
      <c r="BN5" s="25"/>
      <c r="BO5" s="25"/>
      <c r="BP5" s="58"/>
      <c r="BQ5" s="28" t="s">
        <v>13</v>
      </c>
      <c r="BR5" s="29" t="s">
        <v>14</v>
      </c>
      <c r="BS5" s="29" t="s">
        <v>15</v>
      </c>
      <c r="BT5" s="29" t="s">
        <v>16</v>
      </c>
      <c r="BU5" s="60" t="s">
        <v>17</v>
      </c>
      <c r="BV5" s="24">
        <v>2017</v>
      </c>
      <c r="BW5" s="25"/>
      <c r="BX5" s="25"/>
      <c r="BY5" s="25"/>
      <c r="BZ5" s="25"/>
      <c r="CA5" s="25"/>
      <c r="CB5" s="25"/>
      <c r="CC5" s="25"/>
      <c r="CD5" s="25"/>
      <c r="CE5" s="25"/>
      <c r="CF5" s="25"/>
      <c r="CG5" s="58"/>
      <c r="CH5" s="28" t="s">
        <v>13</v>
      </c>
      <c r="CI5" s="29" t="s">
        <v>14</v>
      </c>
      <c r="CJ5" s="29" t="s">
        <v>15</v>
      </c>
      <c r="CK5" s="29" t="s">
        <v>16</v>
      </c>
      <c r="CL5" s="88" t="s">
        <v>17</v>
      </c>
      <c r="CM5" s="251">
        <v>2021</v>
      </c>
      <c r="CN5" s="252"/>
      <c r="CO5" s="252"/>
      <c r="CP5" s="252"/>
      <c r="CQ5" s="252"/>
      <c r="CR5" s="252"/>
      <c r="CS5" s="252"/>
      <c r="CT5" s="252"/>
      <c r="CU5" s="252"/>
      <c r="CV5" s="252"/>
      <c r="CW5" s="252"/>
      <c r="CX5" s="256"/>
      <c r="CY5" s="99" t="s">
        <v>13</v>
      </c>
      <c r="CZ5" s="29" t="s">
        <v>14</v>
      </c>
      <c r="DA5" s="29" t="s">
        <v>15</v>
      </c>
      <c r="DB5" s="104" t="s">
        <v>16</v>
      </c>
      <c r="DC5" s="105" t="s">
        <v>17</v>
      </c>
      <c r="DD5" s="96"/>
      <c r="DE5" s="96"/>
      <c r="DF5" s="96"/>
      <c r="DG5" s="28" t="s">
        <v>13</v>
      </c>
      <c r="DH5" s="29" t="s">
        <v>14</v>
      </c>
      <c r="DI5" s="29" t="s">
        <v>15</v>
      </c>
      <c r="DJ5" s="104" t="s">
        <v>16</v>
      </c>
      <c r="DK5" s="105" t="s">
        <v>17</v>
      </c>
      <c r="DL5" s="96"/>
      <c r="DM5" s="96"/>
      <c r="DN5" s="28" t="s">
        <v>13</v>
      </c>
      <c r="DO5" s="29" t="s">
        <v>14</v>
      </c>
      <c r="DP5" s="29" t="s">
        <v>15</v>
      </c>
      <c r="DQ5" s="104" t="s">
        <v>16</v>
      </c>
      <c r="DR5" s="105" t="s">
        <v>17</v>
      </c>
      <c r="DS5" s="96"/>
      <c r="DT5" s="96"/>
      <c r="DU5" s="28" t="s">
        <v>13</v>
      </c>
      <c r="DV5" s="29" t="s">
        <v>14</v>
      </c>
      <c r="DW5" s="29" t="s">
        <v>15</v>
      </c>
      <c r="DX5" s="104" t="s">
        <v>16</v>
      </c>
      <c r="DY5" s="105" t="s">
        <v>17</v>
      </c>
      <c r="DZ5" s="96"/>
      <c r="EA5" s="96"/>
      <c r="EB5" s="28" t="s">
        <v>13</v>
      </c>
      <c r="EC5" s="29" t="s">
        <v>14</v>
      </c>
      <c r="ED5" s="29" t="s">
        <v>15</v>
      </c>
      <c r="EE5" s="104" t="s">
        <v>16</v>
      </c>
      <c r="EF5" s="105" t="s">
        <v>17</v>
      </c>
      <c r="EG5" s="96"/>
      <c r="EH5" s="96"/>
      <c r="EI5" s="28" t="s">
        <v>13</v>
      </c>
      <c r="EJ5" s="29" t="s">
        <v>14</v>
      </c>
      <c r="EK5" s="29" t="s">
        <v>15</v>
      </c>
      <c r="EL5" s="104" t="s">
        <v>16</v>
      </c>
      <c r="EM5" s="105" t="s">
        <v>17</v>
      </c>
      <c r="EN5" s="96"/>
      <c r="EO5" s="258"/>
      <c r="EP5" s="259" t="s">
        <v>13</v>
      </c>
      <c r="EQ5" s="260" t="s">
        <v>14</v>
      </c>
      <c r="ER5" s="260" t="s">
        <v>15</v>
      </c>
      <c r="ES5" s="261" t="s">
        <v>16</v>
      </c>
      <c r="ET5" s="262" t="s">
        <v>17</v>
      </c>
      <c r="EW5" s="28" t="s">
        <v>13</v>
      </c>
      <c r="EX5" s="29" t="s">
        <v>14</v>
      </c>
      <c r="EY5" s="29" t="s">
        <v>15</v>
      </c>
      <c r="EZ5" s="104" t="s">
        <v>16</v>
      </c>
      <c r="FA5" s="105" t="s">
        <v>17</v>
      </c>
      <c r="FD5" s="145" t="s">
        <v>13</v>
      </c>
      <c r="FE5" s="155" t="s">
        <v>14</v>
      </c>
      <c r="FF5" s="155" t="s">
        <v>15</v>
      </c>
      <c r="FG5" s="156" t="s">
        <v>16</v>
      </c>
      <c r="FH5" s="157" t="s">
        <v>17</v>
      </c>
      <c r="FK5" s="145" t="s">
        <v>13</v>
      </c>
      <c r="FL5" s="155" t="s">
        <v>14</v>
      </c>
      <c r="FM5" s="155" t="s">
        <v>15</v>
      </c>
      <c r="FN5" s="156" t="s">
        <v>16</v>
      </c>
      <c r="FO5" s="157" t="s">
        <v>17</v>
      </c>
      <c r="FR5" s="145" t="s">
        <v>13</v>
      </c>
      <c r="FS5" s="155" t="s">
        <v>14</v>
      </c>
      <c r="FT5" s="155" t="s">
        <v>15</v>
      </c>
      <c r="FU5" s="156" t="s">
        <v>16</v>
      </c>
      <c r="FV5" s="157" t="s">
        <v>17</v>
      </c>
      <c r="FY5" s="145" t="s">
        <v>13</v>
      </c>
      <c r="FZ5" s="155" t="s">
        <v>14</v>
      </c>
      <c r="GA5" s="155" t="s">
        <v>15</v>
      </c>
      <c r="GB5" s="156" t="s">
        <v>16</v>
      </c>
      <c r="GC5" s="157" t="s">
        <v>17</v>
      </c>
      <c r="GF5" s="145" t="s">
        <v>13</v>
      </c>
      <c r="GG5" s="155" t="s">
        <v>14</v>
      </c>
      <c r="GH5" s="155" t="s">
        <v>15</v>
      </c>
      <c r="GI5" s="156" t="s">
        <v>16</v>
      </c>
      <c r="GJ5" s="157" t="s">
        <v>17</v>
      </c>
    </row>
    <row r="6" ht="52.5" customHeight="1" spans="2:192">
      <c r="B6" s="26"/>
      <c r="C6" s="26"/>
      <c r="D6" s="26"/>
      <c r="E6" s="26"/>
      <c r="F6" s="28" t="s">
        <v>18</v>
      </c>
      <c r="G6" s="29" t="s">
        <v>19</v>
      </c>
      <c r="H6" s="29" t="s">
        <v>20</v>
      </c>
      <c r="I6" s="29" t="s">
        <v>21</v>
      </c>
      <c r="J6" s="29" t="s">
        <v>20</v>
      </c>
      <c r="K6" s="29" t="s">
        <v>22</v>
      </c>
      <c r="L6" s="29" t="s">
        <v>22</v>
      </c>
      <c r="M6" s="29" t="s">
        <v>21</v>
      </c>
      <c r="N6" s="29" t="s">
        <v>23</v>
      </c>
      <c r="O6" s="29" t="s">
        <v>24</v>
      </c>
      <c r="P6" s="29" t="s">
        <v>25</v>
      </c>
      <c r="Q6" s="59" t="s">
        <v>26</v>
      </c>
      <c r="R6" s="61"/>
      <c r="S6" s="62"/>
      <c r="T6" s="62"/>
      <c r="U6" s="63"/>
      <c r="V6" s="64"/>
      <c r="W6" s="65" t="s">
        <v>27</v>
      </c>
      <c r="X6" s="66" t="s">
        <v>19</v>
      </c>
      <c r="Y6" s="66" t="s">
        <v>20</v>
      </c>
      <c r="Z6" s="66" t="s">
        <v>21</v>
      </c>
      <c r="AA6" s="66" t="s">
        <v>20</v>
      </c>
      <c r="AB6" s="66" t="s">
        <v>22</v>
      </c>
      <c r="AC6" s="66" t="s">
        <v>22</v>
      </c>
      <c r="AD6" s="66" t="s">
        <v>21</v>
      </c>
      <c r="AE6" s="66" t="s">
        <v>23</v>
      </c>
      <c r="AF6" s="66" t="s">
        <v>24</v>
      </c>
      <c r="AG6" s="66" t="s">
        <v>25</v>
      </c>
      <c r="AH6" s="77" t="s">
        <v>26</v>
      </c>
      <c r="AI6" s="61"/>
      <c r="AJ6" s="62"/>
      <c r="AK6" s="62"/>
      <c r="AL6" s="63"/>
      <c r="AM6" s="64"/>
      <c r="AN6" s="28" t="s">
        <v>27</v>
      </c>
      <c r="AO6" s="29" t="s">
        <v>19</v>
      </c>
      <c r="AP6" s="29" t="s">
        <v>20</v>
      </c>
      <c r="AQ6" s="29" t="s">
        <v>21</v>
      </c>
      <c r="AR6" s="29" t="s">
        <v>20</v>
      </c>
      <c r="AS6" s="29" t="s">
        <v>22</v>
      </c>
      <c r="AT6" s="29" t="s">
        <v>22</v>
      </c>
      <c r="AU6" s="29" t="s">
        <v>21</v>
      </c>
      <c r="AV6" s="29" t="s">
        <v>23</v>
      </c>
      <c r="AW6" s="29" t="s">
        <v>24</v>
      </c>
      <c r="AX6" s="29" t="s">
        <v>25</v>
      </c>
      <c r="AY6" s="59" t="s">
        <v>26</v>
      </c>
      <c r="AZ6" s="61"/>
      <c r="BA6" s="62"/>
      <c r="BB6" s="62"/>
      <c r="BC6" s="62"/>
      <c r="BD6" s="80"/>
      <c r="BE6" s="65" t="s">
        <v>27</v>
      </c>
      <c r="BF6" s="66" t="s">
        <v>19</v>
      </c>
      <c r="BG6" s="66" t="s">
        <v>20</v>
      </c>
      <c r="BH6" s="66" t="s">
        <v>21</v>
      </c>
      <c r="BI6" s="66" t="s">
        <v>20</v>
      </c>
      <c r="BJ6" s="66" t="s">
        <v>22</v>
      </c>
      <c r="BK6" s="66" t="s">
        <v>22</v>
      </c>
      <c r="BL6" s="66" t="s">
        <v>21</v>
      </c>
      <c r="BM6" s="66" t="s">
        <v>23</v>
      </c>
      <c r="BN6" s="66" t="s">
        <v>24</v>
      </c>
      <c r="BO6" s="66" t="s">
        <v>25</v>
      </c>
      <c r="BP6" s="77" t="s">
        <v>26</v>
      </c>
      <c r="BQ6" s="61"/>
      <c r="BR6" s="62"/>
      <c r="BS6" s="62"/>
      <c r="BT6" s="62"/>
      <c r="BU6" s="64"/>
      <c r="BV6" s="65" t="s">
        <v>27</v>
      </c>
      <c r="BW6" s="66" t="s">
        <v>19</v>
      </c>
      <c r="BX6" s="66" t="s">
        <v>20</v>
      </c>
      <c r="BY6" s="66" t="s">
        <v>21</v>
      </c>
      <c r="BZ6" s="66" t="s">
        <v>20</v>
      </c>
      <c r="CA6" s="66" t="s">
        <v>22</v>
      </c>
      <c r="CB6" s="66" t="s">
        <v>22</v>
      </c>
      <c r="CC6" s="66" t="s">
        <v>21</v>
      </c>
      <c r="CD6" s="66" t="s">
        <v>23</v>
      </c>
      <c r="CE6" s="66" t="s">
        <v>24</v>
      </c>
      <c r="CF6" s="66" t="s">
        <v>25</v>
      </c>
      <c r="CG6" s="77" t="s">
        <v>26</v>
      </c>
      <c r="CH6" s="61"/>
      <c r="CI6" s="62"/>
      <c r="CJ6" s="62"/>
      <c r="CK6" s="62"/>
      <c r="CL6" s="91"/>
      <c r="CM6" s="253" t="s">
        <v>27</v>
      </c>
      <c r="CN6" s="254" t="s">
        <v>19</v>
      </c>
      <c r="CO6" s="254" t="s">
        <v>20</v>
      </c>
      <c r="CP6" s="254" t="s">
        <v>21</v>
      </c>
      <c r="CQ6" s="254" t="s">
        <v>20</v>
      </c>
      <c r="CR6" s="254" t="s">
        <v>22</v>
      </c>
      <c r="CS6" s="254" t="s">
        <v>22</v>
      </c>
      <c r="CT6" s="254" t="s">
        <v>21</v>
      </c>
      <c r="CU6" s="254" t="s">
        <v>23</v>
      </c>
      <c r="CV6" s="254" t="s">
        <v>24</v>
      </c>
      <c r="CW6" s="254" t="s">
        <v>25</v>
      </c>
      <c r="CX6" s="257" t="s">
        <v>26</v>
      </c>
      <c r="CY6" s="101"/>
      <c r="CZ6" s="62"/>
      <c r="DA6" s="62"/>
      <c r="DB6" s="106"/>
      <c r="DC6" s="85"/>
      <c r="DD6" s="96"/>
      <c r="DE6" s="96"/>
      <c r="DF6" s="28" t="s">
        <v>27</v>
      </c>
      <c r="DG6" s="61"/>
      <c r="DH6" s="62"/>
      <c r="DI6" s="62"/>
      <c r="DJ6" s="106"/>
      <c r="DK6" s="85"/>
      <c r="DL6" s="96"/>
      <c r="DM6" s="29" t="s">
        <v>19</v>
      </c>
      <c r="DN6" s="61"/>
      <c r="DO6" s="62"/>
      <c r="DP6" s="62"/>
      <c r="DQ6" s="106"/>
      <c r="DR6" s="85"/>
      <c r="DS6" s="96"/>
      <c r="DT6" s="29" t="s">
        <v>20</v>
      </c>
      <c r="DU6" s="61"/>
      <c r="DV6" s="62"/>
      <c r="DW6" s="62"/>
      <c r="DX6" s="106"/>
      <c r="DY6" s="85"/>
      <c r="DZ6" s="96"/>
      <c r="EA6" s="29" t="s">
        <v>21</v>
      </c>
      <c r="EB6" s="61"/>
      <c r="EC6" s="62"/>
      <c r="ED6" s="62"/>
      <c r="EE6" s="106"/>
      <c r="EF6" s="85"/>
      <c r="EG6" s="96"/>
      <c r="EH6" s="29" t="s">
        <v>20</v>
      </c>
      <c r="EI6" s="61"/>
      <c r="EJ6" s="62"/>
      <c r="EK6" s="62"/>
      <c r="EL6" s="106"/>
      <c r="EM6" s="85"/>
      <c r="EN6" s="96"/>
      <c r="EO6" s="260" t="s">
        <v>22</v>
      </c>
      <c r="EP6" s="263"/>
      <c r="EQ6" s="264"/>
      <c r="ER6" s="264"/>
      <c r="ES6" s="265"/>
      <c r="ET6" s="266"/>
      <c r="EV6" s="29" t="s">
        <v>22</v>
      </c>
      <c r="EW6" s="61"/>
      <c r="EX6" s="62"/>
      <c r="EY6" s="62"/>
      <c r="EZ6" s="106"/>
      <c r="FA6" s="85"/>
      <c r="FC6" s="146" t="s">
        <v>21</v>
      </c>
      <c r="FD6" s="147"/>
      <c r="FE6" s="158"/>
      <c r="FF6" s="158"/>
      <c r="FG6" s="159"/>
      <c r="FH6" s="160"/>
      <c r="FJ6" s="146" t="s">
        <v>23</v>
      </c>
      <c r="FK6" s="147"/>
      <c r="FL6" s="158"/>
      <c r="FM6" s="158"/>
      <c r="FN6" s="159"/>
      <c r="FO6" s="160"/>
      <c r="FQ6" s="281" t="s">
        <v>24</v>
      </c>
      <c r="FR6" s="147"/>
      <c r="FS6" s="158"/>
      <c r="FT6" s="158"/>
      <c r="FU6" s="159"/>
      <c r="FV6" s="160"/>
      <c r="FX6" s="281" t="s">
        <v>25</v>
      </c>
      <c r="FY6" s="147"/>
      <c r="FZ6" s="158"/>
      <c r="GA6" s="158"/>
      <c r="GB6" s="159"/>
      <c r="GC6" s="160"/>
      <c r="GE6" s="281" t="s">
        <v>26</v>
      </c>
      <c r="GF6" s="147"/>
      <c r="GG6" s="158"/>
      <c r="GH6" s="158"/>
      <c r="GI6" s="159"/>
      <c r="GJ6" s="160"/>
    </row>
    <row r="7" s="15" customFormat="1" ht="184.5" customHeight="1" spans="2:192">
      <c r="B7" s="243" t="s">
        <v>96</v>
      </c>
      <c r="C7" s="193" t="s">
        <v>28</v>
      </c>
      <c r="D7" s="229" t="s">
        <v>88</v>
      </c>
      <c r="E7" s="230" t="s">
        <v>30</v>
      </c>
      <c r="F7" s="109">
        <v>832589.86</v>
      </c>
      <c r="G7" s="118">
        <v>1474197.71</v>
      </c>
      <c r="H7" s="118">
        <v>1391248.36</v>
      </c>
      <c r="I7" s="118">
        <v>1352331.09</v>
      </c>
      <c r="J7" s="118">
        <v>1415812.38</v>
      </c>
      <c r="K7" s="118">
        <v>1215902.78</v>
      </c>
      <c r="L7" s="118">
        <v>1691117.52</v>
      </c>
      <c r="M7" s="118">
        <v>910742.59</v>
      </c>
      <c r="N7" s="118">
        <v>1090259.89</v>
      </c>
      <c r="O7" s="118">
        <v>1129978.65</v>
      </c>
      <c r="P7" s="118">
        <v>1302826.78</v>
      </c>
      <c r="Q7" s="210">
        <v>1247787.35</v>
      </c>
      <c r="R7" s="119">
        <v>8408940.86</v>
      </c>
      <c r="S7" s="167">
        <f>R7/4</f>
        <v>2102235.215</v>
      </c>
      <c r="T7" s="167">
        <f>4126721.33+846857.91+453874.76+1218400.1</f>
        <v>6645854.1</v>
      </c>
      <c r="U7" s="113">
        <f>T7/4</f>
        <v>1661463.525</v>
      </c>
      <c r="V7" s="117" t="s">
        <v>31</v>
      </c>
      <c r="W7" s="109">
        <v>805618.16</v>
      </c>
      <c r="X7" s="118">
        <v>931673.02</v>
      </c>
      <c r="Y7" s="118">
        <v>1044152.23</v>
      </c>
      <c r="Z7" s="118">
        <v>991297.1</v>
      </c>
      <c r="AA7" s="118">
        <v>1097995.99</v>
      </c>
      <c r="AB7" s="118">
        <v>1110814.04</v>
      </c>
      <c r="AC7" s="118">
        <v>1478460.44</v>
      </c>
      <c r="AD7" s="118">
        <v>1104031.79</v>
      </c>
      <c r="AE7" s="118">
        <v>946096.64</v>
      </c>
      <c r="AF7" s="118">
        <v>1350463.75</v>
      </c>
      <c r="AG7" s="118">
        <v>1689852.14</v>
      </c>
      <c r="AH7" s="210">
        <v>1324352.44</v>
      </c>
      <c r="AI7" s="119">
        <v>8422005.49</v>
      </c>
      <c r="AJ7" s="111">
        <f>AI7/2</f>
        <v>4211002.745</v>
      </c>
      <c r="AK7" s="111">
        <v>5452802.25</v>
      </c>
      <c r="AL7" s="113">
        <f>AK7/2</f>
        <v>2726401.125</v>
      </c>
      <c r="AM7" s="117" t="s">
        <v>32</v>
      </c>
      <c r="AN7" s="109">
        <v>861015.97</v>
      </c>
      <c r="AO7" s="118">
        <v>755459.15</v>
      </c>
      <c r="AP7" s="118">
        <v>1336266.58</v>
      </c>
      <c r="AQ7" s="118">
        <v>1233210.32</v>
      </c>
      <c r="AR7" s="118">
        <v>1465926.33</v>
      </c>
      <c r="AS7" s="118">
        <v>919334.55</v>
      </c>
      <c r="AT7" s="118">
        <v>1246702.46</v>
      </c>
      <c r="AU7" s="118">
        <v>1049249.22</v>
      </c>
      <c r="AV7" s="118">
        <v>878537.26</v>
      </c>
      <c r="AW7" s="118">
        <v>830670.45</v>
      </c>
      <c r="AX7" s="118">
        <v>1618039.85</v>
      </c>
      <c r="AY7" s="210">
        <v>1168370.68</v>
      </c>
      <c r="AZ7" s="119">
        <v>7884789.55</v>
      </c>
      <c r="BA7" s="113">
        <f>AZ7/24</f>
        <v>328532.897916667</v>
      </c>
      <c r="BB7" s="113">
        <v>5477993.27</v>
      </c>
      <c r="BC7" s="113">
        <f>BB7/24</f>
        <v>228249.719583333</v>
      </c>
      <c r="BD7" s="117" t="s">
        <v>33</v>
      </c>
      <c r="BE7" s="109">
        <v>638015.34</v>
      </c>
      <c r="BF7" s="118">
        <v>568000.23</v>
      </c>
      <c r="BG7" s="118">
        <v>554364.66</v>
      </c>
      <c r="BH7" s="118">
        <v>653093.02</v>
      </c>
      <c r="BI7" s="118">
        <v>679526.33</v>
      </c>
      <c r="BJ7" s="118">
        <v>1629453.31</v>
      </c>
      <c r="BK7" s="118">
        <v>1101739.29</v>
      </c>
      <c r="BL7" s="118">
        <v>765982.25</v>
      </c>
      <c r="BM7" s="118">
        <v>785143.23</v>
      </c>
      <c r="BN7" s="118">
        <v>813950.11</v>
      </c>
      <c r="BO7" s="118">
        <v>996945.51</v>
      </c>
      <c r="BP7" s="210">
        <v>1385854.57</v>
      </c>
      <c r="BQ7" s="119"/>
      <c r="BR7" s="113"/>
      <c r="BS7" s="113"/>
      <c r="BT7" s="113"/>
      <c r="BU7" s="117"/>
      <c r="BV7" s="109">
        <v>641180.19</v>
      </c>
      <c r="BW7" s="118">
        <v>629669.26</v>
      </c>
      <c r="BX7" s="118">
        <v>1195051.54</v>
      </c>
      <c r="BY7" s="118">
        <v>701828.12</v>
      </c>
      <c r="BZ7" s="118">
        <v>913532.32</v>
      </c>
      <c r="CA7" s="118">
        <v>777204.46</v>
      </c>
      <c r="CB7" s="118">
        <v>1122160.88</v>
      </c>
      <c r="CC7" s="118">
        <v>882988.05</v>
      </c>
      <c r="CD7" s="118">
        <v>849971.17</v>
      </c>
      <c r="CE7" s="118">
        <v>1144915.69</v>
      </c>
      <c r="CF7" s="118">
        <v>1140221.28</v>
      </c>
      <c r="CG7" s="210">
        <v>1560549.33</v>
      </c>
      <c r="CH7" s="119"/>
      <c r="CI7" s="113"/>
      <c r="CJ7" s="113"/>
      <c r="CK7" s="113"/>
      <c r="CL7" s="217"/>
      <c r="CM7" s="109">
        <v>704445.28</v>
      </c>
      <c r="CN7" s="109">
        <v>623740.09</v>
      </c>
      <c r="CO7" s="109">
        <f>562782.68+341782.16</f>
        <v>904564.84</v>
      </c>
      <c r="CP7" s="109">
        <f>920606.83+113412.92</f>
        <v>1034019.75</v>
      </c>
      <c r="CQ7" s="109">
        <f>601483.57+957830</f>
        <v>1559313.57</v>
      </c>
      <c r="CR7" s="255">
        <v>815960.57</v>
      </c>
      <c r="CS7" s="109">
        <v>1291974.58</v>
      </c>
      <c r="CT7" s="109">
        <v>731638.1</v>
      </c>
      <c r="CU7" s="109">
        <v>924804.94</v>
      </c>
      <c r="CV7" s="109">
        <v>890394.52</v>
      </c>
      <c r="CW7" s="109">
        <v>1394860.41</v>
      </c>
      <c r="CX7" s="109">
        <v>1500373.47</v>
      </c>
      <c r="CY7" s="110">
        <f>+DG7+DN7+DU7+EB7+EI7+EP7+EW7+FD7+FK7+FR7+FY7+GF7</f>
        <v>9363205.19</v>
      </c>
      <c r="CZ7" s="111">
        <v>0</v>
      </c>
      <c r="DA7" s="111">
        <f>+DI7+DP7+DW7+ED7+EK7+ER7+EY7+FF7+FM7+FT7+GA7+GH7</f>
        <v>3012884.93</v>
      </c>
      <c r="DB7" s="113"/>
      <c r="DC7" s="117">
        <v>0</v>
      </c>
      <c r="DD7" s="108"/>
      <c r="DE7" s="108"/>
      <c r="DF7" s="109">
        <f>+CM7</f>
        <v>704445.28</v>
      </c>
      <c r="DG7" s="110">
        <v>701514.96</v>
      </c>
      <c r="DH7" s="111">
        <v>0</v>
      </c>
      <c r="DI7" s="110">
        <v>2930.32</v>
      </c>
      <c r="DJ7" s="113">
        <v>0</v>
      </c>
      <c r="DK7" s="117">
        <v>0</v>
      </c>
      <c r="DL7" s="108"/>
      <c r="DM7" s="118">
        <f>+CN7</f>
        <v>623740.09</v>
      </c>
      <c r="DN7" s="119">
        <v>551825.89</v>
      </c>
      <c r="DO7" s="111">
        <v>0</v>
      </c>
      <c r="DP7" s="119">
        <v>71914.2</v>
      </c>
      <c r="DQ7" s="113"/>
      <c r="DR7" s="117">
        <v>0</v>
      </c>
      <c r="DS7" s="108"/>
      <c r="DT7" s="118">
        <f>+CO7</f>
        <v>904564.84</v>
      </c>
      <c r="DU7" s="119">
        <v>562782.68</v>
      </c>
      <c r="DV7" s="111"/>
      <c r="DW7" s="119">
        <v>341782.16</v>
      </c>
      <c r="DX7" s="113"/>
      <c r="DY7" s="117">
        <v>0</v>
      </c>
      <c r="DZ7" s="108"/>
      <c r="EA7" s="118">
        <f>+CP7</f>
        <v>1034019.75</v>
      </c>
      <c r="EB7" s="119">
        <v>920606.83</v>
      </c>
      <c r="EC7" s="111">
        <v>0</v>
      </c>
      <c r="ED7" s="119">
        <v>113412.92</v>
      </c>
      <c r="EE7" s="113">
        <v>0</v>
      </c>
      <c r="EF7" s="117">
        <v>0</v>
      </c>
      <c r="EG7" s="108"/>
      <c r="EH7" s="118">
        <f>+CQ7</f>
        <v>1559313.57</v>
      </c>
      <c r="EI7" s="119">
        <v>601483.57</v>
      </c>
      <c r="EJ7" s="111">
        <v>0</v>
      </c>
      <c r="EK7" s="119">
        <v>957830</v>
      </c>
      <c r="EL7" s="113">
        <v>0</v>
      </c>
      <c r="EM7" s="117">
        <v>0</v>
      </c>
      <c r="EN7" s="108"/>
      <c r="EO7" s="267">
        <f>+CR7</f>
        <v>815960.57</v>
      </c>
      <c r="EP7" s="268">
        <v>676899.05</v>
      </c>
      <c r="EQ7" s="269"/>
      <c r="ER7" s="268">
        <v>139061.52</v>
      </c>
      <c r="ES7" s="270"/>
      <c r="ET7" s="271">
        <v>0</v>
      </c>
      <c r="EU7" s="108"/>
      <c r="EV7" s="272">
        <f>+CS7</f>
        <v>1291974.58</v>
      </c>
      <c r="EW7" s="148">
        <v>1035171.22</v>
      </c>
      <c r="EX7" s="149">
        <v>0</v>
      </c>
      <c r="EY7" s="148">
        <v>256803.36</v>
      </c>
      <c r="EZ7" s="150">
        <v>0</v>
      </c>
      <c r="FA7" s="151">
        <v>0</v>
      </c>
      <c r="FC7" s="118">
        <f>+CT7</f>
        <v>731638.1</v>
      </c>
      <c r="FD7" s="119">
        <v>666744.25</v>
      </c>
      <c r="FE7" s="111">
        <v>0</v>
      </c>
      <c r="FF7" s="119">
        <v>64893.85</v>
      </c>
      <c r="FG7" s="113">
        <v>0</v>
      </c>
      <c r="FH7" s="117">
        <v>0</v>
      </c>
      <c r="FJ7" s="276">
        <f>+CU7</f>
        <v>924804.94</v>
      </c>
      <c r="FK7" s="277">
        <v>708786.71</v>
      </c>
      <c r="FL7" s="278">
        <v>0</v>
      </c>
      <c r="FM7" s="277">
        <v>216018.23</v>
      </c>
      <c r="FN7" s="279"/>
      <c r="FO7" s="282">
        <v>0</v>
      </c>
      <c r="FQ7" s="118">
        <f>+CV7</f>
        <v>890394.52</v>
      </c>
      <c r="FR7" s="119">
        <v>758586.2</v>
      </c>
      <c r="FS7" s="111">
        <v>0</v>
      </c>
      <c r="FT7" s="119">
        <v>131808.32</v>
      </c>
      <c r="FU7" s="113">
        <v>0</v>
      </c>
      <c r="FV7" s="117">
        <v>0</v>
      </c>
      <c r="FX7" s="283">
        <f>+CW7</f>
        <v>1394860.41</v>
      </c>
      <c r="FY7" s="277">
        <v>915577.02</v>
      </c>
      <c r="FZ7" s="278">
        <v>0</v>
      </c>
      <c r="GA7" s="277">
        <v>479283.39</v>
      </c>
      <c r="GB7" s="279">
        <v>0</v>
      </c>
      <c r="GC7" s="282">
        <v>0</v>
      </c>
      <c r="GE7" s="284">
        <f>+CX7</f>
        <v>1500373.47</v>
      </c>
      <c r="GF7" s="285">
        <v>1263226.81</v>
      </c>
      <c r="GG7" s="286">
        <v>0</v>
      </c>
      <c r="GH7" s="285">
        <v>237146.66</v>
      </c>
      <c r="GI7" s="286">
        <v>0</v>
      </c>
      <c r="GJ7" s="287">
        <v>0</v>
      </c>
    </row>
    <row r="8" s="15" customFormat="1" ht="172.5" customHeight="1" spans="2:192">
      <c r="B8" s="244"/>
      <c r="C8" s="197"/>
      <c r="D8" s="232" t="s">
        <v>89</v>
      </c>
      <c r="E8" s="230" t="s">
        <v>90</v>
      </c>
      <c r="F8" s="109">
        <v>332247.13</v>
      </c>
      <c r="G8" s="118">
        <v>267637.19</v>
      </c>
      <c r="H8" s="118">
        <v>441248.48</v>
      </c>
      <c r="I8" s="118">
        <v>464887.37</v>
      </c>
      <c r="J8" s="118">
        <v>471306.34</v>
      </c>
      <c r="K8" s="118">
        <v>502143.15</v>
      </c>
      <c r="L8" s="118">
        <v>759174.89</v>
      </c>
      <c r="M8" s="118">
        <v>695149.93</v>
      </c>
      <c r="N8" s="118">
        <v>650655.54</v>
      </c>
      <c r="O8" s="118">
        <v>686946.03</v>
      </c>
      <c r="P8" s="118">
        <v>683797.86</v>
      </c>
      <c r="Q8" s="210">
        <v>1156866.68</v>
      </c>
      <c r="R8" s="119">
        <v>7099116.59</v>
      </c>
      <c r="S8" s="211">
        <f>R8/20</f>
        <v>354955.8295</v>
      </c>
      <c r="T8" s="211">
        <v>12944</v>
      </c>
      <c r="U8" s="113">
        <f>T8/20</f>
        <v>647.2</v>
      </c>
      <c r="V8" s="117" t="s">
        <v>38</v>
      </c>
      <c r="W8" s="109">
        <v>829250.1</v>
      </c>
      <c r="X8" s="118">
        <v>740344.17</v>
      </c>
      <c r="Y8" s="118">
        <v>728265.22</v>
      </c>
      <c r="Z8" s="118">
        <v>766505.8</v>
      </c>
      <c r="AA8" s="118">
        <v>728609.42</v>
      </c>
      <c r="AB8" s="118">
        <v>749723.83</v>
      </c>
      <c r="AC8" s="118">
        <v>1271533.96</v>
      </c>
      <c r="AD8" s="118">
        <v>749213.9</v>
      </c>
      <c r="AE8" s="118">
        <v>776050.64</v>
      </c>
      <c r="AF8" s="118">
        <v>778919.54</v>
      </c>
      <c r="AG8" s="118">
        <v>822581.89</v>
      </c>
      <c r="AH8" s="210">
        <v>1374045.88</v>
      </c>
      <c r="AI8" s="119">
        <v>10281190.95</v>
      </c>
      <c r="AJ8" s="113">
        <f>AI8/13</f>
        <v>790860.842307692</v>
      </c>
      <c r="AK8" s="113">
        <v>33853.4</v>
      </c>
      <c r="AL8" s="113">
        <f>AK8/13</f>
        <v>2604.10769230769</v>
      </c>
      <c r="AM8" s="117" t="s">
        <v>39</v>
      </c>
      <c r="AN8" s="109">
        <v>195425.87</v>
      </c>
      <c r="AO8" s="118">
        <v>118726.08</v>
      </c>
      <c r="AP8" s="118">
        <v>104001.03</v>
      </c>
      <c r="AQ8" s="118">
        <v>92397.59</v>
      </c>
      <c r="AR8" s="118">
        <v>118867.41</v>
      </c>
      <c r="AS8" s="118">
        <v>137396.24</v>
      </c>
      <c r="AT8" s="118">
        <v>167048.27</v>
      </c>
      <c r="AU8" s="118">
        <v>128795.94</v>
      </c>
      <c r="AV8" s="118">
        <v>121366</v>
      </c>
      <c r="AW8" s="118">
        <v>149369.3</v>
      </c>
      <c r="AX8" s="118">
        <v>104387.8</v>
      </c>
      <c r="AY8" s="210">
        <v>160725.77</v>
      </c>
      <c r="AZ8" s="119">
        <v>1597907.3</v>
      </c>
      <c r="BA8" s="113">
        <f>AZ8/17</f>
        <v>93994.5470588235</v>
      </c>
      <c r="BB8" s="113">
        <v>600</v>
      </c>
      <c r="BC8" s="113">
        <f>BB8/17</f>
        <v>35.2941176470588</v>
      </c>
      <c r="BD8" s="117" t="s">
        <v>40</v>
      </c>
      <c r="BE8" s="109">
        <v>142804.84</v>
      </c>
      <c r="BF8" s="118">
        <v>112063.34</v>
      </c>
      <c r="BG8" s="118">
        <v>91967.41</v>
      </c>
      <c r="BH8" s="118">
        <v>94538</v>
      </c>
      <c r="BI8" s="118">
        <v>124735.73</v>
      </c>
      <c r="BJ8" s="118">
        <v>110506.57</v>
      </c>
      <c r="BK8" s="118">
        <v>219769.85</v>
      </c>
      <c r="BL8" s="118">
        <v>105959</v>
      </c>
      <c r="BM8" s="118">
        <v>106448.79</v>
      </c>
      <c r="BN8" s="118">
        <v>91505</v>
      </c>
      <c r="BO8" s="118">
        <v>102173.61</v>
      </c>
      <c r="BP8" s="210">
        <v>142177.39</v>
      </c>
      <c r="BQ8" s="119"/>
      <c r="BR8" s="113"/>
      <c r="BS8" s="113"/>
      <c r="BT8" s="113"/>
      <c r="BU8" s="117"/>
      <c r="BV8" s="109">
        <v>122846.03</v>
      </c>
      <c r="BW8" s="118">
        <v>85930.6</v>
      </c>
      <c r="BX8" s="118">
        <v>91697.05</v>
      </c>
      <c r="BY8" s="118">
        <v>78513</v>
      </c>
      <c r="BZ8" s="118">
        <v>84748.51</v>
      </c>
      <c r="CA8" s="118">
        <v>84518.18</v>
      </c>
      <c r="CB8" s="118">
        <v>116321.98</v>
      </c>
      <c r="CC8" s="118">
        <v>98341</v>
      </c>
      <c r="CD8" s="118">
        <v>83341</v>
      </c>
      <c r="CE8" s="118">
        <v>101949.43</v>
      </c>
      <c r="CF8" s="118">
        <v>121455.11</v>
      </c>
      <c r="CG8" s="210">
        <v>135563.6</v>
      </c>
      <c r="CH8" s="119"/>
      <c r="CI8" s="113"/>
      <c r="CJ8" s="113"/>
      <c r="CK8" s="113"/>
      <c r="CL8" s="217"/>
      <c r="CM8" s="109">
        <v>92242.73</v>
      </c>
      <c r="CN8" s="109">
        <v>-1262.83</v>
      </c>
      <c r="CO8" s="109">
        <v>0</v>
      </c>
      <c r="CP8" s="109">
        <v>12719.59</v>
      </c>
      <c r="CQ8" s="109">
        <v>0</v>
      </c>
      <c r="CR8" s="255">
        <v>0</v>
      </c>
      <c r="CS8" s="109">
        <v>0</v>
      </c>
      <c r="CT8" s="109">
        <v>0</v>
      </c>
      <c r="CU8" s="109">
        <v>0</v>
      </c>
      <c r="CV8" s="109">
        <v>0</v>
      </c>
      <c r="CW8" s="109">
        <v>0</v>
      </c>
      <c r="CX8" s="109">
        <v>0</v>
      </c>
      <c r="CY8" s="110">
        <f>+DG8+DN8+DU8+EB8+EI8+EP8+EW8+FD8+FK8+FR8+FY8+GF8</f>
        <v>103699.49</v>
      </c>
      <c r="CZ8" s="113">
        <v>0</v>
      </c>
      <c r="DA8" s="113">
        <f>+DI8+DP8+DW8+ED8+EK8+ER8+EY8+FG8+FM8+FT8+GH8</f>
        <v>0</v>
      </c>
      <c r="DB8" s="113">
        <v>0</v>
      </c>
      <c r="DC8" s="117">
        <f>+DK8+DR8+DY8+EF8+EM8+ET8+FA8+FH8+FO8+FV8+GC8+GJ8+EF8</f>
        <v>0</v>
      </c>
      <c r="DD8" s="108"/>
      <c r="DE8" s="108"/>
      <c r="DF8" s="109">
        <f>+CM8</f>
        <v>92242.73</v>
      </c>
      <c r="DG8" s="110">
        <v>92242.73</v>
      </c>
      <c r="DH8" s="113">
        <v>0</v>
      </c>
      <c r="DI8" s="110">
        <v>0</v>
      </c>
      <c r="DJ8" s="113">
        <v>0</v>
      </c>
      <c r="DK8" s="117">
        <v>0</v>
      </c>
      <c r="DL8" s="108"/>
      <c r="DM8" s="118">
        <f>+CN8</f>
        <v>-1262.83</v>
      </c>
      <c r="DN8" s="119">
        <v>-1262.83</v>
      </c>
      <c r="DO8" s="113">
        <v>0</v>
      </c>
      <c r="DP8" s="119">
        <v>0</v>
      </c>
      <c r="DQ8" s="113">
        <v>0</v>
      </c>
      <c r="DR8" s="117">
        <v>0</v>
      </c>
      <c r="DS8" s="108"/>
      <c r="DT8" s="118">
        <f>+CO8</f>
        <v>0</v>
      </c>
      <c r="DU8" s="119">
        <v>0</v>
      </c>
      <c r="DV8" s="113">
        <v>0</v>
      </c>
      <c r="DW8" s="119">
        <v>0</v>
      </c>
      <c r="DX8" s="113">
        <v>0</v>
      </c>
      <c r="DY8" s="117">
        <v>0</v>
      </c>
      <c r="DZ8" s="108"/>
      <c r="EA8" s="118">
        <f>+CP8</f>
        <v>12719.59</v>
      </c>
      <c r="EB8" s="119">
        <v>12719.59</v>
      </c>
      <c r="EC8" s="113">
        <v>0</v>
      </c>
      <c r="ED8" s="119">
        <v>0</v>
      </c>
      <c r="EE8" s="113">
        <v>0</v>
      </c>
      <c r="EF8" s="117">
        <v>0</v>
      </c>
      <c r="EG8" s="108"/>
      <c r="EH8" s="118">
        <f t="shared" ref="EH8:EH9" si="0">+CQ8</f>
        <v>0</v>
      </c>
      <c r="EI8" s="119">
        <v>0</v>
      </c>
      <c r="EJ8" s="113">
        <v>0</v>
      </c>
      <c r="EK8" s="119">
        <v>0</v>
      </c>
      <c r="EL8" s="113">
        <v>0</v>
      </c>
      <c r="EM8" s="117">
        <v>0</v>
      </c>
      <c r="EN8" s="108"/>
      <c r="EO8" s="267">
        <f t="shared" ref="EO8:EO9" si="1">+CR8</f>
        <v>0</v>
      </c>
      <c r="EP8" s="268">
        <v>0</v>
      </c>
      <c r="EQ8" s="270">
        <v>0</v>
      </c>
      <c r="ER8" s="268">
        <v>0</v>
      </c>
      <c r="ES8" s="270">
        <v>0</v>
      </c>
      <c r="ET8" s="271">
        <v>0</v>
      </c>
      <c r="EU8" s="108"/>
      <c r="EV8" s="273">
        <f t="shared" ref="EV8:EV9" si="2">+CS8</f>
        <v>0</v>
      </c>
      <c r="EW8" s="148">
        <v>0</v>
      </c>
      <c r="EX8" s="150">
        <v>0</v>
      </c>
      <c r="EY8" s="148">
        <v>0</v>
      </c>
      <c r="EZ8" s="150">
        <v>0</v>
      </c>
      <c r="FA8" s="151">
        <v>0</v>
      </c>
      <c r="FC8" s="118">
        <f>+CT8</f>
        <v>0</v>
      </c>
      <c r="FD8" s="119">
        <v>0</v>
      </c>
      <c r="FE8" s="113">
        <v>0</v>
      </c>
      <c r="FF8" s="119">
        <v>0</v>
      </c>
      <c r="FG8" s="113">
        <v>0</v>
      </c>
      <c r="FH8" s="117">
        <v>0</v>
      </c>
      <c r="FJ8" s="276">
        <f t="shared" ref="FJ8:FJ9" si="3">+CU8</f>
        <v>0</v>
      </c>
      <c r="FK8" s="277">
        <v>0</v>
      </c>
      <c r="FL8" s="279">
        <v>0</v>
      </c>
      <c r="FM8" s="277">
        <v>0</v>
      </c>
      <c r="FN8" s="279">
        <v>0</v>
      </c>
      <c r="FO8" s="282">
        <v>0</v>
      </c>
      <c r="FQ8" s="118">
        <f t="shared" ref="FQ8:FQ9" si="4">+CV8</f>
        <v>0</v>
      </c>
      <c r="FR8" s="119">
        <v>0</v>
      </c>
      <c r="FS8" s="113">
        <v>0</v>
      </c>
      <c r="FT8" s="119">
        <v>0</v>
      </c>
      <c r="FU8" s="113">
        <v>0</v>
      </c>
      <c r="FV8" s="117">
        <v>0</v>
      </c>
      <c r="FX8" s="283">
        <f t="shared" ref="FX8:FX9" si="5">+CW8</f>
        <v>0</v>
      </c>
      <c r="FY8" s="277">
        <v>0</v>
      </c>
      <c r="FZ8" s="279">
        <v>0</v>
      </c>
      <c r="GA8" s="277">
        <v>0</v>
      </c>
      <c r="GB8" s="279">
        <v>0</v>
      </c>
      <c r="GC8" s="282">
        <v>0</v>
      </c>
      <c r="GE8" s="284">
        <f t="shared" ref="GE8:GE9" si="6">+CX8</f>
        <v>0</v>
      </c>
      <c r="GF8" s="285">
        <v>0</v>
      </c>
      <c r="GG8" s="288">
        <v>0</v>
      </c>
      <c r="GH8" s="285">
        <v>0</v>
      </c>
      <c r="GI8" s="289">
        <v>0</v>
      </c>
      <c r="GJ8" s="282">
        <v>0</v>
      </c>
    </row>
    <row r="9" s="15" customFormat="1" ht="281.25" customHeight="1" spans="2:192">
      <c r="B9" s="245"/>
      <c r="C9" s="197"/>
      <c r="D9" s="232" t="s">
        <v>91</v>
      </c>
      <c r="E9" s="233" t="s">
        <v>92</v>
      </c>
      <c r="F9" s="109">
        <v>0</v>
      </c>
      <c r="G9" s="118">
        <v>24402</v>
      </c>
      <c r="H9" s="118">
        <v>3850</v>
      </c>
      <c r="I9" s="118">
        <v>7316</v>
      </c>
      <c r="J9" s="118">
        <v>16216.8</v>
      </c>
      <c r="K9" s="118">
        <v>14894</v>
      </c>
      <c r="L9" s="118">
        <v>10185.6</v>
      </c>
      <c r="M9" s="118">
        <v>13150</v>
      </c>
      <c r="N9" s="118">
        <v>61317.75</v>
      </c>
      <c r="O9" s="118">
        <v>36393.6</v>
      </c>
      <c r="P9" s="118">
        <v>13508</v>
      </c>
      <c r="Q9" s="210">
        <v>58619</v>
      </c>
      <c r="R9" s="119">
        <v>236278.75</v>
      </c>
      <c r="S9" s="211">
        <f>R9/178</f>
        <v>1327.40870786517</v>
      </c>
      <c r="T9" s="211">
        <v>23574</v>
      </c>
      <c r="U9" s="113">
        <f>T9/178</f>
        <v>132.438202247191</v>
      </c>
      <c r="V9" s="117" t="s">
        <v>48</v>
      </c>
      <c r="W9" s="109">
        <v>0</v>
      </c>
      <c r="X9" s="118">
        <v>1400</v>
      </c>
      <c r="Y9" s="118">
        <v>21229</v>
      </c>
      <c r="Z9" s="118">
        <v>24780</v>
      </c>
      <c r="AA9" s="118">
        <v>53136.7</v>
      </c>
      <c r="AB9" s="118">
        <v>27865</v>
      </c>
      <c r="AC9" s="118">
        <v>27860</v>
      </c>
      <c r="AD9" s="118">
        <v>7392</v>
      </c>
      <c r="AE9" s="118">
        <v>14837</v>
      </c>
      <c r="AF9" s="118">
        <v>6799</v>
      </c>
      <c r="AG9" s="118">
        <v>120844</v>
      </c>
      <c r="AH9" s="210">
        <v>45931.5</v>
      </c>
      <c r="AI9" s="119">
        <v>352074.2</v>
      </c>
      <c r="AJ9" s="113">
        <f>AI9/478</f>
        <v>736.55690376569</v>
      </c>
      <c r="AK9" s="113">
        <v>0</v>
      </c>
      <c r="AL9" s="113">
        <v>0</v>
      </c>
      <c r="AM9" s="117" t="s">
        <v>49</v>
      </c>
      <c r="AN9" s="109">
        <v>660565.34</v>
      </c>
      <c r="AO9" s="118">
        <v>557473.81</v>
      </c>
      <c r="AP9" s="118">
        <v>536893.29</v>
      </c>
      <c r="AQ9" s="118">
        <v>517240.13</v>
      </c>
      <c r="AR9" s="118">
        <v>604120.95</v>
      </c>
      <c r="AS9" s="118">
        <v>578536.48</v>
      </c>
      <c r="AT9" s="118">
        <v>943425.64</v>
      </c>
      <c r="AU9" s="118">
        <v>558737.08</v>
      </c>
      <c r="AV9" s="118">
        <v>589362.17</v>
      </c>
      <c r="AW9" s="118">
        <v>538028.98</v>
      </c>
      <c r="AX9" s="118">
        <v>549265.24</v>
      </c>
      <c r="AY9" s="210">
        <v>969632.6</v>
      </c>
      <c r="AZ9" s="119">
        <v>7310406.04</v>
      </c>
      <c r="BA9" s="113">
        <f>AZ9/494</f>
        <v>14798.3927935223</v>
      </c>
      <c r="BB9" s="113">
        <v>292875.67</v>
      </c>
      <c r="BC9" s="113">
        <f>BB9/494</f>
        <v>592.865728744939</v>
      </c>
      <c r="BD9" s="117" t="s">
        <v>50</v>
      </c>
      <c r="BE9" s="109">
        <v>457132.55</v>
      </c>
      <c r="BF9" s="118">
        <v>631269.03</v>
      </c>
      <c r="BG9" s="118">
        <v>583620.63</v>
      </c>
      <c r="BH9" s="118">
        <v>634487.55</v>
      </c>
      <c r="BI9" s="118">
        <v>563705.19</v>
      </c>
      <c r="BJ9" s="118">
        <v>585132.45</v>
      </c>
      <c r="BK9" s="118">
        <v>979039.94</v>
      </c>
      <c r="BL9" s="118">
        <v>621577.64</v>
      </c>
      <c r="BM9" s="118">
        <v>569477.47</v>
      </c>
      <c r="BN9" s="118">
        <v>612051.68</v>
      </c>
      <c r="BO9" s="118">
        <v>594333.35</v>
      </c>
      <c r="BP9" s="210">
        <v>932480.31</v>
      </c>
      <c r="BQ9" s="119"/>
      <c r="BR9" s="113"/>
      <c r="BS9" s="113"/>
      <c r="BT9" s="113"/>
      <c r="BU9" s="117"/>
      <c r="BV9" s="109">
        <v>441739.22</v>
      </c>
      <c r="BW9" s="118">
        <v>330244.67</v>
      </c>
      <c r="BX9" s="118">
        <v>345010.84</v>
      </c>
      <c r="BY9" s="118">
        <v>361430.8</v>
      </c>
      <c r="BZ9" s="118">
        <v>327647.6</v>
      </c>
      <c r="CA9" s="118">
        <v>474758.73</v>
      </c>
      <c r="CB9" s="118">
        <v>770755</v>
      </c>
      <c r="CC9" s="118">
        <v>754128.19</v>
      </c>
      <c r="CD9" s="118">
        <v>670039.12</v>
      </c>
      <c r="CE9" s="118">
        <v>627772.22</v>
      </c>
      <c r="CF9" s="118">
        <v>631843.94</v>
      </c>
      <c r="CG9" s="210">
        <v>1004634.15</v>
      </c>
      <c r="CH9" s="119"/>
      <c r="CI9" s="113"/>
      <c r="CJ9" s="113"/>
      <c r="CK9" s="113"/>
      <c r="CL9" s="217"/>
      <c r="CM9" s="218">
        <v>454426.99</v>
      </c>
      <c r="CN9" s="109">
        <v>348932.84</v>
      </c>
      <c r="CO9" s="109">
        <f>339675.85+1743</f>
        <v>341418.85</v>
      </c>
      <c r="CP9" s="109">
        <f>346526.81+38703.75</f>
        <v>385230.56</v>
      </c>
      <c r="CQ9" s="109">
        <f>347427.86+17558.5</f>
        <v>364986.36</v>
      </c>
      <c r="CR9" s="255">
        <v>365919.66</v>
      </c>
      <c r="CS9" s="109">
        <v>569191.73</v>
      </c>
      <c r="CT9" s="109">
        <v>311173.26</v>
      </c>
      <c r="CU9" s="109">
        <v>326432.99</v>
      </c>
      <c r="CV9" s="109">
        <v>298524.21</v>
      </c>
      <c r="CW9" s="109">
        <v>675222.33</v>
      </c>
      <c r="CX9" s="109">
        <v>738845.35</v>
      </c>
      <c r="CY9" s="110">
        <f>+DG9+DN9+DU9+EB9+EI9+EP9+EW9+FD9+FK9+FR9+FY9+GF9</f>
        <v>5009230.48</v>
      </c>
      <c r="CZ9" s="113">
        <v>0</v>
      </c>
      <c r="DA9" s="113">
        <f>+DI9+DP9+DW9+ED9+EK9+ER9+EY9+FF9+FM9+FT9+GA9+GH9</f>
        <v>171074.65</v>
      </c>
      <c r="DB9" s="113">
        <v>0</v>
      </c>
      <c r="DC9" s="117">
        <v>0</v>
      </c>
      <c r="DD9" s="108"/>
      <c r="DE9" s="108"/>
      <c r="DF9" s="109">
        <f>+CM9</f>
        <v>454426.99</v>
      </c>
      <c r="DG9" s="110">
        <v>454426.99</v>
      </c>
      <c r="DH9" s="113">
        <v>0</v>
      </c>
      <c r="DI9" s="110">
        <v>0</v>
      </c>
      <c r="DJ9" s="113">
        <v>0</v>
      </c>
      <c r="DK9" s="117">
        <v>0</v>
      </c>
      <c r="DL9" s="108"/>
      <c r="DM9" s="118">
        <f>+CN9</f>
        <v>348932.84</v>
      </c>
      <c r="DN9" s="119">
        <v>348932.84</v>
      </c>
      <c r="DO9" s="113"/>
      <c r="DP9" s="119">
        <v>0</v>
      </c>
      <c r="DQ9" s="113"/>
      <c r="DR9" s="117">
        <v>0</v>
      </c>
      <c r="DS9" s="108"/>
      <c r="DT9" s="118">
        <f>+CO9</f>
        <v>341418.85</v>
      </c>
      <c r="DU9" s="119">
        <v>339675.85</v>
      </c>
      <c r="DV9" s="113"/>
      <c r="DW9" s="119">
        <v>1743</v>
      </c>
      <c r="DX9" s="113"/>
      <c r="DY9" s="117">
        <v>0</v>
      </c>
      <c r="DZ9" s="108"/>
      <c r="EA9" s="118">
        <f>+CP9</f>
        <v>385230.56</v>
      </c>
      <c r="EB9" s="119">
        <v>346526.81</v>
      </c>
      <c r="EC9" s="113">
        <v>0</v>
      </c>
      <c r="ED9" s="119">
        <v>38703.75</v>
      </c>
      <c r="EE9" s="113">
        <v>0</v>
      </c>
      <c r="EF9" s="117">
        <v>0</v>
      </c>
      <c r="EG9" s="108"/>
      <c r="EH9" s="118">
        <f t="shared" si="0"/>
        <v>364986.36</v>
      </c>
      <c r="EI9" s="119">
        <v>347427.86</v>
      </c>
      <c r="EJ9" s="113">
        <v>0</v>
      </c>
      <c r="EK9" s="119">
        <v>17558.5</v>
      </c>
      <c r="EL9" s="113">
        <v>0</v>
      </c>
      <c r="EM9" s="117">
        <v>0</v>
      </c>
      <c r="EN9" s="108"/>
      <c r="EO9" s="267">
        <f t="shared" si="1"/>
        <v>365919.66</v>
      </c>
      <c r="EP9" s="268">
        <v>336768.16</v>
      </c>
      <c r="EQ9" s="270">
        <v>0</v>
      </c>
      <c r="ER9" s="268">
        <v>29151.5</v>
      </c>
      <c r="ES9" s="270"/>
      <c r="ET9" s="271">
        <v>0</v>
      </c>
      <c r="EU9" s="108"/>
      <c r="EV9" s="272">
        <f t="shared" si="2"/>
        <v>569191.73</v>
      </c>
      <c r="EW9" s="148">
        <v>555467.03</v>
      </c>
      <c r="EX9" s="150">
        <v>0</v>
      </c>
      <c r="EY9" s="148">
        <v>13724.7</v>
      </c>
      <c r="EZ9" s="150">
        <v>0</v>
      </c>
      <c r="FA9" s="151">
        <v>0</v>
      </c>
      <c r="FC9" s="118">
        <f>+CT9</f>
        <v>311173.26</v>
      </c>
      <c r="FD9" s="119">
        <v>308449.26</v>
      </c>
      <c r="FE9" s="113">
        <v>0</v>
      </c>
      <c r="FF9" s="119">
        <v>2724</v>
      </c>
      <c r="FG9" s="113">
        <v>0</v>
      </c>
      <c r="FH9" s="117">
        <v>0</v>
      </c>
      <c r="FJ9" s="276">
        <f t="shared" si="3"/>
        <v>326432.99</v>
      </c>
      <c r="FK9" s="277">
        <v>325538.99</v>
      </c>
      <c r="FL9" s="279"/>
      <c r="FM9" s="277">
        <v>894</v>
      </c>
      <c r="FN9" s="279"/>
      <c r="FO9" s="282">
        <v>0</v>
      </c>
      <c r="FQ9" s="118">
        <f t="shared" si="4"/>
        <v>298524.21</v>
      </c>
      <c r="FR9" s="119">
        <v>297965.21</v>
      </c>
      <c r="FS9" s="113">
        <v>0</v>
      </c>
      <c r="FT9" s="119">
        <v>559</v>
      </c>
      <c r="FU9" s="113">
        <v>0</v>
      </c>
      <c r="FV9" s="117">
        <v>0</v>
      </c>
      <c r="FX9" s="283">
        <f t="shared" si="5"/>
        <v>675222.33</v>
      </c>
      <c r="FY9" s="277">
        <v>625941.33</v>
      </c>
      <c r="FZ9" s="279">
        <v>0</v>
      </c>
      <c r="GA9" s="277">
        <v>49281</v>
      </c>
      <c r="GB9" s="279">
        <v>0</v>
      </c>
      <c r="GC9" s="282">
        <v>0</v>
      </c>
      <c r="GE9" s="284">
        <f t="shared" si="6"/>
        <v>738845.35</v>
      </c>
      <c r="GF9" s="285">
        <v>722110.15</v>
      </c>
      <c r="GG9" s="279">
        <v>0</v>
      </c>
      <c r="GH9" s="285">
        <v>16735.2</v>
      </c>
      <c r="GI9" s="279">
        <v>0</v>
      </c>
      <c r="GJ9" s="282">
        <v>0</v>
      </c>
    </row>
    <row r="10" s="15" customFormat="1" ht="45" customHeight="1" spans="2:192">
      <c r="B10" s="200" t="s">
        <v>62</v>
      </c>
      <c r="C10" s="201"/>
      <c r="D10" s="201"/>
      <c r="E10" s="202"/>
      <c r="F10" s="203">
        <f t="shared" ref="F10:Q10" si="7">SUM(F7:F9)</f>
        <v>1164836.99</v>
      </c>
      <c r="G10" s="203">
        <f t="shared" si="7"/>
        <v>1766236.9</v>
      </c>
      <c r="H10" s="203">
        <f t="shared" si="7"/>
        <v>1836346.84</v>
      </c>
      <c r="I10" s="203">
        <f t="shared" si="7"/>
        <v>1824534.46</v>
      </c>
      <c r="J10" s="203">
        <f t="shared" si="7"/>
        <v>1903335.52</v>
      </c>
      <c r="K10" s="203">
        <f t="shared" si="7"/>
        <v>1732939.93</v>
      </c>
      <c r="L10" s="203">
        <f t="shared" si="7"/>
        <v>2460478.01</v>
      </c>
      <c r="M10" s="203">
        <f t="shared" si="7"/>
        <v>1619042.52</v>
      </c>
      <c r="N10" s="203">
        <f t="shared" si="7"/>
        <v>1802233.18</v>
      </c>
      <c r="O10" s="203">
        <f t="shared" si="7"/>
        <v>1853318.28</v>
      </c>
      <c r="P10" s="203">
        <f t="shared" si="7"/>
        <v>2000132.64</v>
      </c>
      <c r="Q10" s="114">
        <f t="shared" si="7"/>
        <v>2463273.03</v>
      </c>
      <c r="R10" s="17"/>
      <c r="S10" s="120"/>
      <c r="T10" s="17"/>
      <c r="U10" s="17"/>
      <c r="V10" s="17"/>
      <c r="W10" s="203">
        <f t="shared" ref="W10:AH10" si="8">SUM(W7:W9)</f>
        <v>1634868.26</v>
      </c>
      <c r="X10" s="203">
        <f t="shared" si="8"/>
        <v>1673417.19</v>
      </c>
      <c r="Y10" s="203">
        <f t="shared" si="8"/>
        <v>1793646.45</v>
      </c>
      <c r="Z10" s="203">
        <f t="shared" si="8"/>
        <v>1782582.9</v>
      </c>
      <c r="AA10" s="203">
        <f t="shared" si="8"/>
        <v>1879742.11</v>
      </c>
      <c r="AB10" s="203">
        <f t="shared" si="8"/>
        <v>1888402.87</v>
      </c>
      <c r="AC10" s="203">
        <f t="shared" si="8"/>
        <v>2777854.4</v>
      </c>
      <c r="AD10" s="203">
        <f t="shared" si="8"/>
        <v>1860637.69</v>
      </c>
      <c r="AE10" s="203">
        <f t="shared" si="8"/>
        <v>1736984.28</v>
      </c>
      <c r="AF10" s="203">
        <f t="shared" si="8"/>
        <v>2136182.29</v>
      </c>
      <c r="AG10" s="203">
        <f t="shared" si="8"/>
        <v>2633278.03</v>
      </c>
      <c r="AH10" s="114">
        <f t="shared" si="8"/>
        <v>2744329.82</v>
      </c>
      <c r="AI10" s="17"/>
      <c r="AJ10" s="17"/>
      <c r="AK10" s="17"/>
      <c r="AL10" s="17"/>
      <c r="AM10" s="17"/>
      <c r="AN10" s="203">
        <f t="shared" ref="AN10:AY10" si="9">SUM(AN7:AN9)</f>
        <v>1717007.18</v>
      </c>
      <c r="AO10" s="203">
        <f t="shared" si="9"/>
        <v>1431659.04</v>
      </c>
      <c r="AP10" s="203">
        <f t="shared" si="9"/>
        <v>1977160.9</v>
      </c>
      <c r="AQ10" s="203">
        <f t="shared" si="9"/>
        <v>1842848.04</v>
      </c>
      <c r="AR10" s="203">
        <f t="shared" si="9"/>
        <v>2188914.69</v>
      </c>
      <c r="AS10" s="203">
        <f t="shared" si="9"/>
        <v>1635267.27</v>
      </c>
      <c r="AT10" s="203">
        <f t="shared" si="9"/>
        <v>2357176.37</v>
      </c>
      <c r="AU10" s="203">
        <f t="shared" si="9"/>
        <v>1736782.24</v>
      </c>
      <c r="AV10" s="203">
        <f t="shared" si="9"/>
        <v>1589265.43</v>
      </c>
      <c r="AW10" s="203">
        <f t="shared" si="9"/>
        <v>1518068.73</v>
      </c>
      <c r="AX10" s="203">
        <f t="shared" si="9"/>
        <v>2271692.89</v>
      </c>
      <c r="AY10" s="114">
        <f t="shared" si="9"/>
        <v>2298729.05</v>
      </c>
      <c r="AZ10" s="17"/>
      <c r="BA10" s="17"/>
      <c r="BB10" s="17"/>
      <c r="BC10" s="17"/>
      <c r="BD10" s="17"/>
      <c r="BE10" s="203">
        <f t="shared" ref="BE10:BP10" si="10">SUM(BE7:BE9)</f>
        <v>1237952.73</v>
      </c>
      <c r="BF10" s="203">
        <f t="shared" si="10"/>
        <v>1311332.6</v>
      </c>
      <c r="BG10" s="203">
        <f t="shared" si="10"/>
        <v>1229952.7</v>
      </c>
      <c r="BH10" s="203">
        <f t="shared" si="10"/>
        <v>1382118.57</v>
      </c>
      <c r="BI10" s="203">
        <f t="shared" si="10"/>
        <v>1367967.25</v>
      </c>
      <c r="BJ10" s="203">
        <f t="shared" si="10"/>
        <v>2325092.33</v>
      </c>
      <c r="BK10" s="203">
        <f t="shared" si="10"/>
        <v>2300549.08</v>
      </c>
      <c r="BL10" s="203">
        <f t="shared" si="10"/>
        <v>1493518.89</v>
      </c>
      <c r="BM10" s="203">
        <f t="shared" si="10"/>
        <v>1461069.49</v>
      </c>
      <c r="BN10" s="203">
        <f t="shared" si="10"/>
        <v>1517506.79</v>
      </c>
      <c r="BO10" s="203">
        <f t="shared" si="10"/>
        <v>1693452.47</v>
      </c>
      <c r="BP10" s="203">
        <f t="shared" si="10"/>
        <v>2460512.27</v>
      </c>
      <c r="BQ10" s="17"/>
      <c r="BR10" s="17"/>
      <c r="BS10" s="17"/>
      <c r="BT10" s="17"/>
      <c r="BU10" s="17"/>
      <c r="BV10" s="203">
        <f t="shared" ref="BV10:CG10" si="11">SUM(BV7:BV9)</f>
        <v>1205765.44</v>
      </c>
      <c r="BW10" s="203">
        <f t="shared" si="11"/>
        <v>1045844.53</v>
      </c>
      <c r="BX10" s="203">
        <f t="shared" si="11"/>
        <v>1631759.43</v>
      </c>
      <c r="BY10" s="203">
        <f t="shared" si="11"/>
        <v>1141771.92</v>
      </c>
      <c r="BZ10" s="203">
        <f t="shared" si="11"/>
        <v>1325928.43</v>
      </c>
      <c r="CA10" s="203">
        <f t="shared" si="11"/>
        <v>1336481.37</v>
      </c>
      <c r="CB10" s="203">
        <f t="shared" si="11"/>
        <v>2009237.86</v>
      </c>
      <c r="CC10" s="203">
        <f t="shared" si="11"/>
        <v>1735457.24</v>
      </c>
      <c r="CD10" s="203">
        <f t="shared" si="11"/>
        <v>1603351.29</v>
      </c>
      <c r="CE10" s="203">
        <f t="shared" si="11"/>
        <v>1874637.34</v>
      </c>
      <c r="CF10" s="203">
        <f t="shared" si="11"/>
        <v>1893520.33</v>
      </c>
      <c r="CG10" s="203">
        <f t="shared" si="11"/>
        <v>2700747.08</v>
      </c>
      <c r="CH10" s="17"/>
      <c r="CI10" s="17"/>
      <c r="CJ10" s="17"/>
      <c r="CK10" s="17"/>
      <c r="CL10" s="17"/>
      <c r="CM10" s="219">
        <f t="shared" ref="CM10:CX10" si="12">SUM(CM7:CM9)</f>
        <v>1251115</v>
      </c>
      <c r="CN10" s="219">
        <f t="shared" si="12"/>
        <v>971410.1</v>
      </c>
      <c r="CO10" s="219">
        <f t="shared" si="12"/>
        <v>1245983.69</v>
      </c>
      <c r="CP10" s="219">
        <f t="shared" si="12"/>
        <v>1431969.9</v>
      </c>
      <c r="CQ10" s="219">
        <f t="shared" si="12"/>
        <v>1924299.93</v>
      </c>
      <c r="CR10" s="219">
        <f t="shared" si="12"/>
        <v>1181880.23</v>
      </c>
      <c r="CS10" s="219">
        <f t="shared" si="12"/>
        <v>1861166.31</v>
      </c>
      <c r="CT10" s="219">
        <f t="shared" si="12"/>
        <v>1042811.36</v>
      </c>
      <c r="CU10" s="219">
        <f t="shared" si="12"/>
        <v>1251237.93</v>
      </c>
      <c r="CV10" s="219">
        <f t="shared" si="12"/>
        <v>1188918.73</v>
      </c>
      <c r="CW10" s="219">
        <f t="shared" si="12"/>
        <v>2070082.74</v>
      </c>
      <c r="CX10" s="219">
        <f t="shared" si="12"/>
        <v>2239218.82</v>
      </c>
      <c r="CY10" s="17"/>
      <c r="CZ10" s="17"/>
      <c r="DA10" s="17"/>
      <c r="DB10" s="17"/>
      <c r="DC10" s="17"/>
      <c r="DD10" s="108"/>
      <c r="DE10" s="108"/>
      <c r="DF10" s="114">
        <f>SUM(DF7:DF9)</f>
        <v>1251115</v>
      </c>
      <c r="DG10" s="115"/>
      <c r="DH10" s="116"/>
      <c r="DI10" s="116"/>
      <c r="DJ10" s="116"/>
      <c r="DK10" s="116"/>
      <c r="DL10" s="108"/>
      <c r="DM10" s="114">
        <f>SUM(DM7:DM9)</f>
        <v>971410.1</v>
      </c>
      <c r="DN10" s="17"/>
      <c r="DO10" s="17"/>
      <c r="DP10" s="17"/>
      <c r="DQ10" s="17"/>
      <c r="DR10" s="17"/>
      <c r="DS10" s="108"/>
      <c r="DT10" s="114">
        <f>SUM(DT7:DT9)</f>
        <v>1245983.69</v>
      </c>
      <c r="DU10" s="17"/>
      <c r="DV10" s="17"/>
      <c r="DW10" s="17"/>
      <c r="DX10" s="17"/>
      <c r="DY10" s="17"/>
      <c r="DZ10" s="108"/>
      <c r="EA10" s="114">
        <f>SUM(EA7:EA9)</f>
        <v>1431969.9</v>
      </c>
      <c r="EB10" s="17"/>
      <c r="EC10" s="17"/>
      <c r="ED10" s="17"/>
      <c r="EE10" s="17"/>
      <c r="EF10" s="17"/>
      <c r="EG10" s="108"/>
      <c r="EH10" s="114">
        <f>SUM(EH7:EH9)</f>
        <v>1924299.93</v>
      </c>
      <c r="EI10" s="17"/>
      <c r="EJ10" s="17"/>
      <c r="EK10" s="17"/>
      <c r="EL10" s="17"/>
      <c r="EM10" s="17"/>
      <c r="EN10" s="108"/>
      <c r="EO10" s="274">
        <f>SUM(EO7:EO9)</f>
        <v>1181880.23</v>
      </c>
      <c r="EP10" s="17"/>
      <c r="EQ10" s="17"/>
      <c r="ER10" s="17"/>
      <c r="ES10" s="17"/>
      <c r="ET10" s="17"/>
      <c r="EU10" s="108"/>
      <c r="EV10" s="275">
        <f>SUM(EV7:EV9)</f>
        <v>1861166.31</v>
      </c>
      <c r="EW10" s="152"/>
      <c r="EX10" s="153"/>
      <c r="EY10" s="153"/>
      <c r="EZ10" s="153"/>
      <c r="FA10" s="153"/>
      <c r="FC10" s="114">
        <f>SUM(FC7:FC9)</f>
        <v>1042811.36</v>
      </c>
      <c r="FD10" s="115"/>
      <c r="FE10" s="116"/>
      <c r="FF10" s="116"/>
      <c r="FG10" s="116"/>
      <c r="FH10" s="116"/>
      <c r="FJ10" s="280">
        <f>SUM(FJ7:FJ9)</f>
        <v>1251237.93</v>
      </c>
      <c r="FK10" s="163"/>
      <c r="FL10" s="164"/>
      <c r="FM10" s="164"/>
      <c r="FN10" s="164"/>
      <c r="FO10" s="164"/>
      <c r="FQ10" s="114">
        <f>SUM(FQ7:FQ9)</f>
        <v>1188918.73</v>
      </c>
      <c r="FR10" s="163"/>
      <c r="FS10" s="164"/>
      <c r="FT10" s="164"/>
      <c r="FU10" s="164"/>
      <c r="FV10" s="164"/>
      <c r="FX10" s="280">
        <f>SUM(FX7:FX9)</f>
        <v>2070082.74</v>
      </c>
      <c r="FY10" s="163"/>
      <c r="FZ10" s="164"/>
      <c r="GA10" s="164"/>
      <c r="GB10" s="164"/>
      <c r="GC10" s="164"/>
      <c r="GE10" s="280">
        <f>SUM(GE7:GE9)</f>
        <v>2239218.82</v>
      </c>
      <c r="GF10" s="163"/>
      <c r="GG10" s="164"/>
      <c r="GH10" s="164"/>
      <c r="GI10" s="164"/>
      <c r="GJ10" s="164"/>
    </row>
    <row r="11" ht="48.75" customHeight="1" spans="2:160">
      <c r="B11" s="204"/>
      <c r="C11" s="205"/>
      <c r="D11" s="205"/>
      <c r="E11" s="206"/>
      <c r="F11" s="207">
        <f>SUM(F10:Q10)</f>
        <v>22426708.3</v>
      </c>
      <c r="G11" s="208"/>
      <c r="H11" s="208"/>
      <c r="I11" s="208"/>
      <c r="J11" s="208"/>
      <c r="K11" s="208"/>
      <c r="L11" s="208"/>
      <c r="M11" s="208"/>
      <c r="N11" s="208"/>
      <c r="O11" s="208"/>
      <c r="P11" s="208"/>
      <c r="Q11" s="212"/>
      <c r="R11" s="213"/>
      <c r="S11" s="213"/>
      <c r="T11" s="213"/>
      <c r="U11" s="213"/>
      <c r="V11" s="213"/>
      <c r="W11" s="207">
        <f>SUM(W10:AH10)</f>
        <v>24541926.29</v>
      </c>
      <c r="X11" s="208"/>
      <c r="Y11" s="208"/>
      <c r="Z11" s="208"/>
      <c r="AA11" s="208"/>
      <c r="AB11" s="208"/>
      <c r="AC11" s="208"/>
      <c r="AD11" s="208"/>
      <c r="AE11" s="208"/>
      <c r="AF11" s="208"/>
      <c r="AG11" s="208"/>
      <c r="AH11" s="212"/>
      <c r="AI11" s="213"/>
      <c r="AJ11" s="213"/>
      <c r="AK11" s="213"/>
      <c r="AL11" s="213"/>
      <c r="AM11" s="213"/>
      <c r="AN11" s="207">
        <f>SUM(AN10:AY10)</f>
        <v>22564571.83</v>
      </c>
      <c r="AO11" s="208"/>
      <c r="AP11" s="208"/>
      <c r="AQ11" s="208"/>
      <c r="AR11" s="208"/>
      <c r="AS11" s="208"/>
      <c r="AT11" s="208"/>
      <c r="AU11" s="208"/>
      <c r="AV11" s="208"/>
      <c r="AW11" s="208"/>
      <c r="AX11" s="208"/>
      <c r="AY11" s="212"/>
      <c r="AZ11" s="213"/>
      <c r="BA11" s="213"/>
      <c r="BB11" s="213"/>
      <c r="BC11" s="213"/>
      <c r="BD11" s="213"/>
      <c r="BE11" s="207">
        <f>SUM(BE10:BP10)</f>
        <v>19781025.17</v>
      </c>
      <c r="BF11" s="208"/>
      <c r="BG11" s="208"/>
      <c r="BH11" s="208"/>
      <c r="BI11" s="208"/>
      <c r="BJ11" s="208"/>
      <c r="BK11" s="208"/>
      <c r="BL11" s="208"/>
      <c r="BM11" s="208"/>
      <c r="BN11" s="208"/>
      <c r="BO11" s="208"/>
      <c r="BP11" s="212"/>
      <c r="BQ11" s="213"/>
      <c r="BR11" s="213"/>
      <c r="BS11" s="213"/>
      <c r="BT11" s="213"/>
      <c r="BU11" s="213"/>
      <c r="BV11" s="207">
        <f>SUM(BV10:CG10)</f>
        <v>19504502.26</v>
      </c>
      <c r="BW11" s="208"/>
      <c r="BX11" s="208"/>
      <c r="BY11" s="208"/>
      <c r="BZ11" s="208"/>
      <c r="CA11" s="208"/>
      <c r="CB11" s="208"/>
      <c r="CC11" s="208"/>
      <c r="CD11" s="208"/>
      <c r="CE11" s="208"/>
      <c r="CF11" s="208"/>
      <c r="CG11" s="212"/>
      <c r="CH11" s="213"/>
      <c r="CI11" s="213"/>
      <c r="CJ11" s="213"/>
      <c r="CK11" s="213"/>
      <c r="CL11" s="213"/>
      <c r="CM11" s="207">
        <f>SUM(CM10:CX10)</f>
        <v>17660094.74</v>
      </c>
      <c r="CN11" s="208"/>
      <c r="CO11" s="208"/>
      <c r="CP11" s="208"/>
      <c r="CQ11" s="208"/>
      <c r="CR11" s="208"/>
      <c r="CS11" s="208"/>
      <c r="CT11" s="208"/>
      <c r="CU11" s="208"/>
      <c r="CV11" s="208"/>
      <c r="CW11" s="208"/>
      <c r="CX11" s="208"/>
      <c r="CY11" s="208"/>
      <c r="CZ11" s="208"/>
      <c r="DA11" s="208"/>
      <c r="DB11" s="208"/>
      <c r="DC11" s="212"/>
      <c r="EB11" s="120"/>
      <c r="EC11" s="120"/>
      <c r="EW11" s="154"/>
      <c r="FD11" s="154"/>
    </row>
    <row r="12" spans="132:133">
      <c r="EB12" s="120"/>
      <c r="EC12" s="120"/>
    </row>
    <row r="13" ht="88.5" customHeight="1" spans="1:150">
      <c r="A13" s="246"/>
      <c r="B13" s="247" t="s">
        <v>97</v>
      </c>
      <c r="C13" s="248"/>
      <c r="D13" s="248"/>
      <c r="E13" s="248"/>
      <c r="F13" s="248"/>
      <c r="G13" s="248"/>
      <c r="H13" s="248"/>
      <c r="I13" s="248"/>
      <c r="J13" s="248"/>
      <c r="K13" s="248"/>
      <c r="L13" s="248"/>
      <c r="M13" s="248"/>
      <c r="N13" s="248"/>
      <c r="O13" s="248"/>
      <c r="P13" s="248"/>
      <c r="Q13" s="248"/>
      <c r="R13" s="248"/>
      <c r="S13" s="248"/>
      <c r="T13" s="248"/>
      <c r="U13" s="248"/>
      <c r="V13" s="248"/>
      <c r="W13" s="248"/>
      <c r="X13" s="248"/>
      <c r="Y13" s="248"/>
      <c r="Z13" s="248"/>
      <c r="AA13" s="248"/>
      <c r="AB13" s="248"/>
      <c r="AC13" s="248"/>
      <c r="AD13" s="248"/>
      <c r="AE13" s="248"/>
      <c r="AF13" s="248"/>
      <c r="AG13" s="248"/>
      <c r="AH13" s="248"/>
      <c r="AI13" s="248"/>
      <c r="AJ13" s="248"/>
      <c r="AK13" s="248"/>
      <c r="AL13" s="248"/>
      <c r="AM13" s="248"/>
      <c r="AN13" s="248"/>
      <c r="AO13" s="248"/>
      <c r="AP13" s="248"/>
      <c r="AQ13" s="248"/>
      <c r="AR13" s="248"/>
      <c r="AS13" s="248"/>
      <c r="AT13" s="248"/>
      <c r="AU13" s="248"/>
      <c r="AV13" s="248"/>
      <c r="AW13" s="248"/>
      <c r="AX13" s="248"/>
      <c r="AY13" s="248"/>
      <c r="AZ13" s="248"/>
      <c r="BA13" s="248"/>
      <c r="BB13" s="248"/>
      <c r="BC13" s="248"/>
      <c r="BD13" s="248"/>
      <c r="BE13" s="248"/>
      <c r="BF13" s="248"/>
      <c r="BG13" s="248"/>
      <c r="BH13" s="248"/>
      <c r="BI13" s="248"/>
      <c r="BJ13" s="248"/>
      <c r="BK13" s="248"/>
      <c r="BL13" s="248"/>
      <c r="BM13" s="248"/>
      <c r="BN13" s="248"/>
      <c r="BO13" s="248"/>
      <c r="BP13" s="248"/>
      <c r="BQ13" s="248"/>
      <c r="BR13" s="248"/>
      <c r="BS13" s="248"/>
      <c r="BT13" s="248"/>
      <c r="BU13" s="248"/>
      <c r="BV13" s="248"/>
      <c r="BW13" s="248"/>
      <c r="BX13" s="248"/>
      <c r="BY13" s="248"/>
      <c r="BZ13" s="248"/>
      <c r="CA13" s="248"/>
      <c r="CB13" s="248"/>
      <c r="CC13" s="248"/>
      <c r="CD13" s="248"/>
      <c r="CE13" s="248"/>
      <c r="CF13" s="248"/>
      <c r="CG13" s="248"/>
      <c r="CH13" s="248"/>
      <c r="CI13" s="248"/>
      <c r="CJ13" s="248"/>
      <c r="CK13" s="248"/>
      <c r="CL13" s="248"/>
      <c r="CM13" s="248"/>
      <c r="CN13" s="248"/>
      <c r="CO13" s="248"/>
      <c r="CP13" s="248"/>
      <c r="CQ13" s="248"/>
      <c r="CR13" s="248"/>
      <c r="CS13" s="248"/>
      <c r="CT13" s="248"/>
      <c r="CU13" s="248"/>
      <c r="CV13" s="248"/>
      <c r="CW13" s="248"/>
      <c r="CX13" s="248"/>
      <c r="CY13" s="248"/>
      <c r="CZ13" s="248"/>
      <c r="DA13" s="248"/>
      <c r="DB13" s="248"/>
      <c r="DC13" s="248"/>
      <c r="DD13" s="248"/>
      <c r="DE13" s="248"/>
      <c r="DF13" s="248"/>
      <c r="DG13" s="248"/>
      <c r="DH13" s="248"/>
      <c r="DI13" s="248"/>
      <c r="DJ13" s="248"/>
      <c r="DK13" s="248"/>
      <c r="DL13" s="248"/>
      <c r="DM13" s="248"/>
      <c r="DN13" s="248"/>
      <c r="DO13" s="248"/>
      <c r="DP13" s="248"/>
      <c r="DQ13" s="248"/>
      <c r="DR13" s="248"/>
      <c r="DS13" s="248"/>
      <c r="DT13" s="248"/>
      <c r="DU13" s="248"/>
      <c r="DV13" s="248"/>
      <c r="DW13" s="248"/>
      <c r="DX13" s="248"/>
      <c r="DY13" s="248"/>
      <c r="DZ13" s="248"/>
      <c r="EA13" s="248"/>
      <c r="EB13" s="248"/>
      <c r="EC13" s="248"/>
      <c r="ED13" s="248"/>
      <c r="EE13" s="248"/>
      <c r="EF13" s="248"/>
      <c r="EG13" s="248"/>
      <c r="EH13" s="248"/>
      <c r="EI13" s="248"/>
      <c r="EJ13" s="248"/>
      <c r="EK13" s="248"/>
      <c r="EL13" s="248"/>
      <c r="EM13" s="248"/>
      <c r="EN13" s="248"/>
      <c r="EO13" s="248"/>
      <c r="EP13" s="248"/>
      <c r="EQ13" s="248"/>
      <c r="ER13" s="248"/>
      <c r="ES13" s="248"/>
      <c r="ET13" s="248"/>
    </row>
    <row r="14" spans="2:132">
      <c r="B14" s="249"/>
      <c r="C14" s="249"/>
      <c r="D14" s="249"/>
      <c r="E14" s="249"/>
      <c r="F14" s="249"/>
      <c r="G14" s="249"/>
      <c r="H14" s="249"/>
      <c r="I14" s="249"/>
      <c r="J14" s="249"/>
      <c r="K14" s="249"/>
      <c r="L14" s="249"/>
      <c r="M14" s="249"/>
      <c r="N14" s="249"/>
      <c r="O14" s="249"/>
      <c r="P14" s="249"/>
      <c r="Q14" s="249"/>
      <c r="R14" s="249"/>
      <c r="S14" s="249"/>
      <c r="T14" s="249"/>
      <c r="U14" s="249"/>
      <c r="V14" s="249"/>
      <c r="W14" s="249"/>
      <c r="X14" s="249"/>
      <c r="Y14" s="249"/>
      <c r="Z14" s="249"/>
      <c r="AA14" s="249"/>
      <c r="AB14" s="249"/>
      <c r="AC14" s="249"/>
      <c r="AD14" s="249"/>
      <c r="AE14" s="249"/>
      <c r="AF14" s="249"/>
      <c r="AG14" s="249"/>
      <c r="AH14" s="249"/>
      <c r="AI14" s="249"/>
      <c r="AJ14" s="249"/>
      <c r="AK14" s="249"/>
      <c r="AL14" s="249"/>
      <c r="AM14" s="249"/>
      <c r="AN14" s="249"/>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49"/>
      <c r="BL14" s="249"/>
      <c r="BM14" s="249"/>
      <c r="BN14" s="249"/>
      <c r="BO14" s="249"/>
      <c r="BP14" s="249"/>
      <c r="BQ14" s="249"/>
      <c r="BR14" s="249"/>
      <c r="BS14" s="249"/>
      <c r="BT14" s="249"/>
      <c r="BU14" s="249"/>
      <c r="BV14" s="249"/>
      <c r="BW14" s="249"/>
      <c r="BX14" s="249"/>
      <c r="BY14" s="249"/>
      <c r="BZ14" s="249"/>
      <c r="CA14" s="249"/>
      <c r="CB14" s="249"/>
      <c r="CC14" s="249"/>
      <c r="CD14" s="249"/>
      <c r="CE14" s="249"/>
      <c r="CF14" s="249"/>
      <c r="CG14" s="249"/>
      <c r="CH14" s="249"/>
      <c r="CI14" s="249"/>
      <c r="CJ14" s="249"/>
      <c r="CK14" s="249"/>
      <c r="CL14" s="249"/>
      <c r="CM14" s="249"/>
      <c r="CN14" s="249"/>
      <c r="CO14" s="249"/>
      <c r="CP14" s="249"/>
      <c r="CQ14" s="249"/>
      <c r="CR14" s="249"/>
      <c r="CS14" s="249"/>
      <c r="CT14" s="249"/>
      <c r="CU14" s="249"/>
      <c r="CV14" s="249"/>
      <c r="CW14" s="249"/>
      <c r="CX14" s="249"/>
      <c r="EB14" s="120"/>
    </row>
    <row r="15" ht="26.25" spans="2:22">
      <c r="B15" s="55" t="s">
        <v>98</v>
      </c>
      <c r="C15" s="56"/>
      <c r="D15" s="56"/>
      <c r="E15" s="56"/>
      <c r="F15" s="56"/>
      <c r="G15" s="56"/>
      <c r="H15" s="56"/>
      <c r="I15" s="56"/>
      <c r="J15" s="56"/>
      <c r="K15" s="56"/>
      <c r="L15" s="56"/>
      <c r="M15" s="56"/>
      <c r="N15" s="56"/>
      <c r="O15" s="56"/>
      <c r="P15" s="56"/>
      <c r="Q15" s="56"/>
      <c r="R15" s="56"/>
      <c r="S15" s="56"/>
      <c r="T15" s="56"/>
      <c r="U15" s="56"/>
      <c r="V15" s="56"/>
    </row>
    <row r="16" ht="26.25" spans="2:22">
      <c r="B16" s="55"/>
      <c r="C16" s="56"/>
      <c r="D16" s="56"/>
      <c r="E16" s="56"/>
      <c r="F16" s="56"/>
      <c r="G16" s="56"/>
      <c r="H16" s="56"/>
      <c r="I16" s="56"/>
      <c r="J16" s="56"/>
      <c r="K16" s="56"/>
      <c r="L16" s="56"/>
      <c r="M16" s="56"/>
      <c r="N16" s="56"/>
      <c r="O16" s="56"/>
      <c r="P16" s="56"/>
      <c r="Q16" s="56"/>
      <c r="R16" s="56"/>
      <c r="S16" s="56"/>
      <c r="T16" s="56"/>
      <c r="U16" s="56"/>
      <c r="V16" s="56"/>
    </row>
    <row r="17" ht="26.25" spans="2:22">
      <c r="B17" s="55"/>
      <c r="C17" s="56"/>
      <c r="D17" s="250"/>
      <c r="E17" s="250"/>
      <c r="F17" s="56"/>
      <c r="G17" s="56"/>
      <c r="H17" s="56"/>
      <c r="I17" s="56"/>
      <c r="J17" s="56"/>
      <c r="K17" s="56"/>
      <c r="L17" s="56"/>
      <c r="M17" s="56"/>
      <c r="N17" s="56"/>
      <c r="O17" s="56"/>
      <c r="P17" s="56"/>
      <c r="Q17" s="56"/>
      <c r="R17" s="56"/>
      <c r="S17" s="56"/>
      <c r="T17" s="56"/>
      <c r="U17" s="56"/>
      <c r="V17" s="56"/>
    </row>
    <row r="18" ht="26.25" spans="2:96">
      <c r="B18" s="55" t="s">
        <v>99</v>
      </c>
      <c r="C18" s="56"/>
      <c r="D18" s="56"/>
      <c r="E18" s="56"/>
      <c r="F18" s="56"/>
      <c r="G18" s="56"/>
      <c r="H18" s="56"/>
      <c r="I18" s="56"/>
      <c r="J18" s="56"/>
      <c r="K18" s="56"/>
      <c r="L18" s="56"/>
      <c r="M18" s="56"/>
      <c r="N18" s="56"/>
      <c r="O18" s="56"/>
      <c r="P18" s="56"/>
      <c r="Q18" s="56"/>
      <c r="R18" s="56"/>
      <c r="S18" s="56"/>
      <c r="T18" s="56"/>
      <c r="U18" s="56"/>
      <c r="V18" s="56"/>
      <c r="CQ18" s="17" t="s">
        <v>100</v>
      </c>
      <c r="CR18" s="17" t="s">
        <v>101</v>
      </c>
    </row>
    <row r="19" ht="28.5" spans="2:149">
      <c r="B19" s="235"/>
      <c r="C19" s="236" t="s">
        <v>102</v>
      </c>
      <c r="D19" s="56"/>
      <c r="E19" s="56"/>
      <c r="F19" s="56"/>
      <c r="G19" s="56"/>
      <c r="H19" s="56"/>
      <c r="I19" s="56"/>
      <c r="J19" s="56"/>
      <c r="K19" s="56"/>
      <c r="L19" s="56"/>
      <c r="M19" s="56"/>
      <c r="N19" s="56"/>
      <c r="O19" s="56"/>
      <c r="P19" s="56"/>
      <c r="Q19" s="56"/>
      <c r="R19" s="56"/>
      <c r="S19" s="56"/>
      <c r="T19" s="56"/>
      <c r="U19" s="56"/>
      <c r="V19" s="56"/>
      <c r="CR19" s="17" t="s">
        <v>103</v>
      </c>
      <c r="EP19" s="242" t="s">
        <v>104</v>
      </c>
      <c r="EQ19" s="242"/>
      <c r="ER19" s="126"/>
      <c r="ES19" s="126"/>
    </row>
    <row r="20" ht="28.5" spans="2:149">
      <c r="B20" s="235"/>
      <c r="C20" s="236" t="s">
        <v>105</v>
      </c>
      <c r="D20" s="56"/>
      <c r="E20" s="56"/>
      <c r="F20" s="56"/>
      <c r="G20" s="56"/>
      <c r="H20" s="56"/>
      <c r="I20" s="56"/>
      <c r="J20" s="56"/>
      <c r="K20" s="56"/>
      <c r="L20" s="56"/>
      <c r="M20" s="56"/>
      <c r="N20" s="56"/>
      <c r="O20" s="56"/>
      <c r="P20" s="56"/>
      <c r="Q20" s="56"/>
      <c r="R20" s="56"/>
      <c r="S20" s="56"/>
      <c r="T20" s="56"/>
      <c r="U20" s="56"/>
      <c r="V20" s="56"/>
      <c r="CR20" s="17" t="s">
        <v>106</v>
      </c>
      <c r="EP20" s="126"/>
      <c r="EQ20" s="126"/>
      <c r="ER20" s="126" t="s">
        <v>107</v>
      </c>
      <c r="ES20" s="126"/>
    </row>
    <row r="21" ht="28.5" spans="2:149">
      <c r="B21" s="235"/>
      <c r="C21" s="236" t="s">
        <v>106</v>
      </c>
      <c r="D21" s="56"/>
      <c r="E21" s="56"/>
      <c r="F21" s="56"/>
      <c r="G21" s="56"/>
      <c r="H21" s="56"/>
      <c r="I21" s="56"/>
      <c r="J21" s="56"/>
      <c r="K21" s="56"/>
      <c r="L21" s="56"/>
      <c r="M21" s="56"/>
      <c r="N21" s="56"/>
      <c r="O21" s="56"/>
      <c r="P21" s="56"/>
      <c r="Q21" s="56"/>
      <c r="R21" s="56"/>
      <c r="S21" s="56"/>
      <c r="T21" s="56"/>
      <c r="U21" s="56"/>
      <c r="V21" s="56"/>
      <c r="EP21" s="126"/>
      <c r="EQ21" s="126"/>
      <c r="ER21" s="126" t="s">
        <v>108</v>
      </c>
      <c r="ES21" s="126"/>
    </row>
    <row r="22" ht="28.5" spans="2:149">
      <c r="B22" s="235"/>
      <c r="C22" s="56"/>
      <c r="D22" s="56"/>
      <c r="E22" s="56"/>
      <c r="F22" s="56"/>
      <c r="G22" s="56"/>
      <c r="H22" s="56"/>
      <c r="I22" s="56"/>
      <c r="J22" s="56"/>
      <c r="K22" s="56"/>
      <c r="L22" s="56"/>
      <c r="M22" s="56"/>
      <c r="N22" s="56"/>
      <c r="O22" s="56"/>
      <c r="P22" s="56"/>
      <c r="Q22" s="56"/>
      <c r="R22" s="56"/>
      <c r="S22" s="56"/>
      <c r="T22" s="56"/>
      <c r="U22" s="56"/>
      <c r="V22" s="56"/>
      <c r="CM22" s="120"/>
      <c r="EP22" s="126"/>
      <c r="EQ22" s="126"/>
      <c r="ER22" s="126" t="s">
        <v>106</v>
      </c>
      <c r="ES22" s="126"/>
    </row>
    <row r="23" ht="28.5" spans="2:149">
      <c r="B23" s="235"/>
      <c r="C23" s="56"/>
      <c r="D23" s="56"/>
      <c r="E23" s="56"/>
      <c r="F23" s="56"/>
      <c r="G23" s="56"/>
      <c r="H23" s="56"/>
      <c r="I23" s="56"/>
      <c r="J23" s="56"/>
      <c r="K23" s="56"/>
      <c r="L23" s="56"/>
      <c r="M23" s="56"/>
      <c r="N23" s="56"/>
      <c r="O23" s="56"/>
      <c r="P23" s="56"/>
      <c r="Q23" s="56"/>
      <c r="R23" s="56"/>
      <c r="S23" s="56"/>
      <c r="T23" s="56"/>
      <c r="U23" s="56"/>
      <c r="V23" s="56"/>
      <c r="EP23" s="126"/>
      <c r="EQ23" s="126"/>
      <c r="ER23" s="126"/>
      <c r="ES23" s="126"/>
    </row>
  </sheetData>
  <mergeCells count="121">
    <mergeCell ref="B2:ET2"/>
    <mergeCell ref="F4:AY4"/>
    <mergeCell ref="BE4:CX4"/>
    <mergeCell ref="F5:Q5"/>
    <mergeCell ref="W5:AH5"/>
    <mergeCell ref="AN5:AY5"/>
    <mergeCell ref="BE5:BP5"/>
    <mergeCell ref="BV5:CG5"/>
    <mergeCell ref="CM5:CX5"/>
    <mergeCell ref="DG10:DK10"/>
    <mergeCell ref="EW10:FA10"/>
    <mergeCell ref="FD10:FH10"/>
    <mergeCell ref="FK10:FO10"/>
    <mergeCell ref="FR10:FV10"/>
    <mergeCell ref="FY10:GC10"/>
    <mergeCell ref="GF10:GJ10"/>
    <mergeCell ref="F11:Q11"/>
    <mergeCell ref="W11:AH11"/>
    <mergeCell ref="AN11:AY11"/>
    <mergeCell ref="BE11:BP11"/>
    <mergeCell ref="BV11:CG11"/>
    <mergeCell ref="CM11:DC11"/>
    <mergeCell ref="B13:ET13"/>
    <mergeCell ref="D17:E17"/>
    <mergeCell ref="B4:B6"/>
    <mergeCell ref="B7:B9"/>
    <mergeCell ref="C4:C6"/>
    <mergeCell ref="C7:C9"/>
    <mergeCell ref="D4:D6"/>
    <mergeCell ref="E4:E6"/>
    <mergeCell ref="R5:R6"/>
    <mergeCell ref="S5:S6"/>
    <mergeCell ref="T5:T6"/>
    <mergeCell ref="U5:U6"/>
    <mergeCell ref="V5:V6"/>
    <mergeCell ref="AI5:AI6"/>
    <mergeCell ref="AJ5:AJ6"/>
    <mergeCell ref="AK5:AK6"/>
    <mergeCell ref="AL5:AL6"/>
    <mergeCell ref="AM5:AM6"/>
    <mergeCell ref="AZ5:AZ6"/>
    <mergeCell ref="BA5:BA6"/>
    <mergeCell ref="BB5:BB6"/>
    <mergeCell ref="BC5:BC6"/>
    <mergeCell ref="BD5:BD6"/>
    <mergeCell ref="BQ5:BQ6"/>
    <mergeCell ref="BR5:BR6"/>
    <mergeCell ref="BS5:BS6"/>
    <mergeCell ref="BT5:BT6"/>
    <mergeCell ref="BU5:BU6"/>
    <mergeCell ref="CH5:CH6"/>
    <mergeCell ref="CI5:CI6"/>
    <mergeCell ref="CJ5:CJ6"/>
    <mergeCell ref="CK5:CK6"/>
    <mergeCell ref="CL5:CL6"/>
    <mergeCell ref="CY5:CY6"/>
    <mergeCell ref="CZ5:CZ6"/>
    <mergeCell ref="DA5:DA6"/>
    <mergeCell ref="DB5:DB6"/>
    <mergeCell ref="DC5:DC6"/>
    <mergeCell ref="DG5:DG6"/>
    <mergeCell ref="DH5:DH6"/>
    <mergeCell ref="DI5:DI6"/>
    <mergeCell ref="DJ5:DJ6"/>
    <mergeCell ref="DK5:DK6"/>
    <mergeCell ref="DN5:DN6"/>
    <mergeCell ref="DO5:DO6"/>
    <mergeCell ref="DP5:DP6"/>
    <mergeCell ref="DQ5:DQ6"/>
    <mergeCell ref="DR5:DR6"/>
    <mergeCell ref="DU5:DU6"/>
    <mergeCell ref="DV5:DV6"/>
    <mergeCell ref="DW5:DW6"/>
    <mergeCell ref="DX5:DX6"/>
    <mergeCell ref="DY5:DY6"/>
    <mergeCell ref="EB5:EB6"/>
    <mergeCell ref="EC5:EC6"/>
    <mergeCell ref="ED5:ED6"/>
    <mergeCell ref="EE5:EE6"/>
    <mergeCell ref="EF5:EF6"/>
    <mergeCell ref="EI5:EI6"/>
    <mergeCell ref="EJ5:EJ6"/>
    <mergeCell ref="EK5:EK6"/>
    <mergeCell ref="EL5:EL6"/>
    <mergeCell ref="EM5:EM6"/>
    <mergeCell ref="EP5:EP6"/>
    <mergeCell ref="EQ5:EQ6"/>
    <mergeCell ref="ER5:ER6"/>
    <mergeCell ref="ES5:ES6"/>
    <mergeCell ref="ET5:ET6"/>
    <mergeCell ref="EW5:EW6"/>
    <mergeCell ref="EX5:EX6"/>
    <mergeCell ref="EY5:EY6"/>
    <mergeCell ref="EZ5:EZ6"/>
    <mergeCell ref="FA5:FA6"/>
    <mergeCell ref="FD5:FD6"/>
    <mergeCell ref="FE5:FE6"/>
    <mergeCell ref="FF5:FF6"/>
    <mergeCell ref="FG5:FG6"/>
    <mergeCell ref="FH5:FH6"/>
    <mergeCell ref="FK5:FK6"/>
    <mergeCell ref="FL5:FL6"/>
    <mergeCell ref="FM5:FM6"/>
    <mergeCell ref="FN5:FN6"/>
    <mergeCell ref="FO5:FO6"/>
    <mergeCell ref="FR5:FR6"/>
    <mergeCell ref="FS5:FS6"/>
    <mergeCell ref="FT5:FT6"/>
    <mergeCell ref="FU5:FU6"/>
    <mergeCell ref="FV5:FV6"/>
    <mergeCell ref="FY5:FY6"/>
    <mergeCell ref="FZ5:FZ6"/>
    <mergeCell ref="GA5:GA6"/>
    <mergeCell ref="GB5:GB6"/>
    <mergeCell ref="GC5:GC6"/>
    <mergeCell ref="GF5:GF6"/>
    <mergeCell ref="GG5:GG6"/>
    <mergeCell ref="GH5:GH6"/>
    <mergeCell ref="GI5:GI6"/>
    <mergeCell ref="GJ5:GJ6"/>
    <mergeCell ref="B10:E11"/>
  </mergeCells>
  <printOptions horizontalCentered="1"/>
  <pageMargins left="0.708661417322835" right="0.275590551181102" top="0.94488188976378" bottom="0.748031496062992" header="0.31496062992126" footer="0.31496062992126"/>
  <pageSetup paperSize="1" scale="15" orientation="landscape"/>
  <headerFooter/>
  <rowBreaks count="1" manualBreakCount="1">
    <brk id="14" max="191"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pageSetUpPr fitToPage="1"/>
  </sheetPr>
  <dimension ref="B2:GJ23"/>
  <sheetViews>
    <sheetView showGridLines="0" view="pageBreakPreview" zoomScale="55" zoomScaleNormal="55" workbookViewId="0">
      <selection activeCell="GE10" sqref="GE10"/>
    </sheetView>
  </sheetViews>
  <sheetFormatPr defaultColWidth="11.3714285714286" defaultRowHeight="23.25"/>
  <cols>
    <col min="1" max="1" width="3" style="16" customWidth="1"/>
    <col min="2" max="2" width="48.6285714285714" style="17" customWidth="1"/>
    <col min="3" max="3" width="41.8761904761905" style="17" customWidth="1"/>
    <col min="4" max="4" width="40.6285714285714" style="17" customWidth="1"/>
    <col min="5" max="5" width="43.1238095238095" style="17" customWidth="1"/>
    <col min="6" max="6" width="14.247619047619" style="17" hidden="1" customWidth="1"/>
    <col min="7" max="12" width="14.1238095238095" style="17" hidden="1" customWidth="1"/>
    <col min="13" max="13" width="14.247619047619" style="17" hidden="1" customWidth="1"/>
    <col min="14" max="17" width="14.1238095238095" style="17" hidden="1" customWidth="1"/>
    <col min="18" max="18" width="18.8761904761905" style="17" hidden="1" customWidth="1"/>
    <col min="19" max="19" width="16" style="17" hidden="1" customWidth="1"/>
    <col min="20" max="20" width="15.6285714285714" style="17" hidden="1" customWidth="1"/>
    <col min="21" max="21" width="16.247619047619" style="17" hidden="1" customWidth="1"/>
    <col min="22" max="22" width="17" style="17" hidden="1" customWidth="1"/>
    <col min="23" max="23" width="15.8761904761905" style="17" hidden="1" customWidth="1"/>
    <col min="24" max="28" width="14.247619047619" style="17" hidden="1" customWidth="1"/>
    <col min="29" max="29" width="17.752380952381" style="17" hidden="1" customWidth="1"/>
    <col min="30" max="34" width="14.247619047619" style="17" hidden="1" customWidth="1"/>
    <col min="35" max="35" width="18.8761904761905" style="17" hidden="1" customWidth="1"/>
    <col min="36" max="36" width="16" style="17" hidden="1" customWidth="1"/>
    <col min="37" max="37" width="15.6285714285714" style="17" hidden="1" customWidth="1"/>
    <col min="38" max="38" width="16.247619047619" style="17" hidden="1" customWidth="1"/>
    <col min="39" max="39" width="17" style="17" hidden="1" customWidth="1"/>
    <col min="40" max="40" width="17.1238095238095" style="17" hidden="1" customWidth="1"/>
    <col min="41" max="41" width="16.752380952381" style="17" hidden="1" customWidth="1"/>
    <col min="42" max="42" width="17.1238095238095" style="17" hidden="1" customWidth="1"/>
    <col min="43" max="43" width="17.3714285714286" style="17" hidden="1" customWidth="1"/>
    <col min="44" max="44" width="17.8761904761905" style="17" hidden="1" customWidth="1"/>
    <col min="45" max="45" width="16.752380952381" style="17" hidden="1" customWidth="1"/>
    <col min="46" max="48" width="17.3714285714286" style="17" hidden="1" customWidth="1"/>
    <col min="49" max="49" width="17.1238095238095" style="17" hidden="1" customWidth="1"/>
    <col min="50" max="51" width="17.3714285714286" style="17" hidden="1" customWidth="1"/>
    <col min="52" max="52" width="18.8761904761905" style="17" hidden="1" customWidth="1"/>
    <col min="53" max="53" width="16" style="17" hidden="1" customWidth="1"/>
    <col min="54" max="54" width="15.6285714285714" style="17" hidden="1" customWidth="1"/>
    <col min="55" max="55" width="16.247619047619" style="17" hidden="1" customWidth="1"/>
    <col min="56" max="56" width="17" style="17" hidden="1" customWidth="1"/>
    <col min="57" max="68" width="14.247619047619" style="17" hidden="1" customWidth="1"/>
    <col min="69" max="69" width="18.8761904761905" style="17" hidden="1" customWidth="1"/>
    <col min="70" max="70" width="16" style="17" hidden="1" customWidth="1"/>
    <col min="71" max="71" width="15.6285714285714" style="17" hidden="1" customWidth="1"/>
    <col min="72" max="72" width="16.247619047619" style="17" hidden="1" customWidth="1"/>
    <col min="73" max="73" width="17" style="17" hidden="1" customWidth="1"/>
    <col min="74" max="85" width="14.247619047619" style="17" hidden="1" customWidth="1"/>
    <col min="86" max="86" width="18.8761904761905" style="17" hidden="1" customWidth="1"/>
    <col min="87" max="87" width="16" style="17" hidden="1" customWidth="1"/>
    <col min="88" max="88" width="15.6285714285714" style="17" hidden="1" customWidth="1"/>
    <col min="89" max="89" width="16.247619047619" style="17" hidden="1" customWidth="1"/>
    <col min="90" max="90" width="17" style="17" hidden="1" customWidth="1"/>
    <col min="91" max="91" width="25.6285714285714" style="17" customWidth="1"/>
    <col min="92" max="92" width="25.752380952381" style="17" customWidth="1"/>
    <col min="93" max="93" width="25.247619047619" style="17" customWidth="1"/>
    <col min="94" max="94" width="28.1238095238095" style="17" customWidth="1"/>
    <col min="95" max="95" width="27" style="17" customWidth="1"/>
    <col min="96" max="96" width="28.8761904761905" style="17" customWidth="1"/>
    <col min="97" max="97" width="26.3714285714286" style="17" customWidth="1"/>
    <col min="98" max="98" width="26.1238095238095" style="17" customWidth="1"/>
    <col min="99" max="99" width="27.1238095238095" style="17" customWidth="1"/>
    <col min="100" max="101" width="25.1238095238095" style="17" customWidth="1"/>
    <col min="102" max="102" width="27.752380952381" style="17" customWidth="1"/>
    <col min="103" max="103" width="27.247619047619" style="17" customWidth="1"/>
    <col min="104" max="104" width="16" style="17" customWidth="1"/>
    <col min="105" max="105" width="24.8761904761905" style="17" customWidth="1"/>
    <col min="106" max="106" width="16.1238095238095" style="17" customWidth="1"/>
    <col min="107" max="107" width="21.3714285714286" style="17" customWidth="1"/>
    <col min="108" max="108" width="5.24761904761905" style="17" hidden="1" customWidth="1"/>
    <col min="109" max="109" width="0.247619047619048" style="17" hidden="1" customWidth="1"/>
    <col min="110" max="110" width="25.8761904761905" style="17" hidden="1" customWidth="1"/>
    <col min="111" max="111" width="22.8761904761905" style="17" hidden="1" customWidth="1"/>
    <col min="112" max="112" width="14.6285714285714" style="17" hidden="1" customWidth="1"/>
    <col min="113" max="113" width="19.8761904761905" style="17" hidden="1" customWidth="1"/>
    <col min="114" max="114" width="16.247619047619" style="17" hidden="1" customWidth="1"/>
    <col min="115" max="115" width="21.247619047619" style="17" hidden="1" customWidth="1"/>
    <col min="116" max="116" width="11.3714285714286" style="17" hidden="1" customWidth="1"/>
    <col min="117" max="117" width="23.6285714285714" style="17" hidden="1" customWidth="1"/>
    <col min="118" max="118" width="21.1238095238095" style="17" hidden="1" customWidth="1"/>
    <col min="119" max="119" width="16" style="17" hidden="1" customWidth="1"/>
    <col min="120" max="120" width="21.6285714285714" style="17" hidden="1" customWidth="1"/>
    <col min="121" max="121" width="21.247619047619" style="17" hidden="1" customWidth="1"/>
    <col min="122" max="122" width="17" style="17" hidden="1" customWidth="1"/>
    <col min="123" max="123" width="11.3714285714286" style="17" hidden="1" customWidth="1"/>
    <col min="124" max="124" width="26.1238095238095" style="17" hidden="1" customWidth="1"/>
    <col min="125" max="125" width="26.247619047619" style="17" hidden="1" customWidth="1"/>
    <col min="126" max="126" width="16" style="17" hidden="1" customWidth="1"/>
    <col min="127" max="127" width="22.1238095238095" style="17" hidden="1" customWidth="1"/>
    <col min="128" max="128" width="16.247619047619" style="17" hidden="1" customWidth="1"/>
    <col min="129" max="129" width="17" style="17" hidden="1" customWidth="1"/>
    <col min="130" max="130" width="11.3714285714286" style="17" hidden="1" customWidth="1"/>
    <col min="131" max="131" width="25.3714285714286" style="17" hidden="1" customWidth="1"/>
    <col min="132" max="132" width="23.3714285714286" style="17" hidden="1" customWidth="1"/>
    <col min="133" max="133" width="22.3714285714286" style="17" hidden="1" customWidth="1"/>
    <col min="134" max="134" width="22.1238095238095" style="17" hidden="1" customWidth="1"/>
    <col min="135" max="135" width="18.3714285714286" style="17" hidden="1" customWidth="1"/>
    <col min="136" max="136" width="19.8761904761905" style="17" hidden="1" customWidth="1"/>
    <col min="137" max="137" width="11.3714285714286" style="17" hidden="1" customWidth="1"/>
    <col min="138" max="138" width="36.247619047619" style="17" hidden="1" customWidth="1"/>
    <col min="139" max="139" width="23.1238095238095" style="17" hidden="1" customWidth="1"/>
    <col min="140" max="140" width="20.247619047619" style="17" hidden="1" customWidth="1"/>
    <col min="141" max="141" width="25.247619047619" style="17" hidden="1" customWidth="1"/>
    <col min="142" max="142" width="16.247619047619" style="17" hidden="1" customWidth="1"/>
    <col min="143" max="143" width="23.752380952381" style="17" hidden="1" customWidth="1"/>
    <col min="144" max="144" width="11.3714285714286" style="17" hidden="1" customWidth="1"/>
    <col min="145" max="145" width="40.8761904761905" style="17" hidden="1" customWidth="1"/>
    <col min="146" max="150" width="31.752380952381" style="17" hidden="1" customWidth="1"/>
    <col min="151" max="151" width="11.3714285714286" style="17" hidden="1" customWidth="1"/>
    <col min="152" max="152" width="35" style="18" hidden="1" customWidth="1"/>
    <col min="153" max="153" width="31.6285714285714" style="16" hidden="1" customWidth="1"/>
    <col min="154" max="155" width="31.752380952381" style="16" hidden="1" customWidth="1"/>
    <col min="156" max="156" width="31.6285714285714" style="16" hidden="1" customWidth="1"/>
    <col min="157" max="157" width="31.752380952381" style="16" hidden="1" customWidth="1"/>
    <col min="158" max="158" width="3" style="16" hidden="1" customWidth="1"/>
    <col min="159" max="159" width="26.247619047619" style="16" hidden="1" customWidth="1"/>
    <col min="160" max="160" width="25.752380952381" style="16" hidden="1" customWidth="1"/>
    <col min="161" max="161" width="14.247619047619" style="16" hidden="1" customWidth="1"/>
    <col min="162" max="162" width="21.752380952381" style="16" hidden="1" customWidth="1"/>
    <col min="163" max="163" width="15" style="16" hidden="1" customWidth="1"/>
    <col min="164" max="164" width="17.8761904761905" style="16" hidden="1" customWidth="1"/>
    <col min="165" max="165" width="11.3714285714286" style="16" hidden="1" customWidth="1"/>
    <col min="166" max="166" width="26.247619047619" style="16" hidden="1" customWidth="1"/>
    <col min="167" max="167" width="24" style="16" hidden="1" customWidth="1"/>
    <col min="168" max="168" width="16.752380952381" style="16" hidden="1" customWidth="1"/>
    <col min="169" max="169" width="22.6285714285714" style="16" hidden="1" customWidth="1"/>
    <col min="170" max="170" width="16.6285714285714" style="16" hidden="1" customWidth="1"/>
    <col min="171" max="171" width="22.8761904761905" style="16" hidden="1" customWidth="1"/>
    <col min="172" max="172" width="11.3714285714286" style="16" hidden="1" customWidth="1"/>
    <col min="173" max="173" width="29" style="16" hidden="1" customWidth="1"/>
    <col min="174" max="174" width="23.3714285714286" style="16" hidden="1" customWidth="1"/>
    <col min="175" max="175" width="21.8761904761905" style="16" hidden="1" customWidth="1"/>
    <col min="176" max="176" width="23.752380952381" style="16" hidden="1" customWidth="1"/>
    <col min="177" max="177" width="20.3714285714286" style="16" hidden="1" customWidth="1"/>
    <col min="178" max="178" width="21.6285714285714" style="16" hidden="1" customWidth="1"/>
    <col min="179" max="179" width="11.3714285714286" style="16" customWidth="1"/>
    <col min="180" max="180" width="25.752380952381" style="16" hidden="1" customWidth="1"/>
    <col min="181" max="181" width="25.247619047619" style="16" hidden="1" customWidth="1"/>
    <col min="182" max="182" width="15.247619047619" style="16" hidden="1" customWidth="1"/>
    <col min="183" max="183" width="25.247619047619" style="16" hidden="1" customWidth="1"/>
    <col min="184" max="184" width="16" style="16" hidden="1" customWidth="1"/>
    <col min="185" max="185" width="21.247619047619" style="16" hidden="1" customWidth="1"/>
    <col min="186" max="186" width="5" style="16" customWidth="1"/>
    <col min="187" max="187" width="25.8761904761905" style="16" customWidth="1"/>
    <col min="188" max="188" width="25.1238095238095" style="16" customWidth="1"/>
    <col min="189" max="189" width="13.1238095238095" style="16" customWidth="1"/>
    <col min="190" max="190" width="25.247619047619" style="16" customWidth="1"/>
    <col min="191" max="191" width="16.1238095238095" style="16" customWidth="1"/>
    <col min="192" max="192" width="21.247619047619" style="16" customWidth="1"/>
    <col min="193" max="193" width="10.1238095238095" style="16" customWidth="1"/>
    <col min="194" max="241" width="11.3714285714286" style="16" customWidth="1"/>
    <col min="242" max="16384" width="11.3714285714286" style="16"/>
  </cols>
  <sheetData>
    <row r="2" ht="41.25" customHeight="1" spans="2:150">
      <c r="B2" s="19" t="s">
        <v>7</v>
      </c>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19"/>
      <c r="ES2" s="19"/>
      <c r="ET2" s="19"/>
    </row>
    <row r="3" ht="24" spans="146:146">
      <c r="EP3" s="127"/>
    </row>
    <row r="4" ht="35.25" customHeight="1" spans="2:150">
      <c r="B4" s="20" t="s">
        <v>8</v>
      </c>
      <c r="C4" s="20" t="s">
        <v>9</v>
      </c>
      <c r="D4" s="20" t="s">
        <v>10</v>
      </c>
      <c r="E4" s="20" t="s">
        <v>11</v>
      </c>
      <c r="F4" s="21" t="s">
        <v>95</v>
      </c>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1" t="s">
        <v>95</v>
      </c>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87"/>
      <c r="CN4" s="87"/>
      <c r="CO4" s="87"/>
      <c r="CP4" s="87"/>
      <c r="CQ4" s="87"/>
      <c r="CR4" s="87"/>
      <c r="CS4" s="87"/>
      <c r="CT4" s="87"/>
      <c r="CU4" s="87"/>
      <c r="CV4" s="87"/>
      <c r="CW4" s="87"/>
      <c r="CX4" s="95"/>
      <c r="CY4" s="96"/>
      <c r="CZ4" s="96"/>
      <c r="DA4" s="96"/>
      <c r="DB4" s="96"/>
      <c r="DC4" s="96"/>
      <c r="DD4" s="96"/>
      <c r="DE4" s="96"/>
      <c r="DF4" s="96"/>
      <c r="DG4" s="96"/>
      <c r="DH4" s="96"/>
      <c r="DI4" s="96"/>
      <c r="DJ4" s="96"/>
      <c r="DK4" s="96"/>
      <c r="DL4" s="96"/>
      <c r="DM4" s="96"/>
      <c r="DN4" s="96"/>
      <c r="DO4" s="96"/>
      <c r="DP4" s="96"/>
      <c r="DQ4" s="96"/>
      <c r="DR4" s="96"/>
      <c r="DS4" s="96"/>
      <c r="DT4" s="96"/>
      <c r="DU4" s="96"/>
      <c r="DV4" s="96"/>
      <c r="DW4" s="96"/>
      <c r="DX4" s="96"/>
      <c r="DY4" s="96"/>
      <c r="DZ4" s="96"/>
      <c r="EA4" s="96"/>
      <c r="EB4" s="96"/>
      <c r="EC4" s="96"/>
      <c r="ED4" s="96"/>
      <c r="EE4" s="96"/>
      <c r="EF4" s="96"/>
      <c r="EG4" s="96"/>
      <c r="EH4" s="96"/>
      <c r="EI4" s="96"/>
      <c r="EJ4" s="96"/>
      <c r="EK4" s="96"/>
      <c r="EL4" s="96"/>
      <c r="EM4" s="96"/>
      <c r="EN4" s="96"/>
      <c r="EO4" s="96"/>
      <c r="EP4" s="128"/>
      <c r="EQ4" s="96"/>
      <c r="ER4" s="96"/>
      <c r="ES4" s="96"/>
      <c r="ET4" s="96"/>
    </row>
    <row r="5" ht="52.5" customHeight="1" spans="2:192">
      <c r="B5" s="23"/>
      <c r="C5" s="23"/>
      <c r="D5" s="23"/>
      <c r="E5" s="23"/>
      <c r="F5" s="24">
        <v>2013</v>
      </c>
      <c r="G5" s="25"/>
      <c r="H5" s="25"/>
      <c r="I5" s="25"/>
      <c r="J5" s="25"/>
      <c r="K5" s="25"/>
      <c r="L5" s="25"/>
      <c r="M5" s="25"/>
      <c r="N5" s="25"/>
      <c r="O5" s="25"/>
      <c r="P5" s="25"/>
      <c r="Q5" s="58"/>
      <c r="R5" s="28" t="s">
        <v>13</v>
      </c>
      <c r="S5" s="29" t="s">
        <v>14</v>
      </c>
      <c r="T5" s="29" t="s">
        <v>15</v>
      </c>
      <c r="U5" s="59" t="s">
        <v>16</v>
      </c>
      <c r="V5" s="60" t="s">
        <v>17</v>
      </c>
      <c r="W5" s="24">
        <v>2014</v>
      </c>
      <c r="X5" s="25"/>
      <c r="Y5" s="25"/>
      <c r="Z5" s="25"/>
      <c r="AA5" s="25"/>
      <c r="AB5" s="25"/>
      <c r="AC5" s="25"/>
      <c r="AD5" s="25"/>
      <c r="AE5" s="25"/>
      <c r="AF5" s="25"/>
      <c r="AG5" s="25"/>
      <c r="AH5" s="58"/>
      <c r="AI5" s="28" t="s">
        <v>13</v>
      </c>
      <c r="AJ5" s="29" t="s">
        <v>14</v>
      </c>
      <c r="AK5" s="29" t="s">
        <v>15</v>
      </c>
      <c r="AL5" s="59" t="s">
        <v>16</v>
      </c>
      <c r="AM5" s="60" t="s">
        <v>17</v>
      </c>
      <c r="AN5" s="21">
        <v>2015</v>
      </c>
      <c r="AO5" s="22"/>
      <c r="AP5" s="22"/>
      <c r="AQ5" s="22"/>
      <c r="AR5" s="22"/>
      <c r="AS5" s="22"/>
      <c r="AT5" s="22"/>
      <c r="AU5" s="22"/>
      <c r="AV5" s="22"/>
      <c r="AW5" s="22"/>
      <c r="AX5" s="22"/>
      <c r="AY5" s="79"/>
      <c r="AZ5" s="28" t="s">
        <v>13</v>
      </c>
      <c r="BA5" s="29" t="s">
        <v>14</v>
      </c>
      <c r="BB5" s="29" t="s">
        <v>15</v>
      </c>
      <c r="BC5" s="29" t="s">
        <v>16</v>
      </c>
      <c r="BD5" s="60" t="s">
        <v>17</v>
      </c>
      <c r="BE5" s="24">
        <v>2016</v>
      </c>
      <c r="BF5" s="25"/>
      <c r="BG5" s="25"/>
      <c r="BH5" s="25"/>
      <c r="BI5" s="25"/>
      <c r="BJ5" s="25"/>
      <c r="BK5" s="25"/>
      <c r="BL5" s="25"/>
      <c r="BM5" s="25"/>
      <c r="BN5" s="25"/>
      <c r="BO5" s="25"/>
      <c r="BP5" s="58"/>
      <c r="BQ5" s="28" t="s">
        <v>13</v>
      </c>
      <c r="BR5" s="29" t="s">
        <v>14</v>
      </c>
      <c r="BS5" s="29" t="s">
        <v>15</v>
      </c>
      <c r="BT5" s="29" t="s">
        <v>16</v>
      </c>
      <c r="BU5" s="60" t="s">
        <v>17</v>
      </c>
      <c r="BV5" s="24">
        <v>2017</v>
      </c>
      <c r="BW5" s="25"/>
      <c r="BX5" s="25"/>
      <c r="BY5" s="25"/>
      <c r="BZ5" s="25"/>
      <c r="CA5" s="25"/>
      <c r="CB5" s="25"/>
      <c r="CC5" s="25"/>
      <c r="CD5" s="25"/>
      <c r="CE5" s="25"/>
      <c r="CF5" s="25"/>
      <c r="CG5" s="58"/>
      <c r="CH5" s="28" t="s">
        <v>13</v>
      </c>
      <c r="CI5" s="29" t="s">
        <v>14</v>
      </c>
      <c r="CJ5" s="29" t="s">
        <v>15</v>
      </c>
      <c r="CK5" s="29" t="s">
        <v>16</v>
      </c>
      <c r="CL5" s="88" t="s">
        <v>17</v>
      </c>
      <c r="CM5" s="89" t="s">
        <v>109</v>
      </c>
      <c r="CN5" s="90"/>
      <c r="CO5" s="90"/>
      <c r="CP5" s="90"/>
      <c r="CQ5" s="90"/>
      <c r="CR5" s="90"/>
      <c r="CS5" s="90"/>
      <c r="CT5" s="90"/>
      <c r="CU5" s="90"/>
      <c r="CV5" s="90"/>
      <c r="CW5" s="90"/>
      <c r="CX5" s="97"/>
      <c r="CY5" s="98" t="s">
        <v>13</v>
      </c>
      <c r="CZ5" s="99" t="s">
        <v>14</v>
      </c>
      <c r="DA5" s="29" t="s">
        <v>15</v>
      </c>
      <c r="DB5" s="104" t="s">
        <v>16</v>
      </c>
      <c r="DC5" s="105" t="s">
        <v>17</v>
      </c>
      <c r="DD5" s="96"/>
      <c r="DE5" s="96"/>
      <c r="DF5" s="96"/>
      <c r="DG5" s="28" t="s">
        <v>13</v>
      </c>
      <c r="DH5" s="29" t="s">
        <v>14</v>
      </c>
      <c r="DI5" s="29" t="s">
        <v>15</v>
      </c>
      <c r="DJ5" s="104" t="s">
        <v>16</v>
      </c>
      <c r="DK5" s="105" t="s">
        <v>17</v>
      </c>
      <c r="DL5" s="96"/>
      <c r="DM5" s="96"/>
      <c r="DN5" s="28" t="s">
        <v>13</v>
      </c>
      <c r="DO5" s="29" t="s">
        <v>14</v>
      </c>
      <c r="DP5" s="29" t="s">
        <v>15</v>
      </c>
      <c r="DQ5" s="104" t="s">
        <v>16</v>
      </c>
      <c r="DR5" s="105" t="s">
        <v>17</v>
      </c>
      <c r="DS5" s="96"/>
      <c r="DT5" s="96"/>
      <c r="DU5" s="28" t="s">
        <v>13</v>
      </c>
      <c r="DV5" s="29" t="s">
        <v>14</v>
      </c>
      <c r="DW5" s="29" t="s">
        <v>15</v>
      </c>
      <c r="DX5" s="104" t="s">
        <v>16</v>
      </c>
      <c r="DY5" s="105" t="s">
        <v>17</v>
      </c>
      <c r="DZ5" s="96"/>
      <c r="EA5" s="96"/>
      <c r="EB5" s="28" t="s">
        <v>13</v>
      </c>
      <c r="EC5" s="29" t="s">
        <v>14</v>
      </c>
      <c r="ED5" s="29" t="s">
        <v>15</v>
      </c>
      <c r="EE5" s="104" t="s">
        <v>16</v>
      </c>
      <c r="EF5" s="105" t="s">
        <v>17</v>
      </c>
      <c r="EG5" s="96"/>
      <c r="EH5" s="96"/>
      <c r="EI5" s="28" t="s">
        <v>13</v>
      </c>
      <c r="EJ5" s="29" t="s">
        <v>14</v>
      </c>
      <c r="EK5" s="29" t="s">
        <v>15</v>
      </c>
      <c r="EL5" s="104" t="s">
        <v>16</v>
      </c>
      <c r="EM5" s="105" t="s">
        <v>17</v>
      </c>
      <c r="EN5" s="96"/>
      <c r="EO5" s="129"/>
      <c r="EP5" s="130" t="s">
        <v>13</v>
      </c>
      <c r="EQ5" s="131" t="s">
        <v>14</v>
      </c>
      <c r="ER5" s="131" t="s">
        <v>15</v>
      </c>
      <c r="ES5" s="132" t="s">
        <v>16</v>
      </c>
      <c r="ET5" s="133" t="s">
        <v>17</v>
      </c>
      <c r="EW5" s="28" t="s">
        <v>13</v>
      </c>
      <c r="EX5" s="29" t="s">
        <v>14</v>
      </c>
      <c r="EY5" s="29" t="s">
        <v>15</v>
      </c>
      <c r="EZ5" s="104" t="s">
        <v>16</v>
      </c>
      <c r="FA5" s="105" t="s">
        <v>17</v>
      </c>
      <c r="FD5" s="145" t="s">
        <v>13</v>
      </c>
      <c r="FE5" s="155" t="s">
        <v>14</v>
      </c>
      <c r="FF5" s="155" t="s">
        <v>15</v>
      </c>
      <c r="FG5" s="156" t="s">
        <v>16</v>
      </c>
      <c r="FH5" s="157" t="s">
        <v>17</v>
      </c>
      <c r="FJ5" s="17"/>
      <c r="FK5" s="221" t="s">
        <v>13</v>
      </c>
      <c r="FL5" s="146" t="s">
        <v>14</v>
      </c>
      <c r="FM5" s="146" t="s">
        <v>15</v>
      </c>
      <c r="FN5" s="224" t="s">
        <v>16</v>
      </c>
      <c r="FO5" s="225" t="s">
        <v>17</v>
      </c>
      <c r="FR5" s="28" t="s">
        <v>13</v>
      </c>
      <c r="FS5" s="29" t="s">
        <v>14</v>
      </c>
      <c r="FT5" s="29" t="s">
        <v>15</v>
      </c>
      <c r="FU5" s="104" t="s">
        <v>16</v>
      </c>
      <c r="FV5" s="105" t="s">
        <v>17</v>
      </c>
      <c r="FX5" s="96"/>
      <c r="FY5" s="28" t="s">
        <v>13</v>
      </c>
      <c r="FZ5" s="29" t="s">
        <v>14</v>
      </c>
      <c r="GA5" s="29" t="s">
        <v>15</v>
      </c>
      <c r="GB5" s="104" t="s">
        <v>16</v>
      </c>
      <c r="GC5" s="105" t="s">
        <v>17</v>
      </c>
      <c r="GE5" s="169"/>
      <c r="GF5" s="170" t="s">
        <v>13</v>
      </c>
      <c r="GG5" s="171" t="s">
        <v>14</v>
      </c>
      <c r="GH5" s="171" t="s">
        <v>15</v>
      </c>
      <c r="GI5" s="172" t="s">
        <v>16</v>
      </c>
      <c r="GJ5" s="173" t="s">
        <v>17</v>
      </c>
    </row>
    <row r="6" ht="52.5" customHeight="1" spans="2:192">
      <c r="B6" s="26"/>
      <c r="C6" s="26"/>
      <c r="D6" s="26"/>
      <c r="E6" s="26"/>
      <c r="F6" s="28" t="s">
        <v>18</v>
      </c>
      <c r="G6" s="29" t="s">
        <v>19</v>
      </c>
      <c r="H6" s="29" t="s">
        <v>20</v>
      </c>
      <c r="I6" s="29" t="s">
        <v>21</v>
      </c>
      <c r="J6" s="29" t="s">
        <v>20</v>
      </c>
      <c r="K6" s="29" t="s">
        <v>22</v>
      </c>
      <c r="L6" s="29" t="s">
        <v>22</v>
      </c>
      <c r="M6" s="29" t="s">
        <v>21</v>
      </c>
      <c r="N6" s="29" t="s">
        <v>23</v>
      </c>
      <c r="O6" s="29" t="s">
        <v>24</v>
      </c>
      <c r="P6" s="29" t="s">
        <v>25</v>
      </c>
      <c r="Q6" s="59" t="s">
        <v>26</v>
      </c>
      <c r="R6" s="61"/>
      <c r="S6" s="62"/>
      <c r="T6" s="62"/>
      <c r="U6" s="63"/>
      <c r="V6" s="64"/>
      <c r="W6" s="65" t="s">
        <v>27</v>
      </c>
      <c r="X6" s="66" t="s">
        <v>19</v>
      </c>
      <c r="Y6" s="66" t="s">
        <v>20</v>
      </c>
      <c r="Z6" s="66" t="s">
        <v>21</v>
      </c>
      <c r="AA6" s="66" t="s">
        <v>20</v>
      </c>
      <c r="AB6" s="66" t="s">
        <v>22</v>
      </c>
      <c r="AC6" s="66" t="s">
        <v>22</v>
      </c>
      <c r="AD6" s="66" t="s">
        <v>21</v>
      </c>
      <c r="AE6" s="66" t="s">
        <v>23</v>
      </c>
      <c r="AF6" s="66" t="s">
        <v>24</v>
      </c>
      <c r="AG6" s="66" t="s">
        <v>25</v>
      </c>
      <c r="AH6" s="77" t="s">
        <v>26</v>
      </c>
      <c r="AI6" s="61"/>
      <c r="AJ6" s="62"/>
      <c r="AK6" s="62"/>
      <c r="AL6" s="63"/>
      <c r="AM6" s="64"/>
      <c r="AN6" s="28" t="s">
        <v>27</v>
      </c>
      <c r="AO6" s="29" t="s">
        <v>19</v>
      </c>
      <c r="AP6" s="29" t="s">
        <v>20</v>
      </c>
      <c r="AQ6" s="29" t="s">
        <v>21</v>
      </c>
      <c r="AR6" s="29" t="s">
        <v>20</v>
      </c>
      <c r="AS6" s="29" t="s">
        <v>22</v>
      </c>
      <c r="AT6" s="29" t="s">
        <v>22</v>
      </c>
      <c r="AU6" s="29" t="s">
        <v>21</v>
      </c>
      <c r="AV6" s="29" t="s">
        <v>23</v>
      </c>
      <c r="AW6" s="29" t="s">
        <v>24</v>
      </c>
      <c r="AX6" s="29" t="s">
        <v>25</v>
      </c>
      <c r="AY6" s="59" t="s">
        <v>26</v>
      </c>
      <c r="AZ6" s="61"/>
      <c r="BA6" s="62"/>
      <c r="BB6" s="62"/>
      <c r="BC6" s="62"/>
      <c r="BD6" s="80"/>
      <c r="BE6" s="81" t="s">
        <v>27</v>
      </c>
      <c r="BF6" s="82" t="s">
        <v>19</v>
      </c>
      <c r="BG6" s="82" t="s">
        <v>20</v>
      </c>
      <c r="BH6" s="82" t="s">
        <v>21</v>
      </c>
      <c r="BI6" s="82" t="s">
        <v>20</v>
      </c>
      <c r="BJ6" s="82" t="s">
        <v>22</v>
      </c>
      <c r="BK6" s="82" t="s">
        <v>22</v>
      </c>
      <c r="BL6" s="82" t="s">
        <v>21</v>
      </c>
      <c r="BM6" s="82" t="s">
        <v>23</v>
      </c>
      <c r="BN6" s="82" t="s">
        <v>24</v>
      </c>
      <c r="BO6" s="82" t="s">
        <v>25</v>
      </c>
      <c r="BP6" s="85" t="s">
        <v>26</v>
      </c>
      <c r="BQ6" s="61"/>
      <c r="BR6" s="62"/>
      <c r="BS6" s="62"/>
      <c r="BT6" s="62"/>
      <c r="BU6" s="64"/>
      <c r="BV6" s="81" t="s">
        <v>27</v>
      </c>
      <c r="BW6" s="82" t="s">
        <v>19</v>
      </c>
      <c r="BX6" s="82" t="s">
        <v>20</v>
      </c>
      <c r="BY6" s="82" t="s">
        <v>21</v>
      </c>
      <c r="BZ6" s="82" t="s">
        <v>20</v>
      </c>
      <c r="CA6" s="82" t="s">
        <v>22</v>
      </c>
      <c r="CB6" s="82" t="s">
        <v>22</v>
      </c>
      <c r="CC6" s="82" t="s">
        <v>21</v>
      </c>
      <c r="CD6" s="82" t="s">
        <v>23</v>
      </c>
      <c r="CE6" s="82" t="s">
        <v>24</v>
      </c>
      <c r="CF6" s="82" t="s">
        <v>25</v>
      </c>
      <c r="CG6" s="85" t="s">
        <v>26</v>
      </c>
      <c r="CH6" s="61"/>
      <c r="CI6" s="62"/>
      <c r="CJ6" s="62"/>
      <c r="CK6" s="62"/>
      <c r="CL6" s="91"/>
      <c r="CM6" s="81" t="s">
        <v>27</v>
      </c>
      <c r="CN6" s="82" t="s">
        <v>19</v>
      </c>
      <c r="CO6" s="82" t="s">
        <v>20</v>
      </c>
      <c r="CP6" s="82" t="s">
        <v>21</v>
      </c>
      <c r="CQ6" s="82" t="s">
        <v>20</v>
      </c>
      <c r="CR6" s="82" t="s">
        <v>22</v>
      </c>
      <c r="CS6" s="82" t="s">
        <v>22</v>
      </c>
      <c r="CT6" s="82" t="s">
        <v>21</v>
      </c>
      <c r="CU6" s="82" t="s">
        <v>23</v>
      </c>
      <c r="CV6" s="82" t="s">
        <v>24</v>
      </c>
      <c r="CW6" s="82" t="s">
        <v>25</v>
      </c>
      <c r="CX6" s="85" t="s">
        <v>26</v>
      </c>
      <c r="CY6" s="100"/>
      <c r="CZ6" s="101"/>
      <c r="DA6" s="62"/>
      <c r="DB6" s="106"/>
      <c r="DC6" s="85"/>
      <c r="DD6" s="96"/>
      <c r="DE6" s="96"/>
      <c r="DF6" s="28" t="s">
        <v>27</v>
      </c>
      <c r="DG6" s="61"/>
      <c r="DH6" s="62"/>
      <c r="DI6" s="62"/>
      <c r="DJ6" s="106"/>
      <c r="DK6" s="85"/>
      <c r="DL6" s="96"/>
      <c r="DM6" s="29" t="s">
        <v>19</v>
      </c>
      <c r="DN6" s="61"/>
      <c r="DO6" s="62"/>
      <c r="DP6" s="62"/>
      <c r="DQ6" s="106"/>
      <c r="DR6" s="85"/>
      <c r="DS6" s="96"/>
      <c r="DT6" s="29" t="s">
        <v>20</v>
      </c>
      <c r="DU6" s="61"/>
      <c r="DV6" s="62"/>
      <c r="DW6" s="62"/>
      <c r="DX6" s="106"/>
      <c r="DY6" s="85"/>
      <c r="DZ6" s="96"/>
      <c r="EA6" s="29" t="s">
        <v>21</v>
      </c>
      <c r="EB6" s="61"/>
      <c r="EC6" s="62"/>
      <c r="ED6" s="62"/>
      <c r="EE6" s="106"/>
      <c r="EF6" s="85"/>
      <c r="EG6" s="96"/>
      <c r="EH6" s="29" t="s">
        <v>20</v>
      </c>
      <c r="EI6" s="61"/>
      <c r="EJ6" s="62"/>
      <c r="EK6" s="62"/>
      <c r="EL6" s="106"/>
      <c r="EM6" s="85"/>
      <c r="EN6" s="96"/>
      <c r="EO6" s="131" t="s">
        <v>22</v>
      </c>
      <c r="EP6" s="134"/>
      <c r="EQ6" s="135"/>
      <c r="ER6" s="135"/>
      <c r="ES6" s="136"/>
      <c r="ET6" s="137"/>
      <c r="EV6" s="131" t="s">
        <v>22</v>
      </c>
      <c r="EW6" s="61"/>
      <c r="EX6" s="62"/>
      <c r="EY6" s="62"/>
      <c r="EZ6" s="106"/>
      <c r="FA6" s="85"/>
      <c r="FC6" s="146" t="s">
        <v>21</v>
      </c>
      <c r="FD6" s="147"/>
      <c r="FE6" s="158"/>
      <c r="FF6" s="158"/>
      <c r="FG6" s="159"/>
      <c r="FH6" s="160"/>
      <c r="FJ6" s="146" t="s">
        <v>23</v>
      </c>
      <c r="FK6" s="222"/>
      <c r="FL6" s="223"/>
      <c r="FM6" s="223"/>
      <c r="FN6" s="226"/>
      <c r="FO6" s="227"/>
      <c r="FQ6" s="29" t="s">
        <v>24</v>
      </c>
      <c r="FR6" s="61"/>
      <c r="FS6" s="62"/>
      <c r="FT6" s="62"/>
      <c r="FU6" s="106"/>
      <c r="FV6" s="85"/>
      <c r="FX6" s="29" t="s">
        <v>25</v>
      </c>
      <c r="FY6" s="61"/>
      <c r="FZ6" s="62"/>
      <c r="GA6" s="62"/>
      <c r="GB6" s="106"/>
      <c r="GC6" s="85"/>
      <c r="GE6" s="171" t="s">
        <v>26</v>
      </c>
      <c r="GF6" s="174"/>
      <c r="GG6" s="175"/>
      <c r="GH6" s="175"/>
      <c r="GI6" s="176"/>
      <c r="GJ6" s="177"/>
    </row>
    <row r="7" s="15" customFormat="1" ht="147.75" customHeight="1" spans="2:192">
      <c r="B7" s="228" t="s">
        <v>110</v>
      </c>
      <c r="C7" s="193" t="s">
        <v>28</v>
      </c>
      <c r="D7" s="229" t="s">
        <v>88</v>
      </c>
      <c r="E7" s="230" t="s">
        <v>30</v>
      </c>
      <c r="F7" s="109">
        <v>832589.86</v>
      </c>
      <c r="G7" s="118">
        <v>1474197.71</v>
      </c>
      <c r="H7" s="118">
        <v>1391248.36</v>
      </c>
      <c r="I7" s="118">
        <v>1352331.09</v>
      </c>
      <c r="J7" s="118">
        <v>1415812.38</v>
      </c>
      <c r="K7" s="118">
        <v>1215902.78</v>
      </c>
      <c r="L7" s="118">
        <v>1691117.52</v>
      </c>
      <c r="M7" s="118">
        <v>910742.59</v>
      </c>
      <c r="N7" s="118">
        <v>1090259.89</v>
      </c>
      <c r="O7" s="118">
        <v>1129978.65</v>
      </c>
      <c r="P7" s="118">
        <v>1302826.78</v>
      </c>
      <c r="Q7" s="210">
        <v>1247787.35</v>
      </c>
      <c r="R7" s="119">
        <v>8408940.86</v>
      </c>
      <c r="S7" s="167">
        <f>R7/4</f>
        <v>2102235.215</v>
      </c>
      <c r="T7" s="167">
        <f>4126721.33+846857.91+453874.76+1218400.1</f>
        <v>6645854.1</v>
      </c>
      <c r="U7" s="113">
        <f>T7/4</f>
        <v>1661463.525</v>
      </c>
      <c r="V7" s="117" t="s">
        <v>31</v>
      </c>
      <c r="W7" s="109">
        <v>805618.16</v>
      </c>
      <c r="X7" s="118">
        <v>931673.02</v>
      </c>
      <c r="Y7" s="118">
        <v>1044152.23</v>
      </c>
      <c r="Z7" s="118">
        <v>991297.1</v>
      </c>
      <c r="AA7" s="118">
        <v>1097995.99</v>
      </c>
      <c r="AB7" s="118">
        <v>1110814.04</v>
      </c>
      <c r="AC7" s="118">
        <v>1478460.44</v>
      </c>
      <c r="AD7" s="118">
        <v>1104031.79</v>
      </c>
      <c r="AE7" s="118">
        <v>946096.64</v>
      </c>
      <c r="AF7" s="118">
        <v>1350463.75</v>
      </c>
      <c r="AG7" s="118">
        <v>1689852.14</v>
      </c>
      <c r="AH7" s="210">
        <v>1324352.44</v>
      </c>
      <c r="AI7" s="119">
        <v>8422005.49</v>
      </c>
      <c r="AJ7" s="111">
        <f>AI7/2</f>
        <v>4211002.745</v>
      </c>
      <c r="AK7" s="111">
        <v>5452802.25</v>
      </c>
      <c r="AL7" s="113">
        <f>AK7/2</f>
        <v>2726401.125</v>
      </c>
      <c r="AM7" s="117" t="s">
        <v>32</v>
      </c>
      <c r="AN7" s="109">
        <v>861015.97</v>
      </c>
      <c r="AO7" s="118">
        <v>755459.15</v>
      </c>
      <c r="AP7" s="118">
        <v>1336266.58</v>
      </c>
      <c r="AQ7" s="118">
        <v>1233210.32</v>
      </c>
      <c r="AR7" s="118">
        <v>1465926.33</v>
      </c>
      <c r="AS7" s="118">
        <v>919334.55</v>
      </c>
      <c r="AT7" s="118">
        <v>1246702.46</v>
      </c>
      <c r="AU7" s="118">
        <v>1049249.22</v>
      </c>
      <c r="AV7" s="118">
        <v>878537.26</v>
      </c>
      <c r="AW7" s="118">
        <v>830670.45</v>
      </c>
      <c r="AX7" s="118">
        <v>1618039.85</v>
      </c>
      <c r="AY7" s="210">
        <v>1168370.68</v>
      </c>
      <c r="AZ7" s="119">
        <v>7884789.55</v>
      </c>
      <c r="BA7" s="113">
        <f>AZ7/24</f>
        <v>328532.897916667</v>
      </c>
      <c r="BB7" s="113">
        <v>5477993.27</v>
      </c>
      <c r="BC7" s="113">
        <f>BB7/24</f>
        <v>228249.719583333</v>
      </c>
      <c r="BD7" s="117" t="s">
        <v>33</v>
      </c>
      <c r="BE7" s="214">
        <v>638015.34</v>
      </c>
      <c r="BF7" s="215">
        <v>568000.23</v>
      </c>
      <c r="BG7" s="215">
        <v>554364.66</v>
      </c>
      <c r="BH7" s="215">
        <v>653093.02</v>
      </c>
      <c r="BI7" s="215">
        <v>679526.33</v>
      </c>
      <c r="BJ7" s="215">
        <v>1629453.31</v>
      </c>
      <c r="BK7" s="215">
        <v>1101739.29</v>
      </c>
      <c r="BL7" s="215">
        <v>765982.25</v>
      </c>
      <c r="BM7" s="215">
        <v>785143.23</v>
      </c>
      <c r="BN7" s="215">
        <v>813950.11</v>
      </c>
      <c r="BO7" s="215">
        <v>996945.51</v>
      </c>
      <c r="BP7" s="216">
        <v>1385854.57</v>
      </c>
      <c r="BQ7" s="119"/>
      <c r="BR7" s="211"/>
      <c r="BS7" s="211"/>
      <c r="BT7" s="211"/>
      <c r="BU7" s="117"/>
      <c r="BV7" s="214">
        <v>641180.19</v>
      </c>
      <c r="BW7" s="215">
        <v>629669.26</v>
      </c>
      <c r="BX7" s="215">
        <v>1195051.54</v>
      </c>
      <c r="BY7" s="215">
        <v>701828.12</v>
      </c>
      <c r="BZ7" s="215">
        <v>913532.32</v>
      </c>
      <c r="CA7" s="215">
        <v>777204.46</v>
      </c>
      <c r="CB7" s="215">
        <v>1122160.88</v>
      </c>
      <c r="CC7" s="215">
        <v>882988.05</v>
      </c>
      <c r="CD7" s="215">
        <v>849971.17</v>
      </c>
      <c r="CE7" s="215">
        <v>1144915.69</v>
      </c>
      <c r="CF7" s="215">
        <v>1140221.28</v>
      </c>
      <c r="CG7" s="216">
        <v>1560549.33</v>
      </c>
      <c r="CH7" s="119"/>
      <c r="CI7" s="211"/>
      <c r="CJ7" s="211"/>
      <c r="CK7" s="211"/>
      <c r="CL7" s="217"/>
      <c r="CM7" s="214">
        <v>995260.56</v>
      </c>
      <c r="CN7" s="214">
        <v>950001.05</v>
      </c>
      <c r="CO7" s="214">
        <v>1281085.51</v>
      </c>
      <c r="CP7" s="214">
        <v>1157622.63</v>
      </c>
      <c r="CQ7" s="214">
        <v>1264953.54</v>
      </c>
      <c r="CR7" s="214">
        <v>1353804.68</v>
      </c>
      <c r="CS7" s="214">
        <v>1278357.03</v>
      </c>
      <c r="CT7" s="214">
        <v>1121340.23</v>
      </c>
      <c r="CU7" s="214">
        <v>917089</v>
      </c>
      <c r="CV7" s="214">
        <v>1060828.66</v>
      </c>
      <c r="CW7" s="214">
        <v>1230394.64</v>
      </c>
      <c r="CX7" s="240">
        <v>2084519.2</v>
      </c>
      <c r="CY7" s="119">
        <f>+DG7+DN7+DU7+EB7+EI7+EP7+EW7+FD7+FK7+FR7+FY7+GF7</f>
        <v>12368223.01</v>
      </c>
      <c r="CZ7" s="111">
        <v>0</v>
      </c>
      <c r="DA7" s="111">
        <f>+DI7+DP7+DW7+ED7+EK7+ER7+EY7+FF7+FM7+FT7+GA7+GH7</f>
        <v>2327033.72</v>
      </c>
      <c r="DB7" s="167"/>
      <c r="DC7" s="178">
        <v>0</v>
      </c>
      <c r="DD7" s="108"/>
      <c r="DE7" s="108"/>
      <c r="DF7" s="109">
        <f>+CM7</f>
        <v>995260.56</v>
      </c>
      <c r="DG7" s="110">
        <v>992775.56</v>
      </c>
      <c r="DH7" s="111">
        <v>0</v>
      </c>
      <c r="DI7" s="110">
        <v>2485</v>
      </c>
      <c r="DJ7" s="113">
        <v>0</v>
      </c>
      <c r="DK7" s="117">
        <v>0</v>
      </c>
      <c r="DL7" s="108"/>
      <c r="DM7" s="118">
        <f>+CN7</f>
        <v>950001.05</v>
      </c>
      <c r="DN7" s="119">
        <v>843465.29</v>
      </c>
      <c r="DO7" s="111">
        <v>0</v>
      </c>
      <c r="DP7" s="119">
        <v>106535.76</v>
      </c>
      <c r="DQ7" s="113">
        <v>0</v>
      </c>
      <c r="DR7" s="117">
        <v>0</v>
      </c>
      <c r="DS7" s="108"/>
      <c r="DT7" s="118">
        <f>+CO7</f>
        <v>1281085.51</v>
      </c>
      <c r="DU7" s="119">
        <v>1130900.36</v>
      </c>
      <c r="DV7" s="111"/>
      <c r="DW7" s="119">
        <v>150185.15</v>
      </c>
      <c r="DX7" s="113"/>
      <c r="DY7" s="117">
        <v>0</v>
      </c>
      <c r="DZ7" s="108"/>
      <c r="EA7" s="118">
        <f>+CP7</f>
        <v>1157622.63</v>
      </c>
      <c r="EB7" s="119">
        <v>902336.15</v>
      </c>
      <c r="EC7" s="111">
        <v>0</v>
      </c>
      <c r="ED7" s="119">
        <v>255286.48</v>
      </c>
      <c r="EE7" s="113">
        <v>0</v>
      </c>
      <c r="EF7" s="117">
        <v>0</v>
      </c>
      <c r="EG7" s="108"/>
      <c r="EH7" s="118">
        <f>+CQ7</f>
        <v>1264953.54</v>
      </c>
      <c r="EI7" s="119">
        <v>990135</v>
      </c>
      <c r="EJ7" s="111">
        <v>0</v>
      </c>
      <c r="EK7" s="119">
        <v>274818.54</v>
      </c>
      <c r="EL7" s="113">
        <v>0</v>
      </c>
      <c r="EM7" s="117">
        <v>0</v>
      </c>
      <c r="EN7" s="108"/>
      <c r="EO7" s="138">
        <f>+CR7</f>
        <v>1353804.68</v>
      </c>
      <c r="EP7" s="139">
        <v>1007031.9</v>
      </c>
      <c r="EQ7" s="140">
        <v>0</v>
      </c>
      <c r="ER7" s="139">
        <v>346772.78</v>
      </c>
      <c r="ES7" s="141"/>
      <c r="ET7" s="142">
        <v>0</v>
      </c>
      <c r="EU7" s="108"/>
      <c r="EV7" s="138">
        <f>+CS7</f>
        <v>1278357.03</v>
      </c>
      <c r="EW7" s="148">
        <v>1198277.56</v>
      </c>
      <c r="EX7" s="149">
        <v>0</v>
      </c>
      <c r="EY7" s="148">
        <v>80079.47</v>
      </c>
      <c r="EZ7" s="150">
        <v>0</v>
      </c>
      <c r="FA7" s="151">
        <v>0</v>
      </c>
      <c r="FC7" s="118">
        <f>+CT7</f>
        <v>1121340.23</v>
      </c>
      <c r="FD7" s="119">
        <v>1063597.73</v>
      </c>
      <c r="FE7" s="111">
        <v>0</v>
      </c>
      <c r="FF7" s="119">
        <v>57742.5</v>
      </c>
      <c r="FG7" s="113">
        <v>0</v>
      </c>
      <c r="FH7" s="117">
        <v>0</v>
      </c>
      <c r="FJ7" s="118">
        <f>+CU7</f>
        <v>917089</v>
      </c>
      <c r="FK7" s="119">
        <v>891802.78</v>
      </c>
      <c r="FL7" s="111">
        <v>0</v>
      </c>
      <c r="FM7" s="119">
        <v>25286.22</v>
      </c>
      <c r="FN7" s="113"/>
      <c r="FO7" s="117">
        <v>0</v>
      </c>
      <c r="FQ7" s="118">
        <f>+CV7</f>
        <v>1060828.66</v>
      </c>
      <c r="FR7" s="119">
        <v>953215.99</v>
      </c>
      <c r="FS7" s="111">
        <v>0</v>
      </c>
      <c r="FT7" s="119">
        <v>107612.67</v>
      </c>
      <c r="FU7" s="113">
        <v>0</v>
      </c>
      <c r="FV7" s="117">
        <v>0</v>
      </c>
      <c r="FX7" s="165">
        <f>+CW7</f>
        <v>1230394.64</v>
      </c>
      <c r="FY7" s="166">
        <v>1021753.15</v>
      </c>
      <c r="FZ7" s="111">
        <v>0</v>
      </c>
      <c r="GA7" s="167">
        <v>208641.49</v>
      </c>
      <c r="GB7" s="167">
        <v>0</v>
      </c>
      <c r="GC7" s="178">
        <v>0</v>
      </c>
      <c r="GE7" s="179">
        <f>+CX7</f>
        <v>2084519.2</v>
      </c>
      <c r="GF7" s="180">
        <v>1372931.54</v>
      </c>
      <c r="GG7" s="181">
        <v>0</v>
      </c>
      <c r="GH7" s="180">
        <v>711587.66</v>
      </c>
      <c r="GI7" s="181">
        <v>0</v>
      </c>
      <c r="GJ7" s="182">
        <v>0</v>
      </c>
    </row>
    <row r="8" s="15" customFormat="1" ht="240.75" customHeight="1" spans="2:192">
      <c r="B8" s="231"/>
      <c r="C8" s="197"/>
      <c r="D8" s="232" t="s">
        <v>91</v>
      </c>
      <c r="E8" s="233" t="s">
        <v>111</v>
      </c>
      <c r="F8" s="109">
        <v>0</v>
      </c>
      <c r="G8" s="118">
        <v>24402</v>
      </c>
      <c r="H8" s="118">
        <v>3850</v>
      </c>
      <c r="I8" s="118">
        <v>7316</v>
      </c>
      <c r="J8" s="118">
        <v>16216.8</v>
      </c>
      <c r="K8" s="118">
        <v>14894</v>
      </c>
      <c r="L8" s="118">
        <v>10185.6</v>
      </c>
      <c r="M8" s="118">
        <v>13150</v>
      </c>
      <c r="N8" s="118">
        <v>61317.75</v>
      </c>
      <c r="O8" s="118">
        <v>36393.6</v>
      </c>
      <c r="P8" s="118">
        <v>13508</v>
      </c>
      <c r="Q8" s="210">
        <v>58619</v>
      </c>
      <c r="R8" s="119">
        <v>236278.75</v>
      </c>
      <c r="S8" s="211">
        <f>R8/178</f>
        <v>1327.40870786517</v>
      </c>
      <c r="T8" s="211">
        <v>23574</v>
      </c>
      <c r="U8" s="113">
        <f>T8/178</f>
        <v>132.438202247191</v>
      </c>
      <c r="V8" s="117" t="s">
        <v>48</v>
      </c>
      <c r="W8" s="109">
        <v>0</v>
      </c>
      <c r="X8" s="118">
        <v>1400</v>
      </c>
      <c r="Y8" s="118">
        <v>21229</v>
      </c>
      <c r="Z8" s="118">
        <v>24780</v>
      </c>
      <c r="AA8" s="118">
        <v>53136.7</v>
      </c>
      <c r="AB8" s="118">
        <v>27865</v>
      </c>
      <c r="AC8" s="118">
        <v>27860</v>
      </c>
      <c r="AD8" s="118">
        <v>7392</v>
      </c>
      <c r="AE8" s="118">
        <v>14837</v>
      </c>
      <c r="AF8" s="118">
        <v>6799</v>
      </c>
      <c r="AG8" s="118">
        <v>120844</v>
      </c>
      <c r="AH8" s="210">
        <v>45931.5</v>
      </c>
      <c r="AI8" s="119">
        <v>352074.2</v>
      </c>
      <c r="AJ8" s="113">
        <f>AI8/478</f>
        <v>736.55690376569</v>
      </c>
      <c r="AK8" s="113">
        <v>0</v>
      </c>
      <c r="AL8" s="113">
        <v>0</v>
      </c>
      <c r="AM8" s="117" t="s">
        <v>49</v>
      </c>
      <c r="AN8" s="109">
        <v>660565.34</v>
      </c>
      <c r="AO8" s="118">
        <v>557473.81</v>
      </c>
      <c r="AP8" s="118">
        <v>536893.29</v>
      </c>
      <c r="AQ8" s="118">
        <v>517240.13</v>
      </c>
      <c r="AR8" s="118">
        <v>604120.95</v>
      </c>
      <c r="AS8" s="118">
        <v>578536.48</v>
      </c>
      <c r="AT8" s="118">
        <v>943425.64</v>
      </c>
      <c r="AU8" s="118">
        <v>558737.08</v>
      </c>
      <c r="AV8" s="118">
        <v>589362.17</v>
      </c>
      <c r="AW8" s="118">
        <v>538028.98</v>
      </c>
      <c r="AX8" s="118">
        <v>549265.24</v>
      </c>
      <c r="AY8" s="210">
        <v>969632.6</v>
      </c>
      <c r="AZ8" s="119">
        <v>7310406.04</v>
      </c>
      <c r="BA8" s="113">
        <f>AZ8/494</f>
        <v>14798.3927935223</v>
      </c>
      <c r="BB8" s="113">
        <v>292875.67</v>
      </c>
      <c r="BC8" s="113">
        <f>BB8/494</f>
        <v>592.865728744939</v>
      </c>
      <c r="BD8" s="117" t="s">
        <v>50</v>
      </c>
      <c r="BE8" s="109">
        <v>457132.55</v>
      </c>
      <c r="BF8" s="118">
        <v>631269.03</v>
      </c>
      <c r="BG8" s="118">
        <v>583620.63</v>
      </c>
      <c r="BH8" s="118">
        <v>634487.55</v>
      </c>
      <c r="BI8" s="118">
        <v>563705.19</v>
      </c>
      <c r="BJ8" s="118">
        <v>585132.45</v>
      </c>
      <c r="BK8" s="118">
        <v>979039.94</v>
      </c>
      <c r="BL8" s="118">
        <v>621577.64</v>
      </c>
      <c r="BM8" s="118">
        <v>569477.47</v>
      </c>
      <c r="BN8" s="118">
        <v>612051.68</v>
      </c>
      <c r="BO8" s="118">
        <v>594333.35</v>
      </c>
      <c r="BP8" s="210">
        <v>932480.31</v>
      </c>
      <c r="BQ8" s="119"/>
      <c r="BR8" s="113"/>
      <c r="BS8" s="113"/>
      <c r="BT8" s="113"/>
      <c r="BU8" s="117"/>
      <c r="BV8" s="109">
        <v>441739.22</v>
      </c>
      <c r="BW8" s="118">
        <v>330244.67</v>
      </c>
      <c r="BX8" s="118">
        <v>345010.84</v>
      </c>
      <c r="BY8" s="118">
        <v>361430.8</v>
      </c>
      <c r="BZ8" s="118">
        <v>327647.6</v>
      </c>
      <c r="CA8" s="118">
        <v>474758.73</v>
      </c>
      <c r="CB8" s="118">
        <v>770755</v>
      </c>
      <c r="CC8" s="118">
        <v>754128.19</v>
      </c>
      <c r="CD8" s="118">
        <v>670039.12</v>
      </c>
      <c r="CE8" s="118">
        <v>627772.22</v>
      </c>
      <c r="CF8" s="118">
        <v>631843.94</v>
      </c>
      <c r="CG8" s="210">
        <v>1004634.15</v>
      </c>
      <c r="CH8" s="119"/>
      <c r="CI8" s="113"/>
      <c r="CJ8" s="113"/>
      <c r="CK8" s="113"/>
      <c r="CL8" s="217"/>
      <c r="CM8" s="218">
        <v>603945.36</v>
      </c>
      <c r="CN8" s="109">
        <v>526636.08</v>
      </c>
      <c r="CO8" s="109">
        <v>562746.53</v>
      </c>
      <c r="CP8" s="109">
        <v>501055.63</v>
      </c>
      <c r="CQ8" s="109">
        <v>497736.1</v>
      </c>
      <c r="CR8" s="109">
        <v>543951.57</v>
      </c>
      <c r="CS8" s="109">
        <v>640504.02</v>
      </c>
      <c r="CT8" s="109">
        <v>689385.02</v>
      </c>
      <c r="CU8" s="109">
        <v>546601.95</v>
      </c>
      <c r="CV8" s="109">
        <v>645005.43</v>
      </c>
      <c r="CW8" s="109">
        <v>676533.85</v>
      </c>
      <c r="CX8" s="241">
        <v>870553.93</v>
      </c>
      <c r="CY8" s="220">
        <f>+DG8+DN8+DU8+EB8+EI8+EP8+EW8+FD8+FK8+FR8+FY8+GF8</f>
        <v>6920736.9</v>
      </c>
      <c r="CZ8" s="168">
        <v>0</v>
      </c>
      <c r="DA8" s="168">
        <f>+DI8+DP8+DW8+ED8+EK8+ER8+EY8+FF8+FM8+FT8+GA8+GH8</f>
        <v>383918.57</v>
      </c>
      <c r="DB8" s="168">
        <v>0</v>
      </c>
      <c r="DC8" s="183">
        <v>0</v>
      </c>
      <c r="DD8" s="108"/>
      <c r="DE8" s="108"/>
      <c r="DF8" s="109">
        <f>+CM8</f>
        <v>603945.36</v>
      </c>
      <c r="DG8" s="110">
        <v>603945.36</v>
      </c>
      <c r="DH8" s="113">
        <v>0</v>
      </c>
      <c r="DI8" s="110">
        <v>0</v>
      </c>
      <c r="DJ8" s="113">
        <v>0</v>
      </c>
      <c r="DK8" s="117">
        <v>0</v>
      </c>
      <c r="DL8" s="108"/>
      <c r="DM8" s="118">
        <f>+CN8</f>
        <v>526636.08</v>
      </c>
      <c r="DN8" s="119">
        <v>526636.08</v>
      </c>
      <c r="DO8" s="113"/>
      <c r="DP8" s="119">
        <v>0</v>
      </c>
      <c r="DQ8" s="113">
        <v>0</v>
      </c>
      <c r="DR8" s="117">
        <v>0</v>
      </c>
      <c r="DS8" s="108"/>
      <c r="DT8" s="118">
        <f>+CO8</f>
        <v>562746.53</v>
      </c>
      <c r="DU8" s="119">
        <v>559785.53</v>
      </c>
      <c r="DV8" s="113"/>
      <c r="DW8" s="119">
        <v>2961</v>
      </c>
      <c r="DX8" s="113"/>
      <c r="DY8" s="117">
        <v>0</v>
      </c>
      <c r="DZ8" s="108"/>
      <c r="EA8" s="118">
        <f>+CP8</f>
        <v>501055.63</v>
      </c>
      <c r="EB8" s="119">
        <v>483165.63</v>
      </c>
      <c r="EC8" s="113">
        <v>0</v>
      </c>
      <c r="ED8" s="119">
        <v>17890</v>
      </c>
      <c r="EE8" s="113">
        <v>0</v>
      </c>
      <c r="EF8" s="117">
        <v>0</v>
      </c>
      <c r="EG8" s="108"/>
      <c r="EH8" s="118">
        <f t="shared" ref="EH8" si="0">+CQ8</f>
        <v>497736.1</v>
      </c>
      <c r="EI8" s="119">
        <v>492697.6</v>
      </c>
      <c r="EJ8" s="113">
        <v>0</v>
      </c>
      <c r="EK8" s="119">
        <v>5038.5</v>
      </c>
      <c r="EL8" s="113">
        <v>0</v>
      </c>
      <c r="EM8" s="117">
        <v>0</v>
      </c>
      <c r="EN8" s="108"/>
      <c r="EO8" s="138">
        <f t="shared" ref="EO8" si="1">+CR8</f>
        <v>543951.57</v>
      </c>
      <c r="EP8" s="139">
        <v>514620.92</v>
      </c>
      <c r="EQ8" s="141">
        <v>0</v>
      </c>
      <c r="ER8" s="139">
        <v>29330.65</v>
      </c>
      <c r="ES8" s="141"/>
      <c r="ET8" s="142">
        <v>0</v>
      </c>
      <c r="EU8" s="108"/>
      <c r="EV8" s="138">
        <f t="shared" ref="EV8" si="2">+CS8</f>
        <v>640504.02</v>
      </c>
      <c r="EW8" s="148">
        <v>637258.12</v>
      </c>
      <c r="EX8" s="150">
        <v>0</v>
      </c>
      <c r="EY8" s="148">
        <v>3245.9</v>
      </c>
      <c r="EZ8" s="150">
        <v>0</v>
      </c>
      <c r="FA8" s="151">
        <v>0</v>
      </c>
      <c r="FC8" s="118">
        <f>+CT8</f>
        <v>689385.02</v>
      </c>
      <c r="FD8" s="119">
        <v>647644.1</v>
      </c>
      <c r="FE8" s="113">
        <v>0</v>
      </c>
      <c r="FF8" s="119">
        <v>41740.92</v>
      </c>
      <c r="FG8" s="113">
        <v>0</v>
      </c>
      <c r="FH8" s="117">
        <v>0</v>
      </c>
      <c r="FJ8" s="118">
        <f t="shared" ref="FJ8" si="3">+CU8</f>
        <v>546601.95</v>
      </c>
      <c r="FK8" s="119">
        <v>516572.15</v>
      </c>
      <c r="FL8" s="113"/>
      <c r="FM8" s="119">
        <v>30029.8</v>
      </c>
      <c r="FN8" s="113"/>
      <c r="FO8" s="117">
        <v>0</v>
      </c>
      <c r="FQ8" s="118">
        <f t="shared" ref="FQ8" si="4">+CV8</f>
        <v>645005.43</v>
      </c>
      <c r="FR8" s="119">
        <v>566362.43</v>
      </c>
      <c r="FS8" s="113">
        <v>0</v>
      </c>
      <c r="FT8" s="119">
        <v>78643</v>
      </c>
      <c r="FU8" s="113">
        <v>0</v>
      </c>
      <c r="FV8" s="117">
        <v>0</v>
      </c>
      <c r="FX8" s="165">
        <f t="shared" ref="FX8" si="5">+CW8</f>
        <v>676533.85</v>
      </c>
      <c r="FY8" s="168">
        <v>573546.05</v>
      </c>
      <c r="FZ8" s="168">
        <v>0</v>
      </c>
      <c r="GA8" s="168">
        <v>102987.8</v>
      </c>
      <c r="GB8" s="168">
        <v>0</v>
      </c>
      <c r="GC8" s="183">
        <v>0</v>
      </c>
      <c r="GE8" s="179">
        <f t="shared" ref="GE8" si="6">+CX8</f>
        <v>870553.93</v>
      </c>
      <c r="GF8" s="184">
        <v>798502.93</v>
      </c>
      <c r="GG8" s="185">
        <v>0</v>
      </c>
      <c r="GH8" s="184">
        <v>72051</v>
      </c>
      <c r="GI8" s="185">
        <v>0</v>
      </c>
      <c r="GJ8" s="186">
        <v>0</v>
      </c>
    </row>
    <row r="9" s="15" customFormat="1" ht="45" customHeight="1" spans="2:192">
      <c r="B9" s="200" t="s">
        <v>62</v>
      </c>
      <c r="C9" s="201"/>
      <c r="D9" s="201"/>
      <c r="E9" s="202"/>
      <c r="F9" s="203">
        <f t="shared" ref="F9:Q9" si="7">SUM(F7:F8)</f>
        <v>832589.86</v>
      </c>
      <c r="G9" s="203">
        <f t="shared" si="7"/>
        <v>1498599.71</v>
      </c>
      <c r="H9" s="203">
        <f t="shared" si="7"/>
        <v>1395098.36</v>
      </c>
      <c r="I9" s="203">
        <f t="shared" si="7"/>
        <v>1359647.09</v>
      </c>
      <c r="J9" s="203">
        <f t="shared" si="7"/>
        <v>1432029.18</v>
      </c>
      <c r="K9" s="203">
        <f t="shared" si="7"/>
        <v>1230796.78</v>
      </c>
      <c r="L9" s="203">
        <f t="shared" si="7"/>
        <v>1701303.12</v>
      </c>
      <c r="M9" s="203">
        <f t="shared" si="7"/>
        <v>923892.59</v>
      </c>
      <c r="N9" s="203">
        <f t="shared" si="7"/>
        <v>1151577.64</v>
      </c>
      <c r="O9" s="203">
        <f t="shared" si="7"/>
        <v>1166372.25</v>
      </c>
      <c r="P9" s="203">
        <f t="shared" si="7"/>
        <v>1316334.78</v>
      </c>
      <c r="Q9" s="114">
        <f t="shared" si="7"/>
        <v>1306406.35</v>
      </c>
      <c r="R9" s="17"/>
      <c r="S9" s="120"/>
      <c r="T9" s="17"/>
      <c r="U9" s="17"/>
      <c r="V9" s="17"/>
      <c r="W9" s="203">
        <f t="shared" ref="W9:AH9" si="8">SUM(W7:W8)</f>
        <v>805618.16</v>
      </c>
      <c r="X9" s="203">
        <f t="shared" si="8"/>
        <v>933073.02</v>
      </c>
      <c r="Y9" s="203">
        <f t="shared" si="8"/>
        <v>1065381.23</v>
      </c>
      <c r="Z9" s="203">
        <f t="shared" si="8"/>
        <v>1016077.1</v>
      </c>
      <c r="AA9" s="203">
        <f t="shared" si="8"/>
        <v>1151132.69</v>
      </c>
      <c r="AB9" s="203">
        <f t="shared" si="8"/>
        <v>1138679.04</v>
      </c>
      <c r="AC9" s="203">
        <f t="shared" si="8"/>
        <v>1506320.44</v>
      </c>
      <c r="AD9" s="203">
        <f t="shared" si="8"/>
        <v>1111423.79</v>
      </c>
      <c r="AE9" s="203">
        <f t="shared" si="8"/>
        <v>960933.64</v>
      </c>
      <c r="AF9" s="203">
        <f t="shared" si="8"/>
        <v>1357262.75</v>
      </c>
      <c r="AG9" s="203">
        <f t="shared" si="8"/>
        <v>1810696.14</v>
      </c>
      <c r="AH9" s="114">
        <f t="shared" si="8"/>
        <v>1370283.94</v>
      </c>
      <c r="AI9" s="17"/>
      <c r="AJ9" s="17"/>
      <c r="AK9" s="17"/>
      <c r="AL9" s="17"/>
      <c r="AM9" s="17"/>
      <c r="AN9" s="203">
        <f t="shared" ref="AN9:AY9" si="9">SUM(AN7:AN8)</f>
        <v>1521581.31</v>
      </c>
      <c r="AO9" s="203">
        <f t="shared" si="9"/>
        <v>1312932.96</v>
      </c>
      <c r="AP9" s="203">
        <f t="shared" si="9"/>
        <v>1873159.87</v>
      </c>
      <c r="AQ9" s="203">
        <f t="shared" si="9"/>
        <v>1750450.45</v>
      </c>
      <c r="AR9" s="203">
        <f t="shared" si="9"/>
        <v>2070047.28</v>
      </c>
      <c r="AS9" s="203">
        <f t="shared" si="9"/>
        <v>1497871.03</v>
      </c>
      <c r="AT9" s="203">
        <f t="shared" si="9"/>
        <v>2190128.1</v>
      </c>
      <c r="AU9" s="203">
        <f t="shared" si="9"/>
        <v>1607986.3</v>
      </c>
      <c r="AV9" s="203">
        <f t="shared" si="9"/>
        <v>1467899.43</v>
      </c>
      <c r="AW9" s="203">
        <f t="shared" si="9"/>
        <v>1368699.43</v>
      </c>
      <c r="AX9" s="203">
        <f t="shared" si="9"/>
        <v>2167305.09</v>
      </c>
      <c r="AY9" s="114">
        <f t="shared" si="9"/>
        <v>2138003.28</v>
      </c>
      <c r="AZ9" s="17"/>
      <c r="BA9" s="17"/>
      <c r="BB9" s="17"/>
      <c r="BC9" s="17"/>
      <c r="BD9" s="17"/>
      <c r="BE9" s="203">
        <f t="shared" ref="BE9:BP9" si="10">SUM(BE7:BE8)</f>
        <v>1095147.89</v>
      </c>
      <c r="BF9" s="203">
        <f t="shared" si="10"/>
        <v>1199269.26</v>
      </c>
      <c r="BG9" s="203">
        <f t="shared" si="10"/>
        <v>1137985.29</v>
      </c>
      <c r="BH9" s="203">
        <f t="shared" si="10"/>
        <v>1287580.57</v>
      </c>
      <c r="BI9" s="203">
        <f t="shared" si="10"/>
        <v>1243231.52</v>
      </c>
      <c r="BJ9" s="203">
        <f t="shared" si="10"/>
        <v>2214585.76</v>
      </c>
      <c r="BK9" s="203">
        <f t="shared" si="10"/>
        <v>2080779.23</v>
      </c>
      <c r="BL9" s="203">
        <f t="shared" si="10"/>
        <v>1387559.89</v>
      </c>
      <c r="BM9" s="203">
        <f t="shared" si="10"/>
        <v>1354620.7</v>
      </c>
      <c r="BN9" s="203">
        <f t="shared" si="10"/>
        <v>1426001.79</v>
      </c>
      <c r="BO9" s="203">
        <f t="shared" si="10"/>
        <v>1591278.86</v>
      </c>
      <c r="BP9" s="203">
        <f t="shared" si="10"/>
        <v>2318334.88</v>
      </c>
      <c r="BQ9" s="17"/>
      <c r="BR9" s="17"/>
      <c r="BS9" s="17"/>
      <c r="BT9" s="17"/>
      <c r="BU9" s="17"/>
      <c r="BV9" s="203">
        <f t="shared" ref="BV9:CG9" si="11">SUM(BV7:BV8)</f>
        <v>1082919.41</v>
      </c>
      <c r="BW9" s="203">
        <f t="shared" si="11"/>
        <v>959913.93</v>
      </c>
      <c r="BX9" s="203">
        <f t="shared" si="11"/>
        <v>1540062.38</v>
      </c>
      <c r="BY9" s="203">
        <f t="shared" si="11"/>
        <v>1063258.92</v>
      </c>
      <c r="BZ9" s="203">
        <f t="shared" si="11"/>
        <v>1241179.92</v>
      </c>
      <c r="CA9" s="203">
        <f t="shared" si="11"/>
        <v>1251963.19</v>
      </c>
      <c r="CB9" s="203">
        <f t="shared" si="11"/>
        <v>1892915.88</v>
      </c>
      <c r="CC9" s="203">
        <f t="shared" si="11"/>
        <v>1637116.24</v>
      </c>
      <c r="CD9" s="203">
        <f t="shared" si="11"/>
        <v>1520010.29</v>
      </c>
      <c r="CE9" s="203">
        <f t="shared" si="11"/>
        <v>1772687.91</v>
      </c>
      <c r="CF9" s="203">
        <f t="shared" si="11"/>
        <v>1772065.22</v>
      </c>
      <c r="CG9" s="203">
        <f t="shared" si="11"/>
        <v>2565183.48</v>
      </c>
      <c r="CH9" s="17"/>
      <c r="CI9" s="17"/>
      <c r="CJ9" s="17"/>
      <c r="CK9" s="17"/>
      <c r="CL9" s="17"/>
      <c r="CM9" s="219">
        <f t="shared" ref="CM9:CX9" si="12">SUM(CM7:CM8)</f>
        <v>1599205.92</v>
      </c>
      <c r="CN9" s="219">
        <f t="shared" si="12"/>
        <v>1476637.13</v>
      </c>
      <c r="CO9" s="219">
        <f t="shared" si="12"/>
        <v>1843832.04</v>
      </c>
      <c r="CP9" s="219">
        <f t="shared" si="12"/>
        <v>1658678.26</v>
      </c>
      <c r="CQ9" s="219">
        <f t="shared" si="12"/>
        <v>1762689.64</v>
      </c>
      <c r="CR9" s="219">
        <f t="shared" si="12"/>
        <v>1897756.25</v>
      </c>
      <c r="CS9" s="219">
        <f t="shared" si="12"/>
        <v>1918861.05</v>
      </c>
      <c r="CT9" s="219">
        <f t="shared" si="12"/>
        <v>1810725.25</v>
      </c>
      <c r="CU9" s="219">
        <f t="shared" si="12"/>
        <v>1463690.95</v>
      </c>
      <c r="CV9" s="219">
        <f t="shared" si="12"/>
        <v>1705834.09</v>
      </c>
      <c r="CW9" s="219">
        <f t="shared" si="12"/>
        <v>1906928.49</v>
      </c>
      <c r="CX9" s="219">
        <f t="shared" si="12"/>
        <v>2955073.13</v>
      </c>
      <c r="CY9" s="17"/>
      <c r="CZ9" s="17"/>
      <c r="DA9" s="17"/>
      <c r="DB9" s="17"/>
      <c r="DC9" s="17"/>
      <c r="DD9" s="108"/>
      <c r="DE9" s="108"/>
      <c r="DF9" s="114">
        <f>SUM(DF7:DF8)</f>
        <v>1599205.92</v>
      </c>
      <c r="DG9" s="115"/>
      <c r="DH9" s="116"/>
      <c r="DI9" s="116"/>
      <c r="DJ9" s="116"/>
      <c r="DK9" s="116"/>
      <c r="DL9" s="108"/>
      <c r="DM9" s="114">
        <f>SUM(DM7:DM8)</f>
        <v>1476637.13</v>
      </c>
      <c r="DN9" s="17"/>
      <c r="DO9" s="17"/>
      <c r="DP9" s="17"/>
      <c r="DQ9" s="17"/>
      <c r="DR9" s="17"/>
      <c r="DS9" s="108"/>
      <c r="DT9" s="114">
        <f>SUM(DT7:DT8)</f>
        <v>1843832.04</v>
      </c>
      <c r="DU9" s="17"/>
      <c r="DV9" s="17"/>
      <c r="DW9" s="17"/>
      <c r="DX9" s="17"/>
      <c r="DY9" s="17"/>
      <c r="DZ9" s="108"/>
      <c r="EA9" s="114">
        <f>SUM(EA7:EA8)</f>
        <v>1658678.26</v>
      </c>
      <c r="EB9" s="17"/>
      <c r="EC9" s="17"/>
      <c r="ED9" s="17"/>
      <c r="EE9" s="17"/>
      <c r="EF9" s="17"/>
      <c r="EG9" s="108"/>
      <c r="EH9" s="114">
        <f>SUM(EH7:EH8)</f>
        <v>1762689.64</v>
      </c>
      <c r="EI9" s="17"/>
      <c r="EJ9" s="17"/>
      <c r="EK9" s="17"/>
      <c r="EL9" s="17"/>
      <c r="EM9" s="17"/>
      <c r="EN9" s="108"/>
      <c r="EO9" s="143">
        <f>SUM(EO7:EO8)</f>
        <v>1897756.25</v>
      </c>
      <c r="EP9" s="144"/>
      <c r="EQ9" s="144"/>
      <c r="ER9" s="144"/>
      <c r="ES9" s="144"/>
      <c r="ET9" s="144"/>
      <c r="EU9" s="108"/>
      <c r="EV9" s="143">
        <f>SUM(EV7:EV8)</f>
        <v>1918861.05</v>
      </c>
      <c r="EW9" s="152"/>
      <c r="EX9" s="153"/>
      <c r="EY9" s="153"/>
      <c r="EZ9" s="153"/>
      <c r="FA9" s="153"/>
      <c r="FC9" s="114">
        <f>SUM(FC7:FC8)</f>
        <v>1810725.25</v>
      </c>
      <c r="FD9" s="115"/>
      <c r="FE9" s="116"/>
      <c r="FF9" s="116"/>
      <c r="FG9" s="116"/>
      <c r="FH9" s="116"/>
      <c r="FJ9" s="114">
        <f>SUM(FJ7:FJ8)</f>
        <v>1463690.95</v>
      </c>
      <c r="FK9" s="115"/>
      <c r="FL9" s="116"/>
      <c r="FM9" s="116"/>
      <c r="FN9" s="116"/>
      <c r="FO9" s="116"/>
      <c r="FQ9" s="114">
        <f>SUM(FQ7:FQ8)</f>
        <v>1705834.09</v>
      </c>
      <c r="FR9" s="163"/>
      <c r="FS9" s="164"/>
      <c r="FT9" s="164"/>
      <c r="FU9" s="164"/>
      <c r="FV9" s="164"/>
      <c r="FX9" s="114">
        <f>SUM(FX7:FX8)</f>
        <v>1906928.49</v>
      </c>
      <c r="FY9" s="115"/>
      <c r="FZ9" s="116"/>
      <c r="GA9" s="116"/>
      <c r="GB9" s="116"/>
      <c r="GC9" s="116"/>
      <c r="GE9" s="187">
        <f>SUM(GE7:GE8)</f>
        <v>2955073.13</v>
      </c>
      <c r="GF9" s="188"/>
      <c r="GG9" s="189"/>
      <c r="GH9" s="189"/>
      <c r="GI9" s="189"/>
      <c r="GJ9" s="189"/>
    </row>
    <row r="10" ht="29.25" customHeight="1" spans="2:160">
      <c r="B10" s="204"/>
      <c r="C10" s="205"/>
      <c r="D10" s="205"/>
      <c r="E10" s="206"/>
      <c r="F10" s="207">
        <f>SUM(F9:Q9)</f>
        <v>15314647.71</v>
      </c>
      <c r="G10" s="208"/>
      <c r="H10" s="208"/>
      <c r="I10" s="208"/>
      <c r="J10" s="208"/>
      <c r="K10" s="208"/>
      <c r="L10" s="208"/>
      <c r="M10" s="208"/>
      <c r="N10" s="208"/>
      <c r="O10" s="208"/>
      <c r="P10" s="208"/>
      <c r="Q10" s="212"/>
      <c r="R10" s="213"/>
      <c r="S10" s="213"/>
      <c r="T10" s="213"/>
      <c r="U10" s="213"/>
      <c r="V10" s="213"/>
      <c r="W10" s="207">
        <f>SUM(W9:AH9)</f>
        <v>14226881.94</v>
      </c>
      <c r="X10" s="208"/>
      <c r="Y10" s="208"/>
      <c r="Z10" s="208"/>
      <c r="AA10" s="208"/>
      <c r="AB10" s="208"/>
      <c r="AC10" s="208"/>
      <c r="AD10" s="208"/>
      <c r="AE10" s="208"/>
      <c r="AF10" s="208"/>
      <c r="AG10" s="208"/>
      <c r="AH10" s="212"/>
      <c r="AI10" s="213"/>
      <c r="AJ10" s="213"/>
      <c r="AK10" s="213"/>
      <c r="AL10" s="213"/>
      <c r="AM10" s="213"/>
      <c r="AN10" s="207">
        <f>SUM(AN9:AY9)</f>
        <v>20966064.53</v>
      </c>
      <c r="AO10" s="208"/>
      <c r="AP10" s="208"/>
      <c r="AQ10" s="208"/>
      <c r="AR10" s="208"/>
      <c r="AS10" s="208"/>
      <c r="AT10" s="208"/>
      <c r="AU10" s="208"/>
      <c r="AV10" s="208"/>
      <c r="AW10" s="208"/>
      <c r="AX10" s="208"/>
      <c r="AY10" s="212"/>
      <c r="AZ10" s="213"/>
      <c r="BA10" s="213"/>
      <c r="BB10" s="213"/>
      <c r="BC10" s="213"/>
      <c r="BD10" s="213"/>
      <c r="BE10" s="207">
        <f>SUM(BE9:BP9)</f>
        <v>18336375.64</v>
      </c>
      <c r="BF10" s="208"/>
      <c r="BG10" s="208"/>
      <c r="BH10" s="208"/>
      <c r="BI10" s="208"/>
      <c r="BJ10" s="208"/>
      <c r="BK10" s="208"/>
      <c r="BL10" s="208"/>
      <c r="BM10" s="208"/>
      <c r="BN10" s="208"/>
      <c r="BO10" s="208"/>
      <c r="BP10" s="212"/>
      <c r="BQ10" s="213"/>
      <c r="BR10" s="213"/>
      <c r="BS10" s="213"/>
      <c r="BT10" s="213"/>
      <c r="BU10" s="213"/>
      <c r="BV10" s="207">
        <f>SUM(BV9:CG9)</f>
        <v>18299276.77</v>
      </c>
      <c r="BW10" s="208"/>
      <c r="BX10" s="208"/>
      <c r="BY10" s="208"/>
      <c r="BZ10" s="208"/>
      <c r="CA10" s="208"/>
      <c r="CB10" s="208"/>
      <c r="CC10" s="208"/>
      <c r="CD10" s="208"/>
      <c r="CE10" s="208"/>
      <c r="CF10" s="208"/>
      <c r="CG10" s="212"/>
      <c r="CH10" s="213"/>
      <c r="CI10" s="213"/>
      <c r="CJ10" s="213"/>
      <c r="CK10" s="213"/>
      <c r="CL10" s="213"/>
      <c r="CM10" s="207">
        <f>SUM(CM9:CX9)</f>
        <v>21999912.2</v>
      </c>
      <c r="CN10" s="208"/>
      <c r="CO10" s="208"/>
      <c r="CP10" s="208"/>
      <c r="CQ10" s="208"/>
      <c r="CR10" s="208"/>
      <c r="CS10" s="208"/>
      <c r="CT10" s="208"/>
      <c r="CU10" s="208"/>
      <c r="CV10" s="208"/>
      <c r="CW10" s="208"/>
      <c r="CX10" s="208"/>
      <c r="CY10" s="208"/>
      <c r="CZ10" s="208"/>
      <c r="DA10" s="208"/>
      <c r="DB10" s="208"/>
      <c r="DC10" s="212"/>
      <c r="EB10" s="120"/>
      <c r="EC10" s="120"/>
      <c r="EP10" s="127"/>
      <c r="EW10" s="154"/>
      <c r="FD10" s="154"/>
    </row>
    <row r="11" ht="51" customHeight="1" spans="132:146">
      <c r="EB11" s="120"/>
      <c r="EC11" s="120"/>
      <c r="EP11" s="127"/>
    </row>
    <row r="12" ht="26.25" spans="2:22">
      <c r="B12" s="55" t="s">
        <v>112</v>
      </c>
      <c r="C12" s="56"/>
      <c r="D12" s="56"/>
      <c r="E12" s="56"/>
      <c r="F12" s="56"/>
      <c r="G12" s="56"/>
      <c r="H12" s="56"/>
      <c r="I12" s="56"/>
      <c r="J12" s="56"/>
      <c r="K12" s="56"/>
      <c r="L12" s="56"/>
      <c r="M12" s="56"/>
      <c r="N12" s="56"/>
      <c r="O12" s="56"/>
      <c r="P12" s="56"/>
      <c r="Q12" s="56"/>
      <c r="R12" s="56"/>
      <c r="S12" s="56"/>
      <c r="T12" s="56"/>
      <c r="U12" s="56"/>
      <c r="V12" s="56"/>
    </row>
    <row r="13" ht="26.25" spans="2:22">
      <c r="B13" s="55"/>
      <c r="C13" s="56"/>
      <c r="D13" s="56"/>
      <c r="E13" s="56"/>
      <c r="F13" s="56"/>
      <c r="G13" s="56"/>
      <c r="H13" s="56"/>
      <c r="I13" s="56"/>
      <c r="J13" s="56"/>
      <c r="K13" s="56"/>
      <c r="L13" s="56"/>
      <c r="M13" s="56"/>
      <c r="N13" s="56"/>
      <c r="O13" s="56"/>
      <c r="P13" s="56"/>
      <c r="Q13" s="56"/>
      <c r="R13" s="56"/>
      <c r="S13" s="56"/>
      <c r="T13" s="56"/>
      <c r="U13" s="56"/>
      <c r="V13" s="56"/>
    </row>
    <row r="14" ht="26.25" spans="2:22">
      <c r="B14" s="55"/>
      <c r="C14" s="56"/>
      <c r="D14" s="56"/>
      <c r="E14" s="56"/>
      <c r="F14" s="56"/>
      <c r="G14" s="56"/>
      <c r="H14" s="56"/>
      <c r="I14" s="56"/>
      <c r="J14" s="56"/>
      <c r="K14" s="56"/>
      <c r="L14" s="56"/>
      <c r="M14" s="56"/>
      <c r="N14" s="56"/>
      <c r="O14" s="56"/>
      <c r="P14" s="56"/>
      <c r="Q14" s="56"/>
      <c r="R14" s="56"/>
      <c r="S14" s="56"/>
      <c r="T14" s="56"/>
      <c r="U14" s="56"/>
      <c r="V14" s="56"/>
    </row>
    <row r="15" ht="26.25" spans="2:22">
      <c r="B15" s="55"/>
      <c r="C15" s="56"/>
      <c r="D15" s="56"/>
      <c r="E15" s="56"/>
      <c r="F15" s="56"/>
      <c r="G15" s="56"/>
      <c r="H15" s="56"/>
      <c r="I15" s="56"/>
      <c r="J15" s="56"/>
      <c r="K15" s="56"/>
      <c r="L15" s="56"/>
      <c r="M15" s="56"/>
      <c r="N15" s="56"/>
      <c r="O15" s="56"/>
      <c r="P15" s="56"/>
      <c r="Q15" s="56"/>
      <c r="R15" s="56"/>
      <c r="S15" s="56"/>
      <c r="T15" s="56"/>
      <c r="U15" s="56"/>
      <c r="V15" s="56"/>
    </row>
    <row r="16" ht="26.25" spans="2:22">
      <c r="B16" s="55"/>
      <c r="C16" s="56"/>
      <c r="D16" s="56"/>
      <c r="E16" s="56"/>
      <c r="F16" s="56"/>
      <c r="G16" s="56"/>
      <c r="H16" s="56"/>
      <c r="I16" s="56"/>
      <c r="J16" s="56"/>
      <c r="K16" s="56"/>
      <c r="L16" s="56"/>
      <c r="M16" s="56"/>
      <c r="N16" s="56"/>
      <c r="O16" s="56"/>
      <c r="P16" s="56"/>
      <c r="Q16" s="56"/>
      <c r="R16" s="56"/>
      <c r="S16" s="56"/>
      <c r="T16" s="56"/>
      <c r="U16" s="56"/>
      <c r="V16" s="56"/>
    </row>
    <row r="17" ht="26.25" spans="2:96">
      <c r="B17" s="55"/>
      <c r="C17" s="56"/>
      <c r="D17" s="234"/>
      <c r="E17" s="234"/>
      <c r="F17" s="235"/>
      <c r="G17" s="235"/>
      <c r="H17" s="235"/>
      <c r="I17" s="235"/>
      <c r="J17" s="235"/>
      <c r="K17" s="235"/>
      <c r="L17" s="235"/>
      <c r="M17" s="235"/>
      <c r="N17" s="235"/>
      <c r="O17" s="235"/>
      <c r="P17" s="235"/>
      <c r="Q17" s="235"/>
      <c r="R17" s="235"/>
      <c r="S17" s="235"/>
      <c r="T17" s="235"/>
      <c r="U17" s="235"/>
      <c r="V17" s="235"/>
      <c r="W17" s="235"/>
      <c r="X17" s="235"/>
      <c r="Y17" s="235"/>
      <c r="Z17" s="235"/>
      <c r="AA17" s="235"/>
      <c r="AB17" s="235"/>
      <c r="AC17" s="235"/>
      <c r="AD17" s="235"/>
      <c r="AE17" s="235"/>
      <c r="AF17" s="235"/>
      <c r="AG17" s="235"/>
      <c r="AH17" s="235"/>
      <c r="AI17" s="235"/>
      <c r="AJ17" s="235"/>
      <c r="AK17" s="235"/>
      <c r="AL17" s="235"/>
      <c r="AM17" s="235"/>
      <c r="AN17" s="235"/>
      <c r="AO17" s="235"/>
      <c r="AP17" s="235"/>
      <c r="AQ17" s="235"/>
      <c r="AR17" s="235"/>
      <c r="AS17" s="235"/>
      <c r="AT17" s="235"/>
      <c r="AU17" s="235"/>
      <c r="AV17" s="235"/>
      <c r="AW17" s="235"/>
      <c r="AX17" s="235"/>
      <c r="AY17" s="235"/>
      <c r="AZ17" s="235"/>
      <c r="BA17" s="235"/>
      <c r="BB17" s="235"/>
      <c r="BC17" s="235"/>
      <c r="BD17" s="235"/>
      <c r="BE17" s="235"/>
      <c r="BF17" s="235"/>
      <c r="BG17" s="235"/>
      <c r="BH17" s="235"/>
      <c r="BI17" s="235"/>
      <c r="BJ17" s="235"/>
      <c r="BK17" s="235"/>
      <c r="BL17" s="235"/>
      <c r="BM17" s="235"/>
      <c r="BN17" s="235"/>
      <c r="BO17" s="235"/>
      <c r="BP17" s="235"/>
      <c r="BQ17" s="235"/>
      <c r="BR17" s="235"/>
      <c r="BS17" s="235"/>
      <c r="BT17" s="235"/>
      <c r="BU17" s="235"/>
      <c r="BV17" s="235"/>
      <c r="BW17" s="235"/>
      <c r="BX17" s="235"/>
      <c r="BY17" s="235"/>
      <c r="BZ17" s="235"/>
      <c r="CA17" s="235"/>
      <c r="CB17" s="235"/>
      <c r="CC17" s="235"/>
      <c r="CD17" s="235"/>
      <c r="CE17" s="235"/>
      <c r="CF17" s="235"/>
      <c r="CG17" s="235"/>
      <c r="CH17" s="235"/>
      <c r="CI17" s="235"/>
      <c r="CJ17" s="235"/>
      <c r="CK17" s="235"/>
      <c r="CL17" s="235"/>
      <c r="CM17" s="235"/>
      <c r="CN17" s="235"/>
      <c r="CO17" s="235"/>
      <c r="CP17" s="237"/>
      <c r="CQ17" s="235"/>
      <c r="CR17" s="236"/>
    </row>
    <row r="18" ht="26.25" spans="2:106">
      <c r="B18" s="55" t="s">
        <v>99</v>
      </c>
      <c r="C18" s="56"/>
      <c r="D18" s="235"/>
      <c r="E18" s="55"/>
      <c r="F18" s="235"/>
      <c r="G18" s="235"/>
      <c r="H18" s="235"/>
      <c r="I18" s="235"/>
      <c r="J18" s="235"/>
      <c r="K18" s="235"/>
      <c r="L18" s="235"/>
      <c r="M18" s="235"/>
      <c r="N18" s="235"/>
      <c r="O18" s="235"/>
      <c r="P18" s="235"/>
      <c r="Q18" s="235"/>
      <c r="R18" s="235"/>
      <c r="S18" s="235"/>
      <c r="T18" s="235"/>
      <c r="U18" s="235"/>
      <c r="V18" s="235"/>
      <c r="W18" s="235"/>
      <c r="X18" s="235"/>
      <c r="Y18" s="235"/>
      <c r="Z18" s="235"/>
      <c r="AA18" s="235"/>
      <c r="AB18" s="235"/>
      <c r="AC18" s="235"/>
      <c r="AD18" s="235"/>
      <c r="AE18" s="235"/>
      <c r="AF18" s="235"/>
      <c r="AG18" s="235"/>
      <c r="AH18" s="235"/>
      <c r="AI18" s="235"/>
      <c r="AJ18" s="235"/>
      <c r="AK18" s="235"/>
      <c r="AL18" s="235"/>
      <c r="AM18" s="235"/>
      <c r="AN18" s="235"/>
      <c r="AO18" s="235"/>
      <c r="AP18" s="235"/>
      <c r="AQ18" s="235"/>
      <c r="AR18" s="235"/>
      <c r="AS18" s="235"/>
      <c r="AT18" s="235"/>
      <c r="AU18" s="235"/>
      <c r="AV18" s="235"/>
      <c r="AW18" s="235"/>
      <c r="AX18" s="235"/>
      <c r="AY18" s="235"/>
      <c r="AZ18" s="235"/>
      <c r="BA18" s="235"/>
      <c r="BB18" s="235"/>
      <c r="BC18" s="235"/>
      <c r="BD18" s="235"/>
      <c r="BE18" s="235"/>
      <c r="BF18" s="235"/>
      <c r="BG18" s="235"/>
      <c r="BH18" s="235"/>
      <c r="BI18" s="235"/>
      <c r="BJ18" s="235"/>
      <c r="BK18" s="235"/>
      <c r="BL18" s="235"/>
      <c r="BM18" s="235"/>
      <c r="BN18" s="235"/>
      <c r="BO18" s="235"/>
      <c r="BP18" s="235"/>
      <c r="BQ18" s="235"/>
      <c r="BR18" s="235"/>
      <c r="BS18" s="235"/>
      <c r="BT18" s="235"/>
      <c r="BU18" s="235"/>
      <c r="BV18" s="235"/>
      <c r="BW18" s="235"/>
      <c r="BX18" s="235"/>
      <c r="BY18" s="235"/>
      <c r="BZ18" s="235"/>
      <c r="CA18" s="235"/>
      <c r="CB18" s="235"/>
      <c r="CC18" s="235"/>
      <c r="CD18" s="235"/>
      <c r="CE18" s="235"/>
      <c r="CF18" s="235"/>
      <c r="CG18" s="235"/>
      <c r="CH18" s="235"/>
      <c r="CI18" s="235"/>
      <c r="CJ18" s="235"/>
      <c r="CK18" s="235"/>
      <c r="CL18" s="235"/>
      <c r="CM18" s="235"/>
      <c r="CN18" s="235"/>
      <c r="CO18" s="235"/>
      <c r="CP18" s="235"/>
      <c r="CQ18" s="238"/>
      <c r="CR18" s="236"/>
      <c r="DB18" s="237" t="s">
        <v>113</v>
      </c>
    </row>
    <row r="19" ht="28.5" spans="2:149">
      <c r="B19" s="235"/>
      <c r="C19" s="236" t="s">
        <v>114</v>
      </c>
      <c r="D19" s="235"/>
      <c r="E19" s="235"/>
      <c r="F19" s="235"/>
      <c r="G19" s="235"/>
      <c r="H19" s="235"/>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c r="AG19" s="235"/>
      <c r="AH19" s="235"/>
      <c r="AI19" s="235"/>
      <c r="AJ19" s="235"/>
      <c r="AK19" s="235"/>
      <c r="AL19" s="235"/>
      <c r="AM19" s="235"/>
      <c r="AN19" s="235"/>
      <c r="AO19" s="235"/>
      <c r="AP19" s="235"/>
      <c r="AQ19" s="235"/>
      <c r="AR19" s="235"/>
      <c r="AS19" s="235"/>
      <c r="AT19" s="235"/>
      <c r="AU19" s="235"/>
      <c r="AV19" s="235"/>
      <c r="AW19" s="235"/>
      <c r="AX19" s="235"/>
      <c r="AY19" s="235"/>
      <c r="AZ19" s="235"/>
      <c r="BA19" s="235"/>
      <c r="BB19" s="235"/>
      <c r="BC19" s="235"/>
      <c r="BD19" s="235"/>
      <c r="BE19" s="235"/>
      <c r="BF19" s="235"/>
      <c r="BG19" s="235"/>
      <c r="BH19" s="235"/>
      <c r="BI19" s="235"/>
      <c r="BJ19" s="235"/>
      <c r="BK19" s="235"/>
      <c r="BL19" s="235"/>
      <c r="BM19" s="235"/>
      <c r="BN19" s="235"/>
      <c r="BO19" s="235"/>
      <c r="BP19" s="235"/>
      <c r="BQ19" s="235"/>
      <c r="BR19" s="235"/>
      <c r="BS19" s="235"/>
      <c r="BT19" s="235"/>
      <c r="BU19" s="235"/>
      <c r="BV19" s="235"/>
      <c r="BW19" s="235"/>
      <c r="BX19" s="235"/>
      <c r="BY19" s="235"/>
      <c r="BZ19" s="235"/>
      <c r="CA19" s="235"/>
      <c r="CB19" s="235"/>
      <c r="CC19" s="235"/>
      <c r="CD19" s="235"/>
      <c r="CE19" s="235"/>
      <c r="CF19" s="235"/>
      <c r="CG19" s="235"/>
      <c r="CH19" s="235"/>
      <c r="CI19" s="235"/>
      <c r="CJ19" s="235"/>
      <c r="CK19" s="235"/>
      <c r="CL19" s="235"/>
      <c r="CM19" s="236"/>
      <c r="CN19" s="235"/>
      <c r="CO19" s="235"/>
      <c r="CP19" s="235"/>
      <c r="CQ19" s="238"/>
      <c r="CR19" s="236"/>
      <c r="CS19" s="236"/>
      <c r="CT19" s="236"/>
      <c r="CU19" s="236"/>
      <c r="CV19" s="236"/>
      <c r="CW19" s="236"/>
      <c r="CX19" s="236"/>
      <c r="EP19" s="242"/>
      <c r="EQ19" s="242"/>
      <c r="ER19" s="126"/>
      <c r="ES19" s="126"/>
    </row>
    <row r="20" ht="28.5" spans="2:149">
      <c r="B20" s="235"/>
      <c r="C20" s="236" t="s">
        <v>115</v>
      </c>
      <c r="D20" s="235"/>
      <c r="E20" s="235"/>
      <c r="F20" s="235"/>
      <c r="G20" s="235"/>
      <c r="H20" s="235"/>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c r="AG20" s="235"/>
      <c r="AH20" s="235"/>
      <c r="AI20" s="235"/>
      <c r="AJ20" s="235"/>
      <c r="AK20" s="235"/>
      <c r="AL20" s="235"/>
      <c r="AM20" s="235"/>
      <c r="AN20" s="235"/>
      <c r="AO20" s="235"/>
      <c r="AP20" s="235"/>
      <c r="AQ20" s="235"/>
      <c r="AR20" s="235"/>
      <c r="AS20" s="235"/>
      <c r="AT20" s="235"/>
      <c r="AU20" s="235"/>
      <c r="AV20" s="235"/>
      <c r="AW20" s="235"/>
      <c r="AX20" s="235"/>
      <c r="AY20" s="235"/>
      <c r="AZ20" s="235"/>
      <c r="BA20" s="235"/>
      <c r="BB20" s="235"/>
      <c r="BC20" s="235"/>
      <c r="BD20" s="235"/>
      <c r="BE20" s="235"/>
      <c r="BF20" s="235"/>
      <c r="BG20" s="235"/>
      <c r="BH20" s="235"/>
      <c r="BI20" s="235"/>
      <c r="BJ20" s="235"/>
      <c r="BK20" s="235"/>
      <c r="BL20" s="235"/>
      <c r="BM20" s="235"/>
      <c r="BN20" s="235"/>
      <c r="BO20" s="235"/>
      <c r="BP20" s="235"/>
      <c r="BQ20" s="235"/>
      <c r="BR20" s="235"/>
      <c r="BS20" s="235"/>
      <c r="BT20" s="235"/>
      <c r="BU20" s="235"/>
      <c r="BV20" s="235"/>
      <c r="BW20" s="235"/>
      <c r="BX20" s="235"/>
      <c r="BY20" s="235"/>
      <c r="BZ20" s="235"/>
      <c r="CA20" s="235"/>
      <c r="CB20" s="235"/>
      <c r="CC20" s="235"/>
      <c r="CD20" s="235"/>
      <c r="CE20" s="235"/>
      <c r="CF20" s="235"/>
      <c r="CG20" s="235"/>
      <c r="CH20" s="235"/>
      <c r="CI20" s="235"/>
      <c r="CJ20" s="235"/>
      <c r="CK20" s="235"/>
      <c r="CL20" s="235"/>
      <c r="CM20" s="236"/>
      <c r="CN20" s="235"/>
      <c r="CO20" s="235"/>
      <c r="CP20" s="235"/>
      <c r="CQ20" s="238"/>
      <c r="CR20" s="16"/>
      <c r="CS20" s="236"/>
      <c r="CT20" s="236"/>
      <c r="CU20" s="236"/>
      <c r="CV20" s="236"/>
      <c r="CW20" s="236"/>
      <c r="CX20" s="236"/>
      <c r="EP20" s="126"/>
      <c r="EQ20" s="126"/>
      <c r="ER20" s="126"/>
      <c r="ES20" s="126"/>
    </row>
    <row r="21" ht="28.5" spans="2:149">
      <c r="B21" s="235"/>
      <c r="C21" s="236" t="s">
        <v>106</v>
      </c>
      <c r="D21" s="235"/>
      <c r="E21" s="235"/>
      <c r="F21" s="235"/>
      <c r="G21" s="235"/>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5"/>
      <c r="AY21" s="235"/>
      <c r="AZ21" s="235"/>
      <c r="BA21" s="235"/>
      <c r="BB21" s="235"/>
      <c r="BC21" s="235"/>
      <c r="BD21" s="235"/>
      <c r="BE21" s="235"/>
      <c r="BF21" s="235"/>
      <c r="BG21" s="235"/>
      <c r="BH21" s="235"/>
      <c r="BI21" s="235"/>
      <c r="BJ21" s="235"/>
      <c r="BK21" s="235"/>
      <c r="BL21" s="235"/>
      <c r="BM21" s="235"/>
      <c r="BN21" s="235"/>
      <c r="BO21" s="235"/>
      <c r="BP21" s="235"/>
      <c r="BQ21" s="235"/>
      <c r="BR21" s="235"/>
      <c r="BS21" s="235"/>
      <c r="BT21" s="235"/>
      <c r="BU21" s="235"/>
      <c r="BV21" s="235"/>
      <c r="BW21" s="235"/>
      <c r="BX21" s="235"/>
      <c r="BY21" s="235"/>
      <c r="BZ21" s="235"/>
      <c r="CA21" s="235"/>
      <c r="CB21" s="235"/>
      <c r="CC21" s="235"/>
      <c r="CD21" s="235"/>
      <c r="CE21" s="235"/>
      <c r="CF21" s="235"/>
      <c r="CG21" s="235"/>
      <c r="CH21" s="235"/>
      <c r="CI21" s="235"/>
      <c r="CJ21" s="235"/>
      <c r="CK21" s="235"/>
      <c r="CL21" s="235"/>
      <c r="CM21" s="236"/>
      <c r="CN21" s="235"/>
      <c r="CO21" s="235"/>
      <c r="CP21" s="235"/>
      <c r="CQ21" s="235"/>
      <c r="CS21" s="236"/>
      <c r="CT21" s="236"/>
      <c r="CU21" s="236"/>
      <c r="CV21" s="236"/>
      <c r="CW21" s="236"/>
      <c r="CX21" s="236"/>
      <c r="EP21" s="126"/>
      <c r="EQ21" s="126"/>
      <c r="ER21" s="126"/>
      <c r="ES21" s="126"/>
    </row>
    <row r="22" ht="28.5" spans="2:149">
      <c r="B22" s="235"/>
      <c r="C22" s="56"/>
      <c r="D22" s="235"/>
      <c r="E22" s="235"/>
      <c r="F22" s="235"/>
      <c r="G22" s="235"/>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5"/>
      <c r="AY22" s="235"/>
      <c r="AZ22" s="235"/>
      <c r="BA22" s="235"/>
      <c r="BB22" s="235"/>
      <c r="BC22" s="235"/>
      <c r="BD22" s="235"/>
      <c r="BE22" s="235"/>
      <c r="BF22" s="235"/>
      <c r="BG22" s="235"/>
      <c r="BH22" s="235"/>
      <c r="BI22" s="235"/>
      <c r="BJ22" s="235"/>
      <c r="BK22" s="235"/>
      <c r="BL22" s="235"/>
      <c r="BM22" s="235"/>
      <c r="BN22" s="235"/>
      <c r="BO22" s="235"/>
      <c r="BP22" s="235"/>
      <c r="BQ22" s="235"/>
      <c r="BR22" s="235"/>
      <c r="BS22" s="235"/>
      <c r="BT22" s="235"/>
      <c r="BU22" s="235"/>
      <c r="BV22" s="235"/>
      <c r="BW22" s="235"/>
      <c r="BX22" s="235"/>
      <c r="BY22" s="235"/>
      <c r="BZ22" s="235"/>
      <c r="CA22" s="235"/>
      <c r="CB22" s="235"/>
      <c r="CC22" s="235"/>
      <c r="CD22" s="235"/>
      <c r="CE22" s="235"/>
      <c r="CF22" s="235"/>
      <c r="CG22" s="235"/>
      <c r="CH22" s="235"/>
      <c r="CI22" s="235"/>
      <c r="CJ22" s="235"/>
      <c r="CK22" s="235"/>
      <c r="CL22" s="235"/>
      <c r="CM22" s="239"/>
      <c r="CN22" s="235"/>
      <c r="CO22" s="235"/>
      <c r="CP22" s="235"/>
      <c r="CQ22" s="235"/>
      <c r="EP22" s="126"/>
      <c r="EQ22" s="126"/>
      <c r="ER22" s="126"/>
      <c r="ES22" s="126"/>
    </row>
    <row r="23" ht="28.5" spans="2:149">
      <c r="B23" s="235"/>
      <c r="C23" s="56"/>
      <c r="D23" s="235"/>
      <c r="E23" s="235"/>
      <c r="F23" s="235"/>
      <c r="G23" s="235"/>
      <c r="H23" s="235"/>
      <c r="I23" s="235"/>
      <c r="J23" s="235"/>
      <c r="K23" s="235"/>
      <c r="L23" s="235"/>
      <c r="M23" s="235"/>
      <c r="N23" s="235"/>
      <c r="O23" s="235"/>
      <c r="P23" s="235"/>
      <c r="Q23" s="235"/>
      <c r="R23" s="235"/>
      <c r="S23" s="235"/>
      <c r="T23" s="235"/>
      <c r="U23" s="235"/>
      <c r="V23" s="235"/>
      <c r="W23" s="235"/>
      <c r="X23" s="235"/>
      <c r="Y23" s="235"/>
      <c r="Z23" s="235"/>
      <c r="AA23" s="235"/>
      <c r="AB23" s="235"/>
      <c r="AC23" s="235"/>
      <c r="AD23" s="235"/>
      <c r="AE23" s="235"/>
      <c r="AF23" s="235"/>
      <c r="AG23" s="235"/>
      <c r="AH23" s="235"/>
      <c r="AI23" s="235"/>
      <c r="AJ23" s="235"/>
      <c r="AK23" s="235"/>
      <c r="AL23" s="235"/>
      <c r="AM23" s="235"/>
      <c r="AN23" s="235"/>
      <c r="AO23" s="235"/>
      <c r="AP23" s="235"/>
      <c r="AQ23" s="235"/>
      <c r="AR23" s="235"/>
      <c r="AS23" s="235"/>
      <c r="AT23" s="235"/>
      <c r="AU23" s="235"/>
      <c r="AV23" s="235"/>
      <c r="AW23" s="235"/>
      <c r="AX23" s="235"/>
      <c r="AY23" s="235"/>
      <c r="AZ23" s="235"/>
      <c r="BA23" s="235"/>
      <c r="BB23" s="235"/>
      <c r="BC23" s="235"/>
      <c r="BD23" s="235"/>
      <c r="BE23" s="235"/>
      <c r="BF23" s="235"/>
      <c r="BG23" s="235"/>
      <c r="BH23" s="235"/>
      <c r="BI23" s="235"/>
      <c r="BJ23" s="235"/>
      <c r="BK23" s="235"/>
      <c r="BL23" s="235"/>
      <c r="BM23" s="235"/>
      <c r="BN23" s="235"/>
      <c r="BO23" s="235"/>
      <c r="BP23" s="235"/>
      <c r="BQ23" s="235"/>
      <c r="BR23" s="235"/>
      <c r="BS23" s="235"/>
      <c r="BT23" s="235"/>
      <c r="BU23" s="235"/>
      <c r="BV23" s="235"/>
      <c r="BW23" s="235"/>
      <c r="BX23" s="235"/>
      <c r="BY23" s="235"/>
      <c r="BZ23" s="235"/>
      <c r="CA23" s="235"/>
      <c r="CB23" s="235"/>
      <c r="CC23" s="235"/>
      <c r="CD23" s="235"/>
      <c r="CE23" s="235"/>
      <c r="CF23" s="235"/>
      <c r="CG23" s="235"/>
      <c r="CH23" s="235"/>
      <c r="CI23" s="235"/>
      <c r="CJ23" s="235"/>
      <c r="CK23" s="235"/>
      <c r="CL23" s="235"/>
      <c r="CM23" s="235"/>
      <c r="CN23" s="235"/>
      <c r="CO23" s="235"/>
      <c r="CP23" s="235"/>
      <c r="CQ23" s="235"/>
      <c r="EP23" s="126"/>
      <c r="EQ23" s="126"/>
      <c r="ER23" s="126"/>
      <c r="ES23" s="126"/>
    </row>
  </sheetData>
  <mergeCells count="123">
    <mergeCell ref="B2:ET2"/>
    <mergeCell ref="F4:AY4"/>
    <mergeCell ref="BE4:CX4"/>
    <mergeCell ref="F5:Q5"/>
    <mergeCell ref="W5:AH5"/>
    <mergeCell ref="AN5:AY5"/>
    <mergeCell ref="BE5:BP5"/>
    <mergeCell ref="BV5:CG5"/>
    <mergeCell ref="CM5:CX5"/>
    <mergeCell ref="DG9:DK9"/>
    <mergeCell ref="EW9:FA9"/>
    <mergeCell ref="FD9:FH9"/>
    <mergeCell ref="FK9:FO9"/>
    <mergeCell ref="FR9:FV9"/>
    <mergeCell ref="FY9:GC9"/>
    <mergeCell ref="GF9:GJ9"/>
    <mergeCell ref="F10:Q10"/>
    <mergeCell ref="W10:AH10"/>
    <mergeCell ref="AN10:AY10"/>
    <mergeCell ref="BE10:BP10"/>
    <mergeCell ref="BV10:CG10"/>
    <mergeCell ref="CM10:DC10"/>
    <mergeCell ref="D17:E17"/>
    <mergeCell ref="CS19:CX19"/>
    <mergeCell ref="CS20:CX20"/>
    <mergeCell ref="CS21:CX21"/>
    <mergeCell ref="B4:B6"/>
    <mergeCell ref="B7:B8"/>
    <mergeCell ref="C4:C6"/>
    <mergeCell ref="C7:C8"/>
    <mergeCell ref="D4:D6"/>
    <mergeCell ref="E4:E6"/>
    <mergeCell ref="R5:R6"/>
    <mergeCell ref="S5:S6"/>
    <mergeCell ref="T5:T6"/>
    <mergeCell ref="U5:U6"/>
    <mergeCell ref="V5:V6"/>
    <mergeCell ref="AI5:AI6"/>
    <mergeCell ref="AJ5:AJ6"/>
    <mergeCell ref="AK5:AK6"/>
    <mergeCell ref="AL5:AL6"/>
    <mergeCell ref="AM5:AM6"/>
    <mergeCell ref="AZ5:AZ6"/>
    <mergeCell ref="BA5:BA6"/>
    <mergeCell ref="BB5:BB6"/>
    <mergeCell ref="BC5:BC6"/>
    <mergeCell ref="BD5:BD6"/>
    <mergeCell ref="BQ5:BQ6"/>
    <mergeCell ref="BR5:BR6"/>
    <mergeCell ref="BS5:BS6"/>
    <mergeCell ref="BT5:BT6"/>
    <mergeCell ref="BU5:BU6"/>
    <mergeCell ref="CH5:CH6"/>
    <mergeCell ref="CI5:CI6"/>
    <mergeCell ref="CJ5:CJ6"/>
    <mergeCell ref="CK5:CK6"/>
    <mergeCell ref="CL5:CL6"/>
    <mergeCell ref="CY5:CY6"/>
    <mergeCell ref="CZ5:CZ6"/>
    <mergeCell ref="DA5:DA6"/>
    <mergeCell ref="DB5:DB6"/>
    <mergeCell ref="DC5:DC6"/>
    <mergeCell ref="DG5:DG6"/>
    <mergeCell ref="DH5:DH6"/>
    <mergeCell ref="DI5:DI6"/>
    <mergeCell ref="DJ5:DJ6"/>
    <mergeCell ref="DK5:DK6"/>
    <mergeCell ref="DN5:DN6"/>
    <mergeCell ref="DO5:DO6"/>
    <mergeCell ref="DP5:DP6"/>
    <mergeCell ref="DQ5:DQ6"/>
    <mergeCell ref="DR5:DR6"/>
    <mergeCell ref="DU5:DU6"/>
    <mergeCell ref="DV5:DV6"/>
    <mergeCell ref="DW5:DW6"/>
    <mergeCell ref="DX5:DX6"/>
    <mergeCell ref="DY5:DY6"/>
    <mergeCell ref="EB5:EB6"/>
    <mergeCell ref="EC5:EC6"/>
    <mergeCell ref="ED5:ED6"/>
    <mergeCell ref="EE5:EE6"/>
    <mergeCell ref="EF5:EF6"/>
    <mergeCell ref="EI5:EI6"/>
    <mergeCell ref="EJ5:EJ6"/>
    <mergeCell ref="EK5:EK6"/>
    <mergeCell ref="EL5:EL6"/>
    <mergeCell ref="EM5:EM6"/>
    <mergeCell ref="EP5:EP6"/>
    <mergeCell ref="EQ5:EQ6"/>
    <mergeCell ref="ER5:ER6"/>
    <mergeCell ref="ES5:ES6"/>
    <mergeCell ref="ET5:ET6"/>
    <mergeCell ref="EW5:EW6"/>
    <mergeCell ref="EX5:EX6"/>
    <mergeCell ref="EY5:EY6"/>
    <mergeCell ref="EZ5:EZ6"/>
    <mergeCell ref="FA5:FA6"/>
    <mergeCell ref="FD5:FD6"/>
    <mergeCell ref="FE5:FE6"/>
    <mergeCell ref="FF5:FF6"/>
    <mergeCell ref="FG5:FG6"/>
    <mergeCell ref="FH5:FH6"/>
    <mergeCell ref="FK5:FK6"/>
    <mergeCell ref="FL5:FL6"/>
    <mergeCell ref="FM5:FM6"/>
    <mergeCell ref="FN5:FN6"/>
    <mergeCell ref="FO5:FO6"/>
    <mergeCell ref="FR5:FR6"/>
    <mergeCell ref="FS5:FS6"/>
    <mergeCell ref="FT5:FT6"/>
    <mergeCell ref="FU5:FU6"/>
    <mergeCell ref="FV5:FV6"/>
    <mergeCell ref="FY5:FY6"/>
    <mergeCell ref="FZ5:FZ6"/>
    <mergeCell ref="GA5:GA6"/>
    <mergeCell ref="GB5:GB6"/>
    <mergeCell ref="GC5:GC6"/>
    <mergeCell ref="GF5:GF6"/>
    <mergeCell ref="GG5:GG6"/>
    <mergeCell ref="GH5:GH6"/>
    <mergeCell ref="GI5:GI6"/>
    <mergeCell ref="GJ5:GJ6"/>
    <mergeCell ref="B9:E10"/>
  </mergeCells>
  <printOptions horizontalCentered="1"/>
  <pageMargins left="0.196850393700787" right="0.196850393700787" top="0.94488188976378" bottom="0.748031496062992" header="0.31496062992126" footer="0.31496062992126"/>
  <pageSetup paperSize="17" scale="28"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pageSetUpPr fitToPage="1"/>
  </sheetPr>
  <dimension ref="B2:GJ22"/>
  <sheetViews>
    <sheetView showGridLines="0" view="pageBreakPreview" zoomScale="55" zoomScaleNormal="55" topLeftCell="CX1" workbookViewId="0">
      <selection activeCell="GE7" sqref="GE7"/>
    </sheetView>
  </sheetViews>
  <sheetFormatPr defaultColWidth="11.3714285714286" defaultRowHeight="23.25"/>
  <cols>
    <col min="1" max="1" width="3" style="16" customWidth="1"/>
    <col min="2" max="2" width="48.6285714285714" style="17" customWidth="1"/>
    <col min="3" max="3" width="41.8761904761905" style="17" customWidth="1"/>
    <col min="4" max="4" width="48.6285714285714" style="17" customWidth="1"/>
    <col min="5" max="5" width="46" style="17" customWidth="1"/>
    <col min="6" max="6" width="14.247619047619" style="17" hidden="1" customWidth="1"/>
    <col min="7" max="12" width="14.1238095238095" style="17" hidden="1" customWidth="1"/>
    <col min="13" max="13" width="14.247619047619" style="17" hidden="1" customWidth="1"/>
    <col min="14" max="17" width="14.1238095238095" style="17" hidden="1" customWidth="1"/>
    <col min="18" max="18" width="18.8761904761905" style="17" hidden="1" customWidth="1"/>
    <col min="19" max="19" width="16" style="17" hidden="1" customWidth="1"/>
    <col min="20" max="20" width="15.6285714285714" style="17" hidden="1" customWidth="1"/>
    <col min="21" max="21" width="16.247619047619" style="17" hidden="1" customWidth="1"/>
    <col min="22" max="22" width="17" style="17" hidden="1" customWidth="1"/>
    <col min="23" max="23" width="15.8761904761905" style="17" hidden="1" customWidth="1"/>
    <col min="24" max="28" width="14.247619047619" style="17" hidden="1" customWidth="1"/>
    <col min="29" max="29" width="17.752380952381" style="17" hidden="1" customWidth="1"/>
    <col min="30" max="34" width="14.247619047619" style="17" hidden="1" customWidth="1"/>
    <col min="35" max="35" width="18.8761904761905" style="17" hidden="1" customWidth="1"/>
    <col min="36" max="36" width="16" style="17" hidden="1" customWidth="1"/>
    <col min="37" max="37" width="15.6285714285714" style="17" hidden="1" customWidth="1"/>
    <col min="38" max="38" width="16.247619047619" style="17" hidden="1" customWidth="1"/>
    <col min="39" max="39" width="17" style="17" hidden="1" customWidth="1"/>
    <col min="40" max="40" width="17.1238095238095" style="17" hidden="1" customWidth="1"/>
    <col min="41" max="41" width="16.752380952381" style="17" hidden="1" customWidth="1"/>
    <col min="42" max="42" width="17.1238095238095" style="17" hidden="1" customWidth="1"/>
    <col min="43" max="43" width="17.3714285714286" style="17" hidden="1" customWidth="1"/>
    <col min="44" max="44" width="17.8761904761905" style="17" hidden="1" customWidth="1"/>
    <col min="45" max="45" width="16.752380952381" style="17" hidden="1" customWidth="1"/>
    <col min="46" max="48" width="17.3714285714286" style="17" hidden="1" customWidth="1"/>
    <col min="49" max="49" width="17.1238095238095" style="17" hidden="1" customWidth="1"/>
    <col min="50" max="51" width="17.3714285714286" style="17" hidden="1" customWidth="1"/>
    <col min="52" max="52" width="18.8761904761905" style="17" hidden="1" customWidth="1"/>
    <col min="53" max="53" width="16" style="17" hidden="1" customWidth="1"/>
    <col min="54" max="54" width="15.6285714285714" style="17" hidden="1" customWidth="1"/>
    <col min="55" max="55" width="16.247619047619" style="17" hidden="1" customWidth="1"/>
    <col min="56" max="56" width="17" style="17" hidden="1" customWidth="1"/>
    <col min="57" max="68" width="14.247619047619" style="17" hidden="1" customWidth="1"/>
    <col min="69" max="69" width="18.8761904761905" style="17" hidden="1" customWidth="1"/>
    <col min="70" max="70" width="16" style="17" hidden="1" customWidth="1"/>
    <col min="71" max="71" width="15.6285714285714" style="17" hidden="1" customWidth="1"/>
    <col min="72" max="72" width="16.247619047619" style="17" hidden="1" customWidth="1"/>
    <col min="73" max="73" width="17" style="17" hidden="1" customWidth="1"/>
    <col min="74" max="85" width="14.247619047619" style="17" hidden="1" customWidth="1"/>
    <col min="86" max="86" width="18.8761904761905" style="17" hidden="1" customWidth="1"/>
    <col min="87" max="87" width="16" style="17" hidden="1" customWidth="1"/>
    <col min="88" max="88" width="15.6285714285714" style="17" hidden="1" customWidth="1"/>
    <col min="89" max="89" width="16.247619047619" style="17" hidden="1" customWidth="1"/>
    <col min="90" max="90" width="17" style="17" hidden="1" customWidth="1"/>
    <col min="91" max="91" width="25.6285714285714" style="17" customWidth="1"/>
    <col min="92" max="92" width="25.752380952381" style="17" customWidth="1"/>
    <col min="93" max="93" width="25.247619047619" style="17" customWidth="1"/>
    <col min="94" max="94" width="26.6285714285714" style="17" customWidth="1"/>
    <col min="95" max="95" width="26.247619047619" style="17" customWidth="1"/>
    <col min="96" max="96" width="27.6285714285714" style="17" customWidth="1"/>
    <col min="97" max="97" width="26.3714285714286" style="17" customWidth="1"/>
    <col min="98" max="98" width="25.3714285714286" style="17" customWidth="1"/>
    <col min="99" max="99" width="26.3714285714286" style="17" customWidth="1"/>
    <col min="100" max="101" width="25.1238095238095" style="17" customWidth="1"/>
    <col min="102" max="102" width="27.752380952381" style="17" customWidth="1"/>
    <col min="103" max="103" width="27.247619047619" style="17" customWidth="1"/>
    <col min="104" max="104" width="16" style="17" customWidth="1"/>
    <col min="105" max="105" width="24.8761904761905" style="17" customWidth="1"/>
    <col min="106" max="106" width="16.1238095238095" style="17" customWidth="1"/>
    <col min="107" max="107" width="21.3714285714286" style="17" customWidth="1"/>
    <col min="108" max="108" width="5.24761904761905" style="17" customWidth="1"/>
    <col min="109" max="109" width="0.247619047619048" style="17" customWidth="1"/>
    <col min="110" max="110" width="25.8761904761905" style="17" hidden="1" customWidth="1"/>
    <col min="111" max="111" width="28.6285714285714" style="17" hidden="1" customWidth="1"/>
    <col min="112" max="112" width="14.6285714285714" style="17" hidden="1" customWidth="1"/>
    <col min="113" max="113" width="22.3714285714286" style="17" hidden="1" customWidth="1"/>
    <col min="114" max="114" width="16.247619047619" style="17" hidden="1" customWidth="1"/>
    <col min="115" max="115" width="21.247619047619" style="17" hidden="1" customWidth="1"/>
    <col min="116" max="116" width="11.3714285714286" style="17" hidden="1" customWidth="1"/>
    <col min="117" max="117" width="26.1238095238095" style="17" hidden="1" customWidth="1"/>
    <col min="118" max="118" width="24" style="17" hidden="1" customWidth="1"/>
    <col min="119" max="119" width="23.6285714285714" style="17" hidden="1" customWidth="1"/>
    <col min="120" max="120" width="26.752380952381" style="17" hidden="1" customWidth="1"/>
    <col min="121" max="121" width="21.247619047619" style="17" hidden="1" customWidth="1"/>
    <col min="122" max="122" width="17" style="17" hidden="1" customWidth="1"/>
    <col min="123" max="123" width="8.24761904761905" style="17" hidden="1" customWidth="1"/>
    <col min="124" max="124" width="25.1238095238095" style="17" hidden="1" customWidth="1"/>
    <col min="125" max="125" width="25.752380952381" style="17" hidden="1" customWidth="1"/>
    <col min="126" max="126" width="23.8761904761905" style="17" hidden="1" customWidth="1"/>
    <col min="127" max="127" width="28.1238095238095" style="17" hidden="1" customWidth="1"/>
    <col min="128" max="128" width="24.8761904761905" style="17" hidden="1" customWidth="1"/>
    <col min="129" max="129" width="25.8761904761905" style="17" hidden="1" customWidth="1"/>
    <col min="130" max="130" width="10.8761904761905" style="17" customWidth="1"/>
    <col min="131" max="131" width="25.3714285714286" style="17" hidden="1" customWidth="1"/>
    <col min="132" max="132" width="23.3714285714286" style="17" hidden="1" customWidth="1"/>
    <col min="133" max="133" width="22.3714285714286" style="17" hidden="1" customWidth="1"/>
    <col min="134" max="134" width="22.1238095238095" style="17" hidden="1" customWidth="1"/>
    <col min="135" max="135" width="18.3714285714286" style="17" hidden="1" customWidth="1"/>
    <col min="136" max="136" width="19.8761904761905" style="17" hidden="1" customWidth="1"/>
    <col min="137" max="137" width="11.3714285714286" style="17" hidden="1" customWidth="1"/>
    <col min="138" max="139" width="25.1238095238095" style="17" hidden="1" customWidth="1"/>
    <col min="140" max="140" width="23.8761904761905" style="17" hidden="1" customWidth="1"/>
    <col min="141" max="141" width="28.1238095238095" style="17" hidden="1" customWidth="1"/>
    <col min="142" max="142" width="24.8761904761905" style="17" hidden="1" customWidth="1"/>
    <col min="143" max="143" width="25.8761904761905" style="17" hidden="1" customWidth="1"/>
    <col min="144" max="144" width="11.3714285714286" style="17" hidden="1" customWidth="1"/>
    <col min="145" max="145" width="40.8761904761905" style="17" hidden="1" customWidth="1"/>
    <col min="146" max="150" width="31.752380952381" style="17" hidden="1" customWidth="1"/>
    <col min="151" max="151" width="11.3714285714286" style="17" hidden="1" customWidth="1"/>
    <col min="152" max="152" width="35" style="18" hidden="1" customWidth="1"/>
    <col min="153" max="153" width="31.6285714285714" style="16" hidden="1" customWidth="1"/>
    <col min="154" max="155" width="31.752380952381" style="16" hidden="1" customWidth="1"/>
    <col min="156" max="156" width="31.6285714285714" style="16" hidden="1" customWidth="1"/>
    <col min="157" max="157" width="31.752380952381" style="16" hidden="1" customWidth="1"/>
    <col min="158" max="158" width="3" style="16" customWidth="1"/>
    <col min="159" max="159" width="26.247619047619" style="16" hidden="1" customWidth="1"/>
    <col min="160" max="160" width="25.752380952381" style="16" hidden="1" customWidth="1"/>
    <col min="161" max="161" width="14.247619047619" style="16" hidden="1" customWidth="1"/>
    <col min="162" max="162" width="25" style="16" hidden="1" customWidth="1"/>
    <col min="163" max="163" width="15" style="16" hidden="1" customWidth="1"/>
    <col min="164" max="164" width="17.8761904761905" style="16" hidden="1" customWidth="1"/>
    <col min="165" max="165" width="11.3714285714286" style="16" hidden="1" customWidth="1"/>
    <col min="166" max="166" width="26.247619047619" style="16" hidden="1" customWidth="1"/>
    <col min="167" max="167" width="25.8761904761905" style="16" hidden="1" customWidth="1"/>
    <col min="168" max="168" width="16.752380952381" style="16" hidden="1" customWidth="1"/>
    <col min="169" max="169" width="26.1238095238095" style="16" hidden="1" customWidth="1"/>
    <col min="170" max="170" width="16.6285714285714" style="16" hidden="1" customWidth="1"/>
    <col min="171" max="171" width="22.8761904761905" style="16" hidden="1" customWidth="1"/>
    <col min="172" max="172" width="11.3714285714286" style="16" hidden="1" customWidth="1"/>
    <col min="173" max="173" width="27.1238095238095" style="16" hidden="1" customWidth="1"/>
    <col min="174" max="174" width="25" style="16" hidden="1" customWidth="1"/>
    <col min="175" max="175" width="21.8761904761905" style="16" hidden="1" customWidth="1"/>
    <col min="176" max="176" width="23.752380952381" style="16" hidden="1" customWidth="1"/>
    <col min="177" max="177" width="20.3714285714286" style="16" hidden="1" customWidth="1"/>
    <col min="178" max="178" width="21.6285714285714" style="16" hidden="1" customWidth="1"/>
    <col min="179" max="179" width="11.3714285714286" style="16" customWidth="1"/>
    <col min="180" max="180" width="25.752380952381" style="16" hidden="1" customWidth="1"/>
    <col min="181" max="181" width="25.247619047619" style="16" hidden="1" customWidth="1"/>
    <col min="182" max="182" width="15.247619047619" style="16" hidden="1" customWidth="1"/>
    <col min="183" max="183" width="25.247619047619" style="16" hidden="1" customWidth="1"/>
    <col min="184" max="184" width="16" style="16" hidden="1" customWidth="1"/>
    <col min="185" max="185" width="21.247619047619" style="16" hidden="1" customWidth="1"/>
    <col min="186" max="186" width="5" style="16" customWidth="1"/>
    <col min="187" max="187" width="30.247619047619" style="16" customWidth="1"/>
    <col min="188" max="188" width="23.247619047619" style="16" customWidth="1"/>
    <col min="189" max="189" width="22" style="16" customWidth="1"/>
    <col min="190" max="190" width="26.1238095238095" style="16" customWidth="1"/>
    <col min="191" max="191" width="23" style="16" customWidth="1"/>
    <col min="192" max="192" width="23.6285714285714" style="16" customWidth="1"/>
    <col min="193" max="193" width="10.1238095238095" style="16" customWidth="1"/>
    <col min="194" max="241" width="11.3714285714286" style="16" customWidth="1"/>
    <col min="242" max="16384" width="11.3714285714286" style="16"/>
  </cols>
  <sheetData>
    <row r="2" ht="41.25" customHeight="1" spans="2:150">
      <c r="B2" s="19" t="s">
        <v>7</v>
      </c>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19"/>
      <c r="ES2" s="19"/>
      <c r="ET2" s="19"/>
    </row>
    <row r="3" ht="24" spans="146:146">
      <c r="EP3" s="127"/>
    </row>
    <row r="4" ht="35.25" customHeight="1" spans="2:150">
      <c r="B4" s="20" t="s">
        <v>8</v>
      </c>
      <c r="C4" s="20" t="s">
        <v>9</v>
      </c>
      <c r="D4" s="20" t="s">
        <v>10</v>
      </c>
      <c r="E4" s="20" t="s">
        <v>11</v>
      </c>
      <c r="F4" s="21" t="s">
        <v>95</v>
      </c>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1" t="s">
        <v>95</v>
      </c>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87"/>
      <c r="CN4" s="87"/>
      <c r="CO4" s="87"/>
      <c r="CP4" s="87"/>
      <c r="CQ4" s="87"/>
      <c r="CR4" s="87"/>
      <c r="CS4" s="87"/>
      <c r="CT4" s="87"/>
      <c r="CU4" s="87"/>
      <c r="CV4" s="87"/>
      <c r="CW4" s="87"/>
      <c r="CX4" s="95"/>
      <c r="CY4" s="96"/>
      <c r="CZ4" s="96"/>
      <c r="DA4" s="96"/>
      <c r="DB4" s="96"/>
      <c r="DC4" s="96"/>
      <c r="DD4" s="96"/>
      <c r="DE4" s="96"/>
      <c r="DF4" s="96"/>
      <c r="DG4" s="96"/>
      <c r="DH4" s="96"/>
      <c r="DI4" s="96"/>
      <c r="DJ4" s="96"/>
      <c r="DK4" s="96"/>
      <c r="DL4" s="96"/>
      <c r="DM4" s="96"/>
      <c r="DN4" s="96"/>
      <c r="DO4" s="96"/>
      <c r="DP4" s="96"/>
      <c r="DQ4" s="96"/>
      <c r="DR4" s="96"/>
      <c r="DS4" s="96"/>
      <c r="DT4" s="96"/>
      <c r="DU4" s="96"/>
      <c r="DV4" s="96"/>
      <c r="DW4" s="96"/>
      <c r="DX4" s="96"/>
      <c r="DY4" s="96"/>
      <c r="DZ4" s="96"/>
      <c r="EA4" s="96"/>
      <c r="EB4" s="96"/>
      <c r="EC4" s="96"/>
      <c r="ED4" s="96"/>
      <c r="EE4" s="96"/>
      <c r="EF4" s="96"/>
      <c r="EG4" s="96"/>
      <c r="EH4" s="96"/>
      <c r="EI4" s="96"/>
      <c r="EJ4" s="96"/>
      <c r="EK4" s="96"/>
      <c r="EL4" s="96"/>
      <c r="EM4" s="96"/>
      <c r="EN4" s="96"/>
      <c r="EO4" s="96"/>
      <c r="EP4" s="128"/>
      <c r="EQ4" s="96"/>
      <c r="ER4" s="96"/>
      <c r="ES4" s="96"/>
      <c r="ET4" s="96"/>
    </row>
    <row r="5" ht="52.5" customHeight="1" spans="2:192">
      <c r="B5" s="23"/>
      <c r="C5" s="23"/>
      <c r="D5" s="23"/>
      <c r="E5" s="23"/>
      <c r="F5" s="24">
        <v>2013</v>
      </c>
      <c r="G5" s="25"/>
      <c r="H5" s="25"/>
      <c r="I5" s="25"/>
      <c r="J5" s="25"/>
      <c r="K5" s="25"/>
      <c r="L5" s="25"/>
      <c r="M5" s="25"/>
      <c r="N5" s="25"/>
      <c r="O5" s="25"/>
      <c r="P5" s="25"/>
      <c r="Q5" s="58"/>
      <c r="R5" s="28" t="s">
        <v>13</v>
      </c>
      <c r="S5" s="29" t="s">
        <v>14</v>
      </c>
      <c r="T5" s="29" t="s">
        <v>15</v>
      </c>
      <c r="U5" s="59" t="s">
        <v>16</v>
      </c>
      <c r="V5" s="60" t="s">
        <v>17</v>
      </c>
      <c r="W5" s="24">
        <v>2014</v>
      </c>
      <c r="X5" s="25"/>
      <c r="Y5" s="25"/>
      <c r="Z5" s="25"/>
      <c r="AA5" s="25"/>
      <c r="AB5" s="25"/>
      <c r="AC5" s="25"/>
      <c r="AD5" s="25"/>
      <c r="AE5" s="25"/>
      <c r="AF5" s="25"/>
      <c r="AG5" s="25"/>
      <c r="AH5" s="58"/>
      <c r="AI5" s="28" t="s">
        <v>13</v>
      </c>
      <c r="AJ5" s="29" t="s">
        <v>14</v>
      </c>
      <c r="AK5" s="29" t="s">
        <v>15</v>
      </c>
      <c r="AL5" s="59" t="s">
        <v>16</v>
      </c>
      <c r="AM5" s="60" t="s">
        <v>17</v>
      </c>
      <c r="AN5" s="21">
        <v>2015</v>
      </c>
      <c r="AO5" s="22"/>
      <c r="AP5" s="22"/>
      <c r="AQ5" s="22"/>
      <c r="AR5" s="22"/>
      <c r="AS5" s="22"/>
      <c r="AT5" s="22"/>
      <c r="AU5" s="22"/>
      <c r="AV5" s="22"/>
      <c r="AW5" s="22"/>
      <c r="AX5" s="22"/>
      <c r="AY5" s="79"/>
      <c r="AZ5" s="28" t="s">
        <v>13</v>
      </c>
      <c r="BA5" s="29" t="s">
        <v>14</v>
      </c>
      <c r="BB5" s="29" t="s">
        <v>15</v>
      </c>
      <c r="BC5" s="29" t="s">
        <v>16</v>
      </c>
      <c r="BD5" s="60" t="s">
        <v>17</v>
      </c>
      <c r="BE5" s="24">
        <v>2016</v>
      </c>
      <c r="BF5" s="25"/>
      <c r="BG5" s="25"/>
      <c r="BH5" s="25"/>
      <c r="BI5" s="25"/>
      <c r="BJ5" s="25"/>
      <c r="BK5" s="25"/>
      <c r="BL5" s="25"/>
      <c r="BM5" s="25"/>
      <c r="BN5" s="25"/>
      <c r="BO5" s="25"/>
      <c r="BP5" s="58"/>
      <c r="BQ5" s="28" t="s">
        <v>13</v>
      </c>
      <c r="BR5" s="29" t="s">
        <v>14</v>
      </c>
      <c r="BS5" s="29" t="s">
        <v>15</v>
      </c>
      <c r="BT5" s="29" t="s">
        <v>16</v>
      </c>
      <c r="BU5" s="60" t="s">
        <v>17</v>
      </c>
      <c r="BV5" s="24">
        <v>2017</v>
      </c>
      <c r="BW5" s="25"/>
      <c r="BX5" s="25"/>
      <c r="BY5" s="25"/>
      <c r="BZ5" s="25"/>
      <c r="CA5" s="25"/>
      <c r="CB5" s="25"/>
      <c r="CC5" s="25"/>
      <c r="CD5" s="25"/>
      <c r="CE5" s="25"/>
      <c r="CF5" s="25"/>
      <c r="CG5" s="58"/>
      <c r="CH5" s="28" t="s">
        <v>13</v>
      </c>
      <c r="CI5" s="29" t="s">
        <v>14</v>
      </c>
      <c r="CJ5" s="29" t="s">
        <v>15</v>
      </c>
      <c r="CK5" s="29" t="s">
        <v>16</v>
      </c>
      <c r="CL5" s="88" t="s">
        <v>17</v>
      </c>
      <c r="CM5" s="89" t="s">
        <v>116</v>
      </c>
      <c r="CN5" s="90"/>
      <c r="CO5" s="90"/>
      <c r="CP5" s="90"/>
      <c r="CQ5" s="90"/>
      <c r="CR5" s="90"/>
      <c r="CS5" s="90"/>
      <c r="CT5" s="90"/>
      <c r="CU5" s="90"/>
      <c r="CV5" s="90"/>
      <c r="CW5" s="90"/>
      <c r="CX5" s="97"/>
      <c r="CY5" s="98" t="s">
        <v>13</v>
      </c>
      <c r="CZ5" s="99" t="s">
        <v>14</v>
      </c>
      <c r="DA5" s="29" t="s">
        <v>15</v>
      </c>
      <c r="DB5" s="104" t="s">
        <v>16</v>
      </c>
      <c r="DC5" s="105" t="s">
        <v>17</v>
      </c>
      <c r="DD5" s="96"/>
      <c r="DE5" s="96"/>
      <c r="DF5" s="96"/>
      <c r="DG5" s="28" t="s">
        <v>13</v>
      </c>
      <c r="DH5" s="29" t="s">
        <v>14</v>
      </c>
      <c r="DI5" s="29" t="s">
        <v>15</v>
      </c>
      <c r="DJ5" s="104" t="s">
        <v>16</v>
      </c>
      <c r="DK5" s="105" t="s">
        <v>17</v>
      </c>
      <c r="DL5" s="96"/>
      <c r="DM5" s="96"/>
      <c r="DN5" s="28" t="s">
        <v>13</v>
      </c>
      <c r="DO5" s="29" t="s">
        <v>14</v>
      </c>
      <c r="DP5" s="29" t="s">
        <v>15</v>
      </c>
      <c r="DQ5" s="104" t="s">
        <v>16</v>
      </c>
      <c r="DR5" s="105" t="s">
        <v>17</v>
      </c>
      <c r="DS5" s="96"/>
      <c r="DT5" s="96"/>
      <c r="DU5" s="28" t="s">
        <v>13</v>
      </c>
      <c r="DV5" s="29" t="s">
        <v>14</v>
      </c>
      <c r="DW5" s="29" t="s">
        <v>15</v>
      </c>
      <c r="DX5" s="104" t="s">
        <v>16</v>
      </c>
      <c r="DY5" s="105" t="s">
        <v>17</v>
      </c>
      <c r="DZ5" s="96"/>
      <c r="EA5" s="96"/>
      <c r="EB5" s="28" t="s">
        <v>13</v>
      </c>
      <c r="EC5" s="29" t="s">
        <v>14</v>
      </c>
      <c r="ED5" s="29" t="s">
        <v>15</v>
      </c>
      <c r="EE5" s="104" t="s">
        <v>16</v>
      </c>
      <c r="EF5" s="105" t="s">
        <v>17</v>
      </c>
      <c r="EG5" s="96"/>
      <c r="EH5" s="96"/>
      <c r="EI5" s="28" t="s">
        <v>13</v>
      </c>
      <c r="EJ5" s="29" t="s">
        <v>14</v>
      </c>
      <c r="EK5" s="29" t="s">
        <v>15</v>
      </c>
      <c r="EL5" s="104" t="s">
        <v>16</v>
      </c>
      <c r="EM5" s="105" t="s">
        <v>17</v>
      </c>
      <c r="EN5" s="96"/>
      <c r="EO5" s="129"/>
      <c r="EP5" s="130" t="s">
        <v>13</v>
      </c>
      <c r="EQ5" s="131" t="s">
        <v>14</v>
      </c>
      <c r="ER5" s="131" t="s">
        <v>15</v>
      </c>
      <c r="ES5" s="132" t="s">
        <v>16</v>
      </c>
      <c r="ET5" s="133" t="s">
        <v>17</v>
      </c>
      <c r="EW5" s="28" t="s">
        <v>13</v>
      </c>
      <c r="EX5" s="29" t="s">
        <v>14</v>
      </c>
      <c r="EY5" s="29" t="s">
        <v>15</v>
      </c>
      <c r="EZ5" s="104" t="s">
        <v>16</v>
      </c>
      <c r="FA5" s="105" t="s">
        <v>17</v>
      </c>
      <c r="FD5" s="145" t="s">
        <v>13</v>
      </c>
      <c r="FE5" s="155" t="s">
        <v>14</v>
      </c>
      <c r="FF5" s="155" t="s">
        <v>15</v>
      </c>
      <c r="FG5" s="156" t="s">
        <v>16</v>
      </c>
      <c r="FH5" s="157" t="s">
        <v>17</v>
      </c>
      <c r="FJ5" s="17"/>
      <c r="FK5" s="221" t="s">
        <v>13</v>
      </c>
      <c r="FL5" s="146" t="s">
        <v>14</v>
      </c>
      <c r="FM5" s="146" t="s">
        <v>15</v>
      </c>
      <c r="FN5" s="224" t="s">
        <v>16</v>
      </c>
      <c r="FO5" s="225" t="s">
        <v>17</v>
      </c>
      <c r="FR5" s="28" t="s">
        <v>13</v>
      </c>
      <c r="FS5" s="29" t="s">
        <v>14</v>
      </c>
      <c r="FT5" s="29" t="s">
        <v>15</v>
      </c>
      <c r="FU5" s="104" t="s">
        <v>16</v>
      </c>
      <c r="FV5" s="105" t="s">
        <v>17</v>
      </c>
      <c r="FX5" s="96"/>
      <c r="FY5" s="28" t="s">
        <v>13</v>
      </c>
      <c r="FZ5" s="29" t="s">
        <v>14</v>
      </c>
      <c r="GA5" s="29" t="s">
        <v>15</v>
      </c>
      <c r="GB5" s="104" t="s">
        <v>16</v>
      </c>
      <c r="GC5" s="105" t="s">
        <v>17</v>
      </c>
      <c r="GE5" s="169"/>
      <c r="GF5" s="170" t="s">
        <v>13</v>
      </c>
      <c r="GG5" s="171" t="s">
        <v>14</v>
      </c>
      <c r="GH5" s="171" t="s">
        <v>15</v>
      </c>
      <c r="GI5" s="172" t="s">
        <v>16</v>
      </c>
      <c r="GJ5" s="173" t="s">
        <v>17</v>
      </c>
    </row>
    <row r="6" ht="52.5" customHeight="1" spans="2:192">
      <c r="B6" s="26"/>
      <c r="C6" s="26"/>
      <c r="D6" s="26"/>
      <c r="E6" s="26"/>
      <c r="F6" s="28" t="s">
        <v>18</v>
      </c>
      <c r="G6" s="29" t="s">
        <v>19</v>
      </c>
      <c r="H6" s="29" t="s">
        <v>20</v>
      </c>
      <c r="I6" s="29" t="s">
        <v>21</v>
      </c>
      <c r="J6" s="29" t="s">
        <v>20</v>
      </c>
      <c r="K6" s="29" t="s">
        <v>22</v>
      </c>
      <c r="L6" s="29" t="s">
        <v>22</v>
      </c>
      <c r="M6" s="29" t="s">
        <v>21</v>
      </c>
      <c r="N6" s="29" t="s">
        <v>23</v>
      </c>
      <c r="O6" s="29" t="s">
        <v>24</v>
      </c>
      <c r="P6" s="29" t="s">
        <v>25</v>
      </c>
      <c r="Q6" s="59" t="s">
        <v>26</v>
      </c>
      <c r="R6" s="61"/>
      <c r="S6" s="62"/>
      <c r="T6" s="62"/>
      <c r="U6" s="63"/>
      <c r="V6" s="64"/>
      <c r="W6" s="65" t="s">
        <v>27</v>
      </c>
      <c r="X6" s="66" t="s">
        <v>19</v>
      </c>
      <c r="Y6" s="66" t="s">
        <v>20</v>
      </c>
      <c r="Z6" s="66" t="s">
        <v>21</v>
      </c>
      <c r="AA6" s="66" t="s">
        <v>20</v>
      </c>
      <c r="AB6" s="66" t="s">
        <v>22</v>
      </c>
      <c r="AC6" s="66" t="s">
        <v>22</v>
      </c>
      <c r="AD6" s="66" t="s">
        <v>21</v>
      </c>
      <c r="AE6" s="66" t="s">
        <v>23</v>
      </c>
      <c r="AF6" s="66" t="s">
        <v>24</v>
      </c>
      <c r="AG6" s="66" t="s">
        <v>25</v>
      </c>
      <c r="AH6" s="77" t="s">
        <v>26</v>
      </c>
      <c r="AI6" s="61"/>
      <c r="AJ6" s="62"/>
      <c r="AK6" s="62"/>
      <c r="AL6" s="63"/>
      <c r="AM6" s="64"/>
      <c r="AN6" s="28" t="s">
        <v>27</v>
      </c>
      <c r="AO6" s="29" t="s">
        <v>19</v>
      </c>
      <c r="AP6" s="29" t="s">
        <v>20</v>
      </c>
      <c r="AQ6" s="29" t="s">
        <v>21</v>
      </c>
      <c r="AR6" s="29" t="s">
        <v>20</v>
      </c>
      <c r="AS6" s="29" t="s">
        <v>22</v>
      </c>
      <c r="AT6" s="29" t="s">
        <v>22</v>
      </c>
      <c r="AU6" s="29" t="s">
        <v>21</v>
      </c>
      <c r="AV6" s="29" t="s">
        <v>23</v>
      </c>
      <c r="AW6" s="29" t="s">
        <v>24</v>
      </c>
      <c r="AX6" s="29" t="s">
        <v>25</v>
      </c>
      <c r="AY6" s="59" t="s">
        <v>26</v>
      </c>
      <c r="AZ6" s="61"/>
      <c r="BA6" s="62"/>
      <c r="BB6" s="62"/>
      <c r="BC6" s="62"/>
      <c r="BD6" s="80"/>
      <c r="BE6" s="81" t="s">
        <v>27</v>
      </c>
      <c r="BF6" s="82" t="s">
        <v>19</v>
      </c>
      <c r="BG6" s="82" t="s">
        <v>20</v>
      </c>
      <c r="BH6" s="82" t="s">
        <v>21</v>
      </c>
      <c r="BI6" s="82" t="s">
        <v>20</v>
      </c>
      <c r="BJ6" s="82" t="s">
        <v>22</v>
      </c>
      <c r="BK6" s="82" t="s">
        <v>22</v>
      </c>
      <c r="BL6" s="82" t="s">
        <v>21</v>
      </c>
      <c r="BM6" s="82" t="s">
        <v>23</v>
      </c>
      <c r="BN6" s="82" t="s">
        <v>24</v>
      </c>
      <c r="BO6" s="82" t="s">
        <v>25</v>
      </c>
      <c r="BP6" s="85" t="s">
        <v>26</v>
      </c>
      <c r="BQ6" s="61"/>
      <c r="BR6" s="62"/>
      <c r="BS6" s="62"/>
      <c r="BT6" s="62"/>
      <c r="BU6" s="64"/>
      <c r="BV6" s="81" t="s">
        <v>27</v>
      </c>
      <c r="BW6" s="82" t="s">
        <v>19</v>
      </c>
      <c r="BX6" s="82" t="s">
        <v>20</v>
      </c>
      <c r="BY6" s="82" t="s">
        <v>21</v>
      </c>
      <c r="BZ6" s="82" t="s">
        <v>20</v>
      </c>
      <c r="CA6" s="82" t="s">
        <v>22</v>
      </c>
      <c r="CB6" s="82" t="s">
        <v>22</v>
      </c>
      <c r="CC6" s="82" t="s">
        <v>21</v>
      </c>
      <c r="CD6" s="82" t="s">
        <v>23</v>
      </c>
      <c r="CE6" s="82" t="s">
        <v>24</v>
      </c>
      <c r="CF6" s="82" t="s">
        <v>25</v>
      </c>
      <c r="CG6" s="85" t="s">
        <v>26</v>
      </c>
      <c r="CH6" s="61"/>
      <c r="CI6" s="62"/>
      <c r="CJ6" s="62"/>
      <c r="CK6" s="62"/>
      <c r="CL6" s="91"/>
      <c r="CM6" s="81" t="s">
        <v>27</v>
      </c>
      <c r="CN6" s="82" t="s">
        <v>19</v>
      </c>
      <c r="CO6" s="82" t="s">
        <v>20</v>
      </c>
      <c r="CP6" s="82" t="s">
        <v>21</v>
      </c>
      <c r="CQ6" s="82" t="s">
        <v>20</v>
      </c>
      <c r="CR6" s="82" t="s">
        <v>22</v>
      </c>
      <c r="CS6" s="82" t="s">
        <v>22</v>
      </c>
      <c r="CT6" s="82" t="s">
        <v>21</v>
      </c>
      <c r="CU6" s="82" t="s">
        <v>23</v>
      </c>
      <c r="CV6" s="82" t="s">
        <v>24</v>
      </c>
      <c r="CW6" s="82" t="s">
        <v>25</v>
      </c>
      <c r="CX6" s="85" t="s">
        <v>26</v>
      </c>
      <c r="CY6" s="100"/>
      <c r="CZ6" s="101"/>
      <c r="DA6" s="62"/>
      <c r="DB6" s="106"/>
      <c r="DC6" s="85"/>
      <c r="DD6" s="96"/>
      <c r="DE6" s="96"/>
      <c r="DF6" s="28" t="s">
        <v>27</v>
      </c>
      <c r="DG6" s="61"/>
      <c r="DH6" s="62"/>
      <c r="DI6" s="62"/>
      <c r="DJ6" s="106"/>
      <c r="DK6" s="85"/>
      <c r="DL6" s="96"/>
      <c r="DM6" s="29" t="s">
        <v>19</v>
      </c>
      <c r="DN6" s="61"/>
      <c r="DO6" s="62"/>
      <c r="DP6" s="62"/>
      <c r="DQ6" s="106"/>
      <c r="DR6" s="85"/>
      <c r="DS6" s="96"/>
      <c r="DT6" s="29" t="s">
        <v>20</v>
      </c>
      <c r="DU6" s="61"/>
      <c r="DV6" s="62"/>
      <c r="DW6" s="62"/>
      <c r="DX6" s="106"/>
      <c r="DY6" s="85"/>
      <c r="DZ6" s="96"/>
      <c r="EA6" s="29" t="s">
        <v>21</v>
      </c>
      <c r="EB6" s="61"/>
      <c r="EC6" s="62"/>
      <c r="ED6" s="62"/>
      <c r="EE6" s="106"/>
      <c r="EF6" s="85"/>
      <c r="EG6" s="96"/>
      <c r="EH6" s="29" t="s">
        <v>20</v>
      </c>
      <c r="EI6" s="61"/>
      <c r="EJ6" s="62"/>
      <c r="EK6" s="62"/>
      <c r="EL6" s="106"/>
      <c r="EM6" s="85"/>
      <c r="EN6" s="96"/>
      <c r="EO6" s="131" t="s">
        <v>22</v>
      </c>
      <c r="EP6" s="134"/>
      <c r="EQ6" s="135"/>
      <c r="ER6" s="135"/>
      <c r="ES6" s="136"/>
      <c r="ET6" s="137"/>
      <c r="EV6" s="131" t="s">
        <v>22</v>
      </c>
      <c r="EW6" s="61"/>
      <c r="EX6" s="62"/>
      <c r="EY6" s="62"/>
      <c r="EZ6" s="106"/>
      <c r="FA6" s="85"/>
      <c r="FC6" s="146" t="s">
        <v>21</v>
      </c>
      <c r="FD6" s="147"/>
      <c r="FE6" s="158"/>
      <c r="FF6" s="158"/>
      <c r="FG6" s="159"/>
      <c r="FH6" s="160"/>
      <c r="FJ6" s="146" t="s">
        <v>23</v>
      </c>
      <c r="FK6" s="222"/>
      <c r="FL6" s="223"/>
      <c r="FM6" s="223"/>
      <c r="FN6" s="226"/>
      <c r="FO6" s="227"/>
      <c r="FQ6" s="29" t="s">
        <v>24</v>
      </c>
      <c r="FR6" s="61"/>
      <c r="FS6" s="62"/>
      <c r="FT6" s="62"/>
      <c r="FU6" s="106"/>
      <c r="FV6" s="85"/>
      <c r="FX6" s="29" t="s">
        <v>25</v>
      </c>
      <c r="FY6" s="61"/>
      <c r="FZ6" s="62"/>
      <c r="GA6" s="62"/>
      <c r="GB6" s="106"/>
      <c r="GC6" s="85"/>
      <c r="GE6" s="171" t="s">
        <v>26</v>
      </c>
      <c r="GF6" s="174"/>
      <c r="GG6" s="175"/>
      <c r="GH6" s="175"/>
      <c r="GI6" s="176"/>
      <c r="GJ6" s="177"/>
    </row>
    <row r="7" s="15" customFormat="1" ht="147" customHeight="1" spans="2:192">
      <c r="B7" s="192" t="s">
        <v>117</v>
      </c>
      <c r="C7" s="193" t="s">
        <v>28</v>
      </c>
      <c r="D7" s="194" t="s">
        <v>88</v>
      </c>
      <c r="E7" s="195" t="s">
        <v>30</v>
      </c>
      <c r="F7" s="109">
        <v>832589.86</v>
      </c>
      <c r="G7" s="118">
        <v>1474197.71</v>
      </c>
      <c r="H7" s="118">
        <v>1391248.36</v>
      </c>
      <c r="I7" s="118">
        <v>1352331.09</v>
      </c>
      <c r="J7" s="118">
        <v>1415812.38</v>
      </c>
      <c r="K7" s="118">
        <v>1215902.78</v>
      </c>
      <c r="L7" s="118">
        <v>1691117.52</v>
      </c>
      <c r="M7" s="118">
        <v>910742.59</v>
      </c>
      <c r="N7" s="118">
        <v>1090259.89</v>
      </c>
      <c r="O7" s="118">
        <v>1129978.65</v>
      </c>
      <c r="P7" s="118">
        <v>1302826.78</v>
      </c>
      <c r="Q7" s="210">
        <v>1247787.35</v>
      </c>
      <c r="R7" s="119">
        <v>8408940.86</v>
      </c>
      <c r="S7" s="167">
        <f>R7/4</f>
        <v>2102235.215</v>
      </c>
      <c r="T7" s="167">
        <f>4126721.33+846857.91+453874.76+1218400.1</f>
        <v>6645854.1</v>
      </c>
      <c r="U7" s="113">
        <f>T7/4</f>
        <v>1661463.525</v>
      </c>
      <c r="V7" s="117" t="s">
        <v>31</v>
      </c>
      <c r="W7" s="109">
        <v>805618.16</v>
      </c>
      <c r="X7" s="118">
        <v>931673.02</v>
      </c>
      <c r="Y7" s="118">
        <v>1044152.23</v>
      </c>
      <c r="Z7" s="118">
        <v>991297.1</v>
      </c>
      <c r="AA7" s="118">
        <v>1097995.99</v>
      </c>
      <c r="AB7" s="118">
        <v>1110814.04</v>
      </c>
      <c r="AC7" s="118">
        <v>1478460.44</v>
      </c>
      <c r="AD7" s="118">
        <v>1104031.79</v>
      </c>
      <c r="AE7" s="118">
        <v>946096.64</v>
      </c>
      <c r="AF7" s="118">
        <v>1350463.75</v>
      </c>
      <c r="AG7" s="118">
        <v>1689852.14</v>
      </c>
      <c r="AH7" s="210">
        <v>1324352.44</v>
      </c>
      <c r="AI7" s="119">
        <v>8422005.49</v>
      </c>
      <c r="AJ7" s="111">
        <f>AI7/2</f>
        <v>4211002.745</v>
      </c>
      <c r="AK7" s="111">
        <v>5452802.25</v>
      </c>
      <c r="AL7" s="113">
        <f>AK7/2</f>
        <v>2726401.125</v>
      </c>
      <c r="AM7" s="117" t="s">
        <v>32</v>
      </c>
      <c r="AN7" s="109">
        <v>861015.97</v>
      </c>
      <c r="AO7" s="118">
        <v>755459.15</v>
      </c>
      <c r="AP7" s="118">
        <v>1336266.58</v>
      </c>
      <c r="AQ7" s="118">
        <v>1233210.32</v>
      </c>
      <c r="AR7" s="118">
        <v>1465926.33</v>
      </c>
      <c r="AS7" s="118">
        <v>919334.55</v>
      </c>
      <c r="AT7" s="118">
        <v>1246702.46</v>
      </c>
      <c r="AU7" s="118">
        <v>1049249.22</v>
      </c>
      <c r="AV7" s="118">
        <v>878537.26</v>
      </c>
      <c r="AW7" s="118">
        <v>830670.45</v>
      </c>
      <c r="AX7" s="118">
        <v>1618039.85</v>
      </c>
      <c r="AY7" s="210">
        <v>1168370.68</v>
      </c>
      <c r="AZ7" s="119">
        <v>7884789.55</v>
      </c>
      <c r="BA7" s="113">
        <f>AZ7/24</f>
        <v>328532.897916667</v>
      </c>
      <c r="BB7" s="113">
        <v>5477993.27</v>
      </c>
      <c r="BC7" s="113">
        <f>BB7/24</f>
        <v>228249.719583333</v>
      </c>
      <c r="BD7" s="117" t="s">
        <v>33</v>
      </c>
      <c r="BE7" s="214">
        <v>638015.34</v>
      </c>
      <c r="BF7" s="215">
        <v>568000.23</v>
      </c>
      <c r="BG7" s="215">
        <v>554364.66</v>
      </c>
      <c r="BH7" s="215">
        <v>653093.02</v>
      </c>
      <c r="BI7" s="215">
        <v>679526.33</v>
      </c>
      <c r="BJ7" s="215">
        <v>1629453.31</v>
      </c>
      <c r="BK7" s="215">
        <v>1101739.29</v>
      </c>
      <c r="BL7" s="215">
        <v>765982.25</v>
      </c>
      <c r="BM7" s="215">
        <v>785143.23</v>
      </c>
      <c r="BN7" s="215">
        <v>813950.11</v>
      </c>
      <c r="BO7" s="215">
        <v>996945.51</v>
      </c>
      <c r="BP7" s="216">
        <v>1385854.57</v>
      </c>
      <c r="BQ7" s="119"/>
      <c r="BR7" s="211"/>
      <c r="BS7" s="211"/>
      <c r="BT7" s="211"/>
      <c r="BU7" s="117"/>
      <c r="BV7" s="214">
        <v>641180.19</v>
      </c>
      <c r="BW7" s="215">
        <v>629669.26</v>
      </c>
      <c r="BX7" s="215">
        <v>1195051.54</v>
      </c>
      <c r="BY7" s="215">
        <v>701828.12</v>
      </c>
      <c r="BZ7" s="215">
        <v>913532.32</v>
      </c>
      <c r="CA7" s="215">
        <v>777204.46</v>
      </c>
      <c r="CB7" s="215">
        <v>1122160.88</v>
      </c>
      <c r="CC7" s="215">
        <v>882988.05</v>
      </c>
      <c r="CD7" s="215">
        <v>849971.17</v>
      </c>
      <c r="CE7" s="215">
        <v>1144915.69</v>
      </c>
      <c r="CF7" s="215">
        <v>1140221.28</v>
      </c>
      <c r="CG7" s="216">
        <v>1560549.33</v>
      </c>
      <c r="CH7" s="119"/>
      <c r="CI7" s="211"/>
      <c r="CJ7" s="211"/>
      <c r="CK7" s="211"/>
      <c r="CL7" s="217"/>
      <c r="CM7" s="214">
        <v>1042014.77</v>
      </c>
      <c r="CN7" s="214">
        <v>1359454.12</v>
      </c>
      <c r="CO7" s="214">
        <v>1468935.57</v>
      </c>
      <c r="CP7" s="214">
        <v>1426158.68</v>
      </c>
      <c r="CQ7" s="214">
        <v>1136361.68</v>
      </c>
      <c r="CR7" s="214">
        <v>1443804.09</v>
      </c>
      <c r="CS7" s="214">
        <v>1761683.65</v>
      </c>
      <c r="CT7" s="214">
        <v>1347242.68</v>
      </c>
      <c r="CU7" s="214">
        <v>1263009.73</v>
      </c>
      <c r="CV7" s="214">
        <v>1128639</v>
      </c>
      <c r="CW7" s="214">
        <v>1346736.2</v>
      </c>
      <c r="CX7" s="214">
        <v>1846709</v>
      </c>
      <c r="CY7" s="119">
        <f>+DG7+DN7+DU7+EB7+EI7+EP7+EW7+FD7+FK7+FR7+FY7+GF7</f>
        <v>14053684.48</v>
      </c>
      <c r="CZ7" s="111">
        <v>0</v>
      </c>
      <c r="DA7" s="111">
        <f>+DI7+DP7+DW7+ED7+EK7+ER7+EY7+FF7+FM7+FT7+GA7+GH7</f>
        <v>2517064.69</v>
      </c>
      <c r="DB7" s="167"/>
      <c r="DC7" s="178">
        <v>0</v>
      </c>
      <c r="DD7" s="108"/>
      <c r="DE7" s="108"/>
      <c r="DF7" s="109">
        <f>+CM7</f>
        <v>1042014.77</v>
      </c>
      <c r="DG7" s="110">
        <v>1028008.52</v>
      </c>
      <c r="DH7" s="111">
        <v>0</v>
      </c>
      <c r="DI7" s="110">
        <v>14006.25</v>
      </c>
      <c r="DJ7" s="113">
        <v>0</v>
      </c>
      <c r="DK7" s="117">
        <v>0</v>
      </c>
      <c r="DL7" s="108"/>
      <c r="DM7" s="118">
        <f>+CN7</f>
        <v>1359454.12</v>
      </c>
      <c r="DN7" s="119">
        <v>856738.97</v>
      </c>
      <c r="DO7" s="111">
        <v>0</v>
      </c>
      <c r="DP7" s="119">
        <v>502715.15</v>
      </c>
      <c r="DQ7" s="113">
        <v>0</v>
      </c>
      <c r="DR7" s="117">
        <v>0</v>
      </c>
      <c r="DS7" s="108"/>
      <c r="DT7" s="118">
        <f>+CO7</f>
        <v>1468935.57</v>
      </c>
      <c r="DU7" s="119">
        <v>1184381.5</v>
      </c>
      <c r="DV7" s="111"/>
      <c r="DW7" s="119">
        <v>284554.07</v>
      </c>
      <c r="DX7" s="113"/>
      <c r="DY7" s="117">
        <v>0</v>
      </c>
      <c r="DZ7" s="108"/>
      <c r="EA7" s="118">
        <f>+CP7</f>
        <v>1426158.68</v>
      </c>
      <c r="EB7" s="119">
        <v>999072.55</v>
      </c>
      <c r="EC7" s="111">
        <v>0</v>
      </c>
      <c r="ED7" s="119">
        <v>427086.13</v>
      </c>
      <c r="EE7" s="113">
        <v>0</v>
      </c>
      <c r="EF7" s="117">
        <v>0</v>
      </c>
      <c r="EG7" s="108"/>
      <c r="EH7" s="118">
        <f>+CQ7</f>
        <v>1136361.68</v>
      </c>
      <c r="EI7" s="119">
        <v>1102199.48</v>
      </c>
      <c r="EJ7" s="111">
        <v>0</v>
      </c>
      <c r="EK7" s="119">
        <v>34162.2</v>
      </c>
      <c r="EL7" s="113">
        <v>0</v>
      </c>
      <c r="EM7" s="117">
        <v>0</v>
      </c>
      <c r="EN7" s="108"/>
      <c r="EO7" s="138">
        <f>+CR7</f>
        <v>1443804.09</v>
      </c>
      <c r="EP7" s="139">
        <v>1224852.26</v>
      </c>
      <c r="EQ7" s="140">
        <v>0</v>
      </c>
      <c r="ER7" s="139">
        <v>218951.83</v>
      </c>
      <c r="ES7" s="141"/>
      <c r="ET7" s="142">
        <v>0</v>
      </c>
      <c r="EU7" s="108"/>
      <c r="EV7" s="138">
        <f>+CS7</f>
        <v>1761683.65</v>
      </c>
      <c r="EW7" s="148">
        <v>1662793.14</v>
      </c>
      <c r="EX7" s="149">
        <v>0</v>
      </c>
      <c r="EY7" s="148">
        <v>98890.51</v>
      </c>
      <c r="EZ7" s="150">
        <v>0</v>
      </c>
      <c r="FA7" s="151">
        <v>0</v>
      </c>
      <c r="FC7" s="118">
        <f>+CT7</f>
        <v>1347242.68</v>
      </c>
      <c r="FD7" s="119">
        <v>1230596.29</v>
      </c>
      <c r="FE7" s="111">
        <v>0</v>
      </c>
      <c r="FF7" s="119">
        <v>116646.39</v>
      </c>
      <c r="FG7" s="113">
        <v>0</v>
      </c>
      <c r="FH7" s="117">
        <v>0</v>
      </c>
      <c r="FJ7" s="118">
        <f>+CU7</f>
        <v>1263009.73</v>
      </c>
      <c r="FK7" s="119">
        <v>1073848.56</v>
      </c>
      <c r="FL7" s="111">
        <v>0</v>
      </c>
      <c r="FM7" s="119">
        <v>189161.17</v>
      </c>
      <c r="FN7" s="113"/>
      <c r="FO7" s="117">
        <v>0</v>
      </c>
      <c r="FQ7" s="118">
        <f>+CV7</f>
        <v>1128639</v>
      </c>
      <c r="FR7" s="119">
        <v>1095646.19</v>
      </c>
      <c r="FS7" s="111">
        <v>0</v>
      </c>
      <c r="FT7" s="119">
        <v>32992.81</v>
      </c>
      <c r="FU7" s="113">
        <v>0</v>
      </c>
      <c r="FV7" s="117">
        <v>0</v>
      </c>
      <c r="FX7" s="165">
        <f>+CW7</f>
        <v>1346736.2</v>
      </c>
      <c r="FY7" s="166">
        <v>1071701.14</v>
      </c>
      <c r="FZ7" s="111">
        <v>0</v>
      </c>
      <c r="GA7" s="167">
        <v>275035.06</v>
      </c>
      <c r="GB7" s="167">
        <v>0</v>
      </c>
      <c r="GC7" s="178">
        <v>0</v>
      </c>
      <c r="GE7" s="179">
        <f>+CX7</f>
        <v>1846709</v>
      </c>
      <c r="GF7" s="180">
        <v>1523845.88</v>
      </c>
      <c r="GG7" s="181">
        <v>0</v>
      </c>
      <c r="GH7" s="180">
        <v>322863.12</v>
      </c>
      <c r="GI7" s="181">
        <v>0</v>
      </c>
      <c r="GJ7" s="182">
        <v>0</v>
      </c>
    </row>
    <row r="8" s="15" customFormat="1" ht="354" customHeight="1" spans="2:192">
      <c r="B8" s="196"/>
      <c r="C8" s="197"/>
      <c r="D8" s="198" t="s">
        <v>118</v>
      </c>
      <c r="E8" s="199" t="s">
        <v>111</v>
      </c>
      <c r="F8" s="109">
        <v>0</v>
      </c>
      <c r="G8" s="118">
        <v>24402</v>
      </c>
      <c r="H8" s="118">
        <v>3850</v>
      </c>
      <c r="I8" s="118">
        <v>7316</v>
      </c>
      <c r="J8" s="118">
        <v>16216.8</v>
      </c>
      <c r="K8" s="118">
        <v>14894</v>
      </c>
      <c r="L8" s="118">
        <v>10185.6</v>
      </c>
      <c r="M8" s="118">
        <v>13150</v>
      </c>
      <c r="N8" s="118">
        <v>61317.75</v>
      </c>
      <c r="O8" s="118">
        <v>36393.6</v>
      </c>
      <c r="P8" s="118">
        <v>13508</v>
      </c>
      <c r="Q8" s="210">
        <v>58619</v>
      </c>
      <c r="R8" s="119">
        <v>236278.75</v>
      </c>
      <c r="S8" s="211">
        <f>R8/178</f>
        <v>1327.40870786517</v>
      </c>
      <c r="T8" s="211">
        <v>23574</v>
      </c>
      <c r="U8" s="113">
        <f>T8/178</f>
        <v>132.438202247191</v>
      </c>
      <c r="V8" s="117" t="s">
        <v>48</v>
      </c>
      <c r="W8" s="109">
        <v>0</v>
      </c>
      <c r="X8" s="118">
        <v>1400</v>
      </c>
      <c r="Y8" s="118">
        <v>21229</v>
      </c>
      <c r="Z8" s="118">
        <v>24780</v>
      </c>
      <c r="AA8" s="118">
        <v>53136.7</v>
      </c>
      <c r="AB8" s="118">
        <v>27865</v>
      </c>
      <c r="AC8" s="118">
        <v>27860</v>
      </c>
      <c r="AD8" s="118">
        <v>7392</v>
      </c>
      <c r="AE8" s="118">
        <v>14837</v>
      </c>
      <c r="AF8" s="118">
        <v>6799</v>
      </c>
      <c r="AG8" s="118">
        <v>120844</v>
      </c>
      <c r="AH8" s="210">
        <v>45931.5</v>
      </c>
      <c r="AI8" s="119">
        <v>352074.2</v>
      </c>
      <c r="AJ8" s="113">
        <f>AI8/478</f>
        <v>736.55690376569</v>
      </c>
      <c r="AK8" s="113">
        <v>0</v>
      </c>
      <c r="AL8" s="113">
        <v>0</v>
      </c>
      <c r="AM8" s="117" t="s">
        <v>49</v>
      </c>
      <c r="AN8" s="109">
        <v>660565.34</v>
      </c>
      <c r="AO8" s="118">
        <v>557473.81</v>
      </c>
      <c r="AP8" s="118">
        <v>536893.29</v>
      </c>
      <c r="AQ8" s="118">
        <v>517240.13</v>
      </c>
      <c r="AR8" s="118">
        <v>604120.95</v>
      </c>
      <c r="AS8" s="118">
        <v>578536.48</v>
      </c>
      <c r="AT8" s="118">
        <v>943425.64</v>
      </c>
      <c r="AU8" s="118">
        <v>558737.08</v>
      </c>
      <c r="AV8" s="118">
        <v>589362.17</v>
      </c>
      <c r="AW8" s="118">
        <v>538028.98</v>
      </c>
      <c r="AX8" s="118">
        <v>549265.24</v>
      </c>
      <c r="AY8" s="210">
        <v>969632.6</v>
      </c>
      <c r="AZ8" s="119">
        <v>7310406.04</v>
      </c>
      <c r="BA8" s="113">
        <f>AZ8/494</f>
        <v>14798.3927935223</v>
      </c>
      <c r="BB8" s="113">
        <v>292875.67</v>
      </c>
      <c r="BC8" s="113">
        <f>BB8/494</f>
        <v>592.865728744939</v>
      </c>
      <c r="BD8" s="117" t="s">
        <v>50</v>
      </c>
      <c r="BE8" s="109">
        <v>457132.55</v>
      </c>
      <c r="BF8" s="118">
        <v>631269.03</v>
      </c>
      <c r="BG8" s="118">
        <v>583620.63</v>
      </c>
      <c r="BH8" s="118">
        <v>634487.55</v>
      </c>
      <c r="BI8" s="118">
        <v>563705.19</v>
      </c>
      <c r="BJ8" s="118">
        <v>585132.45</v>
      </c>
      <c r="BK8" s="118">
        <v>979039.94</v>
      </c>
      <c r="BL8" s="118">
        <v>621577.64</v>
      </c>
      <c r="BM8" s="118">
        <v>569477.47</v>
      </c>
      <c r="BN8" s="118">
        <v>612051.68</v>
      </c>
      <c r="BO8" s="118">
        <v>594333.35</v>
      </c>
      <c r="BP8" s="210">
        <v>932480.31</v>
      </c>
      <c r="BQ8" s="119"/>
      <c r="BR8" s="113"/>
      <c r="BS8" s="113"/>
      <c r="BT8" s="113"/>
      <c r="BU8" s="117"/>
      <c r="BV8" s="109">
        <v>441739.22</v>
      </c>
      <c r="BW8" s="118">
        <v>330244.67</v>
      </c>
      <c r="BX8" s="118">
        <v>345010.84</v>
      </c>
      <c r="BY8" s="118">
        <v>361430.8</v>
      </c>
      <c r="BZ8" s="118">
        <v>327647.6</v>
      </c>
      <c r="CA8" s="118">
        <v>474758.73</v>
      </c>
      <c r="CB8" s="118">
        <v>770755</v>
      </c>
      <c r="CC8" s="118">
        <v>754128.19</v>
      </c>
      <c r="CD8" s="118">
        <v>670039.12</v>
      </c>
      <c r="CE8" s="118">
        <v>627772.22</v>
      </c>
      <c r="CF8" s="118">
        <v>631843.94</v>
      </c>
      <c r="CG8" s="210">
        <v>1004634.15</v>
      </c>
      <c r="CH8" s="119"/>
      <c r="CI8" s="113"/>
      <c r="CJ8" s="113"/>
      <c r="CK8" s="113"/>
      <c r="CL8" s="217"/>
      <c r="CM8" s="218">
        <v>736632.42</v>
      </c>
      <c r="CN8" s="218">
        <v>608808.92</v>
      </c>
      <c r="CO8" s="218">
        <v>611083.79</v>
      </c>
      <c r="CP8" s="218">
        <v>616564.94</v>
      </c>
      <c r="CQ8" s="218">
        <v>585436.2</v>
      </c>
      <c r="CR8" s="218">
        <v>641435.27</v>
      </c>
      <c r="CS8" s="218">
        <v>1269398.93</v>
      </c>
      <c r="CT8" s="218">
        <v>800294.84</v>
      </c>
      <c r="CU8" s="218">
        <v>655258.01</v>
      </c>
      <c r="CV8" s="218">
        <v>639734.72</v>
      </c>
      <c r="CW8" s="218">
        <v>625433.62</v>
      </c>
      <c r="CX8" s="218">
        <v>924013.95</v>
      </c>
      <c r="CY8" s="220">
        <f>+DG8+DN8+DU8+EB8+EI8+EP8+EW8+FD8+FK8+FR8+FY8+GF8</f>
        <v>8480039.2</v>
      </c>
      <c r="CZ8" s="168">
        <v>0</v>
      </c>
      <c r="DA8" s="168">
        <f>+DI8+DP8+DW8+ED8+EK8+ER8+EY8+FF8+FM8+FT8+GA8+GH8</f>
        <v>234056.41</v>
      </c>
      <c r="DB8" s="168">
        <v>0</v>
      </c>
      <c r="DC8" s="183">
        <v>0</v>
      </c>
      <c r="DD8" s="108"/>
      <c r="DE8" s="108"/>
      <c r="DF8" s="109">
        <f>+CM8</f>
        <v>736632.42</v>
      </c>
      <c r="DG8" s="110">
        <v>736632.42</v>
      </c>
      <c r="DH8" s="113">
        <v>0</v>
      </c>
      <c r="DI8" s="110">
        <v>0</v>
      </c>
      <c r="DJ8" s="113">
        <v>0</v>
      </c>
      <c r="DK8" s="117">
        <v>0</v>
      </c>
      <c r="DL8" s="108"/>
      <c r="DM8" s="118">
        <f>+CN8</f>
        <v>608808.92</v>
      </c>
      <c r="DN8" s="119">
        <v>605573.92</v>
      </c>
      <c r="DO8" s="113"/>
      <c r="DP8" s="119">
        <v>3235</v>
      </c>
      <c r="DQ8" s="113">
        <v>0</v>
      </c>
      <c r="DR8" s="117">
        <v>0</v>
      </c>
      <c r="DS8" s="108"/>
      <c r="DT8" s="118">
        <f>+CO8</f>
        <v>611083.79</v>
      </c>
      <c r="DU8" s="119">
        <v>605278.29</v>
      </c>
      <c r="DV8" s="113"/>
      <c r="DW8" s="119">
        <v>5805.5</v>
      </c>
      <c r="DX8" s="113"/>
      <c r="DY8" s="117">
        <v>0</v>
      </c>
      <c r="DZ8" s="108"/>
      <c r="EA8" s="118">
        <f>+CP8</f>
        <v>616564.94</v>
      </c>
      <c r="EB8" s="119">
        <v>604018.19</v>
      </c>
      <c r="EC8" s="113">
        <v>0</v>
      </c>
      <c r="ED8" s="119">
        <v>12546.75</v>
      </c>
      <c r="EE8" s="113">
        <v>0</v>
      </c>
      <c r="EF8" s="117">
        <v>0</v>
      </c>
      <c r="EG8" s="108"/>
      <c r="EH8" s="118">
        <f t="shared" ref="EH8" si="0">+CQ8</f>
        <v>585436.2</v>
      </c>
      <c r="EI8" s="119">
        <v>565830.2</v>
      </c>
      <c r="EJ8" s="113">
        <v>0</v>
      </c>
      <c r="EK8" s="119">
        <v>19606</v>
      </c>
      <c r="EL8" s="113">
        <v>0</v>
      </c>
      <c r="EM8" s="117">
        <v>0</v>
      </c>
      <c r="EN8" s="108"/>
      <c r="EO8" s="138">
        <f t="shared" ref="EO8" si="1">+CR8</f>
        <v>641435.27</v>
      </c>
      <c r="EP8" s="139">
        <v>593282.87</v>
      </c>
      <c r="EQ8" s="141">
        <v>0</v>
      </c>
      <c r="ER8" s="139">
        <v>48152.4</v>
      </c>
      <c r="ES8" s="141"/>
      <c r="ET8" s="142">
        <v>0</v>
      </c>
      <c r="EU8" s="108"/>
      <c r="EV8" s="138">
        <f t="shared" ref="EV8" si="2">+CS8</f>
        <v>1269398.93</v>
      </c>
      <c r="EW8" s="148">
        <v>1249749.92</v>
      </c>
      <c r="EX8" s="150">
        <v>0</v>
      </c>
      <c r="EY8" s="148">
        <v>19649.01</v>
      </c>
      <c r="EZ8" s="150">
        <v>0</v>
      </c>
      <c r="FA8" s="151">
        <v>0</v>
      </c>
      <c r="FC8" s="118">
        <f>+CT8</f>
        <v>800294.84</v>
      </c>
      <c r="FD8" s="119">
        <v>774348.09</v>
      </c>
      <c r="FE8" s="113">
        <v>0</v>
      </c>
      <c r="FF8" s="119">
        <v>25946.75</v>
      </c>
      <c r="FG8" s="113">
        <v>0</v>
      </c>
      <c r="FH8" s="117">
        <v>0</v>
      </c>
      <c r="FJ8" s="118">
        <f t="shared" ref="FJ8" si="3">+CU8</f>
        <v>655258.01</v>
      </c>
      <c r="FK8" s="119">
        <v>643904.01</v>
      </c>
      <c r="FL8" s="113"/>
      <c r="FM8" s="119">
        <v>11354</v>
      </c>
      <c r="FN8" s="113"/>
      <c r="FO8" s="117">
        <v>0</v>
      </c>
      <c r="FQ8" s="118">
        <f t="shared" ref="FQ8" si="4">+CV8</f>
        <v>639734.72</v>
      </c>
      <c r="FR8" s="119">
        <v>622309.72</v>
      </c>
      <c r="FS8" s="113">
        <v>0</v>
      </c>
      <c r="FT8" s="119">
        <v>17425</v>
      </c>
      <c r="FU8" s="113">
        <v>0</v>
      </c>
      <c r="FV8" s="117">
        <v>0</v>
      </c>
      <c r="FX8" s="165">
        <f t="shared" ref="FX8" si="5">+CW8</f>
        <v>625433.62</v>
      </c>
      <c r="FY8" s="168">
        <v>618206.87</v>
      </c>
      <c r="FZ8" s="168">
        <v>0</v>
      </c>
      <c r="GA8" s="168">
        <v>7226.75</v>
      </c>
      <c r="GB8" s="168">
        <v>0</v>
      </c>
      <c r="GC8" s="183">
        <v>0</v>
      </c>
      <c r="GE8" s="179">
        <f t="shared" ref="GE8" si="6">+CX8</f>
        <v>924013.95</v>
      </c>
      <c r="GF8" s="184">
        <v>860904.7</v>
      </c>
      <c r="GG8" s="185">
        <v>0</v>
      </c>
      <c r="GH8" s="184">
        <v>63109.25</v>
      </c>
      <c r="GI8" s="185">
        <v>0</v>
      </c>
      <c r="GJ8" s="186">
        <v>0</v>
      </c>
    </row>
    <row r="9" s="15" customFormat="1" ht="70.5" customHeight="1" spans="2:192">
      <c r="B9" s="200" t="s">
        <v>62</v>
      </c>
      <c r="C9" s="201"/>
      <c r="D9" s="201"/>
      <c r="E9" s="202"/>
      <c r="F9" s="203">
        <f t="shared" ref="F9:Q9" si="7">SUM(F7:F8)</f>
        <v>832589.86</v>
      </c>
      <c r="G9" s="203">
        <f t="shared" si="7"/>
        <v>1498599.71</v>
      </c>
      <c r="H9" s="203">
        <f t="shared" si="7"/>
        <v>1395098.36</v>
      </c>
      <c r="I9" s="203">
        <f t="shared" si="7"/>
        <v>1359647.09</v>
      </c>
      <c r="J9" s="203">
        <f t="shared" si="7"/>
        <v>1432029.18</v>
      </c>
      <c r="K9" s="203">
        <f t="shared" si="7"/>
        <v>1230796.78</v>
      </c>
      <c r="L9" s="203">
        <f t="shared" si="7"/>
        <v>1701303.12</v>
      </c>
      <c r="M9" s="203">
        <f t="shared" si="7"/>
        <v>923892.59</v>
      </c>
      <c r="N9" s="203">
        <f t="shared" si="7"/>
        <v>1151577.64</v>
      </c>
      <c r="O9" s="203">
        <f t="shared" si="7"/>
        <v>1166372.25</v>
      </c>
      <c r="P9" s="203">
        <f t="shared" si="7"/>
        <v>1316334.78</v>
      </c>
      <c r="Q9" s="114">
        <f t="shared" si="7"/>
        <v>1306406.35</v>
      </c>
      <c r="R9" s="17"/>
      <c r="S9" s="120"/>
      <c r="T9" s="17"/>
      <c r="U9" s="17"/>
      <c r="V9" s="17"/>
      <c r="W9" s="203">
        <f t="shared" ref="W9:AH9" si="8">SUM(W7:W8)</f>
        <v>805618.16</v>
      </c>
      <c r="X9" s="203">
        <f t="shared" si="8"/>
        <v>933073.02</v>
      </c>
      <c r="Y9" s="203">
        <f t="shared" si="8"/>
        <v>1065381.23</v>
      </c>
      <c r="Z9" s="203">
        <f t="shared" si="8"/>
        <v>1016077.1</v>
      </c>
      <c r="AA9" s="203">
        <f t="shared" si="8"/>
        <v>1151132.69</v>
      </c>
      <c r="AB9" s="203">
        <f t="shared" si="8"/>
        <v>1138679.04</v>
      </c>
      <c r="AC9" s="203">
        <f t="shared" si="8"/>
        <v>1506320.44</v>
      </c>
      <c r="AD9" s="203">
        <f t="shared" si="8"/>
        <v>1111423.79</v>
      </c>
      <c r="AE9" s="203">
        <f t="shared" si="8"/>
        <v>960933.64</v>
      </c>
      <c r="AF9" s="203">
        <f t="shared" si="8"/>
        <v>1357262.75</v>
      </c>
      <c r="AG9" s="203">
        <f t="shared" si="8"/>
        <v>1810696.14</v>
      </c>
      <c r="AH9" s="114">
        <f t="shared" si="8"/>
        <v>1370283.94</v>
      </c>
      <c r="AI9" s="17"/>
      <c r="AJ9" s="17"/>
      <c r="AK9" s="17"/>
      <c r="AL9" s="17"/>
      <c r="AM9" s="17"/>
      <c r="AN9" s="203">
        <f t="shared" ref="AN9:AY9" si="9">SUM(AN7:AN8)</f>
        <v>1521581.31</v>
      </c>
      <c r="AO9" s="203">
        <f t="shared" si="9"/>
        <v>1312932.96</v>
      </c>
      <c r="AP9" s="203">
        <f t="shared" si="9"/>
        <v>1873159.87</v>
      </c>
      <c r="AQ9" s="203">
        <f t="shared" si="9"/>
        <v>1750450.45</v>
      </c>
      <c r="AR9" s="203">
        <f t="shared" si="9"/>
        <v>2070047.28</v>
      </c>
      <c r="AS9" s="203">
        <f t="shared" si="9"/>
        <v>1497871.03</v>
      </c>
      <c r="AT9" s="203">
        <f t="shared" si="9"/>
        <v>2190128.1</v>
      </c>
      <c r="AU9" s="203">
        <f t="shared" si="9"/>
        <v>1607986.3</v>
      </c>
      <c r="AV9" s="203">
        <f t="shared" si="9"/>
        <v>1467899.43</v>
      </c>
      <c r="AW9" s="203">
        <f t="shared" si="9"/>
        <v>1368699.43</v>
      </c>
      <c r="AX9" s="203">
        <f t="shared" si="9"/>
        <v>2167305.09</v>
      </c>
      <c r="AY9" s="114">
        <f t="shared" si="9"/>
        <v>2138003.28</v>
      </c>
      <c r="AZ9" s="17"/>
      <c r="BA9" s="17"/>
      <c r="BB9" s="17"/>
      <c r="BC9" s="17"/>
      <c r="BD9" s="17"/>
      <c r="BE9" s="203">
        <f t="shared" ref="BE9:BP9" si="10">SUM(BE7:BE8)</f>
        <v>1095147.89</v>
      </c>
      <c r="BF9" s="203">
        <f t="shared" si="10"/>
        <v>1199269.26</v>
      </c>
      <c r="BG9" s="203">
        <f t="shared" si="10"/>
        <v>1137985.29</v>
      </c>
      <c r="BH9" s="203">
        <f t="shared" si="10"/>
        <v>1287580.57</v>
      </c>
      <c r="BI9" s="203">
        <f t="shared" si="10"/>
        <v>1243231.52</v>
      </c>
      <c r="BJ9" s="203">
        <f t="shared" si="10"/>
        <v>2214585.76</v>
      </c>
      <c r="BK9" s="203">
        <f t="shared" si="10"/>
        <v>2080779.23</v>
      </c>
      <c r="BL9" s="203">
        <f t="shared" si="10"/>
        <v>1387559.89</v>
      </c>
      <c r="BM9" s="203">
        <f t="shared" si="10"/>
        <v>1354620.7</v>
      </c>
      <c r="BN9" s="203">
        <f t="shared" si="10"/>
        <v>1426001.79</v>
      </c>
      <c r="BO9" s="203">
        <f t="shared" si="10"/>
        <v>1591278.86</v>
      </c>
      <c r="BP9" s="203">
        <f t="shared" si="10"/>
        <v>2318334.88</v>
      </c>
      <c r="BQ9" s="17"/>
      <c r="BR9" s="17"/>
      <c r="BS9" s="17"/>
      <c r="BT9" s="17"/>
      <c r="BU9" s="17"/>
      <c r="BV9" s="203">
        <f t="shared" ref="BV9:CG9" si="11">SUM(BV7:BV8)</f>
        <v>1082919.41</v>
      </c>
      <c r="BW9" s="203">
        <f t="shared" si="11"/>
        <v>959913.93</v>
      </c>
      <c r="BX9" s="203">
        <f t="shared" si="11"/>
        <v>1540062.38</v>
      </c>
      <c r="BY9" s="203">
        <f t="shared" si="11"/>
        <v>1063258.92</v>
      </c>
      <c r="BZ9" s="203">
        <f t="shared" si="11"/>
        <v>1241179.92</v>
      </c>
      <c r="CA9" s="203">
        <f t="shared" si="11"/>
        <v>1251963.19</v>
      </c>
      <c r="CB9" s="203">
        <f t="shared" si="11"/>
        <v>1892915.88</v>
      </c>
      <c r="CC9" s="203">
        <f t="shared" si="11"/>
        <v>1637116.24</v>
      </c>
      <c r="CD9" s="203">
        <f t="shared" si="11"/>
        <v>1520010.29</v>
      </c>
      <c r="CE9" s="203">
        <f t="shared" si="11"/>
        <v>1772687.91</v>
      </c>
      <c r="CF9" s="203">
        <f t="shared" si="11"/>
        <v>1772065.22</v>
      </c>
      <c r="CG9" s="203">
        <f t="shared" si="11"/>
        <v>2565183.48</v>
      </c>
      <c r="CH9" s="17"/>
      <c r="CI9" s="17"/>
      <c r="CJ9" s="17"/>
      <c r="CK9" s="17"/>
      <c r="CL9" s="17"/>
      <c r="CM9" s="219">
        <f t="shared" ref="CM9:CX9" si="12">SUM(CM7:CM8)</f>
        <v>1778647.19</v>
      </c>
      <c r="CN9" s="219">
        <f t="shared" si="12"/>
        <v>1968263.04</v>
      </c>
      <c r="CO9" s="219">
        <f t="shared" si="12"/>
        <v>2080019.36</v>
      </c>
      <c r="CP9" s="219">
        <f t="shared" si="12"/>
        <v>2042723.62</v>
      </c>
      <c r="CQ9" s="219">
        <f t="shared" si="12"/>
        <v>1721797.88</v>
      </c>
      <c r="CR9" s="219">
        <f t="shared" si="12"/>
        <v>2085239.36</v>
      </c>
      <c r="CS9" s="219">
        <f t="shared" si="12"/>
        <v>3031082.58</v>
      </c>
      <c r="CT9" s="219">
        <f t="shared" si="12"/>
        <v>2147537.52</v>
      </c>
      <c r="CU9" s="219">
        <f t="shared" si="12"/>
        <v>1918267.74</v>
      </c>
      <c r="CV9" s="219">
        <f t="shared" si="12"/>
        <v>1768373.72</v>
      </c>
      <c r="CW9" s="219">
        <f t="shared" si="12"/>
        <v>1972169.82</v>
      </c>
      <c r="CX9" s="219">
        <f t="shared" si="12"/>
        <v>2770722.95</v>
      </c>
      <c r="CY9" s="17"/>
      <c r="CZ9" s="17"/>
      <c r="DA9" s="17"/>
      <c r="DB9" s="17"/>
      <c r="DC9" s="17"/>
      <c r="DD9" s="108"/>
      <c r="DE9" s="108"/>
      <c r="DF9" s="114">
        <f>SUM(DF7:DF8)</f>
        <v>1778647.19</v>
      </c>
      <c r="DG9" s="115"/>
      <c r="DH9" s="116"/>
      <c r="DI9" s="116"/>
      <c r="DJ9" s="116"/>
      <c r="DK9" s="116"/>
      <c r="DL9" s="108"/>
      <c r="DM9" s="114">
        <f>SUM(DM7:DM8)</f>
        <v>1968263.04</v>
      </c>
      <c r="DN9" s="17"/>
      <c r="DO9" s="17"/>
      <c r="DP9" s="17"/>
      <c r="DQ9" s="17"/>
      <c r="DR9" s="17"/>
      <c r="DS9" s="108"/>
      <c r="DT9" s="114">
        <f>SUM(DT7:DT8)</f>
        <v>2080019.36</v>
      </c>
      <c r="DU9" s="17"/>
      <c r="DV9" s="17"/>
      <c r="DW9" s="17"/>
      <c r="DX9" s="17"/>
      <c r="DY9" s="17"/>
      <c r="DZ9" s="108"/>
      <c r="EA9" s="114">
        <f>SUM(EA7:EA8)</f>
        <v>2042723.62</v>
      </c>
      <c r="EB9" s="17"/>
      <c r="EC9" s="17"/>
      <c r="ED9" s="17"/>
      <c r="EE9" s="17"/>
      <c r="EF9" s="17"/>
      <c r="EG9" s="108"/>
      <c r="EH9" s="114">
        <f>SUM(EH7:EH8)</f>
        <v>1721797.88</v>
      </c>
      <c r="EI9" s="17"/>
      <c r="EJ9" s="17"/>
      <c r="EK9" s="17"/>
      <c r="EL9" s="17"/>
      <c r="EM9" s="17"/>
      <c r="EN9" s="108"/>
      <c r="EO9" s="143">
        <f>SUM(EO7:EO8)</f>
        <v>2085239.36</v>
      </c>
      <c r="EP9" s="144"/>
      <c r="EQ9" s="144"/>
      <c r="ER9" s="144"/>
      <c r="ES9" s="144"/>
      <c r="ET9" s="144"/>
      <c r="EU9" s="108"/>
      <c r="EV9" s="143">
        <f>SUM(EV7:EV8)</f>
        <v>3031082.58</v>
      </c>
      <c r="EW9" s="152"/>
      <c r="EX9" s="153"/>
      <c r="EY9" s="153"/>
      <c r="EZ9" s="153"/>
      <c r="FA9" s="153"/>
      <c r="FC9" s="114">
        <f>SUM(FC7:FC8)</f>
        <v>2147537.52</v>
      </c>
      <c r="FD9" s="115"/>
      <c r="FE9" s="116"/>
      <c r="FF9" s="116"/>
      <c r="FG9" s="116"/>
      <c r="FH9" s="116"/>
      <c r="FJ9" s="114">
        <f>SUM(FJ7:FJ8)</f>
        <v>1918267.74</v>
      </c>
      <c r="FK9" s="115"/>
      <c r="FL9" s="116"/>
      <c r="FM9" s="116"/>
      <c r="FN9" s="116"/>
      <c r="FO9" s="116"/>
      <c r="FQ9" s="114">
        <f>SUM(FQ7:FQ8)</f>
        <v>1768373.72</v>
      </c>
      <c r="FR9" s="163"/>
      <c r="FS9" s="164"/>
      <c r="FT9" s="164"/>
      <c r="FU9" s="164"/>
      <c r="FV9" s="164"/>
      <c r="FX9" s="114">
        <f>SUM(FX7:FX8)</f>
        <v>1972169.82</v>
      </c>
      <c r="FY9" s="115"/>
      <c r="FZ9" s="116"/>
      <c r="GA9" s="116"/>
      <c r="GB9" s="116"/>
      <c r="GC9" s="116"/>
      <c r="GE9" s="187">
        <f>SUM(GE7:GE8)</f>
        <v>2770722.95</v>
      </c>
      <c r="GF9" s="188"/>
      <c r="GG9" s="189"/>
      <c r="GH9" s="189"/>
      <c r="GI9" s="189"/>
      <c r="GJ9" s="189"/>
    </row>
    <row r="10" ht="63" customHeight="1" spans="2:160">
      <c r="B10" s="204"/>
      <c r="C10" s="205"/>
      <c r="D10" s="205"/>
      <c r="E10" s="206"/>
      <c r="F10" s="207">
        <f>SUM(F9:Q9)</f>
        <v>15314647.71</v>
      </c>
      <c r="G10" s="208"/>
      <c r="H10" s="208"/>
      <c r="I10" s="208"/>
      <c r="J10" s="208"/>
      <c r="K10" s="208"/>
      <c r="L10" s="208"/>
      <c r="M10" s="208"/>
      <c r="N10" s="208"/>
      <c r="O10" s="208"/>
      <c r="P10" s="208"/>
      <c r="Q10" s="212"/>
      <c r="R10" s="213"/>
      <c r="S10" s="213"/>
      <c r="T10" s="213"/>
      <c r="U10" s="213"/>
      <c r="V10" s="213"/>
      <c r="W10" s="207">
        <f>SUM(W9:AH9)</f>
        <v>14226881.94</v>
      </c>
      <c r="X10" s="208"/>
      <c r="Y10" s="208"/>
      <c r="Z10" s="208"/>
      <c r="AA10" s="208"/>
      <c r="AB10" s="208"/>
      <c r="AC10" s="208"/>
      <c r="AD10" s="208"/>
      <c r="AE10" s="208"/>
      <c r="AF10" s="208"/>
      <c r="AG10" s="208"/>
      <c r="AH10" s="212"/>
      <c r="AI10" s="213"/>
      <c r="AJ10" s="213"/>
      <c r="AK10" s="213"/>
      <c r="AL10" s="213"/>
      <c r="AM10" s="213"/>
      <c r="AN10" s="207">
        <f>SUM(AN9:AY9)</f>
        <v>20966064.53</v>
      </c>
      <c r="AO10" s="208"/>
      <c r="AP10" s="208"/>
      <c r="AQ10" s="208"/>
      <c r="AR10" s="208"/>
      <c r="AS10" s="208"/>
      <c r="AT10" s="208"/>
      <c r="AU10" s="208"/>
      <c r="AV10" s="208"/>
      <c r="AW10" s="208"/>
      <c r="AX10" s="208"/>
      <c r="AY10" s="212"/>
      <c r="AZ10" s="213"/>
      <c r="BA10" s="213"/>
      <c r="BB10" s="213"/>
      <c r="BC10" s="213"/>
      <c r="BD10" s="213"/>
      <c r="BE10" s="207">
        <f>SUM(BE9:BP9)</f>
        <v>18336375.64</v>
      </c>
      <c r="BF10" s="208"/>
      <c r="BG10" s="208"/>
      <c r="BH10" s="208"/>
      <c r="BI10" s="208"/>
      <c r="BJ10" s="208"/>
      <c r="BK10" s="208"/>
      <c r="BL10" s="208"/>
      <c r="BM10" s="208"/>
      <c r="BN10" s="208"/>
      <c r="BO10" s="208"/>
      <c r="BP10" s="212"/>
      <c r="BQ10" s="213"/>
      <c r="BR10" s="213"/>
      <c r="BS10" s="213"/>
      <c r="BT10" s="213"/>
      <c r="BU10" s="213"/>
      <c r="BV10" s="207">
        <f>SUM(BV9:CG9)</f>
        <v>18299276.77</v>
      </c>
      <c r="BW10" s="208"/>
      <c r="BX10" s="208"/>
      <c r="BY10" s="208"/>
      <c r="BZ10" s="208"/>
      <c r="CA10" s="208"/>
      <c r="CB10" s="208"/>
      <c r="CC10" s="208"/>
      <c r="CD10" s="208"/>
      <c r="CE10" s="208"/>
      <c r="CF10" s="208"/>
      <c r="CG10" s="212"/>
      <c r="CH10" s="213"/>
      <c r="CI10" s="213"/>
      <c r="CJ10" s="213"/>
      <c r="CK10" s="213"/>
      <c r="CL10" s="213"/>
      <c r="CM10" s="207">
        <f>SUM(CM9:CX9)</f>
        <v>25284844.78</v>
      </c>
      <c r="CN10" s="208"/>
      <c r="CO10" s="208"/>
      <c r="CP10" s="208"/>
      <c r="CQ10" s="208"/>
      <c r="CR10" s="208"/>
      <c r="CS10" s="208"/>
      <c r="CT10" s="208"/>
      <c r="CU10" s="208"/>
      <c r="CV10" s="208"/>
      <c r="CW10" s="208"/>
      <c r="CX10" s="208"/>
      <c r="CY10" s="208"/>
      <c r="CZ10" s="208"/>
      <c r="DA10" s="208"/>
      <c r="DB10" s="208"/>
      <c r="DC10" s="212"/>
      <c r="EB10" s="120"/>
      <c r="EC10" s="120"/>
      <c r="EP10" s="127"/>
      <c r="EW10" s="154"/>
      <c r="FD10" s="154"/>
    </row>
    <row r="11" ht="51" customHeight="1" spans="132:146">
      <c r="EB11" s="120"/>
      <c r="EC11" s="120"/>
      <c r="EP11" s="127"/>
    </row>
    <row r="12" ht="36" spans="2:22">
      <c r="B12" s="209" t="s">
        <v>119</v>
      </c>
      <c r="C12" s="56"/>
      <c r="D12" s="56"/>
      <c r="E12" s="56"/>
      <c r="F12" s="56"/>
      <c r="G12" s="56"/>
      <c r="H12" s="56"/>
      <c r="I12" s="56"/>
      <c r="J12" s="56"/>
      <c r="K12" s="56"/>
      <c r="L12" s="56"/>
      <c r="M12" s="56"/>
      <c r="N12" s="56"/>
      <c r="O12" s="56"/>
      <c r="P12" s="56"/>
      <c r="Q12" s="56"/>
      <c r="R12" s="56"/>
      <c r="S12" s="56"/>
      <c r="T12" s="56"/>
      <c r="U12" s="56"/>
      <c r="V12" s="56"/>
    </row>
    <row r="13" ht="26.25" spans="2:22">
      <c r="B13" s="55"/>
      <c r="C13" s="56"/>
      <c r="D13" s="56"/>
      <c r="E13" s="56"/>
      <c r="F13" s="56"/>
      <c r="G13" s="56"/>
      <c r="H13" s="56"/>
      <c r="I13" s="56"/>
      <c r="J13" s="56"/>
      <c r="K13" s="56"/>
      <c r="L13" s="56"/>
      <c r="M13" s="56"/>
      <c r="N13" s="56"/>
      <c r="O13" s="56"/>
      <c r="P13" s="56"/>
      <c r="Q13" s="56"/>
      <c r="R13" s="56"/>
      <c r="S13" s="56"/>
      <c r="T13" s="56"/>
      <c r="U13" s="56"/>
      <c r="V13" s="56"/>
    </row>
    <row r="14" ht="26.25" spans="2:22">
      <c r="B14" s="55"/>
      <c r="C14" s="56"/>
      <c r="D14" s="56"/>
      <c r="E14" s="56"/>
      <c r="F14" s="56"/>
      <c r="G14" s="56"/>
      <c r="H14" s="56"/>
      <c r="I14" s="56"/>
      <c r="J14" s="56"/>
      <c r="K14" s="56"/>
      <c r="L14" s="56"/>
      <c r="M14" s="56"/>
      <c r="N14" s="56"/>
      <c r="O14" s="56"/>
      <c r="P14" s="56"/>
      <c r="Q14" s="56"/>
      <c r="R14" s="56"/>
      <c r="S14" s="56"/>
      <c r="T14" s="56"/>
      <c r="U14" s="56"/>
      <c r="V14" s="56"/>
    </row>
    <row r="15" ht="26.25" spans="2:22">
      <c r="B15" s="55"/>
      <c r="C15" s="56"/>
      <c r="D15" s="56"/>
      <c r="E15" s="56"/>
      <c r="F15" s="56"/>
      <c r="G15" s="56"/>
      <c r="H15" s="56"/>
      <c r="I15" s="56"/>
      <c r="J15" s="56"/>
      <c r="K15" s="56"/>
      <c r="L15" s="56"/>
      <c r="M15" s="56"/>
      <c r="N15" s="56"/>
      <c r="O15" s="56"/>
      <c r="P15" s="56"/>
      <c r="Q15" s="56"/>
      <c r="R15" s="56"/>
      <c r="S15" s="56"/>
      <c r="T15" s="56"/>
      <c r="U15" s="56"/>
      <c r="V15" s="56"/>
    </row>
    <row r="16" ht="26.25" spans="2:22">
      <c r="B16" s="55"/>
      <c r="D16" s="56"/>
      <c r="E16" s="56"/>
      <c r="F16" s="56"/>
      <c r="G16" s="56"/>
      <c r="H16" s="56"/>
      <c r="I16" s="56"/>
      <c r="J16" s="56"/>
      <c r="K16" s="56"/>
      <c r="L16" s="56"/>
      <c r="M16" s="56"/>
      <c r="N16" s="56"/>
      <c r="O16" s="56"/>
      <c r="P16" s="56"/>
      <c r="Q16" s="56"/>
      <c r="R16" s="56"/>
      <c r="S16" s="56"/>
      <c r="T16" s="56"/>
      <c r="U16" s="56"/>
      <c r="V16" s="56"/>
    </row>
    <row r="17" ht="26.25" spans="2:22">
      <c r="B17" s="55"/>
      <c r="C17" s="56"/>
      <c r="D17" s="56"/>
      <c r="E17" s="56"/>
      <c r="F17" s="56"/>
      <c r="G17" s="56"/>
      <c r="H17" s="56"/>
      <c r="I17" s="56"/>
      <c r="J17" s="56"/>
      <c r="K17" s="56"/>
      <c r="L17" s="56"/>
      <c r="M17" s="56"/>
      <c r="N17" s="56"/>
      <c r="O17" s="56"/>
      <c r="P17" s="56"/>
      <c r="Q17" s="56"/>
      <c r="R17" s="56"/>
      <c r="S17" s="56"/>
      <c r="T17" s="56"/>
      <c r="U17" s="56"/>
      <c r="V17" s="56"/>
    </row>
    <row r="20" spans="4:5">
      <c r="D20" s="57"/>
      <c r="E20" s="57"/>
    </row>
    <row r="21" spans="4:5">
      <c r="D21" s="57"/>
      <c r="E21" s="57"/>
    </row>
    <row r="22" spans="4:95">
      <c r="D22" s="57"/>
      <c r="E22" s="57"/>
      <c r="CQ22" s="56"/>
    </row>
  </sheetData>
  <mergeCells count="122">
    <mergeCell ref="B2:ET2"/>
    <mergeCell ref="F4:AY4"/>
    <mergeCell ref="BE4:CX4"/>
    <mergeCell ref="F5:Q5"/>
    <mergeCell ref="W5:AH5"/>
    <mergeCell ref="AN5:AY5"/>
    <mergeCell ref="BE5:BP5"/>
    <mergeCell ref="BV5:CG5"/>
    <mergeCell ref="CM5:CX5"/>
    <mergeCell ref="DG9:DK9"/>
    <mergeCell ref="EW9:FA9"/>
    <mergeCell ref="FD9:FH9"/>
    <mergeCell ref="FK9:FO9"/>
    <mergeCell ref="FR9:FV9"/>
    <mergeCell ref="FY9:GC9"/>
    <mergeCell ref="GF9:GJ9"/>
    <mergeCell ref="F10:Q10"/>
    <mergeCell ref="W10:AH10"/>
    <mergeCell ref="AN10:AY10"/>
    <mergeCell ref="BE10:BP10"/>
    <mergeCell ref="BV10:CG10"/>
    <mergeCell ref="CM10:DC10"/>
    <mergeCell ref="D20:E20"/>
    <mergeCell ref="D21:E21"/>
    <mergeCell ref="D22:E22"/>
    <mergeCell ref="B4:B6"/>
    <mergeCell ref="B7:B8"/>
    <mergeCell ref="C4:C6"/>
    <mergeCell ref="C7:C8"/>
    <mergeCell ref="D4:D6"/>
    <mergeCell ref="E4:E6"/>
    <mergeCell ref="R5:R6"/>
    <mergeCell ref="S5:S6"/>
    <mergeCell ref="T5:T6"/>
    <mergeCell ref="U5:U6"/>
    <mergeCell ref="V5:V6"/>
    <mergeCell ref="AI5:AI6"/>
    <mergeCell ref="AJ5:AJ6"/>
    <mergeCell ref="AK5:AK6"/>
    <mergeCell ref="AL5:AL6"/>
    <mergeCell ref="AM5:AM6"/>
    <mergeCell ref="AZ5:AZ6"/>
    <mergeCell ref="BA5:BA6"/>
    <mergeCell ref="BB5:BB6"/>
    <mergeCell ref="BC5:BC6"/>
    <mergeCell ref="BD5:BD6"/>
    <mergeCell ref="BQ5:BQ6"/>
    <mergeCell ref="BR5:BR6"/>
    <mergeCell ref="BS5:BS6"/>
    <mergeCell ref="BT5:BT6"/>
    <mergeCell ref="BU5:BU6"/>
    <mergeCell ref="CH5:CH6"/>
    <mergeCell ref="CI5:CI6"/>
    <mergeCell ref="CJ5:CJ6"/>
    <mergeCell ref="CK5:CK6"/>
    <mergeCell ref="CL5:CL6"/>
    <mergeCell ref="CY5:CY6"/>
    <mergeCell ref="CZ5:CZ6"/>
    <mergeCell ref="DA5:DA6"/>
    <mergeCell ref="DB5:DB6"/>
    <mergeCell ref="DC5:DC6"/>
    <mergeCell ref="DG5:DG6"/>
    <mergeCell ref="DH5:DH6"/>
    <mergeCell ref="DI5:DI6"/>
    <mergeCell ref="DJ5:DJ6"/>
    <mergeCell ref="DK5:DK6"/>
    <mergeCell ref="DN5:DN6"/>
    <mergeCell ref="DO5:DO6"/>
    <mergeCell ref="DP5:DP6"/>
    <mergeCell ref="DQ5:DQ6"/>
    <mergeCell ref="DR5:DR6"/>
    <mergeCell ref="DU5:DU6"/>
    <mergeCell ref="DV5:DV6"/>
    <mergeCell ref="DW5:DW6"/>
    <mergeCell ref="DX5:DX6"/>
    <mergeCell ref="DY5:DY6"/>
    <mergeCell ref="EB5:EB6"/>
    <mergeCell ref="EC5:EC6"/>
    <mergeCell ref="ED5:ED6"/>
    <mergeCell ref="EE5:EE6"/>
    <mergeCell ref="EF5:EF6"/>
    <mergeCell ref="EI5:EI6"/>
    <mergeCell ref="EJ5:EJ6"/>
    <mergeCell ref="EK5:EK6"/>
    <mergeCell ref="EL5:EL6"/>
    <mergeCell ref="EM5:EM6"/>
    <mergeCell ref="EP5:EP6"/>
    <mergeCell ref="EQ5:EQ6"/>
    <mergeCell ref="ER5:ER6"/>
    <mergeCell ref="ES5:ES6"/>
    <mergeCell ref="ET5:ET6"/>
    <mergeCell ref="EW5:EW6"/>
    <mergeCell ref="EX5:EX6"/>
    <mergeCell ref="EY5:EY6"/>
    <mergeCell ref="EZ5:EZ6"/>
    <mergeCell ref="FA5:FA6"/>
    <mergeCell ref="FD5:FD6"/>
    <mergeCell ref="FE5:FE6"/>
    <mergeCell ref="FF5:FF6"/>
    <mergeCell ref="FG5:FG6"/>
    <mergeCell ref="FH5:FH6"/>
    <mergeCell ref="FK5:FK6"/>
    <mergeCell ref="FL5:FL6"/>
    <mergeCell ref="FM5:FM6"/>
    <mergeCell ref="FN5:FN6"/>
    <mergeCell ref="FO5:FO6"/>
    <mergeCell ref="FR5:FR6"/>
    <mergeCell ref="FS5:FS6"/>
    <mergeCell ref="FT5:FT6"/>
    <mergeCell ref="FU5:FU6"/>
    <mergeCell ref="FV5:FV6"/>
    <mergeCell ref="FY5:FY6"/>
    <mergeCell ref="FZ5:FZ6"/>
    <mergeCell ref="GA5:GA6"/>
    <mergeCell ref="GB5:GB6"/>
    <mergeCell ref="GC5:GC6"/>
    <mergeCell ref="GF5:GF6"/>
    <mergeCell ref="GG5:GG6"/>
    <mergeCell ref="GH5:GH6"/>
    <mergeCell ref="GI5:GI6"/>
    <mergeCell ref="GJ5:GJ6"/>
    <mergeCell ref="B9:E10"/>
  </mergeCells>
  <printOptions horizontalCentered="1"/>
  <pageMargins left="0.196850393700787" right="0.196850393700787" top="0.94488188976378" bottom="0.748031496062992" header="0.31496062992126" footer="0.31496062992126"/>
  <pageSetup paperSize="17" scale="26"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pageSetUpPr fitToPage="1"/>
  </sheetPr>
  <dimension ref="B9:GZ29"/>
  <sheetViews>
    <sheetView showGridLines="0" zoomScale="55" zoomScaleNormal="55" zoomScaleSheetLayoutView="55" topLeftCell="A7" workbookViewId="0">
      <selection activeCell="CN15" sqref="CN15"/>
    </sheetView>
  </sheetViews>
  <sheetFormatPr defaultColWidth="11.3714285714286" defaultRowHeight="23.25"/>
  <cols>
    <col min="1" max="1" width="3" style="16" customWidth="1"/>
    <col min="2" max="2" width="48.6285714285714" style="17" customWidth="1"/>
    <col min="3" max="3" width="41.8761904761905" style="17" customWidth="1"/>
    <col min="4" max="4" width="48.6285714285714" style="17" customWidth="1"/>
    <col min="5" max="5" width="46" style="17" customWidth="1"/>
    <col min="6" max="6" width="14.247619047619" style="17" hidden="1" customWidth="1"/>
    <col min="7" max="12" width="14.1238095238095" style="17" hidden="1" customWidth="1"/>
    <col min="13" max="13" width="14.247619047619" style="17" hidden="1" customWidth="1"/>
    <col min="14" max="17" width="14.1238095238095" style="17" hidden="1" customWidth="1"/>
    <col min="18" max="18" width="18.8761904761905" style="17" hidden="1" customWidth="1"/>
    <col min="19" max="19" width="16" style="17" hidden="1" customWidth="1"/>
    <col min="20" max="20" width="15.6285714285714" style="17" hidden="1" customWidth="1"/>
    <col min="21" max="21" width="16.247619047619" style="17" hidden="1" customWidth="1"/>
    <col min="22" max="22" width="17" style="17" hidden="1" customWidth="1"/>
    <col min="23" max="23" width="15.8761904761905" style="17" hidden="1" customWidth="1"/>
    <col min="24" max="28" width="14.247619047619" style="17" hidden="1" customWidth="1"/>
    <col min="29" max="29" width="17.752380952381" style="17" hidden="1" customWidth="1"/>
    <col min="30" max="34" width="14.247619047619" style="17" hidden="1" customWidth="1"/>
    <col min="35" max="35" width="18.8761904761905" style="17" hidden="1" customWidth="1"/>
    <col min="36" max="36" width="16" style="17" hidden="1" customWidth="1"/>
    <col min="37" max="37" width="15.6285714285714" style="17" hidden="1" customWidth="1"/>
    <col min="38" max="38" width="16.247619047619" style="17" hidden="1" customWidth="1"/>
    <col min="39" max="39" width="17" style="17" hidden="1" customWidth="1"/>
    <col min="40" max="40" width="17.1238095238095" style="17" hidden="1" customWidth="1"/>
    <col min="41" max="41" width="16.752380952381" style="17" hidden="1" customWidth="1"/>
    <col min="42" max="42" width="17.1238095238095" style="17" hidden="1" customWidth="1"/>
    <col min="43" max="43" width="17.3714285714286" style="17" hidden="1" customWidth="1"/>
    <col min="44" max="44" width="17.8761904761905" style="17" hidden="1" customWidth="1"/>
    <col min="45" max="45" width="16.752380952381" style="17" hidden="1" customWidth="1"/>
    <col min="46" max="48" width="17.3714285714286" style="17" hidden="1" customWidth="1"/>
    <col min="49" max="49" width="17.1238095238095" style="17" hidden="1" customWidth="1"/>
    <col min="50" max="51" width="17.3714285714286" style="17" hidden="1" customWidth="1"/>
    <col min="52" max="52" width="18.8761904761905" style="17" hidden="1" customWidth="1"/>
    <col min="53" max="53" width="16" style="17" hidden="1" customWidth="1"/>
    <col min="54" max="54" width="15.6285714285714" style="17" hidden="1" customWidth="1"/>
    <col min="55" max="55" width="16.247619047619" style="17" hidden="1" customWidth="1"/>
    <col min="56" max="56" width="17" style="17" hidden="1" customWidth="1"/>
    <col min="57" max="68" width="14.247619047619" style="17" hidden="1" customWidth="1"/>
    <col min="69" max="69" width="18.8761904761905" style="17" hidden="1" customWidth="1"/>
    <col min="70" max="70" width="16" style="17" hidden="1" customWidth="1"/>
    <col min="71" max="71" width="15.6285714285714" style="17" hidden="1" customWidth="1"/>
    <col min="72" max="72" width="16.247619047619" style="17" hidden="1" customWidth="1"/>
    <col min="73" max="73" width="17" style="17" hidden="1" customWidth="1"/>
    <col min="74" max="85" width="14.247619047619" style="17" hidden="1" customWidth="1"/>
    <col min="86" max="86" width="18.8761904761905" style="17" hidden="1" customWidth="1"/>
    <col min="87" max="87" width="16" style="17" hidden="1" customWidth="1"/>
    <col min="88" max="88" width="15.6285714285714" style="17" hidden="1" customWidth="1"/>
    <col min="89" max="89" width="16.247619047619" style="17" hidden="1" customWidth="1"/>
    <col min="90" max="90" width="17" style="17" hidden="1" customWidth="1"/>
    <col min="91" max="91" width="33.752380952381" style="17" customWidth="1"/>
    <col min="92" max="97" width="33.8761904761905" style="17" customWidth="1"/>
    <col min="98" max="98" width="34.3714285714286" style="17" customWidth="1"/>
    <col min="99" max="99" width="33.8761904761905" style="17" customWidth="1"/>
    <col min="100" max="101" width="32.8761904761905" style="17" customWidth="1"/>
    <col min="102" max="102" width="42.247619047619" style="17" customWidth="1"/>
    <col min="103" max="103" width="37.6285714285714" style="17" customWidth="1"/>
    <col min="104" max="104" width="16" style="17" customWidth="1"/>
    <col min="105" max="105" width="35.8761904761905" style="17" customWidth="1"/>
    <col min="106" max="106" width="16.1238095238095" style="17" customWidth="1"/>
    <col min="107" max="107" width="21.3714285714286" style="17" customWidth="1"/>
    <col min="108" max="108" width="5.24761904761905" style="17" customWidth="1"/>
    <col min="109" max="109" width="0.247619047619048" style="17" customWidth="1"/>
    <col min="110" max="110" width="25.8761904761905" style="17" hidden="1" customWidth="1"/>
    <col min="111" max="111" width="28.6285714285714" style="17" hidden="1" customWidth="1"/>
    <col min="112" max="112" width="14.6285714285714" style="17" hidden="1" customWidth="1"/>
    <col min="113" max="113" width="22.3714285714286" style="17" hidden="1" customWidth="1"/>
    <col min="114" max="114" width="16.247619047619" style="17" hidden="1" customWidth="1"/>
    <col min="115" max="115" width="21.247619047619" style="17" hidden="1" customWidth="1"/>
    <col min="116" max="116" width="11.3714285714286" style="17" hidden="1" customWidth="1"/>
    <col min="117" max="117" width="26.1238095238095" style="17" hidden="1" customWidth="1"/>
    <col min="118" max="118" width="24" style="17" hidden="1" customWidth="1"/>
    <col min="119" max="119" width="23.6285714285714" style="17" hidden="1" customWidth="1"/>
    <col min="120" max="120" width="26.752380952381" style="17" hidden="1" customWidth="1"/>
    <col min="121" max="121" width="21.247619047619" style="17" hidden="1" customWidth="1"/>
    <col min="122" max="122" width="17" style="17" hidden="1" customWidth="1"/>
    <col min="123" max="123" width="8.24761904761905" style="17" hidden="1" customWidth="1"/>
    <col min="124" max="124" width="25.1238095238095" style="17" hidden="1" customWidth="1"/>
    <col min="125" max="125" width="25.752380952381" style="17" hidden="1" customWidth="1"/>
    <col min="126" max="126" width="23.8761904761905" style="17" hidden="1" customWidth="1"/>
    <col min="127" max="127" width="28.1238095238095" style="17" hidden="1" customWidth="1"/>
    <col min="128" max="128" width="24.8761904761905" style="17" hidden="1" customWidth="1"/>
    <col min="129" max="129" width="25.8761904761905" style="17" hidden="1" customWidth="1"/>
    <col min="130" max="130" width="10.8761904761905" style="17" hidden="1" customWidth="1"/>
    <col min="131" max="131" width="25.3714285714286" style="17" hidden="1" customWidth="1"/>
    <col min="132" max="132" width="28.1238095238095" style="17" hidden="1" customWidth="1"/>
    <col min="133" max="133" width="22.3714285714286" style="17" hidden="1" customWidth="1"/>
    <col min="134" max="134" width="22.1238095238095" style="17" hidden="1" customWidth="1"/>
    <col min="135" max="135" width="18.3714285714286" style="17" hidden="1" customWidth="1"/>
    <col min="136" max="136" width="37.1238095238095" style="17" hidden="1" customWidth="1"/>
    <col min="137" max="137" width="11.3714285714286" style="17" hidden="1" customWidth="1"/>
    <col min="138" max="138" width="29.8761904761905" style="17" hidden="1" customWidth="1"/>
    <col min="139" max="139" width="29" style="17" hidden="1" customWidth="1"/>
    <col min="140" max="140" width="23.8761904761905" style="17" hidden="1" customWidth="1"/>
    <col min="141" max="141" width="28.1238095238095" style="17" hidden="1" customWidth="1"/>
    <col min="142" max="142" width="24.8761904761905" style="17" hidden="1" customWidth="1"/>
    <col min="143" max="143" width="25.8761904761905" style="17" hidden="1" customWidth="1"/>
    <col min="144" max="144" width="11.3714285714286" style="17" hidden="1" customWidth="1"/>
    <col min="145" max="145" width="40.8761904761905" style="17" hidden="1" customWidth="1"/>
    <col min="146" max="150" width="31.752380952381" style="17" hidden="1" customWidth="1"/>
    <col min="151" max="151" width="11.3714285714286" style="17" hidden="1" customWidth="1"/>
    <col min="152" max="152" width="35" style="18" hidden="1" customWidth="1"/>
    <col min="153" max="153" width="31.6285714285714" style="16" hidden="1" customWidth="1"/>
    <col min="154" max="155" width="31.752380952381" style="16" hidden="1" customWidth="1"/>
    <col min="156" max="156" width="31.6285714285714" style="16" hidden="1" customWidth="1"/>
    <col min="157" max="157" width="31.752380952381" style="16" hidden="1" customWidth="1"/>
    <col min="158" max="158" width="3" style="16" hidden="1" customWidth="1"/>
    <col min="159" max="159" width="26.247619047619" style="16" hidden="1" customWidth="1"/>
    <col min="160" max="160" width="25.752380952381" style="16" hidden="1" customWidth="1"/>
    <col min="161" max="161" width="14.247619047619" style="16" hidden="1" customWidth="1"/>
    <col min="162" max="162" width="25" style="16" hidden="1" customWidth="1"/>
    <col min="163" max="163" width="15" style="16" hidden="1" customWidth="1"/>
    <col min="164" max="164" width="17.8761904761905" style="16" hidden="1" customWidth="1"/>
    <col min="165" max="165" width="11.3714285714286" style="16" hidden="1" customWidth="1"/>
    <col min="166" max="166" width="33.8761904761905" style="16" hidden="1" customWidth="1"/>
    <col min="167" max="167" width="32.8761904761905" style="16" hidden="1" customWidth="1"/>
    <col min="168" max="168" width="16.752380952381" style="16" hidden="1" customWidth="1"/>
    <col min="169" max="169" width="29.3714285714286" style="16" hidden="1" customWidth="1"/>
    <col min="170" max="170" width="16.6285714285714" style="16" hidden="1" customWidth="1"/>
    <col min="171" max="171" width="22.8761904761905" style="16" hidden="1" customWidth="1"/>
    <col min="172" max="172" width="11.3714285714286" style="16" hidden="1" customWidth="1"/>
    <col min="173" max="173" width="27.1238095238095" style="16" hidden="1" customWidth="1"/>
    <col min="174" max="174" width="25" style="16" hidden="1" customWidth="1"/>
    <col min="175" max="175" width="21.8761904761905" style="16" hidden="1" customWidth="1"/>
    <col min="176" max="176" width="23.752380952381" style="16" hidden="1" customWidth="1"/>
    <col min="177" max="177" width="20.3714285714286" style="16" hidden="1" customWidth="1"/>
    <col min="178" max="178" width="21.6285714285714" style="16" hidden="1" customWidth="1"/>
    <col min="179" max="179" width="11.3714285714286" style="16" hidden="1" customWidth="1"/>
    <col min="180" max="180" width="25.752380952381" style="16" hidden="1" customWidth="1"/>
    <col min="181" max="181" width="25.247619047619" style="16" hidden="1" customWidth="1"/>
    <col min="182" max="182" width="15.247619047619" style="16" hidden="1" customWidth="1"/>
    <col min="183" max="183" width="25.247619047619" style="16" hidden="1" customWidth="1"/>
    <col min="184" max="184" width="16" style="16" hidden="1" customWidth="1"/>
    <col min="185" max="185" width="21.247619047619" style="16" hidden="1" customWidth="1"/>
    <col min="186" max="186" width="5" style="16" hidden="1" customWidth="1"/>
    <col min="187" max="187" width="30.247619047619" style="16" customWidth="1"/>
    <col min="188" max="188" width="23.247619047619" style="16" customWidth="1"/>
    <col min="189" max="189" width="22" style="16" customWidth="1"/>
    <col min="190" max="190" width="26.1238095238095" style="16" customWidth="1"/>
    <col min="191" max="191" width="23" style="16" customWidth="1"/>
    <col min="192" max="192" width="23.6285714285714" style="16" customWidth="1"/>
    <col min="193" max="193" width="10.1238095238095" style="16" customWidth="1"/>
    <col min="194" max="241" width="11.3714285714286" style="16" customWidth="1"/>
    <col min="242" max="16384" width="11.3714285714286" style="16"/>
  </cols>
  <sheetData>
    <row r="9" ht="41.25" customHeight="1" spans="2:150">
      <c r="B9" s="19" t="s">
        <v>7</v>
      </c>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row>
    <row r="10" ht="24" spans="146:146">
      <c r="EP10" s="127"/>
    </row>
    <row r="11" ht="35.25" customHeight="1" spans="2:150">
      <c r="B11" s="20" t="s">
        <v>8</v>
      </c>
      <c r="C11" s="20" t="s">
        <v>9</v>
      </c>
      <c r="D11" s="20" t="s">
        <v>10</v>
      </c>
      <c r="E11" s="20" t="s">
        <v>11</v>
      </c>
      <c r="F11" s="21" t="s">
        <v>95</v>
      </c>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1" t="s">
        <v>95</v>
      </c>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87"/>
      <c r="CN11" s="87"/>
      <c r="CO11" s="87"/>
      <c r="CP11" s="87"/>
      <c r="CQ11" s="87"/>
      <c r="CR11" s="87"/>
      <c r="CS11" s="87"/>
      <c r="CT11" s="87"/>
      <c r="CU11" s="87"/>
      <c r="CV11" s="87"/>
      <c r="CW11" s="87"/>
      <c r="CX11" s="95"/>
      <c r="CY11" s="96"/>
      <c r="CZ11" s="96"/>
      <c r="DA11" s="96"/>
      <c r="DB11" s="96"/>
      <c r="DC11" s="96"/>
      <c r="DD11" s="96"/>
      <c r="DE11" s="96"/>
      <c r="DF11" s="96"/>
      <c r="DG11" s="96"/>
      <c r="DH11" s="96"/>
      <c r="DI11" s="96"/>
      <c r="DJ11" s="96"/>
      <c r="DK11" s="96"/>
      <c r="DL11" s="96"/>
      <c r="DM11" s="96"/>
      <c r="DN11" s="96"/>
      <c r="DO11" s="96"/>
      <c r="DP11" s="96"/>
      <c r="DQ11" s="96"/>
      <c r="DR11" s="96"/>
      <c r="DS11" s="96"/>
      <c r="DT11" s="96"/>
      <c r="DU11" s="96"/>
      <c r="DV11" s="96"/>
      <c r="DW11" s="96"/>
      <c r="DX11" s="96"/>
      <c r="DY11" s="96"/>
      <c r="DZ11" s="96"/>
      <c r="EA11" s="96"/>
      <c r="EB11" s="96"/>
      <c r="EC11" s="96"/>
      <c r="ED11" s="96"/>
      <c r="EE11" s="96"/>
      <c r="EF11" s="96"/>
      <c r="EG11" s="96"/>
      <c r="EH11" s="96"/>
      <c r="EI11" s="96"/>
      <c r="EJ11" s="96"/>
      <c r="EK11" s="96"/>
      <c r="EL11" s="96"/>
      <c r="EM11" s="96"/>
      <c r="EN11" s="96"/>
      <c r="EO11" s="96"/>
      <c r="EP11" s="128"/>
      <c r="EQ11" s="96"/>
      <c r="ER11" s="96"/>
      <c r="ES11" s="96"/>
      <c r="ET11" s="96"/>
    </row>
    <row r="12" ht="52.5" customHeight="1" spans="2:192">
      <c r="B12" s="23"/>
      <c r="C12" s="23"/>
      <c r="D12" s="23"/>
      <c r="E12" s="23"/>
      <c r="F12" s="24">
        <v>2013</v>
      </c>
      <c r="G12" s="25"/>
      <c r="H12" s="25"/>
      <c r="I12" s="25"/>
      <c r="J12" s="25"/>
      <c r="K12" s="25"/>
      <c r="L12" s="25"/>
      <c r="M12" s="25"/>
      <c r="N12" s="25"/>
      <c r="O12" s="25"/>
      <c r="P12" s="25"/>
      <c r="Q12" s="58"/>
      <c r="R12" s="28" t="s">
        <v>13</v>
      </c>
      <c r="S12" s="29" t="s">
        <v>14</v>
      </c>
      <c r="T12" s="29" t="s">
        <v>15</v>
      </c>
      <c r="U12" s="59" t="s">
        <v>16</v>
      </c>
      <c r="V12" s="60" t="s">
        <v>17</v>
      </c>
      <c r="W12" s="24">
        <v>2014</v>
      </c>
      <c r="X12" s="25"/>
      <c r="Y12" s="25"/>
      <c r="Z12" s="25"/>
      <c r="AA12" s="25"/>
      <c r="AB12" s="25"/>
      <c r="AC12" s="25"/>
      <c r="AD12" s="25"/>
      <c r="AE12" s="25"/>
      <c r="AF12" s="25"/>
      <c r="AG12" s="25"/>
      <c r="AH12" s="58"/>
      <c r="AI12" s="28" t="s">
        <v>13</v>
      </c>
      <c r="AJ12" s="29" t="s">
        <v>14</v>
      </c>
      <c r="AK12" s="29" t="s">
        <v>15</v>
      </c>
      <c r="AL12" s="59" t="s">
        <v>16</v>
      </c>
      <c r="AM12" s="60" t="s">
        <v>17</v>
      </c>
      <c r="AN12" s="21">
        <v>2015</v>
      </c>
      <c r="AO12" s="22"/>
      <c r="AP12" s="22"/>
      <c r="AQ12" s="22"/>
      <c r="AR12" s="22"/>
      <c r="AS12" s="22"/>
      <c r="AT12" s="22"/>
      <c r="AU12" s="22"/>
      <c r="AV12" s="22"/>
      <c r="AW12" s="22"/>
      <c r="AX12" s="22"/>
      <c r="AY12" s="79"/>
      <c r="AZ12" s="28" t="s">
        <v>13</v>
      </c>
      <c r="BA12" s="29" t="s">
        <v>14</v>
      </c>
      <c r="BB12" s="29" t="s">
        <v>15</v>
      </c>
      <c r="BC12" s="29" t="s">
        <v>16</v>
      </c>
      <c r="BD12" s="60" t="s">
        <v>17</v>
      </c>
      <c r="BE12" s="24">
        <v>2016</v>
      </c>
      <c r="BF12" s="25"/>
      <c r="BG12" s="25"/>
      <c r="BH12" s="25"/>
      <c r="BI12" s="25"/>
      <c r="BJ12" s="25"/>
      <c r="BK12" s="25"/>
      <c r="BL12" s="25"/>
      <c r="BM12" s="25"/>
      <c r="BN12" s="25"/>
      <c r="BO12" s="25"/>
      <c r="BP12" s="58"/>
      <c r="BQ12" s="28" t="s">
        <v>13</v>
      </c>
      <c r="BR12" s="29" t="s">
        <v>14</v>
      </c>
      <c r="BS12" s="29" t="s">
        <v>15</v>
      </c>
      <c r="BT12" s="29" t="s">
        <v>16</v>
      </c>
      <c r="BU12" s="60" t="s">
        <v>17</v>
      </c>
      <c r="BV12" s="24">
        <v>2017</v>
      </c>
      <c r="BW12" s="25"/>
      <c r="BX12" s="25"/>
      <c r="BY12" s="25"/>
      <c r="BZ12" s="25"/>
      <c r="CA12" s="25"/>
      <c r="CB12" s="25"/>
      <c r="CC12" s="25"/>
      <c r="CD12" s="25"/>
      <c r="CE12" s="25"/>
      <c r="CF12" s="25"/>
      <c r="CG12" s="58"/>
      <c r="CH12" s="28" t="s">
        <v>13</v>
      </c>
      <c r="CI12" s="29" t="s">
        <v>14</v>
      </c>
      <c r="CJ12" s="29" t="s">
        <v>15</v>
      </c>
      <c r="CK12" s="29" t="s">
        <v>16</v>
      </c>
      <c r="CL12" s="88" t="s">
        <v>17</v>
      </c>
      <c r="CM12" s="89" t="s">
        <v>120</v>
      </c>
      <c r="CN12" s="90"/>
      <c r="CO12" s="90"/>
      <c r="CP12" s="90"/>
      <c r="CQ12" s="90"/>
      <c r="CR12" s="90"/>
      <c r="CS12" s="90"/>
      <c r="CT12" s="90"/>
      <c r="CU12" s="90"/>
      <c r="CV12" s="90"/>
      <c r="CW12" s="90"/>
      <c r="CX12" s="97"/>
      <c r="CY12" s="98" t="s">
        <v>13</v>
      </c>
      <c r="CZ12" s="99" t="s">
        <v>14</v>
      </c>
      <c r="DA12" s="29" t="s">
        <v>15</v>
      </c>
      <c r="DB12" s="104" t="s">
        <v>16</v>
      </c>
      <c r="DC12" s="105" t="s">
        <v>17</v>
      </c>
      <c r="DD12" s="96"/>
      <c r="DE12" s="96"/>
      <c r="DF12" s="96"/>
      <c r="DG12" s="28" t="s">
        <v>13</v>
      </c>
      <c r="DH12" s="29" t="s">
        <v>14</v>
      </c>
      <c r="DI12" s="29" t="s">
        <v>15</v>
      </c>
      <c r="DJ12" s="104" t="s">
        <v>16</v>
      </c>
      <c r="DK12" s="105" t="s">
        <v>17</v>
      </c>
      <c r="DL12" s="96"/>
      <c r="DM12" s="96"/>
      <c r="DN12" s="28" t="s">
        <v>13</v>
      </c>
      <c r="DO12" s="29" t="s">
        <v>14</v>
      </c>
      <c r="DP12" s="29" t="s">
        <v>15</v>
      </c>
      <c r="DQ12" s="104" t="s">
        <v>16</v>
      </c>
      <c r="DR12" s="105" t="s">
        <v>17</v>
      </c>
      <c r="DS12" s="96"/>
      <c r="DT12" s="96"/>
      <c r="DU12" s="28" t="s">
        <v>13</v>
      </c>
      <c r="DV12" s="29" t="s">
        <v>14</v>
      </c>
      <c r="DW12" s="29" t="s">
        <v>15</v>
      </c>
      <c r="DX12" s="104" t="s">
        <v>16</v>
      </c>
      <c r="DY12" s="105" t="s">
        <v>17</v>
      </c>
      <c r="DZ12" s="96"/>
      <c r="EA12" s="96"/>
      <c r="EB12" s="28" t="s">
        <v>13</v>
      </c>
      <c r="EC12" s="29" t="s">
        <v>14</v>
      </c>
      <c r="ED12" s="29" t="s">
        <v>15</v>
      </c>
      <c r="EE12" s="104" t="s">
        <v>16</v>
      </c>
      <c r="EF12" s="105" t="s">
        <v>17</v>
      </c>
      <c r="EG12" s="96"/>
      <c r="EH12" s="96"/>
      <c r="EI12" s="28" t="s">
        <v>13</v>
      </c>
      <c r="EJ12" s="29" t="s">
        <v>14</v>
      </c>
      <c r="EK12" s="29" t="s">
        <v>15</v>
      </c>
      <c r="EL12" s="104" t="s">
        <v>16</v>
      </c>
      <c r="EM12" s="105" t="s">
        <v>17</v>
      </c>
      <c r="EN12" s="96"/>
      <c r="EO12" s="129"/>
      <c r="EP12" s="130" t="s">
        <v>13</v>
      </c>
      <c r="EQ12" s="131" t="s">
        <v>14</v>
      </c>
      <c r="ER12" s="131" t="s">
        <v>15</v>
      </c>
      <c r="ES12" s="132" t="s">
        <v>16</v>
      </c>
      <c r="ET12" s="133" t="s">
        <v>17</v>
      </c>
      <c r="EW12" s="28" t="s">
        <v>13</v>
      </c>
      <c r="EX12" s="29" t="s">
        <v>14</v>
      </c>
      <c r="EY12" s="29" t="s">
        <v>15</v>
      </c>
      <c r="EZ12" s="104" t="s">
        <v>16</v>
      </c>
      <c r="FA12" s="105" t="s">
        <v>17</v>
      </c>
      <c r="FD12" s="145" t="s">
        <v>13</v>
      </c>
      <c r="FE12" s="155" t="s">
        <v>14</v>
      </c>
      <c r="FF12" s="155" t="s">
        <v>15</v>
      </c>
      <c r="FG12" s="156" t="s">
        <v>16</v>
      </c>
      <c r="FH12" s="157" t="s">
        <v>17</v>
      </c>
      <c r="FJ12" s="96"/>
      <c r="FK12" s="28" t="s">
        <v>13</v>
      </c>
      <c r="FL12" s="29" t="s">
        <v>14</v>
      </c>
      <c r="FM12" s="29" t="s">
        <v>15</v>
      </c>
      <c r="FN12" s="104" t="s">
        <v>16</v>
      </c>
      <c r="FO12" s="105" t="s">
        <v>17</v>
      </c>
      <c r="FR12" s="28" t="s">
        <v>13</v>
      </c>
      <c r="FS12" s="29" t="s">
        <v>14</v>
      </c>
      <c r="FT12" s="29" t="s">
        <v>15</v>
      </c>
      <c r="FU12" s="104" t="s">
        <v>16</v>
      </c>
      <c r="FV12" s="105" t="s">
        <v>17</v>
      </c>
      <c r="FX12" s="96"/>
      <c r="FY12" s="28" t="s">
        <v>13</v>
      </c>
      <c r="FZ12" s="29" t="s">
        <v>14</v>
      </c>
      <c r="GA12" s="29" t="s">
        <v>15</v>
      </c>
      <c r="GB12" s="104" t="s">
        <v>16</v>
      </c>
      <c r="GC12" s="105" t="s">
        <v>17</v>
      </c>
      <c r="GE12" s="169"/>
      <c r="GF12" s="170" t="s">
        <v>13</v>
      </c>
      <c r="GG12" s="171" t="s">
        <v>14</v>
      </c>
      <c r="GH12" s="171" t="s">
        <v>15</v>
      </c>
      <c r="GI12" s="172" t="s">
        <v>16</v>
      </c>
      <c r="GJ12" s="173" t="s">
        <v>17</v>
      </c>
    </row>
    <row r="13" ht="52.5" customHeight="1" spans="2:192">
      <c r="B13" s="26"/>
      <c r="C13" s="27"/>
      <c r="D13" s="26"/>
      <c r="E13" s="26"/>
      <c r="F13" s="28" t="s">
        <v>18</v>
      </c>
      <c r="G13" s="29" t="s">
        <v>19</v>
      </c>
      <c r="H13" s="29" t="s">
        <v>20</v>
      </c>
      <c r="I13" s="29" t="s">
        <v>21</v>
      </c>
      <c r="J13" s="29" t="s">
        <v>20</v>
      </c>
      <c r="K13" s="29" t="s">
        <v>22</v>
      </c>
      <c r="L13" s="29" t="s">
        <v>22</v>
      </c>
      <c r="M13" s="29" t="s">
        <v>21</v>
      </c>
      <c r="N13" s="29" t="s">
        <v>23</v>
      </c>
      <c r="O13" s="29" t="s">
        <v>24</v>
      </c>
      <c r="P13" s="29" t="s">
        <v>25</v>
      </c>
      <c r="Q13" s="59" t="s">
        <v>26</v>
      </c>
      <c r="R13" s="61"/>
      <c r="S13" s="62"/>
      <c r="T13" s="62"/>
      <c r="U13" s="63"/>
      <c r="V13" s="64"/>
      <c r="W13" s="65" t="s">
        <v>27</v>
      </c>
      <c r="X13" s="66" t="s">
        <v>19</v>
      </c>
      <c r="Y13" s="66" t="s">
        <v>20</v>
      </c>
      <c r="Z13" s="66" t="s">
        <v>21</v>
      </c>
      <c r="AA13" s="66" t="s">
        <v>20</v>
      </c>
      <c r="AB13" s="66" t="s">
        <v>22</v>
      </c>
      <c r="AC13" s="66" t="s">
        <v>22</v>
      </c>
      <c r="AD13" s="66" t="s">
        <v>21</v>
      </c>
      <c r="AE13" s="66" t="s">
        <v>23</v>
      </c>
      <c r="AF13" s="66" t="s">
        <v>24</v>
      </c>
      <c r="AG13" s="66" t="s">
        <v>25</v>
      </c>
      <c r="AH13" s="77" t="s">
        <v>26</v>
      </c>
      <c r="AI13" s="61"/>
      <c r="AJ13" s="62"/>
      <c r="AK13" s="62"/>
      <c r="AL13" s="63"/>
      <c r="AM13" s="64"/>
      <c r="AN13" s="28" t="s">
        <v>27</v>
      </c>
      <c r="AO13" s="29" t="s">
        <v>19</v>
      </c>
      <c r="AP13" s="29" t="s">
        <v>20</v>
      </c>
      <c r="AQ13" s="29" t="s">
        <v>21</v>
      </c>
      <c r="AR13" s="29" t="s">
        <v>20</v>
      </c>
      <c r="AS13" s="29" t="s">
        <v>22</v>
      </c>
      <c r="AT13" s="29" t="s">
        <v>22</v>
      </c>
      <c r="AU13" s="29" t="s">
        <v>21</v>
      </c>
      <c r="AV13" s="29" t="s">
        <v>23</v>
      </c>
      <c r="AW13" s="29" t="s">
        <v>24</v>
      </c>
      <c r="AX13" s="29" t="s">
        <v>25</v>
      </c>
      <c r="AY13" s="59" t="s">
        <v>26</v>
      </c>
      <c r="AZ13" s="61"/>
      <c r="BA13" s="62"/>
      <c r="BB13" s="62"/>
      <c r="BC13" s="62"/>
      <c r="BD13" s="80"/>
      <c r="BE13" s="81" t="s">
        <v>27</v>
      </c>
      <c r="BF13" s="82" t="s">
        <v>19</v>
      </c>
      <c r="BG13" s="82" t="s">
        <v>20</v>
      </c>
      <c r="BH13" s="82" t="s">
        <v>21</v>
      </c>
      <c r="BI13" s="82" t="s">
        <v>20</v>
      </c>
      <c r="BJ13" s="82" t="s">
        <v>22</v>
      </c>
      <c r="BK13" s="82" t="s">
        <v>22</v>
      </c>
      <c r="BL13" s="82" t="s">
        <v>21</v>
      </c>
      <c r="BM13" s="82" t="s">
        <v>23</v>
      </c>
      <c r="BN13" s="82" t="s">
        <v>24</v>
      </c>
      <c r="BO13" s="82" t="s">
        <v>25</v>
      </c>
      <c r="BP13" s="85" t="s">
        <v>26</v>
      </c>
      <c r="BQ13" s="61"/>
      <c r="BR13" s="62"/>
      <c r="BS13" s="62"/>
      <c r="BT13" s="62"/>
      <c r="BU13" s="64"/>
      <c r="BV13" s="81" t="s">
        <v>27</v>
      </c>
      <c r="BW13" s="82" t="s">
        <v>19</v>
      </c>
      <c r="BX13" s="82" t="s">
        <v>20</v>
      </c>
      <c r="BY13" s="82" t="s">
        <v>21</v>
      </c>
      <c r="BZ13" s="82" t="s">
        <v>20</v>
      </c>
      <c r="CA13" s="82" t="s">
        <v>22</v>
      </c>
      <c r="CB13" s="82" t="s">
        <v>22</v>
      </c>
      <c r="CC13" s="82" t="s">
        <v>21</v>
      </c>
      <c r="CD13" s="82" t="s">
        <v>23</v>
      </c>
      <c r="CE13" s="82" t="s">
        <v>24</v>
      </c>
      <c r="CF13" s="82" t="s">
        <v>25</v>
      </c>
      <c r="CG13" s="85" t="s">
        <v>26</v>
      </c>
      <c r="CH13" s="61"/>
      <c r="CI13" s="62"/>
      <c r="CJ13" s="62"/>
      <c r="CK13" s="62"/>
      <c r="CL13" s="91"/>
      <c r="CM13" s="81" t="s">
        <v>27</v>
      </c>
      <c r="CN13" s="82" t="s">
        <v>19</v>
      </c>
      <c r="CO13" s="82" t="s">
        <v>20</v>
      </c>
      <c r="CP13" s="82" t="s">
        <v>21</v>
      </c>
      <c r="CQ13" s="82" t="s">
        <v>20</v>
      </c>
      <c r="CR13" s="82" t="s">
        <v>22</v>
      </c>
      <c r="CS13" s="82" t="s">
        <v>22</v>
      </c>
      <c r="CT13" s="82" t="s">
        <v>21</v>
      </c>
      <c r="CU13" s="82" t="s">
        <v>23</v>
      </c>
      <c r="CV13" s="82" t="s">
        <v>24</v>
      </c>
      <c r="CW13" s="82" t="s">
        <v>25</v>
      </c>
      <c r="CX13" s="85" t="s">
        <v>26</v>
      </c>
      <c r="CY13" s="100"/>
      <c r="CZ13" s="101"/>
      <c r="DA13" s="62"/>
      <c r="DB13" s="106"/>
      <c r="DC13" s="85"/>
      <c r="DD13" s="96"/>
      <c r="DE13" s="96"/>
      <c r="DF13" s="28" t="s">
        <v>27</v>
      </c>
      <c r="DG13" s="61"/>
      <c r="DH13" s="62"/>
      <c r="DI13" s="62"/>
      <c r="DJ13" s="106"/>
      <c r="DK13" s="85"/>
      <c r="DL13" s="96"/>
      <c r="DM13" s="29" t="s">
        <v>19</v>
      </c>
      <c r="DN13" s="61"/>
      <c r="DO13" s="62"/>
      <c r="DP13" s="62"/>
      <c r="DQ13" s="106"/>
      <c r="DR13" s="85"/>
      <c r="DS13" s="96"/>
      <c r="DT13" s="29" t="s">
        <v>20</v>
      </c>
      <c r="DU13" s="61"/>
      <c r="DV13" s="62"/>
      <c r="DW13" s="62"/>
      <c r="DX13" s="106"/>
      <c r="DY13" s="85"/>
      <c r="DZ13" s="96"/>
      <c r="EA13" s="29" t="s">
        <v>21</v>
      </c>
      <c r="EB13" s="61"/>
      <c r="EC13" s="62"/>
      <c r="ED13" s="62"/>
      <c r="EE13" s="106"/>
      <c r="EF13" s="85"/>
      <c r="EG13" s="96"/>
      <c r="EH13" s="29" t="s">
        <v>20</v>
      </c>
      <c r="EI13" s="61"/>
      <c r="EJ13" s="62"/>
      <c r="EK13" s="62"/>
      <c r="EL13" s="106"/>
      <c r="EM13" s="85"/>
      <c r="EN13" s="96"/>
      <c r="EO13" s="131" t="s">
        <v>22</v>
      </c>
      <c r="EP13" s="134"/>
      <c r="EQ13" s="135"/>
      <c r="ER13" s="135"/>
      <c r="ES13" s="136"/>
      <c r="ET13" s="137"/>
      <c r="EV13" s="131" t="s">
        <v>22</v>
      </c>
      <c r="EW13" s="61"/>
      <c r="EX13" s="62"/>
      <c r="EY13" s="62"/>
      <c r="EZ13" s="106"/>
      <c r="FA13" s="85"/>
      <c r="FC13" s="146" t="s">
        <v>21</v>
      </c>
      <c r="FD13" s="147"/>
      <c r="FE13" s="158"/>
      <c r="FF13" s="158"/>
      <c r="FG13" s="159"/>
      <c r="FH13" s="160"/>
      <c r="FJ13" s="29" t="s">
        <v>23</v>
      </c>
      <c r="FK13" s="61"/>
      <c r="FL13" s="62"/>
      <c r="FM13" s="62"/>
      <c r="FN13" s="106"/>
      <c r="FO13" s="85"/>
      <c r="FQ13" s="29" t="s">
        <v>24</v>
      </c>
      <c r="FR13" s="61"/>
      <c r="FS13" s="62"/>
      <c r="FT13" s="62"/>
      <c r="FU13" s="106"/>
      <c r="FV13" s="85"/>
      <c r="FX13" s="29" t="s">
        <v>25</v>
      </c>
      <c r="FY13" s="61"/>
      <c r="FZ13" s="62"/>
      <c r="GA13" s="62"/>
      <c r="GB13" s="106"/>
      <c r="GC13" s="85"/>
      <c r="GE13" s="171" t="s">
        <v>26</v>
      </c>
      <c r="GF13" s="174"/>
      <c r="GG13" s="175"/>
      <c r="GH13" s="175"/>
      <c r="GI13" s="176"/>
      <c r="GJ13" s="177"/>
    </row>
    <row r="14" s="15" customFormat="1" ht="210.75" customHeight="1" spans="2:208">
      <c r="B14" s="30" t="s">
        <v>117</v>
      </c>
      <c r="C14" s="31" t="s">
        <v>28</v>
      </c>
      <c r="D14" s="32" t="s">
        <v>88</v>
      </c>
      <c r="E14" s="33" t="s">
        <v>30</v>
      </c>
      <c r="F14" s="34">
        <v>832589.86</v>
      </c>
      <c r="G14" s="35">
        <v>1474197.71</v>
      </c>
      <c r="H14" s="35">
        <v>1391248.36</v>
      </c>
      <c r="I14" s="35">
        <v>1352331.09</v>
      </c>
      <c r="J14" s="35">
        <v>1415812.38</v>
      </c>
      <c r="K14" s="35">
        <v>1215902.78</v>
      </c>
      <c r="L14" s="35">
        <v>1691117.52</v>
      </c>
      <c r="M14" s="35">
        <v>910742.59</v>
      </c>
      <c r="N14" s="35">
        <v>1090259.89</v>
      </c>
      <c r="O14" s="35">
        <v>1129978.65</v>
      </c>
      <c r="P14" s="35">
        <v>1302826.78</v>
      </c>
      <c r="Q14" s="67">
        <v>1247787.35</v>
      </c>
      <c r="R14" s="68">
        <v>8408940.86</v>
      </c>
      <c r="S14" s="69">
        <f>R14/4</f>
        <v>2102235.215</v>
      </c>
      <c r="T14" s="69">
        <f>4126721.33+846857.91+453874.76+1218400.1</f>
        <v>6645854.1</v>
      </c>
      <c r="U14" s="70">
        <f>T14/4</f>
        <v>1661463.525</v>
      </c>
      <c r="V14" s="71" t="s">
        <v>31</v>
      </c>
      <c r="W14" s="34">
        <v>805618.16</v>
      </c>
      <c r="X14" s="35">
        <v>931673.02</v>
      </c>
      <c r="Y14" s="35">
        <v>1044152.23</v>
      </c>
      <c r="Z14" s="35">
        <v>991297.1</v>
      </c>
      <c r="AA14" s="35">
        <v>1097995.99</v>
      </c>
      <c r="AB14" s="35">
        <v>1110814.04</v>
      </c>
      <c r="AC14" s="35">
        <v>1478460.44</v>
      </c>
      <c r="AD14" s="35">
        <v>1104031.79</v>
      </c>
      <c r="AE14" s="35">
        <v>946096.64</v>
      </c>
      <c r="AF14" s="35">
        <v>1350463.75</v>
      </c>
      <c r="AG14" s="35">
        <v>1689852.14</v>
      </c>
      <c r="AH14" s="67">
        <v>1324352.44</v>
      </c>
      <c r="AI14" s="68">
        <v>8422005.49</v>
      </c>
      <c r="AJ14" s="78">
        <f>AI14/2</f>
        <v>4211002.745</v>
      </c>
      <c r="AK14" s="78">
        <v>5452802.25</v>
      </c>
      <c r="AL14" s="70">
        <f>AK14/2</f>
        <v>2726401.125</v>
      </c>
      <c r="AM14" s="71" t="s">
        <v>32</v>
      </c>
      <c r="AN14" s="34">
        <v>861015.97</v>
      </c>
      <c r="AO14" s="35">
        <v>755459.15</v>
      </c>
      <c r="AP14" s="35">
        <v>1336266.58</v>
      </c>
      <c r="AQ14" s="35">
        <v>1233210.32</v>
      </c>
      <c r="AR14" s="35">
        <v>1465926.33</v>
      </c>
      <c r="AS14" s="35">
        <v>919334.55</v>
      </c>
      <c r="AT14" s="35">
        <v>1246702.46</v>
      </c>
      <c r="AU14" s="35">
        <v>1049249.22</v>
      </c>
      <c r="AV14" s="35">
        <v>878537.26</v>
      </c>
      <c r="AW14" s="35">
        <v>830670.45</v>
      </c>
      <c r="AX14" s="35">
        <v>1618039.85</v>
      </c>
      <c r="AY14" s="67">
        <v>1168370.68</v>
      </c>
      <c r="AZ14" s="68">
        <v>7884789.55</v>
      </c>
      <c r="BA14" s="70">
        <f>AZ14/24</f>
        <v>328532.897916667</v>
      </c>
      <c r="BB14" s="70">
        <v>5477993.27</v>
      </c>
      <c r="BC14" s="70">
        <f>BB14/24</f>
        <v>228249.719583333</v>
      </c>
      <c r="BD14" s="71" t="s">
        <v>33</v>
      </c>
      <c r="BE14" s="83">
        <v>638015.34</v>
      </c>
      <c r="BF14" s="84">
        <v>568000.23</v>
      </c>
      <c r="BG14" s="84">
        <v>554364.66</v>
      </c>
      <c r="BH14" s="84">
        <v>653093.02</v>
      </c>
      <c r="BI14" s="84">
        <v>679526.33</v>
      </c>
      <c r="BJ14" s="84">
        <v>1629453.31</v>
      </c>
      <c r="BK14" s="84">
        <v>1101739.29</v>
      </c>
      <c r="BL14" s="84">
        <v>765982.25</v>
      </c>
      <c r="BM14" s="84">
        <v>785143.23</v>
      </c>
      <c r="BN14" s="84">
        <v>813950.11</v>
      </c>
      <c r="BO14" s="84">
        <v>996945.51</v>
      </c>
      <c r="BP14" s="86">
        <v>1385854.57</v>
      </c>
      <c r="BQ14" s="68"/>
      <c r="BR14" s="72"/>
      <c r="BS14" s="72"/>
      <c r="BT14" s="72"/>
      <c r="BU14" s="71"/>
      <c r="BV14" s="83">
        <v>641180.19</v>
      </c>
      <c r="BW14" s="84">
        <v>629669.26</v>
      </c>
      <c r="BX14" s="84">
        <v>1195051.54</v>
      </c>
      <c r="BY14" s="84">
        <v>701828.12</v>
      </c>
      <c r="BZ14" s="84">
        <v>913532.32</v>
      </c>
      <c r="CA14" s="84">
        <v>777204.46</v>
      </c>
      <c r="CB14" s="84">
        <v>1122160.88</v>
      </c>
      <c r="CC14" s="84">
        <v>882988.05</v>
      </c>
      <c r="CD14" s="84">
        <v>849971.17</v>
      </c>
      <c r="CE14" s="84">
        <v>1144915.69</v>
      </c>
      <c r="CF14" s="84">
        <v>1140221.28</v>
      </c>
      <c r="CG14" s="86">
        <v>1560549.33</v>
      </c>
      <c r="CH14" s="68"/>
      <c r="CI14" s="72"/>
      <c r="CJ14" s="72"/>
      <c r="CK14" s="72"/>
      <c r="CL14" s="92"/>
      <c r="CM14" s="83">
        <v>1105129.08</v>
      </c>
      <c r="CN14" s="83">
        <v>1212949.26</v>
      </c>
      <c r="CO14" s="83">
        <v>1016395.6</v>
      </c>
      <c r="CP14" s="83">
        <v>1499317.79</v>
      </c>
      <c r="CQ14" s="83">
        <v>1108575.68</v>
      </c>
      <c r="CR14" s="83">
        <v>1531127.95</v>
      </c>
      <c r="CS14" s="83">
        <v>1824219.58</v>
      </c>
      <c r="CT14" s="83">
        <v>1296752.04</v>
      </c>
      <c r="CU14" s="83">
        <v>1219786.71</v>
      </c>
      <c r="CV14" s="83">
        <v>1313694.55</v>
      </c>
      <c r="CW14" s="83">
        <v>1379866.03</v>
      </c>
      <c r="CX14" s="83">
        <f>GF14+GH14</f>
        <v>16990952.57</v>
      </c>
      <c r="CY14" s="68">
        <f>+DG14+DN14+DU14+EB14+EI14+EP14+EW14+FD14+FK14+FR14+FY14+GF14</f>
        <v>13381598.37</v>
      </c>
      <c r="CZ14" s="78">
        <v>0</v>
      </c>
      <c r="DA14" s="78">
        <f>+DI14+DP14+DW14+ED14+EK14+ER14+EY14+FF14+FM14+FT14+GA14+GH14</f>
        <v>18117168.47</v>
      </c>
      <c r="DB14" s="69"/>
      <c r="DC14" s="107">
        <v>0</v>
      </c>
      <c r="DD14" s="108"/>
      <c r="DE14" s="108"/>
      <c r="DF14" s="109">
        <f>+CM14</f>
        <v>1105129.08</v>
      </c>
      <c r="DG14" s="110">
        <v>1100129.08</v>
      </c>
      <c r="DH14" s="111">
        <v>0</v>
      </c>
      <c r="DI14" s="110">
        <v>5000</v>
      </c>
      <c r="DJ14" s="113">
        <v>0</v>
      </c>
      <c r="DK14" s="117">
        <v>0</v>
      </c>
      <c r="DL14" s="108"/>
      <c r="DM14" s="118">
        <f>+CN14</f>
        <v>1212949.26</v>
      </c>
      <c r="DN14" s="119">
        <v>839823.37</v>
      </c>
      <c r="DO14" s="111">
        <v>0</v>
      </c>
      <c r="DP14" s="119">
        <v>373125.89</v>
      </c>
      <c r="DQ14" s="113">
        <v>0</v>
      </c>
      <c r="DR14" s="117">
        <v>0</v>
      </c>
      <c r="DS14" s="108"/>
      <c r="DT14" s="118">
        <f>+CO14</f>
        <v>1016395.6</v>
      </c>
      <c r="DU14" s="119">
        <v>826744.05</v>
      </c>
      <c r="DV14" s="111"/>
      <c r="DW14" s="119">
        <v>189651.55</v>
      </c>
      <c r="DX14" s="113"/>
      <c r="DY14" s="117">
        <v>0</v>
      </c>
      <c r="DZ14" s="108"/>
      <c r="EA14" s="118">
        <f>+CP14</f>
        <v>1499317.79</v>
      </c>
      <c r="EB14" s="119">
        <v>1264986.99</v>
      </c>
      <c r="EC14" s="111">
        <v>0</v>
      </c>
      <c r="ED14" s="119">
        <v>234330.8</v>
      </c>
      <c r="EE14" s="113">
        <v>0</v>
      </c>
      <c r="EF14" s="117">
        <v>0</v>
      </c>
      <c r="EG14" s="108"/>
      <c r="EH14" s="121">
        <f>+CQ14</f>
        <v>1108575.68</v>
      </c>
      <c r="EI14" s="122">
        <v>950257.68</v>
      </c>
      <c r="EJ14" s="123">
        <v>0</v>
      </c>
      <c r="EK14" s="122">
        <v>158318</v>
      </c>
      <c r="EL14" s="113">
        <v>0</v>
      </c>
      <c r="EM14" s="117">
        <v>0</v>
      </c>
      <c r="EN14" s="108"/>
      <c r="EO14" s="138">
        <f>+CR14</f>
        <v>1531127.95</v>
      </c>
      <c r="EP14" s="139">
        <v>944992.23</v>
      </c>
      <c r="EQ14" s="140">
        <v>0</v>
      </c>
      <c r="ER14" s="139">
        <v>586135.72</v>
      </c>
      <c r="ES14" s="141"/>
      <c r="ET14" s="142">
        <v>0</v>
      </c>
      <c r="EU14" s="108"/>
      <c r="EV14" s="138">
        <f>+CS14</f>
        <v>1824219.58</v>
      </c>
      <c r="EW14" s="148">
        <v>1554992.58</v>
      </c>
      <c r="EX14" s="149">
        <v>0</v>
      </c>
      <c r="EY14" s="148">
        <v>269227</v>
      </c>
      <c r="EZ14" s="150">
        <v>0</v>
      </c>
      <c r="FA14" s="151">
        <v>0</v>
      </c>
      <c r="FC14" s="118">
        <f>+CT14</f>
        <v>1296752.04</v>
      </c>
      <c r="FD14" s="119">
        <v>1015673.13</v>
      </c>
      <c r="FE14" s="111">
        <v>0</v>
      </c>
      <c r="FF14" s="119">
        <v>281078.91</v>
      </c>
      <c r="FG14" s="113">
        <v>0</v>
      </c>
      <c r="FH14" s="117">
        <v>0</v>
      </c>
      <c r="FJ14" s="35">
        <f>+CU14</f>
        <v>1219786.71</v>
      </c>
      <c r="FK14" s="68">
        <v>1113033.25</v>
      </c>
      <c r="FL14" s="78">
        <v>0</v>
      </c>
      <c r="FM14" s="68">
        <v>106753.46</v>
      </c>
      <c r="FN14" s="70"/>
      <c r="FO14" s="71">
        <v>0</v>
      </c>
      <c r="FQ14" s="118">
        <f>+CV14</f>
        <v>1313694.55</v>
      </c>
      <c r="FR14" s="119">
        <v>1150711.27</v>
      </c>
      <c r="FS14" s="111">
        <v>0</v>
      </c>
      <c r="FT14" s="119">
        <v>162983.28</v>
      </c>
      <c r="FU14" s="113">
        <v>0</v>
      </c>
      <c r="FV14" s="117">
        <v>0</v>
      </c>
      <c r="FX14" s="165">
        <f>+CW14</f>
        <v>1379866.03</v>
      </c>
      <c r="FY14" s="166">
        <v>1090378.02</v>
      </c>
      <c r="FZ14" s="111">
        <v>0</v>
      </c>
      <c r="GA14" s="167">
        <v>289488.01</v>
      </c>
      <c r="GB14" s="167">
        <v>0</v>
      </c>
      <c r="GC14" s="178">
        <v>0</v>
      </c>
      <c r="GE14" s="179">
        <f>+CX14</f>
        <v>16990952.57</v>
      </c>
      <c r="GF14" s="180">
        <v>1529876.72</v>
      </c>
      <c r="GG14" s="181">
        <v>0</v>
      </c>
      <c r="GH14" s="180">
        <v>15461075.85</v>
      </c>
      <c r="GI14" s="181">
        <v>0</v>
      </c>
      <c r="GJ14" s="182">
        <v>0</v>
      </c>
      <c r="GZ14" s="191"/>
    </row>
    <row r="15" s="15" customFormat="1" ht="409.5" customHeight="1" spans="2:208">
      <c r="B15" s="36"/>
      <c r="C15" s="37"/>
      <c r="D15" s="38" t="s">
        <v>118</v>
      </c>
      <c r="E15" s="39" t="s">
        <v>111</v>
      </c>
      <c r="F15" s="34">
        <v>0</v>
      </c>
      <c r="G15" s="35">
        <v>24402</v>
      </c>
      <c r="H15" s="35">
        <v>3850</v>
      </c>
      <c r="I15" s="35">
        <v>7316</v>
      </c>
      <c r="J15" s="35">
        <v>16216.8</v>
      </c>
      <c r="K15" s="35">
        <v>14894</v>
      </c>
      <c r="L15" s="35">
        <v>10185.6</v>
      </c>
      <c r="M15" s="35">
        <v>13150</v>
      </c>
      <c r="N15" s="35">
        <v>61317.75</v>
      </c>
      <c r="O15" s="35">
        <v>36393.6</v>
      </c>
      <c r="P15" s="35">
        <v>13508</v>
      </c>
      <c r="Q15" s="67">
        <v>58619</v>
      </c>
      <c r="R15" s="68">
        <v>236278.75</v>
      </c>
      <c r="S15" s="72">
        <f>R15/178</f>
        <v>1327.40870786517</v>
      </c>
      <c r="T15" s="72">
        <v>23574</v>
      </c>
      <c r="U15" s="70">
        <f>T15/178</f>
        <v>132.438202247191</v>
      </c>
      <c r="V15" s="71" t="s">
        <v>48</v>
      </c>
      <c r="W15" s="34">
        <v>0</v>
      </c>
      <c r="X15" s="35">
        <v>1400</v>
      </c>
      <c r="Y15" s="35">
        <v>21229</v>
      </c>
      <c r="Z15" s="35">
        <v>24780</v>
      </c>
      <c r="AA15" s="35">
        <v>53136.7</v>
      </c>
      <c r="AB15" s="35">
        <v>27865</v>
      </c>
      <c r="AC15" s="35">
        <v>27860</v>
      </c>
      <c r="AD15" s="35">
        <v>7392</v>
      </c>
      <c r="AE15" s="35">
        <v>14837</v>
      </c>
      <c r="AF15" s="35">
        <v>6799</v>
      </c>
      <c r="AG15" s="35">
        <v>120844</v>
      </c>
      <c r="AH15" s="67">
        <v>45931.5</v>
      </c>
      <c r="AI15" s="68">
        <v>352074.2</v>
      </c>
      <c r="AJ15" s="70">
        <f>AI15/478</f>
        <v>736.55690376569</v>
      </c>
      <c r="AK15" s="70">
        <v>0</v>
      </c>
      <c r="AL15" s="70">
        <v>0</v>
      </c>
      <c r="AM15" s="71" t="s">
        <v>49</v>
      </c>
      <c r="AN15" s="34">
        <v>660565.34</v>
      </c>
      <c r="AO15" s="35">
        <v>557473.81</v>
      </c>
      <c r="AP15" s="35">
        <v>536893.29</v>
      </c>
      <c r="AQ15" s="35">
        <v>517240.13</v>
      </c>
      <c r="AR15" s="35">
        <v>604120.95</v>
      </c>
      <c r="AS15" s="35">
        <v>578536.48</v>
      </c>
      <c r="AT15" s="35">
        <v>943425.64</v>
      </c>
      <c r="AU15" s="35">
        <v>558737.08</v>
      </c>
      <c r="AV15" s="35">
        <v>589362.17</v>
      </c>
      <c r="AW15" s="35">
        <v>538028.98</v>
      </c>
      <c r="AX15" s="35">
        <v>549265.24</v>
      </c>
      <c r="AY15" s="67">
        <v>969632.6</v>
      </c>
      <c r="AZ15" s="68">
        <v>7310406.04</v>
      </c>
      <c r="BA15" s="70">
        <f>AZ15/494</f>
        <v>14798.3927935223</v>
      </c>
      <c r="BB15" s="70">
        <v>292875.67</v>
      </c>
      <c r="BC15" s="70">
        <f>BB15/494</f>
        <v>592.865728744939</v>
      </c>
      <c r="BD15" s="71" t="s">
        <v>50</v>
      </c>
      <c r="BE15" s="34">
        <v>457132.55</v>
      </c>
      <c r="BF15" s="35">
        <v>631269.03</v>
      </c>
      <c r="BG15" s="35">
        <v>583620.63</v>
      </c>
      <c r="BH15" s="35">
        <v>634487.55</v>
      </c>
      <c r="BI15" s="35">
        <v>563705.19</v>
      </c>
      <c r="BJ15" s="35">
        <v>585132.45</v>
      </c>
      <c r="BK15" s="35">
        <v>979039.94</v>
      </c>
      <c r="BL15" s="35">
        <v>621577.64</v>
      </c>
      <c r="BM15" s="35">
        <v>569477.47</v>
      </c>
      <c r="BN15" s="35">
        <v>612051.68</v>
      </c>
      <c r="BO15" s="35">
        <v>594333.35</v>
      </c>
      <c r="BP15" s="67">
        <v>932480.31</v>
      </c>
      <c r="BQ15" s="68"/>
      <c r="BR15" s="70"/>
      <c r="BS15" s="70"/>
      <c r="BT15" s="70"/>
      <c r="BU15" s="71"/>
      <c r="BV15" s="34">
        <v>441739.22</v>
      </c>
      <c r="BW15" s="35">
        <v>330244.67</v>
      </c>
      <c r="BX15" s="35">
        <v>345010.84</v>
      </c>
      <c r="BY15" s="35">
        <v>361430.8</v>
      </c>
      <c r="BZ15" s="35">
        <v>327647.6</v>
      </c>
      <c r="CA15" s="35">
        <v>474758.73</v>
      </c>
      <c r="CB15" s="35">
        <v>770755</v>
      </c>
      <c r="CC15" s="35">
        <v>754128.19</v>
      </c>
      <c r="CD15" s="35">
        <v>670039.12</v>
      </c>
      <c r="CE15" s="35">
        <v>627772.22</v>
      </c>
      <c r="CF15" s="35">
        <v>631843.94</v>
      </c>
      <c r="CG15" s="67">
        <v>1004634.15</v>
      </c>
      <c r="CH15" s="68"/>
      <c r="CI15" s="70"/>
      <c r="CJ15" s="70"/>
      <c r="CK15" s="70"/>
      <c r="CL15" s="92"/>
      <c r="CM15" s="93">
        <v>717235.35</v>
      </c>
      <c r="CN15" s="93">
        <v>609260.68</v>
      </c>
      <c r="CO15" s="93">
        <v>598037.03</v>
      </c>
      <c r="CP15" s="93">
        <v>567931.18</v>
      </c>
      <c r="CQ15" s="93">
        <v>635849.87</v>
      </c>
      <c r="CR15" s="93">
        <v>669993.72</v>
      </c>
      <c r="CS15" s="93">
        <v>905742.26</v>
      </c>
      <c r="CT15" s="93">
        <v>537027.21</v>
      </c>
      <c r="CU15" s="93">
        <v>564601.04</v>
      </c>
      <c r="CV15" s="93">
        <v>686015.33</v>
      </c>
      <c r="CW15" s="93">
        <v>699494.9</v>
      </c>
      <c r="CX15" s="93">
        <f>GF15+GH15</f>
        <v>859666.78</v>
      </c>
      <c r="CY15" s="102">
        <f>+DG15+DN15+DU15+EB15+EI15+EP15+EW15+FD15+FK15+FR15+FY15+GF15</f>
        <v>7706029.1</v>
      </c>
      <c r="CZ15" s="103">
        <v>0</v>
      </c>
      <c r="DA15" s="103">
        <f>+DI15+DP15+DW15+ED15+EK15+ER15+EY15+FF15+FM15+FT15+GA15+GH15</f>
        <v>344826.25</v>
      </c>
      <c r="DB15" s="103">
        <v>0</v>
      </c>
      <c r="DC15" s="112">
        <v>0</v>
      </c>
      <c r="DD15" s="108"/>
      <c r="DE15" s="108"/>
      <c r="DF15" s="109">
        <f>+CM15</f>
        <v>717235.35</v>
      </c>
      <c r="DG15" s="110">
        <v>717235.35</v>
      </c>
      <c r="DH15" s="113">
        <v>0</v>
      </c>
      <c r="DI15" s="110">
        <v>0</v>
      </c>
      <c r="DJ15" s="113">
        <v>0</v>
      </c>
      <c r="DK15" s="117">
        <v>0</v>
      </c>
      <c r="DL15" s="108"/>
      <c r="DM15" s="118">
        <f>+CN15</f>
        <v>609260.68</v>
      </c>
      <c r="DN15" s="119">
        <v>609260.68</v>
      </c>
      <c r="DO15" s="113"/>
      <c r="DP15" s="119">
        <v>0</v>
      </c>
      <c r="DQ15" s="113">
        <v>0</v>
      </c>
      <c r="DR15" s="117">
        <v>0</v>
      </c>
      <c r="DS15" s="108"/>
      <c r="DT15" s="118">
        <f>+CO15</f>
        <v>598037.03</v>
      </c>
      <c r="DU15" s="119">
        <v>594651.03</v>
      </c>
      <c r="DV15" s="113"/>
      <c r="DW15" s="119">
        <v>3386</v>
      </c>
      <c r="DX15" s="113"/>
      <c r="DY15" s="117">
        <v>0</v>
      </c>
      <c r="DZ15" s="108"/>
      <c r="EA15" s="118">
        <f>+CP15</f>
        <v>567931.18</v>
      </c>
      <c r="EB15" s="119">
        <v>559929.18</v>
      </c>
      <c r="EC15" s="113">
        <v>0</v>
      </c>
      <c r="ED15" s="119">
        <v>8002</v>
      </c>
      <c r="EE15" s="113">
        <v>0</v>
      </c>
      <c r="EF15" s="117">
        <v>0</v>
      </c>
      <c r="EG15" s="108"/>
      <c r="EH15" s="121">
        <f t="shared" ref="EH15" si="0">+CQ15</f>
        <v>635849.87</v>
      </c>
      <c r="EI15" s="122">
        <v>623634.83</v>
      </c>
      <c r="EJ15" s="124">
        <v>0</v>
      </c>
      <c r="EK15" s="122">
        <v>12215.04</v>
      </c>
      <c r="EL15" s="113">
        <v>0</v>
      </c>
      <c r="EM15" s="117">
        <v>0</v>
      </c>
      <c r="EN15" s="108"/>
      <c r="EO15" s="138">
        <f t="shared" ref="EO15" si="1">+CR15</f>
        <v>669993.72</v>
      </c>
      <c r="EP15" s="139">
        <v>613558.02</v>
      </c>
      <c r="EQ15" s="141">
        <v>0</v>
      </c>
      <c r="ER15" s="139">
        <v>56435.7</v>
      </c>
      <c r="ES15" s="141"/>
      <c r="ET15" s="142">
        <v>0</v>
      </c>
      <c r="EU15" s="108"/>
      <c r="EV15" s="138">
        <f t="shared" ref="EV15" si="2">+CS15</f>
        <v>905742.26</v>
      </c>
      <c r="EW15" s="148">
        <v>894818.66</v>
      </c>
      <c r="EX15" s="150">
        <v>0</v>
      </c>
      <c r="EY15" s="148">
        <v>10923.6</v>
      </c>
      <c r="EZ15" s="150">
        <v>0</v>
      </c>
      <c r="FA15" s="151">
        <v>0</v>
      </c>
      <c r="FC15" s="118">
        <f>+CT15</f>
        <v>537027.21</v>
      </c>
      <c r="FD15" s="119">
        <v>425052</v>
      </c>
      <c r="FE15" s="113">
        <v>0</v>
      </c>
      <c r="FF15" s="119">
        <v>111975.21</v>
      </c>
      <c r="FG15" s="113">
        <v>0</v>
      </c>
      <c r="FH15" s="117">
        <v>0</v>
      </c>
      <c r="FJ15" s="35">
        <f t="shared" ref="FJ15" si="3">+CU15</f>
        <v>564601.04</v>
      </c>
      <c r="FK15" s="68">
        <v>559286.04</v>
      </c>
      <c r="FL15" s="70"/>
      <c r="FM15" s="68">
        <v>5315</v>
      </c>
      <c r="FN15" s="70"/>
      <c r="FO15" s="71">
        <v>0</v>
      </c>
      <c r="FQ15" s="118">
        <f t="shared" ref="FQ15" si="4">+CV15</f>
        <v>686015.33</v>
      </c>
      <c r="FR15" s="119">
        <v>644928.88</v>
      </c>
      <c r="FS15" s="113">
        <v>0</v>
      </c>
      <c r="FT15" s="119">
        <v>41086.45</v>
      </c>
      <c r="FU15" s="113">
        <v>0</v>
      </c>
      <c r="FV15" s="117">
        <v>0</v>
      </c>
      <c r="FX15" s="165">
        <f t="shared" ref="FX15" si="5">+CW15</f>
        <v>699494.9</v>
      </c>
      <c r="FY15" s="168">
        <v>623340.6</v>
      </c>
      <c r="FZ15" s="168">
        <v>0</v>
      </c>
      <c r="GA15" s="168">
        <v>76154.3</v>
      </c>
      <c r="GB15" s="168">
        <v>0</v>
      </c>
      <c r="GC15" s="183">
        <v>0</v>
      </c>
      <c r="GE15" s="179">
        <f t="shared" ref="GE15" si="6">+CX15</f>
        <v>859666.78</v>
      </c>
      <c r="GF15" s="184">
        <v>840333.83</v>
      </c>
      <c r="GG15" s="185">
        <v>0</v>
      </c>
      <c r="GH15" s="184">
        <v>19332.95</v>
      </c>
      <c r="GI15" s="185">
        <v>0</v>
      </c>
      <c r="GJ15" s="186">
        <v>0</v>
      </c>
      <c r="GZ15" s="191"/>
    </row>
    <row r="16" s="15" customFormat="1" ht="70.5" customHeight="1" spans="2:192">
      <c r="B16" s="40" t="s">
        <v>62</v>
      </c>
      <c r="C16" s="41"/>
      <c r="D16" s="42"/>
      <c r="E16" s="43"/>
      <c r="F16" s="44">
        <f t="shared" ref="F16:Q16" si="7">SUM(F14:F15)</f>
        <v>832589.86</v>
      </c>
      <c r="G16" s="44">
        <f t="shared" si="7"/>
        <v>1498599.71</v>
      </c>
      <c r="H16" s="44">
        <f t="shared" si="7"/>
        <v>1395098.36</v>
      </c>
      <c r="I16" s="44">
        <f t="shared" si="7"/>
        <v>1359647.09</v>
      </c>
      <c r="J16" s="44">
        <f t="shared" si="7"/>
        <v>1432029.18</v>
      </c>
      <c r="K16" s="44">
        <f t="shared" si="7"/>
        <v>1230796.78</v>
      </c>
      <c r="L16" s="44">
        <f t="shared" si="7"/>
        <v>1701303.12</v>
      </c>
      <c r="M16" s="44">
        <f t="shared" si="7"/>
        <v>923892.59</v>
      </c>
      <c r="N16" s="44">
        <f t="shared" si="7"/>
        <v>1151577.64</v>
      </c>
      <c r="O16" s="44">
        <f t="shared" si="7"/>
        <v>1166372.25</v>
      </c>
      <c r="P16" s="44">
        <f t="shared" si="7"/>
        <v>1316334.78</v>
      </c>
      <c r="Q16" s="73">
        <f t="shared" si="7"/>
        <v>1306406.35</v>
      </c>
      <c r="R16" s="51"/>
      <c r="S16" s="74"/>
      <c r="T16" s="51"/>
      <c r="U16" s="51"/>
      <c r="V16" s="51"/>
      <c r="W16" s="44">
        <f t="shared" ref="W16:AH16" si="8">SUM(W14:W15)</f>
        <v>805618.16</v>
      </c>
      <c r="X16" s="44">
        <f t="shared" si="8"/>
        <v>933073.02</v>
      </c>
      <c r="Y16" s="44">
        <f t="shared" si="8"/>
        <v>1065381.23</v>
      </c>
      <c r="Z16" s="44">
        <f t="shared" si="8"/>
        <v>1016077.1</v>
      </c>
      <c r="AA16" s="44">
        <f t="shared" si="8"/>
        <v>1151132.69</v>
      </c>
      <c r="AB16" s="44">
        <f t="shared" si="8"/>
        <v>1138679.04</v>
      </c>
      <c r="AC16" s="44">
        <f t="shared" si="8"/>
        <v>1506320.44</v>
      </c>
      <c r="AD16" s="44">
        <f t="shared" si="8"/>
        <v>1111423.79</v>
      </c>
      <c r="AE16" s="44">
        <f t="shared" si="8"/>
        <v>960933.64</v>
      </c>
      <c r="AF16" s="44">
        <f t="shared" si="8"/>
        <v>1357262.75</v>
      </c>
      <c r="AG16" s="44">
        <f t="shared" si="8"/>
        <v>1810696.14</v>
      </c>
      <c r="AH16" s="73">
        <f t="shared" si="8"/>
        <v>1370283.94</v>
      </c>
      <c r="AI16" s="51"/>
      <c r="AJ16" s="51"/>
      <c r="AK16" s="51"/>
      <c r="AL16" s="51"/>
      <c r="AM16" s="51"/>
      <c r="AN16" s="44">
        <f t="shared" ref="AN16:AY16" si="9">SUM(AN14:AN15)</f>
        <v>1521581.31</v>
      </c>
      <c r="AO16" s="44">
        <f t="shared" si="9"/>
        <v>1312932.96</v>
      </c>
      <c r="AP16" s="44">
        <f t="shared" si="9"/>
        <v>1873159.87</v>
      </c>
      <c r="AQ16" s="44">
        <f t="shared" si="9"/>
        <v>1750450.45</v>
      </c>
      <c r="AR16" s="44">
        <f t="shared" si="9"/>
        <v>2070047.28</v>
      </c>
      <c r="AS16" s="44">
        <f t="shared" si="9"/>
        <v>1497871.03</v>
      </c>
      <c r="AT16" s="44">
        <f t="shared" si="9"/>
        <v>2190128.1</v>
      </c>
      <c r="AU16" s="44">
        <f t="shared" si="9"/>
        <v>1607986.3</v>
      </c>
      <c r="AV16" s="44">
        <f t="shared" si="9"/>
        <v>1467899.43</v>
      </c>
      <c r="AW16" s="44">
        <f t="shared" si="9"/>
        <v>1368699.43</v>
      </c>
      <c r="AX16" s="44">
        <f t="shared" si="9"/>
        <v>2167305.09</v>
      </c>
      <c r="AY16" s="73">
        <f t="shared" si="9"/>
        <v>2138003.28</v>
      </c>
      <c r="AZ16" s="51"/>
      <c r="BA16" s="51"/>
      <c r="BB16" s="51"/>
      <c r="BC16" s="51"/>
      <c r="BD16" s="51"/>
      <c r="BE16" s="44">
        <f t="shared" ref="BE16:BP16" si="10">SUM(BE14:BE15)</f>
        <v>1095147.89</v>
      </c>
      <c r="BF16" s="44">
        <f t="shared" si="10"/>
        <v>1199269.26</v>
      </c>
      <c r="BG16" s="44">
        <f t="shared" si="10"/>
        <v>1137985.29</v>
      </c>
      <c r="BH16" s="44">
        <f t="shared" si="10"/>
        <v>1287580.57</v>
      </c>
      <c r="BI16" s="44">
        <f t="shared" si="10"/>
        <v>1243231.52</v>
      </c>
      <c r="BJ16" s="44">
        <f t="shared" si="10"/>
        <v>2214585.76</v>
      </c>
      <c r="BK16" s="44">
        <f t="shared" si="10"/>
        <v>2080779.23</v>
      </c>
      <c r="BL16" s="44">
        <f t="shared" si="10"/>
        <v>1387559.89</v>
      </c>
      <c r="BM16" s="44">
        <f t="shared" si="10"/>
        <v>1354620.7</v>
      </c>
      <c r="BN16" s="44">
        <f t="shared" si="10"/>
        <v>1426001.79</v>
      </c>
      <c r="BO16" s="44">
        <f t="shared" si="10"/>
        <v>1591278.86</v>
      </c>
      <c r="BP16" s="44">
        <f t="shared" si="10"/>
        <v>2318334.88</v>
      </c>
      <c r="BQ16" s="51"/>
      <c r="BR16" s="51"/>
      <c r="BS16" s="51"/>
      <c r="BT16" s="51"/>
      <c r="BU16" s="51"/>
      <c r="BV16" s="44">
        <f t="shared" ref="BV16:CG16" si="11">SUM(BV14:BV15)</f>
        <v>1082919.41</v>
      </c>
      <c r="BW16" s="44">
        <f t="shared" si="11"/>
        <v>959913.93</v>
      </c>
      <c r="BX16" s="44">
        <f t="shared" si="11"/>
        <v>1540062.38</v>
      </c>
      <c r="BY16" s="44">
        <f t="shared" si="11"/>
        <v>1063258.92</v>
      </c>
      <c r="BZ16" s="44">
        <f t="shared" si="11"/>
        <v>1241179.92</v>
      </c>
      <c r="CA16" s="44">
        <f t="shared" si="11"/>
        <v>1251963.19</v>
      </c>
      <c r="CB16" s="44">
        <f t="shared" si="11"/>
        <v>1892915.88</v>
      </c>
      <c r="CC16" s="44">
        <f t="shared" si="11"/>
        <v>1637116.24</v>
      </c>
      <c r="CD16" s="44">
        <f t="shared" si="11"/>
        <v>1520010.29</v>
      </c>
      <c r="CE16" s="44">
        <f t="shared" si="11"/>
        <v>1772687.91</v>
      </c>
      <c r="CF16" s="44">
        <f t="shared" si="11"/>
        <v>1772065.22</v>
      </c>
      <c r="CG16" s="44">
        <f t="shared" si="11"/>
        <v>2565183.48</v>
      </c>
      <c r="CH16" s="51"/>
      <c r="CI16" s="51"/>
      <c r="CJ16" s="51"/>
      <c r="CK16" s="51"/>
      <c r="CL16" s="51"/>
      <c r="CM16" s="94">
        <f t="shared" ref="CM16:CX16" si="12">SUM(CM14:CM15)</f>
        <v>1822364.43</v>
      </c>
      <c r="CN16" s="94">
        <f t="shared" si="12"/>
        <v>1822209.94</v>
      </c>
      <c r="CO16" s="94">
        <f t="shared" si="12"/>
        <v>1614432.63</v>
      </c>
      <c r="CP16" s="94">
        <f t="shared" si="12"/>
        <v>2067248.97</v>
      </c>
      <c r="CQ16" s="94">
        <f t="shared" si="12"/>
        <v>1744425.55</v>
      </c>
      <c r="CR16" s="94">
        <f t="shared" si="12"/>
        <v>2201121.67</v>
      </c>
      <c r="CS16" s="94">
        <f t="shared" si="12"/>
        <v>2729961.84</v>
      </c>
      <c r="CT16" s="94">
        <f t="shared" si="12"/>
        <v>1833779.25</v>
      </c>
      <c r="CU16" s="94">
        <f t="shared" si="12"/>
        <v>1784387.75</v>
      </c>
      <c r="CV16" s="94">
        <f t="shared" si="12"/>
        <v>1999709.88</v>
      </c>
      <c r="CW16" s="94">
        <f t="shared" si="12"/>
        <v>2079360.93</v>
      </c>
      <c r="CX16" s="94">
        <f t="shared" si="12"/>
        <v>17850619.35</v>
      </c>
      <c r="CY16" s="51"/>
      <c r="CZ16" s="51"/>
      <c r="DA16" s="51"/>
      <c r="DB16" s="51"/>
      <c r="DC16" s="51"/>
      <c r="DD16" s="108"/>
      <c r="DE16" s="108"/>
      <c r="DF16" s="114">
        <f>SUM(DF14:DF15)</f>
        <v>1822364.43</v>
      </c>
      <c r="DG16" s="115"/>
      <c r="DH16" s="116"/>
      <c r="DI16" s="116"/>
      <c r="DJ16" s="116"/>
      <c r="DK16" s="116"/>
      <c r="DL16" s="108"/>
      <c r="DM16" s="114">
        <f>SUM(DM14:DM15)</f>
        <v>1822209.94</v>
      </c>
      <c r="DN16" s="17"/>
      <c r="DO16" s="17"/>
      <c r="DP16" s="17"/>
      <c r="DQ16" s="17"/>
      <c r="DR16" s="17"/>
      <c r="DS16" s="108"/>
      <c r="DT16" s="114">
        <f>SUM(DT14:DT15)</f>
        <v>1614432.63</v>
      </c>
      <c r="DU16" s="17"/>
      <c r="DV16" s="17"/>
      <c r="DW16" s="17"/>
      <c r="DX16" s="17"/>
      <c r="DY16" s="17"/>
      <c r="DZ16" s="108"/>
      <c r="EA16" s="114">
        <f>SUM(EA14:EA15)</f>
        <v>2067248.97</v>
      </c>
      <c r="EB16" s="17"/>
      <c r="EC16" s="17"/>
      <c r="ED16" s="17"/>
      <c r="EE16" s="17"/>
      <c r="EF16" s="17"/>
      <c r="EG16" s="108"/>
      <c r="EH16" s="125">
        <f>SUM(EH14:EH15)</f>
        <v>1744425.55</v>
      </c>
      <c r="EI16" s="126"/>
      <c r="EJ16" s="126"/>
      <c r="EK16" s="126"/>
      <c r="EL16" s="17"/>
      <c r="EM16" s="17"/>
      <c r="EN16" s="108"/>
      <c r="EO16" s="143">
        <f>SUM(EO14:EO15)</f>
        <v>2201121.67</v>
      </c>
      <c r="EP16" s="144"/>
      <c r="EQ16" s="144"/>
      <c r="ER16" s="144"/>
      <c r="ES16" s="144"/>
      <c r="ET16" s="144"/>
      <c r="EU16" s="108"/>
      <c r="EV16" s="143">
        <f>SUM(EV14:EV15)</f>
        <v>2729961.84</v>
      </c>
      <c r="EW16" s="152"/>
      <c r="EX16" s="153"/>
      <c r="EY16" s="153"/>
      <c r="EZ16" s="153"/>
      <c r="FA16" s="153"/>
      <c r="FC16" s="114">
        <f>SUM(FC14:FC15)</f>
        <v>1833779.25</v>
      </c>
      <c r="FD16" s="115"/>
      <c r="FE16" s="116"/>
      <c r="FF16" s="116"/>
      <c r="FG16" s="116"/>
      <c r="FH16" s="116"/>
      <c r="FJ16" s="73">
        <f>SUM(FJ14:FJ15)</f>
        <v>1784387.75</v>
      </c>
      <c r="FK16" s="161"/>
      <c r="FL16" s="162"/>
      <c r="FM16" s="162"/>
      <c r="FN16" s="162"/>
      <c r="FO16" s="162"/>
      <c r="FQ16" s="114">
        <f>SUM(FQ14:FQ15)</f>
        <v>1999709.88</v>
      </c>
      <c r="FR16" s="163"/>
      <c r="FS16" s="164"/>
      <c r="FT16" s="164"/>
      <c r="FU16" s="164"/>
      <c r="FV16" s="164"/>
      <c r="FX16" s="114">
        <f>SUM(FX14:FX15)</f>
        <v>2079360.93</v>
      </c>
      <c r="FY16" s="115"/>
      <c r="FZ16" s="116"/>
      <c r="GA16" s="116"/>
      <c r="GB16" s="116"/>
      <c r="GC16" s="116"/>
      <c r="GE16" s="187">
        <f>SUM(GE14:GE15)</f>
        <v>17850619.35</v>
      </c>
      <c r="GF16" s="188"/>
      <c r="GG16" s="189"/>
      <c r="GH16" s="189"/>
      <c r="GI16" s="189"/>
      <c r="GJ16" s="189"/>
    </row>
    <row r="17" ht="63" customHeight="1" spans="2:160">
      <c r="B17" s="45"/>
      <c r="C17" s="46"/>
      <c r="D17" s="46"/>
      <c r="E17" s="47"/>
      <c r="F17" s="48">
        <f>SUM(F16:Q16)</f>
        <v>15314647.71</v>
      </c>
      <c r="G17" s="49"/>
      <c r="H17" s="49"/>
      <c r="I17" s="49"/>
      <c r="J17" s="49"/>
      <c r="K17" s="49"/>
      <c r="L17" s="49"/>
      <c r="M17" s="49"/>
      <c r="N17" s="49"/>
      <c r="O17" s="49"/>
      <c r="P17" s="49"/>
      <c r="Q17" s="75"/>
      <c r="R17" s="76"/>
      <c r="S17" s="76"/>
      <c r="T17" s="76"/>
      <c r="U17" s="76"/>
      <c r="V17" s="76"/>
      <c r="W17" s="48">
        <f>SUM(W16:AH16)</f>
        <v>14226881.94</v>
      </c>
      <c r="X17" s="49"/>
      <c r="Y17" s="49"/>
      <c r="Z17" s="49"/>
      <c r="AA17" s="49"/>
      <c r="AB17" s="49"/>
      <c r="AC17" s="49"/>
      <c r="AD17" s="49"/>
      <c r="AE17" s="49"/>
      <c r="AF17" s="49"/>
      <c r="AG17" s="49"/>
      <c r="AH17" s="75"/>
      <c r="AI17" s="76"/>
      <c r="AJ17" s="76"/>
      <c r="AK17" s="76"/>
      <c r="AL17" s="76"/>
      <c r="AM17" s="76"/>
      <c r="AN17" s="48">
        <f>SUM(AN16:AY16)</f>
        <v>20966064.53</v>
      </c>
      <c r="AO17" s="49"/>
      <c r="AP17" s="49"/>
      <c r="AQ17" s="49"/>
      <c r="AR17" s="49"/>
      <c r="AS17" s="49"/>
      <c r="AT17" s="49"/>
      <c r="AU17" s="49"/>
      <c r="AV17" s="49"/>
      <c r="AW17" s="49"/>
      <c r="AX17" s="49"/>
      <c r="AY17" s="75"/>
      <c r="AZ17" s="76"/>
      <c r="BA17" s="76"/>
      <c r="BB17" s="76"/>
      <c r="BC17" s="76"/>
      <c r="BD17" s="76"/>
      <c r="BE17" s="48">
        <f>SUM(BE16:BP16)</f>
        <v>18336375.64</v>
      </c>
      <c r="BF17" s="49"/>
      <c r="BG17" s="49"/>
      <c r="BH17" s="49"/>
      <c r="BI17" s="49"/>
      <c r="BJ17" s="49"/>
      <c r="BK17" s="49"/>
      <c r="BL17" s="49"/>
      <c r="BM17" s="49"/>
      <c r="BN17" s="49"/>
      <c r="BO17" s="49"/>
      <c r="BP17" s="75"/>
      <c r="BQ17" s="76"/>
      <c r="BR17" s="76"/>
      <c r="BS17" s="76"/>
      <c r="BT17" s="76"/>
      <c r="BU17" s="76"/>
      <c r="BV17" s="48">
        <f>SUM(BV16:CG16)</f>
        <v>18299276.77</v>
      </c>
      <c r="BW17" s="49"/>
      <c r="BX17" s="49"/>
      <c r="BY17" s="49"/>
      <c r="BZ17" s="49"/>
      <c r="CA17" s="49"/>
      <c r="CB17" s="49"/>
      <c r="CC17" s="49"/>
      <c r="CD17" s="49"/>
      <c r="CE17" s="49"/>
      <c r="CF17" s="49"/>
      <c r="CG17" s="75"/>
      <c r="CH17" s="76"/>
      <c r="CI17" s="76"/>
      <c r="CJ17" s="76"/>
      <c r="CK17" s="76"/>
      <c r="CL17" s="76"/>
      <c r="CM17" s="48">
        <f>SUM(CM16:CX16)</f>
        <v>39549622.19</v>
      </c>
      <c r="CN17" s="49"/>
      <c r="CO17" s="49"/>
      <c r="CP17" s="49"/>
      <c r="CQ17" s="49"/>
      <c r="CR17" s="49"/>
      <c r="CS17" s="49"/>
      <c r="CT17" s="49"/>
      <c r="CU17" s="49"/>
      <c r="CV17" s="49"/>
      <c r="CW17" s="49"/>
      <c r="CX17" s="49"/>
      <c r="CY17" s="49"/>
      <c r="CZ17" s="49"/>
      <c r="DA17" s="49"/>
      <c r="DB17" s="49"/>
      <c r="DC17" s="75"/>
      <c r="EB17" s="120"/>
      <c r="EC17" s="120"/>
      <c r="EP17" s="127"/>
      <c r="EW17" s="154"/>
      <c r="FD17" s="154"/>
    </row>
    <row r="18" ht="51" customHeight="1" spans="2:146">
      <c r="B18" s="50"/>
      <c r="C18" s="50"/>
      <c r="D18" s="50"/>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51"/>
      <c r="DA18" s="51"/>
      <c r="DB18" s="51"/>
      <c r="DC18" s="51"/>
      <c r="EB18" s="120"/>
      <c r="EC18" s="120"/>
      <c r="EP18" s="127"/>
    </row>
    <row r="19" ht="31.5" spans="2:107">
      <c r="B19" s="52" t="s">
        <v>121</v>
      </c>
      <c r="C19" s="53"/>
      <c r="D19" s="53"/>
      <c r="E19" s="54"/>
      <c r="F19" s="54"/>
      <c r="G19" s="54"/>
      <c r="H19" s="54"/>
      <c r="I19" s="54"/>
      <c r="J19" s="54"/>
      <c r="K19" s="54"/>
      <c r="L19" s="54"/>
      <c r="M19" s="54"/>
      <c r="N19" s="54"/>
      <c r="O19" s="54"/>
      <c r="P19" s="54"/>
      <c r="Q19" s="54"/>
      <c r="R19" s="54"/>
      <c r="S19" s="54"/>
      <c r="T19" s="54"/>
      <c r="U19" s="54"/>
      <c r="V19" s="54"/>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1"/>
      <c r="BV19" s="51"/>
      <c r="BW19" s="51"/>
      <c r="BX19" s="51"/>
      <c r="BY19" s="51"/>
      <c r="BZ19" s="51"/>
      <c r="CA19" s="51"/>
      <c r="CB19" s="51"/>
      <c r="CC19" s="51"/>
      <c r="CD19" s="51"/>
      <c r="CE19" s="51"/>
      <c r="CF19" s="51"/>
      <c r="CG19" s="51"/>
      <c r="CH19" s="51"/>
      <c r="CI19" s="51"/>
      <c r="CJ19" s="51"/>
      <c r="CK19" s="51"/>
      <c r="CL19" s="51"/>
      <c r="CM19" s="51"/>
      <c r="CN19" s="51"/>
      <c r="CO19" s="51"/>
      <c r="CP19" s="51"/>
      <c r="CQ19" s="51"/>
      <c r="CR19" s="51"/>
      <c r="CS19" s="51"/>
      <c r="CT19" s="51"/>
      <c r="CU19" s="51"/>
      <c r="CV19" s="51"/>
      <c r="CW19" s="51"/>
      <c r="CX19" s="51"/>
      <c r="CY19" s="51"/>
      <c r="CZ19" s="51"/>
      <c r="DA19" s="51"/>
      <c r="DB19" s="51"/>
      <c r="DC19" s="51"/>
    </row>
    <row r="20" ht="26.25" spans="2:22">
      <c r="B20" s="55"/>
      <c r="C20" s="56"/>
      <c r="D20" s="56"/>
      <c r="E20" s="56"/>
      <c r="F20" s="56"/>
      <c r="G20" s="56"/>
      <c r="H20" s="56"/>
      <c r="I20" s="56"/>
      <c r="J20" s="56"/>
      <c r="K20" s="56"/>
      <c r="L20" s="56"/>
      <c r="M20" s="56"/>
      <c r="N20" s="56"/>
      <c r="O20" s="56"/>
      <c r="P20" s="56"/>
      <c r="Q20" s="56"/>
      <c r="R20" s="56"/>
      <c r="S20" s="56"/>
      <c r="T20" s="56"/>
      <c r="U20" s="56"/>
      <c r="V20" s="56"/>
    </row>
    <row r="21" ht="26.25" spans="2:22">
      <c r="B21" s="55"/>
      <c r="C21" s="56"/>
      <c r="D21" s="56"/>
      <c r="E21" s="56"/>
      <c r="F21" s="56"/>
      <c r="G21" s="56"/>
      <c r="H21" s="56"/>
      <c r="I21" s="56"/>
      <c r="J21" s="56"/>
      <c r="K21" s="56"/>
      <c r="L21" s="56"/>
      <c r="M21" s="56"/>
      <c r="N21" s="56"/>
      <c r="O21" s="56"/>
      <c r="P21" s="56"/>
      <c r="Q21" s="56"/>
      <c r="R21" s="56"/>
      <c r="S21" s="56"/>
      <c r="T21" s="56"/>
      <c r="U21" s="56"/>
      <c r="V21" s="56"/>
    </row>
    <row r="22" ht="26.25" spans="2:22">
      <c r="B22" s="55"/>
      <c r="C22" s="56"/>
      <c r="D22" s="56"/>
      <c r="E22" s="56"/>
      <c r="F22" s="56"/>
      <c r="G22" s="56"/>
      <c r="H22" s="56"/>
      <c r="I22" s="56"/>
      <c r="J22" s="56"/>
      <c r="K22" s="56"/>
      <c r="L22" s="56"/>
      <c r="M22" s="56"/>
      <c r="N22" s="56"/>
      <c r="O22" s="56"/>
      <c r="P22" s="56"/>
      <c r="Q22" s="56"/>
      <c r="R22" s="56"/>
      <c r="S22" s="56"/>
      <c r="T22" s="56"/>
      <c r="U22" s="56"/>
      <c r="V22" s="56"/>
    </row>
    <row r="23" ht="26.25" spans="2:22">
      <c r="B23" s="55"/>
      <c r="D23" s="56"/>
      <c r="E23" s="56"/>
      <c r="F23" s="56"/>
      <c r="G23" s="56"/>
      <c r="H23" s="56"/>
      <c r="I23" s="56"/>
      <c r="J23" s="56"/>
      <c r="K23" s="56"/>
      <c r="L23" s="56"/>
      <c r="M23" s="56"/>
      <c r="N23" s="56"/>
      <c r="O23" s="56"/>
      <c r="P23" s="56"/>
      <c r="Q23" s="56"/>
      <c r="R23" s="56"/>
      <c r="S23" s="56"/>
      <c r="T23" s="56"/>
      <c r="U23" s="56"/>
      <c r="V23" s="56"/>
    </row>
    <row r="24" ht="26.25" spans="2:22">
      <c r="B24" s="55"/>
      <c r="C24" s="56"/>
      <c r="D24" s="56"/>
      <c r="E24" s="56"/>
      <c r="F24" s="56"/>
      <c r="G24" s="56"/>
      <c r="H24" s="56"/>
      <c r="I24" s="56"/>
      <c r="J24" s="56"/>
      <c r="K24" s="56"/>
      <c r="L24" s="56"/>
      <c r="M24" s="56"/>
      <c r="N24" s="56"/>
      <c r="O24" s="56"/>
      <c r="P24" s="56"/>
      <c r="Q24" s="56"/>
      <c r="R24" s="56"/>
      <c r="S24" s="56"/>
      <c r="T24" s="56"/>
      <c r="U24" s="56"/>
      <c r="V24" s="56"/>
    </row>
    <row r="27" spans="4:5">
      <c r="D27" s="57"/>
      <c r="E27" s="57"/>
    </row>
    <row r="28" spans="4:5">
      <c r="D28" s="57"/>
      <c r="E28" s="57"/>
    </row>
    <row r="29" spans="4:95">
      <c r="D29" s="57"/>
      <c r="E29" s="57"/>
      <c r="CQ29" s="56"/>
    </row>
  </sheetData>
  <mergeCells count="122">
    <mergeCell ref="B9:ET9"/>
    <mergeCell ref="F11:AY11"/>
    <mergeCell ref="BE11:CX11"/>
    <mergeCell ref="F12:Q12"/>
    <mergeCell ref="W12:AH12"/>
    <mergeCell ref="AN12:AY12"/>
    <mergeCell ref="BE12:BP12"/>
    <mergeCell ref="BV12:CG12"/>
    <mergeCell ref="CM12:CX12"/>
    <mergeCell ref="DG16:DK16"/>
    <mergeCell ref="EW16:FA16"/>
    <mergeCell ref="FD16:FH16"/>
    <mergeCell ref="FK16:FO16"/>
    <mergeCell ref="FR16:FV16"/>
    <mergeCell ref="FY16:GC16"/>
    <mergeCell ref="GF16:GJ16"/>
    <mergeCell ref="F17:Q17"/>
    <mergeCell ref="W17:AH17"/>
    <mergeCell ref="AN17:AY17"/>
    <mergeCell ref="BE17:BP17"/>
    <mergeCell ref="BV17:CG17"/>
    <mergeCell ref="CM17:DC17"/>
    <mergeCell ref="D27:E27"/>
    <mergeCell ref="D28:E28"/>
    <mergeCell ref="D29:E29"/>
    <mergeCell ref="B11:B13"/>
    <mergeCell ref="B14:B15"/>
    <mergeCell ref="C11:C13"/>
    <mergeCell ref="C14:C15"/>
    <mergeCell ref="D11:D13"/>
    <mergeCell ref="E11:E13"/>
    <mergeCell ref="R12:R13"/>
    <mergeCell ref="S12:S13"/>
    <mergeCell ref="T12:T13"/>
    <mergeCell ref="U12:U13"/>
    <mergeCell ref="V12:V13"/>
    <mergeCell ref="AI12:AI13"/>
    <mergeCell ref="AJ12:AJ13"/>
    <mergeCell ref="AK12:AK13"/>
    <mergeCell ref="AL12:AL13"/>
    <mergeCell ref="AM12:AM13"/>
    <mergeCell ref="AZ12:AZ13"/>
    <mergeCell ref="BA12:BA13"/>
    <mergeCell ref="BB12:BB13"/>
    <mergeCell ref="BC12:BC13"/>
    <mergeCell ref="BD12:BD13"/>
    <mergeCell ref="BQ12:BQ13"/>
    <mergeCell ref="BR12:BR13"/>
    <mergeCell ref="BS12:BS13"/>
    <mergeCell ref="BT12:BT13"/>
    <mergeCell ref="BU12:BU13"/>
    <mergeCell ref="CH12:CH13"/>
    <mergeCell ref="CI12:CI13"/>
    <mergeCell ref="CJ12:CJ13"/>
    <mergeCell ref="CK12:CK13"/>
    <mergeCell ref="CL12:CL13"/>
    <mergeCell ref="CY12:CY13"/>
    <mergeCell ref="CZ12:CZ13"/>
    <mergeCell ref="DA12:DA13"/>
    <mergeCell ref="DB12:DB13"/>
    <mergeCell ref="DC12:DC13"/>
    <mergeCell ref="DG12:DG13"/>
    <mergeCell ref="DH12:DH13"/>
    <mergeCell ref="DI12:DI13"/>
    <mergeCell ref="DJ12:DJ13"/>
    <mergeCell ref="DK12:DK13"/>
    <mergeCell ref="DN12:DN13"/>
    <mergeCell ref="DO12:DO13"/>
    <mergeCell ref="DP12:DP13"/>
    <mergeCell ref="DQ12:DQ13"/>
    <mergeCell ref="DR12:DR13"/>
    <mergeCell ref="DU12:DU13"/>
    <mergeCell ref="DV12:DV13"/>
    <mergeCell ref="DW12:DW13"/>
    <mergeCell ref="DX12:DX13"/>
    <mergeCell ref="DY12:DY13"/>
    <mergeCell ref="EB12:EB13"/>
    <mergeCell ref="EC12:EC13"/>
    <mergeCell ref="ED12:ED13"/>
    <mergeCell ref="EE12:EE13"/>
    <mergeCell ref="EF12:EF13"/>
    <mergeCell ref="EI12:EI13"/>
    <mergeCell ref="EJ12:EJ13"/>
    <mergeCell ref="EK12:EK13"/>
    <mergeCell ref="EL12:EL13"/>
    <mergeCell ref="EM12:EM13"/>
    <mergeCell ref="EP12:EP13"/>
    <mergeCell ref="EQ12:EQ13"/>
    <mergeCell ref="ER12:ER13"/>
    <mergeCell ref="ES12:ES13"/>
    <mergeCell ref="ET12:ET13"/>
    <mergeCell ref="EW12:EW13"/>
    <mergeCell ref="EX12:EX13"/>
    <mergeCell ref="EY12:EY13"/>
    <mergeCell ref="EZ12:EZ13"/>
    <mergeCell ref="FA12:FA13"/>
    <mergeCell ref="FD12:FD13"/>
    <mergeCell ref="FE12:FE13"/>
    <mergeCell ref="FF12:FF13"/>
    <mergeCell ref="FG12:FG13"/>
    <mergeCell ref="FH12:FH13"/>
    <mergeCell ref="FK12:FK13"/>
    <mergeCell ref="FL12:FL13"/>
    <mergeCell ref="FM12:FM13"/>
    <mergeCell ref="FN12:FN13"/>
    <mergeCell ref="FO12:FO13"/>
    <mergeCell ref="FR12:FR13"/>
    <mergeCell ref="FS12:FS13"/>
    <mergeCell ref="FT12:FT13"/>
    <mergeCell ref="FU12:FU13"/>
    <mergeCell ref="FV12:FV13"/>
    <mergeCell ref="FY12:FY13"/>
    <mergeCell ref="FZ12:FZ13"/>
    <mergeCell ref="GA12:GA13"/>
    <mergeCell ref="GB12:GB13"/>
    <mergeCell ref="GC12:GC13"/>
    <mergeCell ref="GF12:GF13"/>
    <mergeCell ref="GG12:GG13"/>
    <mergeCell ref="GH12:GH13"/>
    <mergeCell ref="GI12:GI13"/>
    <mergeCell ref="GJ12:GJ13"/>
    <mergeCell ref="B16:E17"/>
  </mergeCells>
  <printOptions horizontalCentered="1"/>
  <pageMargins left="0.196850393700787" right="0.196850393700787" top="0.94488188976378" bottom="0.748031496062992" header="0.31496062992126" footer="0.31496062992126"/>
  <pageSetup paperSize="17" scale="24" fitToHeight="0"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pageSetUpPr fitToPage="1"/>
  </sheetPr>
  <dimension ref="B9:GZ29"/>
  <sheetViews>
    <sheetView showGridLines="0" tabSelected="1" zoomScale="40" zoomScaleNormal="40" zoomScaleSheetLayoutView="55" topLeftCell="CM1" workbookViewId="0">
      <selection activeCell="B19" sqref="B19"/>
    </sheetView>
  </sheetViews>
  <sheetFormatPr defaultColWidth="11.3714285714286" defaultRowHeight="23.25"/>
  <cols>
    <col min="1" max="1" width="3" style="16" customWidth="1"/>
    <col min="2" max="2" width="48.6285714285714" style="17" customWidth="1"/>
    <col min="3" max="3" width="41.8761904761905" style="17" customWidth="1"/>
    <col min="4" max="4" width="48.6285714285714" style="17" customWidth="1"/>
    <col min="5" max="5" width="197.752380952381" style="17" customWidth="1"/>
    <col min="6" max="6" width="14.247619047619" style="17" hidden="1" customWidth="1"/>
    <col min="7" max="12" width="14.1238095238095" style="17" hidden="1" customWidth="1"/>
    <col min="13" max="13" width="14.247619047619" style="17" hidden="1" customWidth="1"/>
    <col min="14" max="17" width="14.1238095238095" style="17" hidden="1" customWidth="1"/>
    <col min="18" max="18" width="18.8761904761905" style="17" hidden="1" customWidth="1"/>
    <col min="19" max="19" width="16" style="17" hidden="1" customWidth="1"/>
    <col min="20" max="20" width="15.6285714285714" style="17" hidden="1" customWidth="1"/>
    <col min="21" max="21" width="16.247619047619" style="17" hidden="1" customWidth="1"/>
    <col min="22" max="22" width="17" style="17" hidden="1" customWidth="1"/>
    <col min="23" max="23" width="15.8761904761905" style="17" hidden="1" customWidth="1"/>
    <col min="24" max="28" width="14.247619047619" style="17" hidden="1" customWidth="1"/>
    <col min="29" max="29" width="17.752380952381" style="17" hidden="1" customWidth="1"/>
    <col min="30" max="34" width="14.247619047619" style="17" hidden="1" customWidth="1"/>
    <col min="35" max="35" width="18.8761904761905" style="17" hidden="1" customWidth="1"/>
    <col min="36" max="36" width="16" style="17" hidden="1" customWidth="1"/>
    <col min="37" max="37" width="15.6285714285714" style="17" hidden="1" customWidth="1"/>
    <col min="38" max="38" width="16.247619047619" style="17" hidden="1" customWidth="1"/>
    <col min="39" max="39" width="17" style="17" hidden="1" customWidth="1"/>
    <col min="40" max="40" width="17.1238095238095" style="17" hidden="1" customWidth="1"/>
    <col min="41" max="41" width="16.752380952381" style="17" hidden="1" customWidth="1"/>
    <col min="42" max="42" width="17.1238095238095" style="17" hidden="1" customWidth="1"/>
    <col min="43" max="43" width="17.3714285714286" style="17" hidden="1" customWidth="1"/>
    <col min="44" max="44" width="17.8761904761905" style="17" hidden="1" customWidth="1"/>
    <col min="45" max="45" width="16.752380952381" style="17" hidden="1" customWidth="1"/>
    <col min="46" max="48" width="17.3714285714286" style="17" hidden="1" customWidth="1"/>
    <col min="49" max="49" width="17.1238095238095" style="17" hidden="1" customWidth="1"/>
    <col min="50" max="51" width="17.3714285714286" style="17" hidden="1" customWidth="1"/>
    <col min="52" max="52" width="18.8761904761905" style="17" hidden="1" customWidth="1"/>
    <col min="53" max="53" width="16" style="17" hidden="1" customWidth="1"/>
    <col min="54" max="54" width="15.6285714285714" style="17" hidden="1" customWidth="1"/>
    <col min="55" max="55" width="16.247619047619" style="17" hidden="1" customWidth="1"/>
    <col min="56" max="56" width="17" style="17" hidden="1" customWidth="1"/>
    <col min="57" max="68" width="14.247619047619" style="17" hidden="1" customWidth="1"/>
    <col min="69" max="69" width="18.8761904761905" style="17" hidden="1" customWidth="1"/>
    <col min="70" max="70" width="16" style="17" hidden="1" customWidth="1"/>
    <col min="71" max="71" width="15.6285714285714" style="17" hidden="1" customWidth="1"/>
    <col min="72" max="72" width="16.247619047619" style="17" hidden="1" customWidth="1"/>
    <col min="73" max="73" width="17" style="17" hidden="1" customWidth="1"/>
    <col min="74" max="85" width="14.247619047619" style="17" hidden="1" customWidth="1"/>
    <col min="86" max="86" width="18.8761904761905" style="17" hidden="1" customWidth="1"/>
    <col min="87" max="87" width="16" style="17" hidden="1" customWidth="1"/>
    <col min="88" max="88" width="15.6285714285714" style="17" hidden="1" customWidth="1"/>
    <col min="89" max="89" width="16.247619047619" style="17" hidden="1" customWidth="1"/>
    <col min="90" max="90" width="17" style="17" hidden="1" customWidth="1"/>
    <col min="91" max="91" width="33.752380952381" style="17" customWidth="1"/>
    <col min="92" max="97" width="33.8761904761905" style="17" customWidth="1"/>
    <col min="98" max="98" width="34.3714285714286" style="17" customWidth="1"/>
    <col min="99" max="99" width="33.8761904761905" style="17" customWidth="1"/>
    <col min="100" max="101" width="32.8761904761905" style="17" customWidth="1"/>
    <col min="102" max="102" width="42.247619047619" style="17" customWidth="1"/>
    <col min="103" max="103" width="37.6285714285714" style="17" customWidth="1"/>
    <col min="104" max="104" width="16" style="17" customWidth="1"/>
    <col min="105" max="105" width="35.8761904761905" style="17" customWidth="1"/>
    <col min="106" max="106" width="16.1238095238095" style="17" customWidth="1"/>
    <col min="107" max="107" width="21.3714285714286" style="17" customWidth="1"/>
    <col min="108" max="108" width="5.24761904761905" style="17" customWidth="1"/>
    <col min="109" max="109" width="0.247619047619048" style="17" customWidth="1"/>
    <col min="110" max="110" width="25.8761904761905" style="17" hidden="1" customWidth="1"/>
    <col min="111" max="111" width="28.6285714285714" style="17" hidden="1" customWidth="1"/>
    <col min="112" max="112" width="14.6285714285714" style="17" hidden="1" customWidth="1"/>
    <col min="113" max="113" width="22.3714285714286" style="17" hidden="1" customWidth="1"/>
    <col min="114" max="114" width="16.247619047619" style="17" hidden="1" customWidth="1"/>
    <col min="115" max="115" width="21.247619047619" style="17" hidden="1" customWidth="1"/>
    <col min="116" max="116" width="11.3714285714286" style="17" customWidth="1"/>
    <col min="117" max="117" width="26.1238095238095" style="17" hidden="1" customWidth="1"/>
    <col min="118" max="118" width="24" style="17" hidden="1" customWidth="1"/>
    <col min="119" max="119" width="23.6285714285714" style="17" hidden="1" customWidth="1"/>
    <col min="120" max="120" width="26.752380952381" style="17" hidden="1" customWidth="1"/>
    <col min="121" max="121" width="21.247619047619" style="17" hidden="1" customWidth="1"/>
    <col min="122" max="122" width="17" style="17" hidden="1" customWidth="1"/>
    <col min="123" max="123" width="5.14285714285714" style="17" customWidth="1"/>
    <col min="124" max="124" width="25.1238095238095" style="17" hidden="1" customWidth="1"/>
    <col min="125" max="125" width="25.752380952381" style="17" hidden="1" customWidth="1"/>
    <col min="126" max="126" width="23.8761904761905" style="17" hidden="1" customWidth="1"/>
    <col min="127" max="127" width="28.1238095238095" style="17" hidden="1" customWidth="1"/>
    <col min="128" max="128" width="24.8761904761905" style="17" hidden="1" customWidth="1"/>
    <col min="129" max="129" width="25.8761904761905" style="17" hidden="1" customWidth="1"/>
    <col min="130" max="130" width="10.8761904761905" style="17" hidden="1" customWidth="1"/>
    <col min="131" max="131" width="25.3714285714286" style="17" customWidth="1"/>
    <col min="132" max="132" width="28.1238095238095" style="17" customWidth="1"/>
    <col min="133" max="133" width="22.3714285714286" style="17" customWidth="1"/>
    <col min="134" max="134" width="26.5714285714286" style="17" customWidth="1"/>
    <col min="135" max="135" width="18.3714285714286" style="17" customWidth="1"/>
    <col min="136" max="136" width="37.1238095238095" style="17" customWidth="1"/>
    <col min="137" max="137" width="11.3714285714286" style="17" customWidth="1"/>
    <col min="138" max="138" width="29.8761904761905" style="17" hidden="1" customWidth="1"/>
    <col min="139" max="139" width="29" style="17" hidden="1" customWidth="1"/>
    <col min="140" max="140" width="23.8761904761905" style="17" hidden="1" customWidth="1"/>
    <col min="141" max="141" width="28.1238095238095" style="17" hidden="1" customWidth="1"/>
    <col min="142" max="142" width="24.8761904761905" style="17" hidden="1" customWidth="1"/>
    <col min="143" max="143" width="25.8761904761905" style="17" hidden="1" customWidth="1"/>
    <col min="144" max="144" width="11.3714285714286" style="17" hidden="1" customWidth="1"/>
    <col min="145" max="145" width="40.8761904761905" style="17" hidden="1" customWidth="1"/>
    <col min="146" max="150" width="31.752380952381" style="17" hidden="1" customWidth="1"/>
    <col min="151" max="151" width="11.3714285714286" style="17" hidden="1" customWidth="1"/>
    <col min="152" max="152" width="35" style="18" hidden="1" customWidth="1"/>
    <col min="153" max="153" width="31.6285714285714" style="16" hidden="1" customWidth="1"/>
    <col min="154" max="155" width="31.752380952381" style="16" hidden="1" customWidth="1"/>
    <col min="156" max="156" width="31.6285714285714" style="16" hidden="1" customWidth="1"/>
    <col min="157" max="157" width="31.752380952381" style="16" hidden="1" customWidth="1"/>
    <col min="158" max="158" width="3" style="16" hidden="1" customWidth="1"/>
    <col min="159" max="159" width="26.247619047619" style="16" hidden="1" customWidth="1"/>
    <col min="160" max="160" width="25.752380952381" style="16" hidden="1" customWidth="1"/>
    <col min="161" max="161" width="14.247619047619" style="16" hidden="1" customWidth="1"/>
    <col min="162" max="162" width="25" style="16" hidden="1" customWidth="1"/>
    <col min="163" max="163" width="15" style="16" hidden="1" customWidth="1"/>
    <col min="164" max="164" width="17.8761904761905" style="16" hidden="1" customWidth="1"/>
    <col min="165" max="165" width="11.3714285714286" style="16" hidden="1" customWidth="1"/>
    <col min="166" max="166" width="33.8761904761905" style="16" hidden="1" customWidth="1"/>
    <col min="167" max="167" width="32.8761904761905" style="16" hidden="1" customWidth="1"/>
    <col min="168" max="168" width="16.752380952381" style="16" hidden="1" customWidth="1"/>
    <col min="169" max="169" width="29.3714285714286" style="16" hidden="1" customWidth="1"/>
    <col min="170" max="170" width="16.6285714285714" style="16" hidden="1" customWidth="1"/>
    <col min="171" max="171" width="22.8761904761905" style="16" hidden="1" customWidth="1"/>
    <col min="172" max="172" width="11.3714285714286" style="16" hidden="1" customWidth="1"/>
    <col min="173" max="173" width="27.1238095238095" style="16" hidden="1" customWidth="1"/>
    <col min="174" max="174" width="25" style="16" hidden="1" customWidth="1"/>
    <col min="175" max="175" width="21.8761904761905" style="16" hidden="1" customWidth="1"/>
    <col min="176" max="176" width="23.752380952381" style="16" hidden="1" customWidth="1"/>
    <col min="177" max="177" width="20.3714285714286" style="16" hidden="1" customWidth="1"/>
    <col min="178" max="178" width="21.6285714285714" style="16" hidden="1" customWidth="1"/>
    <col min="179" max="179" width="11.3714285714286" style="16" hidden="1" customWidth="1"/>
    <col min="180" max="180" width="25.752380952381" style="16" hidden="1" customWidth="1"/>
    <col min="181" max="181" width="25.247619047619" style="16" hidden="1" customWidth="1"/>
    <col min="182" max="182" width="15.247619047619" style="16" hidden="1" customWidth="1"/>
    <col min="183" max="183" width="25.247619047619" style="16" hidden="1" customWidth="1"/>
    <col min="184" max="184" width="16" style="16" hidden="1" customWidth="1"/>
    <col min="185" max="185" width="21.247619047619" style="16" hidden="1" customWidth="1"/>
    <col min="186" max="186" width="5" style="16" hidden="1" customWidth="1"/>
    <col min="187" max="187" width="30.247619047619" style="16" hidden="1" customWidth="1"/>
    <col min="188" max="188" width="23.247619047619" style="16" hidden="1" customWidth="1"/>
    <col min="189" max="189" width="22" style="16" hidden="1" customWidth="1"/>
    <col min="190" max="190" width="26.1238095238095" style="16" hidden="1" customWidth="1"/>
    <col min="191" max="191" width="23" style="16" hidden="1" customWidth="1"/>
    <col min="192" max="192" width="23.6285714285714" style="16" hidden="1" customWidth="1"/>
    <col min="193" max="193" width="14.8190476190476" style="16" customWidth="1"/>
    <col min="194" max="194" width="15.0571428571429" style="16" customWidth="1"/>
    <col min="195" max="241" width="11.3714285714286" style="16" customWidth="1"/>
    <col min="242" max="16384" width="11.3714285714286" style="16"/>
  </cols>
  <sheetData>
    <row r="9" ht="41.25" customHeight="1" spans="2:150">
      <c r="B9" s="19" t="s">
        <v>7</v>
      </c>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row>
    <row r="10" ht="24" spans="146:146">
      <c r="EP10" s="127"/>
    </row>
    <row r="11" ht="35.25" customHeight="1" spans="2:150">
      <c r="B11" s="20" t="s">
        <v>8</v>
      </c>
      <c r="C11" s="20" t="s">
        <v>9</v>
      </c>
      <c r="D11" s="20" t="s">
        <v>10</v>
      </c>
      <c r="E11" s="20" t="s">
        <v>11</v>
      </c>
      <c r="F11" s="21" t="s">
        <v>95</v>
      </c>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1" t="s">
        <v>95</v>
      </c>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87"/>
      <c r="CN11" s="87"/>
      <c r="CO11" s="87"/>
      <c r="CP11" s="87"/>
      <c r="CQ11" s="87"/>
      <c r="CR11" s="87"/>
      <c r="CS11" s="87"/>
      <c r="CT11" s="87"/>
      <c r="CU11" s="87"/>
      <c r="CV11" s="87"/>
      <c r="CW11" s="87"/>
      <c r="CX11" s="95"/>
      <c r="CY11" s="96"/>
      <c r="CZ11" s="96"/>
      <c r="DA11" s="96"/>
      <c r="DB11" s="96"/>
      <c r="DC11" s="96"/>
      <c r="DD11" s="96"/>
      <c r="DE11" s="96"/>
      <c r="DF11" s="96"/>
      <c r="DG11" s="96"/>
      <c r="DH11" s="96"/>
      <c r="DI11" s="96"/>
      <c r="DJ11" s="96"/>
      <c r="DK11" s="96"/>
      <c r="DL11" s="96"/>
      <c r="DM11" s="96"/>
      <c r="DN11" s="96"/>
      <c r="DO11" s="96"/>
      <c r="DP11" s="96"/>
      <c r="DQ11" s="96"/>
      <c r="DR11" s="96"/>
      <c r="DS11" s="96"/>
      <c r="DT11" s="96"/>
      <c r="DU11" s="96"/>
      <c r="DV11" s="96"/>
      <c r="DW11" s="96"/>
      <c r="DX11" s="96"/>
      <c r="DY11" s="96"/>
      <c r="DZ11" s="96"/>
      <c r="EA11" s="96"/>
      <c r="EB11" s="96"/>
      <c r="EC11" s="96"/>
      <c r="ED11" s="96"/>
      <c r="EE11" s="96"/>
      <c r="EF11" s="96"/>
      <c r="EG11" s="96"/>
      <c r="EH11" s="96"/>
      <c r="EI11" s="96"/>
      <c r="EJ11" s="96"/>
      <c r="EK11" s="96"/>
      <c r="EL11" s="96"/>
      <c r="EM11" s="96"/>
      <c r="EN11" s="96"/>
      <c r="EO11" s="96"/>
      <c r="EP11" s="128"/>
      <c r="EQ11" s="96"/>
      <c r="ER11" s="96"/>
      <c r="ES11" s="96"/>
      <c r="ET11" s="96"/>
    </row>
    <row r="12" ht="52.5" customHeight="1" spans="2:192">
      <c r="B12" s="23"/>
      <c r="C12" s="23"/>
      <c r="D12" s="23"/>
      <c r="E12" s="23"/>
      <c r="F12" s="24">
        <v>2013</v>
      </c>
      <c r="G12" s="25"/>
      <c r="H12" s="25"/>
      <c r="I12" s="25"/>
      <c r="J12" s="25"/>
      <c r="K12" s="25"/>
      <c r="L12" s="25"/>
      <c r="M12" s="25"/>
      <c r="N12" s="25"/>
      <c r="O12" s="25"/>
      <c r="P12" s="25"/>
      <c r="Q12" s="58"/>
      <c r="R12" s="28" t="s">
        <v>13</v>
      </c>
      <c r="S12" s="29" t="s">
        <v>14</v>
      </c>
      <c r="T12" s="29" t="s">
        <v>15</v>
      </c>
      <c r="U12" s="59" t="s">
        <v>16</v>
      </c>
      <c r="V12" s="60" t="s">
        <v>17</v>
      </c>
      <c r="W12" s="24">
        <v>2014</v>
      </c>
      <c r="X12" s="25"/>
      <c r="Y12" s="25"/>
      <c r="Z12" s="25"/>
      <c r="AA12" s="25"/>
      <c r="AB12" s="25"/>
      <c r="AC12" s="25"/>
      <c r="AD12" s="25"/>
      <c r="AE12" s="25"/>
      <c r="AF12" s="25"/>
      <c r="AG12" s="25"/>
      <c r="AH12" s="58"/>
      <c r="AI12" s="28" t="s">
        <v>13</v>
      </c>
      <c r="AJ12" s="29" t="s">
        <v>14</v>
      </c>
      <c r="AK12" s="29" t="s">
        <v>15</v>
      </c>
      <c r="AL12" s="59" t="s">
        <v>16</v>
      </c>
      <c r="AM12" s="60" t="s">
        <v>17</v>
      </c>
      <c r="AN12" s="21">
        <v>2015</v>
      </c>
      <c r="AO12" s="22"/>
      <c r="AP12" s="22"/>
      <c r="AQ12" s="22"/>
      <c r="AR12" s="22"/>
      <c r="AS12" s="22"/>
      <c r="AT12" s="22"/>
      <c r="AU12" s="22"/>
      <c r="AV12" s="22"/>
      <c r="AW12" s="22"/>
      <c r="AX12" s="22"/>
      <c r="AY12" s="79"/>
      <c r="AZ12" s="28" t="s">
        <v>13</v>
      </c>
      <c r="BA12" s="29" t="s">
        <v>14</v>
      </c>
      <c r="BB12" s="29" t="s">
        <v>15</v>
      </c>
      <c r="BC12" s="29" t="s">
        <v>16</v>
      </c>
      <c r="BD12" s="60" t="s">
        <v>17</v>
      </c>
      <c r="BE12" s="24">
        <v>2016</v>
      </c>
      <c r="BF12" s="25"/>
      <c r="BG12" s="25"/>
      <c r="BH12" s="25"/>
      <c r="BI12" s="25"/>
      <c r="BJ12" s="25"/>
      <c r="BK12" s="25"/>
      <c r="BL12" s="25"/>
      <c r="BM12" s="25"/>
      <c r="BN12" s="25"/>
      <c r="BO12" s="25"/>
      <c r="BP12" s="58"/>
      <c r="BQ12" s="28" t="s">
        <v>13</v>
      </c>
      <c r="BR12" s="29" t="s">
        <v>14</v>
      </c>
      <c r="BS12" s="29" t="s">
        <v>15</v>
      </c>
      <c r="BT12" s="29" t="s">
        <v>16</v>
      </c>
      <c r="BU12" s="60" t="s">
        <v>17</v>
      </c>
      <c r="BV12" s="24">
        <v>2017</v>
      </c>
      <c r="BW12" s="25"/>
      <c r="BX12" s="25"/>
      <c r="BY12" s="25"/>
      <c r="BZ12" s="25"/>
      <c r="CA12" s="25"/>
      <c r="CB12" s="25"/>
      <c r="CC12" s="25"/>
      <c r="CD12" s="25"/>
      <c r="CE12" s="25"/>
      <c r="CF12" s="25"/>
      <c r="CG12" s="58"/>
      <c r="CH12" s="28" t="s">
        <v>13</v>
      </c>
      <c r="CI12" s="29" t="s">
        <v>14</v>
      </c>
      <c r="CJ12" s="29" t="s">
        <v>15</v>
      </c>
      <c r="CK12" s="29" t="s">
        <v>16</v>
      </c>
      <c r="CL12" s="88" t="s">
        <v>17</v>
      </c>
      <c r="CM12" s="89" t="s">
        <v>122</v>
      </c>
      <c r="CN12" s="90"/>
      <c r="CO12" s="90"/>
      <c r="CP12" s="90"/>
      <c r="CQ12" s="90"/>
      <c r="CR12" s="90"/>
      <c r="CS12" s="90"/>
      <c r="CT12" s="90"/>
      <c r="CU12" s="90"/>
      <c r="CV12" s="90"/>
      <c r="CW12" s="90"/>
      <c r="CX12" s="97"/>
      <c r="CY12" s="98" t="s">
        <v>13</v>
      </c>
      <c r="CZ12" s="99" t="s">
        <v>14</v>
      </c>
      <c r="DA12" s="29" t="s">
        <v>15</v>
      </c>
      <c r="DB12" s="104" t="s">
        <v>16</v>
      </c>
      <c r="DC12" s="105" t="s">
        <v>17</v>
      </c>
      <c r="DD12" s="96"/>
      <c r="DE12" s="96"/>
      <c r="DF12" s="96"/>
      <c r="DG12" s="28" t="s">
        <v>13</v>
      </c>
      <c r="DH12" s="29" t="s">
        <v>14</v>
      </c>
      <c r="DI12" s="29" t="s">
        <v>15</v>
      </c>
      <c r="DJ12" s="104" t="s">
        <v>16</v>
      </c>
      <c r="DK12" s="105" t="s">
        <v>17</v>
      </c>
      <c r="DL12" s="96"/>
      <c r="DM12" s="96"/>
      <c r="DN12" s="28" t="s">
        <v>13</v>
      </c>
      <c r="DO12" s="29" t="s">
        <v>14</v>
      </c>
      <c r="DP12" s="29" t="s">
        <v>15</v>
      </c>
      <c r="DQ12" s="104" t="s">
        <v>16</v>
      </c>
      <c r="DR12" s="105" t="s">
        <v>17</v>
      </c>
      <c r="DS12" s="96"/>
      <c r="DT12" s="96"/>
      <c r="DU12" s="28" t="s">
        <v>13</v>
      </c>
      <c r="DV12" s="29" t="s">
        <v>14</v>
      </c>
      <c r="DW12" s="29" t="s">
        <v>15</v>
      </c>
      <c r="DX12" s="104" t="s">
        <v>16</v>
      </c>
      <c r="DY12" s="105" t="s">
        <v>17</v>
      </c>
      <c r="DZ12" s="96"/>
      <c r="EA12" s="96"/>
      <c r="EB12" s="28" t="s">
        <v>13</v>
      </c>
      <c r="EC12" s="29" t="s">
        <v>14</v>
      </c>
      <c r="ED12" s="29" t="s">
        <v>15</v>
      </c>
      <c r="EE12" s="104" t="s">
        <v>16</v>
      </c>
      <c r="EF12" s="105" t="s">
        <v>17</v>
      </c>
      <c r="EG12" s="96"/>
      <c r="EH12" s="96"/>
      <c r="EI12" s="28" t="s">
        <v>13</v>
      </c>
      <c r="EJ12" s="29" t="s">
        <v>14</v>
      </c>
      <c r="EK12" s="29" t="s">
        <v>15</v>
      </c>
      <c r="EL12" s="104" t="s">
        <v>16</v>
      </c>
      <c r="EM12" s="105" t="s">
        <v>17</v>
      </c>
      <c r="EN12" s="96"/>
      <c r="EO12" s="129"/>
      <c r="EP12" s="130" t="s">
        <v>13</v>
      </c>
      <c r="EQ12" s="131" t="s">
        <v>14</v>
      </c>
      <c r="ER12" s="131" t="s">
        <v>15</v>
      </c>
      <c r="ES12" s="132" t="s">
        <v>16</v>
      </c>
      <c r="ET12" s="133" t="s">
        <v>17</v>
      </c>
      <c r="EW12" s="28" t="s">
        <v>13</v>
      </c>
      <c r="EX12" s="29" t="s">
        <v>14</v>
      </c>
      <c r="EY12" s="29" t="s">
        <v>15</v>
      </c>
      <c r="EZ12" s="104" t="s">
        <v>16</v>
      </c>
      <c r="FA12" s="105" t="s">
        <v>17</v>
      </c>
      <c r="FD12" s="145" t="s">
        <v>13</v>
      </c>
      <c r="FE12" s="155" t="s">
        <v>14</v>
      </c>
      <c r="FF12" s="155" t="s">
        <v>15</v>
      </c>
      <c r="FG12" s="156" t="s">
        <v>16</v>
      </c>
      <c r="FH12" s="157" t="s">
        <v>17</v>
      </c>
      <c r="FJ12" s="96"/>
      <c r="FK12" s="28" t="s">
        <v>13</v>
      </c>
      <c r="FL12" s="29" t="s">
        <v>14</v>
      </c>
      <c r="FM12" s="29" t="s">
        <v>15</v>
      </c>
      <c r="FN12" s="104" t="s">
        <v>16</v>
      </c>
      <c r="FO12" s="105" t="s">
        <v>17</v>
      </c>
      <c r="FR12" s="28" t="s">
        <v>13</v>
      </c>
      <c r="FS12" s="29" t="s">
        <v>14</v>
      </c>
      <c r="FT12" s="29" t="s">
        <v>15</v>
      </c>
      <c r="FU12" s="104" t="s">
        <v>16</v>
      </c>
      <c r="FV12" s="105" t="s">
        <v>17</v>
      </c>
      <c r="FX12" s="96"/>
      <c r="FY12" s="28" t="s">
        <v>13</v>
      </c>
      <c r="FZ12" s="29" t="s">
        <v>14</v>
      </c>
      <c r="GA12" s="29" t="s">
        <v>15</v>
      </c>
      <c r="GB12" s="104" t="s">
        <v>16</v>
      </c>
      <c r="GC12" s="105" t="s">
        <v>17</v>
      </c>
      <c r="GE12" s="169"/>
      <c r="GF12" s="170" t="s">
        <v>13</v>
      </c>
      <c r="GG12" s="171" t="s">
        <v>14</v>
      </c>
      <c r="GH12" s="171" t="s">
        <v>15</v>
      </c>
      <c r="GI12" s="172" t="s">
        <v>16</v>
      </c>
      <c r="GJ12" s="173" t="s">
        <v>17</v>
      </c>
    </row>
    <row r="13" ht="52.5" customHeight="1" spans="2:192">
      <c r="B13" s="26"/>
      <c r="C13" s="27"/>
      <c r="D13" s="26"/>
      <c r="E13" s="26"/>
      <c r="F13" s="28" t="s">
        <v>18</v>
      </c>
      <c r="G13" s="29" t="s">
        <v>19</v>
      </c>
      <c r="H13" s="29" t="s">
        <v>20</v>
      </c>
      <c r="I13" s="29" t="s">
        <v>21</v>
      </c>
      <c r="J13" s="29" t="s">
        <v>20</v>
      </c>
      <c r="K13" s="29" t="s">
        <v>22</v>
      </c>
      <c r="L13" s="29" t="s">
        <v>22</v>
      </c>
      <c r="M13" s="29" t="s">
        <v>21</v>
      </c>
      <c r="N13" s="29" t="s">
        <v>23</v>
      </c>
      <c r="O13" s="29" t="s">
        <v>24</v>
      </c>
      <c r="P13" s="29" t="s">
        <v>25</v>
      </c>
      <c r="Q13" s="59" t="s">
        <v>26</v>
      </c>
      <c r="R13" s="61"/>
      <c r="S13" s="62"/>
      <c r="T13" s="62"/>
      <c r="U13" s="63"/>
      <c r="V13" s="64"/>
      <c r="W13" s="65" t="s">
        <v>27</v>
      </c>
      <c r="X13" s="66" t="s">
        <v>19</v>
      </c>
      <c r="Y13" s="66" t="s">
        <v>20</v>
      </c>
      <c r="Z13" s="66" t="s">
        <v>21</v>
      </c>
      <c r="AA13" s="66" t="s">
        <v>20</v>
      </c>
      <c r="AB13" s="66" t="s">
        <v>22</v>
      </c>
      <c r="AC13" s="66" t="s">
        <v>22</v>
      </c>
      <c r="AD13" s="66" t="s">
        <v>21</v>
      </c>
      <c r="AE13" s="66" t="s">
        <v>23</v>
      </c>
      <c r="AF13" s="66" t="s">
        <v>24</v>
      </c>
      <c r="AG13" s="66" t="s">
        <v>25</v>
      </c>
      <c r="AH13" s="77" t="s">
        <v>26</v>
      </c>
      <c r="AI13" s="61"/>
      <c r="AJ13" s="62"/>
      <c r="AK13" s="62"/>
      <c r="AL13" s="63"/>
      <c r="AM13" s="64"/>
      <c r="AN13" s="28" t="s">
        <v>27</v>
      </c>
      <c r="AO13" s="29" t="s">
        <v>19</v>
      </c>
      <c r="AP13" s="29" t="s">
        <v>20</v>
      </c>
      <c r="AQ13" s="29" t="s">
        <v>21</v>
      </c>
      <c r="AR13" s="29" t="s">
        <v>20</v>
      </c>
      <c r="AS13" s="29" t="s">
        <v>22</v>
      </c>
      <c r="AT13" s="29" t="s">
        <v>22</v>
      </c>
      <c r="AU13" s="29" t="s">
        <v>21</v>
      </c>
      <c r="AV13" s="29" t="s">
        <v>23</v>
      </c>
      <c r="AW13" s="29" t="s">
        <v>24</v>
      </c>
      <c r="AX13" s="29" t="s">
        <v>25</v>
      </c>
      <c r="AY13" s="59" t="s">
        <v>26</v>
      </c>
      <c r="AZ13" s="61"/>
      <c r="BA13" s="62"/>
      <c r="BB13" s="62"/>
      <c r="BC13" s="62"/>
      <c r="BD13" s="80"/>
      <c r="BE13" s="81" t="s">
        <v>27</v>
      </c>
      <c r="BF13" s="82" t="s">
        <v>19</v>
      </c>
      <c r="BG13" s="82" t="s">
        <v>20</v>
      </c>
      <c r="BH13" s="82" t="s">
        <v>21</v>
      </c>
      <c r="BI13" s="82" t="s">
        <v>20</v>
      </c>
      <c r="BJ13" s="82" t="s">
        <v>22</v>
      </c>
      <c r="BK13" s="82" t="s">
        <v>22</v>
      </c>
      <c r="BL13" s="82" t="s">
        <v>21</v>
      </c>
      <c r="BM13" s="82" t="s">
        <v>23</v>
      </c>
      <c r="BN13" s="82" t="s">
        <v>24</v>
      </c>
      <c r="BO13" s="82" t="s">
        <v>25</v>
      </c>
      <c r="BP13" s="85" t="s">
        <v>26</v>
      </c>
      <c r="BQ13" s="61"/>
      <c r="BR13" s="62"/>
      <c r="BS13" s="62"/>
      <c r="BT13" s="62"/>
      <c r="BU13" s="64"/>
      <c r="BV13" s="81" t="s">
        <v>27</v>
      </c>
      <c r="BW13" s="82" t="s">
        <v>19</v>
      </c>
      <c r="BX13" s="82" t="s">
        <v>20</v>
      </c>
      <c r="BY13" s="82" t="s">
        <v>21</v>
      </c>
      <c r="BZ13" s="82" t="s">
        <v>20</v>
      </c>
      <c r="CA13" s="82" t="s">
        <v>22</v>
      </c>
      <c r="CB13" s="82" t="s">
        <v>22</v>
      </c>
      <c r="CC13" s="82" t="s">
        <v>21</v>
      </c>
      <c r="CD13" s="82" t="s">
        <v>23</v>
      </c>
      <c r="CE13" s="82" t="s">
        <v>24</v>
      </c>
      <c r="CF13" s="82" t="s">
        <v>25</v>
      </c>
      <c r="CG13" s="85" t="s">
        <v>26</v>
      </c>
      <c r="CH13" s="61"/>
      <c r="CI13" s="62"/>
      <c r="CJ13" s="62"/>
      <c r="CK13" s="62"/>
      <c r="CL13" s="91"/>
      <c r="CM13" s="81" t="s">
        <v>27</v>
      </c>
      <c r="CN13" s="82" t="s">
        <v>19</v>
      </c>
      <c r="CO13" s="82" t="s">
        <v>20</v>
      </c>
      <c r="CP13" s="82" t="s">
        <v>21</v>
      </c>
      <c r="CQ13" s="82" t="s">
        <v>20</v>
      </c>
      <c r="CR13" s="82" t="s">
        <v>22</v>
      </c>
      <c r="CS13" s="82" t="s">
        <v>22</v>
      </c>
      <c r="CT13" s="82" t="s">
        <v>21</v>
      </c>
      <c r="CU13" s="82" t="s">
        <v>23</v>
      </c>
      <c r="CV13" s="82" t="s">
        <v>24</v>
      </c>
      <c r="CW13" s="82" t="s">
        <v>25</v>
      </c>
      <c r="CX13" s="85" t="s">
        <v>26</v>
      </c>
      <c r="CY13" s="100"/>
      <c r="CZ13" s="101"/>
      <c r="DA13" s="62"/>
      <c r="DB13" s="106"/>
      <c r="DC13" s="85"/>
      <c r="DD13" s="96"/>
      <c r="DE13" s="96"/>
      <c r="DF13" s="28" t="s">
        <v>27</v>
      </c>
      <c r="DG13" s="61"/>
      <c r="DH13" s="62"/>
      <c r="DI13" s="62"/>
      <c r="DJ13" s="106"/>
      <c r="DK13" s="85"/>
      <c r="DL13" s="96"/>
      <c r="DM13" s="29" t="s">
        <v>19</v>
      </c>
      <c r="DN13" s="61"/>
      <c r="DO13" s="62"/>
      <c r="DP13" s="62"/>
      <c r="DQ13" s="106"/>
      <c r="DR13" s="85"/>
      <c r="DS13" s="96"/>
      <c r="DT13" s="29" t="s">
        <v>20</v>
      </c>
      <c r="DU13" s="61"/>
      <c r="DV13" s="62"/>
      <c r="DW13" s="62"/>
      <c r="DX13" s="106"/>
      <c r="DY13" s="85"/>
      <c r="DZ13" s="96"/>
      <c r="EA13" s="29" t="s">
        <v>21</v>
      </c>
      <c r="EB13" s="61"/>
      <c r="EC13" s="62"/>
      <c r="ED13" s="62"/>
      <c r="EE13" s="106"/>
      <c r="EF13" s="85"/>
      <c r="EG13" s="96"/>
      <c r="EH13" s="29" t="s">
        <v>20</v>
      </c>
      <c r="EI13" s="61"/>
      <c r="EJ13" s="62"/>
      <c r="EK13" s="62"/>
      <c r="EL13" s="106"/>
      <c r="EM13" s="85"/>
      <c r="EN13" s="96"/>
      <c r="EO13" s="131" t="s">
        <v>22</v>
      </c>
      <c r="EP13" s="134"/>
      <c r="EQ13" s="135"/>
      <c r="ER13" s="135"/>
      <c r="ES13" s="136"/>
      <c r="ET13" s="137"/>
      <c r="EV13" s="131" t="s">
        <v>22</v>
      </c>
      <c r="EW13" s="61"/>
      <c r="EX13" s="62"/>
      <c r="EY13" s="62"/>
      <c r="EZ13" s="106"/>
      <c r="FA13" s="85"/>
      <c r="FC13" s="146" t="s">
        <v>21</v>
      </c>
      <c r="FD13" s="147"/>
      <c r="FE13" s="158"/>
      <c r="FF13" s="158"/>
      <c r="FG13" s="159"/>
      <c r="FH13" s="160"/>
      <c r="FJ13" s="29" t="s">
        <v>23</v>
      </c>
      <c r="FK13" s="61"/>
      <c r="FL13" s="62"/>
      <c r="FM13" s="62"/>
      <c r="FN13" s="106"/>
      <c r="FO13" s="85"/>
      <c r="FQ13" s="29" t="s">
        <v>24</v>
      </c>
      <c r="FR13" s="61"/>
      <c r="FS13" s="62"/>
      <c r="FT13" s="62"/>
      <c r="FU13" s="106"/>
      <c r="FV13" s="85"/>
      <c r="FX13" s="29" t="s">
        <v>25</v>
      </c>
      <c r="FY13" s="61"/>
      <c r="FZ13" s="62"/>
      <c r="GA13" s="62"/>
      <c r="GB13" s="106"/>
      <c r="GC13" s="85"/>
      <c r="GE13" s="171" t="s">
        <v>26</v>
      </c>
      <c r="GF13" s="174"/>
      <c r="GG13" s="175"/>
      <c r="GH13" s="175"/>
      <c r="GI13" s="176"/>
      <c r="GJ13" s="177"/>
    </row>
    <row r="14" s="15" customFormat="1" ht="408.75" customHeight="1" spans="2:208">
      <c r="B14" s="30" t="s">
        <v>123</v>
      </c>
      <c r="C14" s="31" t="s">
        <v>28</v>
      </c>
      <c r="D14" s="32" t="s">
        <v>88</v>
      </c>
      <c r="E14" s="33" t="s">
        <v>124</v>
      </c>
      <c r="F14" s="34">
        <v>832589.86</v>
      </c>
      <c r="G14" s="35">
        <v>1474197.71</v>
      </c>
      <c r="H14" s="35">
        <v>1391248.36</v>
      </c>
      <c r="I14" s="35">
        <v>1352331.09</v>
      </c>
      <c r="J14" s="35">
        <v>1415812.38</v>
      </c>
      <c r="K14" s="35">
        <v>1215902.78</v>
      </c>
      <c r="L14" s="35">
        <v>1691117.52</v>
      </c>
      <c r="M14" s="35">
        <v>910742.59</v>
      </c>
      <c r="N14" s="35">
        <v>1090259.89</v>
      </c>
      <c r="O14" s="35">
        <v>1129978.65</v>
      </c>
      <c r="P14" s="35">
        <v>1302826.78</v>
      </c>
      <c r="Q14" s="67">
        <v>1247787.35</v>
      </c>
      <c r="R14" s="68">
        <v>8408940.86</v>
      </c>
      <c r="S14" s="69">
        <f>R14/4</f>
        <v>2102235.215</v>
      </c>
      <c r="T14" s="69">
        <f>4126721.33+846857.91+453874.76+1218400.1</f>
        <v>6645854.1</v>
      </c>
      <c r="U14" s="70">
        <f>T14/4</f>
        <v>1661463.525</v>
      </c>
      <c r="V14" s="71" t="s">
        <v>31</v>
      </c>
      <c r="W14" s="34">
        <v>805618.16</v>
      </c>
      <c r="X14" s="35">
        <v>931673.02</v>
      </c>
      <c r="Y14" s="35">
        <v>1044152.23</v>
      </c>
      <c r="Z14" s="35">
        <v>991297.1</v>
      </c>
      <c r="AA14" s="35">
        <v>1097995.99</v>
      </c>
      <c r="AB14" s="35">
        <v>1110814.04</v>
      </c>
      <c r="AC14" s="35">
        <v>1478460.44</v>
      </c>
      <c r="AD14" s="35">
        <v>1104031.79</v>
      </c>
      <c r="AE14" s="35">
        <v>946096.64</v>
      </c>
      <c r="AF14" s="35">
        <v>1350463.75</v>
      </c>
      <c r="AG14" s="35">
        <v>1689852.14</v>
      </c>
      <c r="AH14" s="67">
        <v>1324352.44</v>
      </c>
      <c r="AI14" s="68">
        <v>8422005.49</v>
      </c>
      <c r="AJ14" s="78">
        <f>AI14/2</f>
        <v>4211002.745</v>
      </c>
      <c r="AK14" s="78">
        <v>5452802.25</v>
      </c>
      <c r="AL14" s="70">
        <f>AK14/2</f>
        <v>2726401.125</v>
      </c>
      <c r="AM14" s="71" t="s">
        <v>32</v>
      </c>
      <c r="AN14" s="34">
        <v>861015.97</v>
      </c>
      <c r="AO14" s="35">
        <v>755459.15</v>
      </c>
      <c r="AP14" s="35">
        <v>1336266.58</v>
      </c>
      <c r="AQ14" s="35">
        <v>1233210.32</v>
      </c>
      <c r="AR14" s="35">
        <v>1465926.33</v>
      </c>
      <c r="AS14" s="35">
        <v>919334.55</v>
      </c>
      <c r="AT14" s="35">
        <v>1246702.46</v>
      </c>
      <c r="AU14" s="35">
        <v>1049249.22</v>
      </c>
      <c r="AV14" s="35">
        <v>878537.26</v>
      </c>
      <c r="AW14" s="35">
        <v>830670.45</v>
      </c>
      <c r="AX14" s="35">
        <v>1618039.85</v>
      </c>
      <c r="AY14" s="67">
        <v>1168370.68</v>
      </c>
      <c r="AZ14" s="68">
        <v>7884789.55</v>
      </c>
      <c r="BA14" s="70">
        <f>AZ14/24</f>
        <v>328532.897916667</v>
      </c>
      <c r="BB14" s="70">
        <v>5477993.27</v>
      </c>
      <c r="BC14" s="70">
        <f>BB14/24</f>
        <v>228249.719583333</v>
      </c>
      <c r="BD14" s="71" t="s">
        <v>33</v>
      </c>
      <c r="BE14" s="83">
        <v>638015.34</v>
      </c>
      <c r="BF14" s="84">
        <v>568000.23</v>
      </c>
      <c r="BG14" s="84">
        <v>554364.66</v>
      </c>
      <c r="BH14" s="84">
        <v>653093.02</v>
      </c>
      <c r="BI14" s="84">
        <v>679526.33</v>
      </c>
      <c r="BJ14" s="84">
        <v>1629453.31</v>
      </c>
      <c r="BK14" s="84">
        <v>1101739.29</v>
      </c>
      <c r="BL14" s="84">
        <v>765982.25</v>
      </c>
      <c r="BM14" s="84">
        <v>785143.23</v>
      </c>
      <c r="BN14" s="84">
        <v>813950.11</v>
      </c>
      <c r="BO14" s="84">
        <v>996945.51</v>
      </c>
      <c r="BP14" s="86">
        <v>1385854.57</v>
      </c>
      <c r="BQ14" s="68"/>
      <c r="BR14" s="72"/>
      <c r="BS14" s="72"/>
      <c r="BT14" s="72"/>
      <c r="BU14" s="71"/>
      <c r="BV14" s="83">
        <v>641180.19</v>
      </c>
      <c r="BW14" s="84">
        <v>629669.26</v>
      </c>
      <c r="BX14" s="84">
        <v>1195051.54</v>
      </c>
      <c r="BY14" s="84">
        <v>701828.12</v>
      </c>
      <c r="BZ14" s="84">
        <v>913532.32</v>
      </c>
      <c r="CA14" s="84">
        <v>777204.46</v>
      </c>
      <c r="CB14" s="84">
        <v>1122160.88</v>
      </c>
      <c r="CC14" s="84">
        <v>882988.05</v>
      </c>
      <c r="CD14" s="84">
        <v>849971.17</v>
      </c>
      <c r="CE14" s="84">
        <v>1144915.69</v>
      </c>
      <c r="CF14" s="84">
        <v>1140221.28</v>
      </c>
      <c r="CG14" s="86">
        <v>1560549.33</v>
      </c>
      <c r="CH14" s="68"/>
      <c r="CI14" s="72"/>
      <c r="CJ14" s="72"/>
      <c r="CK14" s="72"/>
      <c r="CL14" s="92"/>
      <c r="CM14" s="83">
        <v>1199391.54</v>
      </c>
      <c r="CN14" s="83">
        <v>1162695.9</v>
      </c>
      <c r="CO14" s="83">
        <v>1238361.86</v>
      </c>
      <c r="CP14" s="83">
        <v>2445794.37</v>
      </c>
      <c r="CQ14" s="83">
        <v>0</v>
      </c>
      <c r="CR14" s="83">
        <v>0</v>
      </c>
      <c r="CS14" s="83">
        <v>0</v>
      </c>
      <c r="CT14" s="83">
        <v>0</v>
      </c>
      <c r="CU14" s="83">
        <v>0</v>
      </c>
      <c r="CV14" s="83">
        <v>0</v>
      </c>
      <c r="CW14" s="83">
        <v>0</v>
      </c>
      <c r="CX14" s="83">
        <v>0</v>
      </c>
      <c r="CY14" s="68">
        <f>+DG14+DN14+DU14+EB14+EI14+EP14+EW14+FD14+FK14+FR14+FY14+GF14</f>
        <v>4277677.33</v>
      </c>
      <c r="CZ14" s="78">
        <v>0</v>
      </c>
      <c r="DA14" s="78">
        <f>+DI14+DP14+DW14+ED14+EK14+ER14+EY14+FF14+FM14+FT14+GA14+GH14</f>
        <v>1768566.34</v>
      </c>
      <c r="DB14" s="69"/>
      <c r="DC14" s="107">
        <v>0</v>
      </c>
      <c r="DD14" s="108"/>
      <c r="DE14" s="108"/>
      <c r="DF14" s="109">
        <f>+CM14</f>
        <v>1199391.54</v>
      </c>
      <c r="DG14" s="110">
        <v>1101736.54</v>
      </c>
      <c r="DH14" s="111">
        <v>0</v>
      </c>
      <c r="DI14" s="110">
        <v>97655</v>
      </c>
      <c r="DJ14" s="113">
        <v>0</v>
      </c>
      <c r="DK14" s="117">
        <v>0</v>
      </c>
      <c r="DL14" s="108"/>
      <c r="DM14" s="118">
        <f>+CN14</f>
        <v>1162695.9</v>
      </c>
      <c r="DN14" s="119">
        <v>1097568.19</v>
      </c>
      <c r="DO14" s="111">
        <v>0</v>
      </c>
      <c r="DP14" s="119">
        <v>65127.71</v>
      </c>
      <c r="DQ14" s="113">
        <v>0</v>
      </c>
      <c r="DR14" s="117">
        <v>0</v>
      </c>
      <c r="DS14" s="108"/>
      <c r="DT14" s="118">
        <f>+CO14</f>
        <v>1238361.86</v>
      </c>
      <c r="DU14" s="119">
        <v>956468.98</v>
      </c>
      <c r="DV14" s="111"/>
      <c r="DW14" s="119">
        <v>281892.88</v>
      </c>
      <c r="DX14" s="113"/>
      <c r="DY14" s="117">
        <v>0</v>
      </c>
      <c r="DZ14" s="108"/>
      <c r="EA14" s="118">
        <f>+CP14</f>
        <v>2445794.37</v>
      </c>
      <c r="EB14" s="119">
        <v>1121903.62</v>
      </c>
      <c r="EC14" s="111">
        <v>0</v>
      </c>
      <c r="ED14" s="119">
        <v>1323890.75</v>
      </c>
      <c r="EE14" s="113">
        <v>0</v>
      </c>
      <c r="EF14" s="117">
        <v>0</v>
      </c>
      <c r="EG14" s="108"/>
      <c r="EH14" s="121">
        <f>+CQ14</f>
        <v>0</v>
      </c>
      <c r="EI14" s="122">
        <v>0</v>
      </c>
      <c r="EJ14" s="123">
        <v>0</v>
      </c>
      <c r="EK14" s="122">
        <v>0</v>
      </c>
      <c r="EL14" s="113">
        <v>0</v>
      </c>
      <c r="EM14" s="117">
        <v>0</v>
      </c>
      <c r="EN14" s="108"/>
      <c r="EO14" s="138">
        <f>+CR14</f>
        <v>0</v>
      </c>
      <c r="EP14" s="139">
        <v>0</v>
      </c>
      <c r="EQ14" s="140">
        <v>0</v>
      </c>
      <c r="ER14" s="139">
        <v>0</v>
      </c>
      <c r="ES14" s="141"/>
      <c r="ET14" s="142">
        <v>0</v>
      </c>
      <c r="EU14" s="108"/>
      <c r="EV14" s="138">
        <f>+CS14</f>
        <v>0</v>
      </c>
      <c r="EW14" s="148">
        <v>0</v>
      </c>
      <c r="EX14" s="149">
        <v>0</v>
      </c>
      <c r="EY14" s="148">
        <v>0</v>
      </c>
      <c r="EZ14" s="150">
        <v>0</v>
      </c>
      <c r="FA14" s="151">
        <v>0</v>
      </c>
      <c r="FC14" s="118">
        <f>+CT14</f>
        <v>0</v>
      </c>
      <c r="FD14" s="119">
        <v>0</v>
      </c>
      <c r="FE14" s="111">
        <v>0</v>
      </c>
      <c r="FF14" s="119">
        <v>0</v>
      </c>
      <c r="FG14" s="113">
        <v>0</v>
      </c>
      <c r="FH14" s="117">
        <v>0</v>
      </c>
      <c r="FJ14" s="35">
        <f>+CU14</f>
        <v>0</v>
      </c>
      <c r="FK14" s="68">
        <v>0</v>
      </c>
      <c r="FL14" s="78">
        <v>0</v>
      </c>
      <c r="FM14" s="68">
        <v>0</v>
      </c>
      <c r="FN14" s="70"/>
      <c r="FO14" s="71">
        <v>0</v>
      </c>
      <c r="FQ14" s="118">
        <f>+CV14</f>
        <v>0</v>
      </c>
      <c r="FR14" s="119">
        <v>0</v>
      </c>
      <c r="FS14" s="111">
        <v>0</v>
      </c>
      <c r="FT14" s="119">
        <v>0</v>
      </c>
      <c r="FU14" s="113">
        <v>0</v>
      </c>
      <c r="FV14" s="117">
        <v>0</v>
      </c>
      <c r="FX14" s="165">
        <f>+CW14</f>
        <v>0</v>
      </c>
      <c r="FY14" s="166">
        <v>0</v>
      </c>
      <c r="FZ14" s="111">
        <v>0</v>
      </c>
      <c r="GA14" s="167">
        <v>0</v>
      </c>
      <c r="GB14" s="167">
        <v>0</v>
      </c>
      <c r="GC14" s="178">
        <v>0</v>
      </c>
      <c r="GE14" s="179">
        <f>+CX14</f>
        <v>0</v>
      </c>
      <c r="GF14" s="180">
        <v>0</v>
      </c>
      <c r="GG14" s="181">
        <v>0</v>
      </c>
      <c r="GH14" s="180">
        <v>0</v>
      </c>
      <c r="GI14" s="181">
        <v>0</v>
      </c>
      <c r="GJ14" s="182">
        <v>0</v>
      </c>
      <c r="GK14" s="190"/>
      <c r="GZ14" s="191"/>
    </row>
    <row r="15" s="15" customFormat="1" ht="409.5" customHeight="1" spans="2:208">
      <c r="B15" s="36"/>
      <c r="C15" s="37"/>
      <c r="D15" s="38" t="s">
        <v>125</v>
      </c>
      <c r="E15" s="39" t="s">
        <v>126</v>
      </c>
      <c r="F15" s="34">
        <v>0</v>
      </c>
      <c r="G15" s="35">
        <v>24402</v>
      </c>
      <c r="H15" s="35">
        <v>3850</v>
      </c>
      <c r="I15" s="35">
        <v>7316</v>
      </c>
      <c r="J15" s="35">
        <v>16216.8</v>
      </c>
      <c r="K15" s="35">
        <v>14894</v>
      </c>
      <c r="L15" s="35">
        <v>10185.6</v>
      </c>
      <c r="M15" s="35">
        <v>13150</v>
      </c>
      <c r="N15" s="35">
        <v>61317.75</v>
      </c>
      <c r="O15" s="35">
        <v>36393.6</v>
      </c>
      <c r="P15" s="35">
        <v>13508</v>
      </c>
      <c r="Q15" s="67">
        <v>58619</v>
      </c>
      <c r="R15" s="68">
        <v>236278.75</v>
      </c>
      <c r="S15" s="72">
        <f>R15/178</f>
        <v>1327.40870786517</v>
      </c>
      <c r="T15" s="72">
        <v>23574</v>
      </c>
      <c r="U15" s="70">
        <f>T15/178</f>
        <v>132.438202247191</v>
      </c>
      <c r="V15" s="71" t="s">
        <v>48</v>
      </c>
      <c r="W15" s="34">
        <v>0</v>
      </c>
      <c r="X15" s="35">
        <v>1400</v>
      </c>
      <c r="Y15" s="35">
        <v>21229</v>
      </c>
      <c r="Z15" s="35">
        <v>24780</v>
      </c>
      <c r="AA15" s="35">
        <v>53136.7</v>
      </c>
      <c r="AB15" s="35">
        <v>27865</v>
      </c>
      <c r="AC15" s="35">
        <v>27860</v>
      </c>
      <c r="AD15" s="35">
        <v>7392</v>
      </c>
      <c r="AE15" s="35">
        <v>14837</v>
      </c>
      <c r="AF15" s="35">
        <v>6799</v>
      </c>
      <c r="AG15" s="35">
        <v>120844</v>
      </c>
      <c r="AH15" s="67">
        <v>45931.5</v>
      </c>
      <c r="AI15" s="68">
        <v>352074.2</v>
      </c>
      <c r="AJ15" s="70">
        <f>AI15/478</f>
        <v>736.55690376569</v>
      </c>
      <c r="AK15" s="70">
        <v>0</v>
      </c>
      <c r="AL15" s="70">
        <v>0</v>
      </c>
      <c r="AM15" s="71" t="s">
        <v>49</v>
      </c>
      <c r="AN15" s="34">
        <v>660565.34</v>
      </c>
      <c r="AO15" s="35">
        <v>557473.81</v>
      </c>
      <c r="AP15" s="35">
        <v>536893.29</v>
      </c>
      <c r="AQ15" s="35">
        <v>517240.13</v>
      </c>
      <c r="AR15" s="35">
        <v>604120.95</v>
      </c>
      <c r="AS15" s="35">
        <v>578536.48</v>
      </c>
      <c r="AT15" s="35">
        <v>943425.64</v>
      </c>
      <c r="AU15" s="35">
        <v>558737.08</v>
      </c>
      <c r="AV15" s="35">
        <v>589362.17</v>
      </c>
      <c r="AW15" s="35">
        <v>538028.98</v>
      </c>
      <c r="AX15" s="35">
        <v>549265.24</v>
      </c>
      <c r="AY15" s="67">
        <v>969632.6</v>
      </c>
      <c r="AZ15" s="68">
        <v>7310406.04</v>
      </c>
      <c r="BA15" s="70">
        <f>AZ15/494</f>
        <v>14798.3927935223</v>
      </c>
      <c r="BB15" s="70">
        <v>292875.67</v>
      </c>
      <c r="BC15" s="70">
        <f>BB15/494</f>
        <v>592.865728744939</v>
      </c>
      <c r="BD15" s="71" t="s">
        <v>50</v>
      </c>
      <c r="BE15" s="34">
        <v>457132.55</v>
      </c>
      <c r="BF15" s="35">
        <v>631269.03</v>
      </c>
      <c r="BG15" s="35">
        <v>583620.63</v>
      </c>
      <c r="BH15" s="35">
        <v>634487.55</v>
      </c>
      <c r="BI15" s="35">
        <v>563705.19</v>
      </c>
      <c r="BJ15" s="35">
        <v>585132.45</v>
      </c>
      <c r="BK15" s="35">
        <v>979039.94</v>
      </c>
      <c r="BL15" s="35">
        <v>621577.64</v>
      </c>
      <c r="BM15" s="35">
        <v>569477.47</v>
      </c>
      <c r="BN15" s="35">
        <v>612051.68</v>
      </c>
      <c r="BO15" s="35">
        <v>594333.35</v>
      </c>
      <c r="BP15" s="67">
        <v>932480.31</v>
      </c>
      <c r="BQ15" s="68"/>
      <c r="BR15" s="70"/>
      <c r="BS15" s="70"/>
      <c r="BT15" s="70"/>
      <c r="BU15" s="71"/>
      <c r="BV15" s="34">
        <v>441739.22</v>
      </c>
      <c r="BW15" s="35">
        <v>330244.67</v>
      </c>
      <c r="BX15" s="35">
        <v>345010.84</v>
      </c>
      <c r="BY15" s="35">
        <v>361430.8</v>
      </c>
      <c r="BZ15" s="35">
        <v>327647.6</v>
      </c>
      <c r="CA15" s="35">
        <v>474758.73</v>
      </c>
      <c r="CB15" s="35">
        <v>770755</v>
      </c>
      <c r="CC15" s="35">
        <v>754128.19</v>
      </c>
      <c r="CD15" s="35">
        <v>670039.12</v>
      </c>
      <c r="CE15" s="35">
        <v>627772.22</v>
      </c>
      <c r="CF15" s="35">
        <v>631843.94</v>
      </c>
      <c r="CG15" s="67">
        <v>1004634.15</v>
      </c>
      <c r="CH15" s="68"/>
      <c r="CI15" s="70"/>
      <c r="CJ15" s="70"/>
      <c r="CK15" s="70"/>
      <c r="CL15" s="92"/>
      <c r="CM15" s="93">
        <v>768558.57</v>
      </c>
      <c r="CN15" s="93">
        <v>571982.25</v>
      </c>
      <c r="CO15" s="93">
        <v>586838.35</v>
      </c>
      <c r="CP15" s="93">
        <v>894786.59</v>
      </c>
      <c r="CQ15" s="93">
        <v>0</v>
      </c>
      <c r="CR15" s="93">
        <v>0</v>
      </c>
      <c r="CS15" s="93">
        <v>0</v>
      </c>
      <c r="CT15" s="93">
        <v>0</v>
      </c>
      <c r="CU15" s="93">
        <v>0</v>
      </c>
      <c r="CV15" s="93">
        <v>0</v>
      </c>
      <c r="CW15" s="93">
        <v>0</v>
      </c>
      <c r="CX15" s="93">
        <v>0</v>
      </c>
      <c r="CY15" s="102">
        <f>+DG15+DN15+DU15+EB15+EI15+EP15+EW15+FD15+FK15+FR15+FY15+GF15</f>
        <v>2510341.08</v>
      </c>
      <c r="CZ15" s="103">
        <v>0</v>
      </c>
      <c r="DA15" s="103">
        <f>+DI15+DP15+DW15+ED15+EK15+ER15+EY15+FF15+FM15+FT15+GA15+GH15</f>
        <v>311824.68</v>
      </c>
      <c r="DB15" s="103">
        <v>0</v>
      </c>
      <c r="DC15" s="112">
        <v>0</v>
      </c>
      <c r="DD15" s="108"/>
      <c r="DE15" s="108"/>
      <c r="DF15" s="109">
        <f>+CM15</f>
        <v>768558.57</v>
      </c>
      <c r="DG15" s="110">
        <v>768558.57</v>
      </c>
      <c r="DH15" s="113">
        <v>0</v>
      </c>
      <c r="DI15" s="110">
        <v>0</v>
      </c>
      <c r="DJ15" s="113">
        <v>0</v>
      </c>
      <c r="DK15" s="117">
        <v>0</v>
      </c>
      <c r="DL15" s="108"/>
      <c r="DM15" s="118">
        <f>+CN15</f>
        <v>571982.25</v>
      </c>
      <c r="DN15" s="119">
        <v>566182.25</v>
      </c>
      <c r="DO15" s="113"/>
      <c r="DP15" s="119">
        <v>5800</v>
      </c>
      <c r="DQ15" s="113">
        <v>0</v>
      </c>
      <c r="DR15" s="117">
        <v>0</v>
      </c>
      <c r="DS15" s="108"/>
      <c r="DT15" s="118">
        <f>+CO15</f>
        <v>586838.35</v>
      </c>
      <c r="DU15" s="119">
        <v>575738.89</v>
      </c>
      <c r="DV15" s="113"/>
      <c r="DW15" s="119">
        <v>11099.46</v>
      </c>
      <c r="DX15" s="113"/>
      <c r="DY15" s="117">
        <v>0</v>
      </c>
      <c r="DZ15" s="108"/>
      <c r="EA15" s="118">
        <f>+CP15</f>
        <v>894786.59</v>
      </c>
      <c r="EB15" s="119">
        <v>599861.37</v>
      </c>
      <c r="EC15" s="113">
        <v>0</v>
      </c>
      <c r="ED15" s="119">
        <v>294925.22</v>
      </c>
      <c r="EE15" s="113">
        <v>0</v>
      </c>
      <c r="EF15" s="117">
        <v>0</v>
      </c>
      <c r="EG15" s="108"/>
      <c r="EH15" s="121">
        <f t="shared" ref="EH15" si="0">+CQ15</f>
        <v>0</v>
      </c>
      <c r="EI15" s="122">
        <v>0</v>
      </c>
      <c r="EJ15" s="124">
        <v>0</v>
      </c>
      <c r="EK15" s="122">
        <v>0</v>
      </c>
      <c r="EL15" s="113">
        <v>0</v>
      </c>
      <c r="EM15" s="117">
        <v>0</v>
      </c>
      <c r="EN15" s="108"/>
      <c r="EO15" s="138">
        <f t="shared" ref="EO15" si="1">+CR15</f>
        <v>0</v>
      </c>
      <c r="EP15" s="139">
        <v>0</v>
      </c>
      <c r="EQ15" s="141">
        <v>0</v>
      </c>
      <c r="ER15" s="139">
        <v>0</v>
      </c>
      <c r="ES15" s="141"/>
      <c r="ET15" s="142">
        <v>0</v>
      </c>
      <c r="EU15" s="108"/>
      <c r="EV15" s="138">
        <f t="shared" ref="EV15" si="2">+CS15</f>
        <v>0</v>
      </c>
      <c r="EW15" s="148">
        <v>0</v>
      </c>
      <c r="EX15" s="150">
        <v>0</v>
      </c>
      <c r="EY15" s="148">
        <v>0</v>
      </c>
      <c r="EZ15" s="150">
        <v>0</v>
      </c>
      <c r="FA15" s="151">
        <v>0</v>
      </c>
      <c r="FC15" s="118">
        <f>+CT15</f>
        <v>0</v>
      </c>
      <c r="FD15" s="119">
        <v>0</v>
      </c>
      <c r="FE15" s="113">
        <v>0</v>
      </c>
      <c r="FF15" s="119">
        <v>0</v>
      </c>
      <c r="FG15" s="113">
        <v>0</v>
      </c>
      <c r="FH15" s="117">
        <v>0</v>
      </c>
      <c r="FJ15" s="35">
        <f t="shared" ref="FJ15" si="3">+CU15</f>
        <v>0</v>
      </c>
      <c r="FK15" s="68">
        <v>0</v>
      </c>
      <c r="FL15" s="70"/>
      <c r="FM15" s="68">
        <v>0</v>
      </c>
      <c r="FN15" s="70"/>
      <c r="FO15" s="71">
        <v>0</v>
      </c>
      <c r="FQ15" s="118">
        <f t="shared" ref="FQ15" si="4">+CV15</f>
        <v>0</v>
      </c>
      <c r="FR15" s="119">
        <v>0</v>
      </c>
      <c r="FS15" s="113">
        <v>0</v>
      </c>
      <c r="FT15" s="119">
        <v>0</v>
      </c>
      <c r="FU15" s="113">
        <v>0</v>
      </c>
      <c r="FV15" s="117">
        <v>0</v>
      </c>
      <c r="FX15" s="165">
        <f t="shared" ref="FX15" si="5">+CW15</f>
        <v>0</v>
      </c>
      <c r="FY15" s="168">
        <v>0</v>
      </c>
      <c r="FZ15" s="168">
        <v>0</v>
      </c>
      <c r="GA15" s="168">
        <v>0</v>
      </c>
      <c r="GB15" s="168">
        <v>0</v>
      </c>
      <c r="GC15" s="183">
        <v>0</v>
      </c>
      <c r="GE15" s="179">
        <f t="shared" ref="GE15" si="6">+CX15</f>
        <v>0</v>
      </c>
      <c r="GF15" s="184">
        <v>0</v>
      </c>
      <c r="GG15" s="185">
        <v>0</v>
      </c>
      <c r="GH15" s="184">
        <v>0</v>
      </c>
      <c r="GI15" s="185">
        <v>0</v>
      </c>
      <c r="GJ15" s="186">
        <v>0</v>
      </c>
      <c r="GL15" s="190"/>
      <c r="GZ15" s="191"/>
    </row>
    <row r="16" s="15" customFormat="1" ht="70.5" customHeight="1" spans="2:192">
      <c r="B16" s="40" t="s">
        <v>62</v>
      </c>
      <c r="C16" s="41"/>
      <c r="D16" s="42"/>
      <c r="E16" s="43"/>
      <c r="F16" s="44">
        <f t="shared" ref="F16:Q16" si="7">SUM(F14:F15)</f>
        <v>832589.86</v>
      </c>
      <c r="G16" s="44">
        <f t="shared" si="7"/>
        <v>1498599.71</v>
      </c>
      <c r="H16" s="44">
        <f t="shared" si="7"/>
        <v>1395098.36</v>
      </c>
      <c r="I16" s="44">
        <f t="shared" si="7"/>
        <v>1359647.09</v>
      </c>
      <c r="J16" s="44">
        <f t="shared" si="7"/>
        <v>1432029.18</v>
      </c>
      <c r="K16" s="44">
        <f t="shared" si="7"/>
        <v>1230796.78</v>
      </c>
      <c r="L16" s="44">
        <f t="shared" si="7"/>
        <v>1701303.12</v>
      </c>
      <c r="M16" s="44">
        <f t="shared" si="7"/>
        <v>923892.59</v>
      </c>
      <c r="N16" s="44">
        <f t="shared" si="7"/>
        <v>1151577.64</v>
      </c>
      <c r="O16" s="44">
        <f t="shared" si="7"/>
        <v>1166372.25</v>
      </c>
      <c r="P16" s="44">
        <f t="shared" si="7"/>
        <v>1316334.78</v>
      </c>
      <c r="Q16" s="73">
        <f t="shared" si="7"/>
        <v>1306406.35</v>
      </c>
      <c r="R16" s="51"/>
      <c r="S16" s="74"/>
      <c r="T16" s="51"/>
      <c r="U16" s="51"/>
      <c r="V16" s="51"/>
      <c r="W16" s="44">
        <f t="shared" ref="W16:AH16" si="8">SUM(W14:W15)</f>
        <v>805618.16</v>
      </c>
      <c r="X16" s="44">
        <f t="shared" si="8"/>
        <v>933073.02</v>
      </c>
      <c r="Y16" s="44">
        <f t="shared" si="8"/>
        <v>1065381.23</v>
      </c>
      <c r="Z16" s="44">
        <f t="shared" si="8"/>
        <v>1016077.1</v>
      </c>
      <c r="AA16" s="44">
        <f t="shared" si="8"/>
        <v>1151132.69</v>
      </c>
      <c r="AB16" s="44">
        <f t="shared" si="8"/>
        <v>1138679.04</v>
      </c>
      <c r="AC16" s="44">
        <f t="shared" si="8"/>
        <v>1506320.44</v>
      </c>
      <c r="AD16" s="44">
        <f t="shared" si="8"/>
        <v>1111423.79</v>
      </c>
      <c r="AE16" s="44">
        <f t="shared" si="8"/>
        <v>960933.64</v>
      </c>
      <c r="AF16" s="44">
        <f t="shared" si="8"/>
        <v>1357262.75</v>
      </c>
      <c r="AG16" s="44">
        <f t="shared" si="8"/>
        <v>1810696.14</v>
      </c>
      <c r="AH16" s="73">
        <f t="shared" si="8"/>
        <v>1370283.94</v>
      </c>
      <c r="AI16" s="51"/>
      <c r="AJ16" s="51"/>
      <c r="AK16" s="51"/>
      <c r="AL16" s="51"/>
      <c r="AM16" s="51"/>
      <c r="AN16" s="44">
        <f t="shared" ref="AN16:AY16" si="9">SUM(AN14:AN15)</f>
        <v>1521581.31</v>
      </c>
      <c r="AO16" s="44">
        <f t="shared" si="9"/>
        <v>1312932.96</v>
      </c>
      <c r="AP16" s="44">
        <f t="shared" si="9"/>
        <v>1873159.87</v>
      </c>
      <c r="AQ16" s="44">
        <f t="shared" si="9"/>
        <v>1750450.45</v>
      </c>
      <c r="AR16" s="44">
        <f t="shared" si="9"/>
        <v>2070047.28</v>
      </c>
      <c r="AS16" s="44">
        <f t="shared" si="9"/>
        <v>1497871.03</v>
      </c>
      <c r="AT16" s="44">
        <f t="shared" si="9"/>
        <v>2190128.1</v>
      </c>
      <c r="AU16" s="44">
        <f t="shared" si="9"/>
        <v>1607986.3</v>
      </c>
      <c r="AV16" s="44">
        <f t="shared" si="9"/>
        <v>1467899.43</v>
      </c>
      <c r="AW16" s="44">
        <f t="shared" si="9"/>
        <v>1368699.43</v>
      </c>
      <c r="AX16" s="44">
        <f t="shared" si="9"/>
        <v>2167305.09</v>
      </c>
      <c r="AY16" s="73">
        <f t="shared" si="9"/>
        <v>2138003.28</v>
      </c>
      <c r="AZ16" s="51"/>
      <c r="BA16" s="51"/>
      <c r="BB16" s="51"/>
      <c r="BC16" s="51"/>
      <c r="BD16" s="51"/>
      <c r="BE16" s="44">
        <f t="shared" ref="BE16:BP16" si="10">SUM(BE14:BE15)</f>
        <v>1095147.89</v>
      </c>
      <c r="BF16" s="44">
        <f t="shared" si="10"/>
        <v>1199269.26</v>
      </c>
      <c r="BG16" s="44">
        <f t="shared" si="10"/>
        <v>1137985.29</v>
      </c>
      <c r="BH16" s="44">
        <f t="shared" si="10"/>
        <v>1287580.57</v>
      </c>
      <c r="BI16" s="44">
        <f t="shared" si="10"/>
        <v>1243231.52</v>
      </c>
      <c r="BJ16" s="44">
        <f t="shared" si="10"/>
        <v>2214585.76</v>
      </c>
      <c r="BK16" s="44">
        <f t="shared" si="10"/>
        <v>2080779.23</v>
      </c>
      <c r="BL16" s="44">
        <f t="shared" si="10"/>
        <v>1387559.89</v>
      </c>
      <c r="BM16" s="44">
        <f t="shared" si="10"/>
        <v>1354620.7</v>
      </c>
      <c r="BN16" s="44">
        <f t="shared" si="10"/>
        <v>1426001.79</v>
      </c>
      <c r="BO16" s="44">
        <f t="shared" si="10"/>
        <v>1591278.86</v>
      </c>
      <c r="BP16" s="44">
        <f t="shared" si="10"/>
        <v>2318334.88</v>
      </c>
      <c r="BQ16" s="51"/>
      <c r="BR16" s="51"/>
      <c r="BS16" s="51"/>
      <c r="BT16" s="51"/>
      <c r="BU16" s="51"/>
      <c r="BV16" s="44">
        <f t="shared" ref="BV16:CG16" si="11">SUM(BV14:BV15)</f>
        <v>1082919.41</v>
      </c>
      <c r="BW16" s="44">
        <f t="shared" si="11"/>
        <v>959913.93</v>
      </c>
      <c r="BX16" s="44">
        <f t="shared" si="11"/>
        <v>1540062.38</v>
      </c>
      <c r="BY16" s="44">
        <f t="shared" si="11"/>
        <v>1063258.92</v>
      </c>
      <c r="BZ16" s="44">
        <f t="shared" si="11"/>
        <v>1241179.92</v>
      </c>
      <c r="CA16" s="44">
        <f t="shared" si="11"/>
        <v>1251963.19</v>
      </c>
      <c r="CB16" s="44">
        <f t="shared" si="11"/>
        <v>1892915.88</v>
      </c>
      <c r="CC16" s="44">
        <f t="shared" si="11"/>
        <v>1637116.24</v>
      </c>
      <c r="CD16" s="44">
        <f t="shared" si="11"/>
        <v>1520010.29</v>
      </c>
      <c r="CE16" s="44">
        <f t="shared" si="11"/>
        <v>1772687.91</v>
      </c>
      <c r="CF16" s="44">
        <f t="shared" si="11"/>
        <v>1772065.22</v>
      </c>
      <c r="CG16" s="44">
        <f t="shared" si="11"/>
        <v>2565183.48</v>
      </c>
      <c r="CH16" s="51"/>
      <c r="CI16" s="51"/>
      <c r="CJ16" s="51"/>
      <c r="CK16" s="51"/>
      <c r="CL16" s="51"/>
      <c r="CM16" s="94">
        <f t="shared" ref="CM16:CX16" si="12">SUM(CM14:CM15)</f>
        <v>1967950.11</v>
      </c>
      <c r="CN16" s="94">
        <f t="shared" si="12"/>
        <v>1734678.15</v>
      </c>
      <c r="CO16" s="94">
        <f t="shared" si="12"/>
        <v>1825200.21</v>
      </c>
      <c r="CP16" s="94">
        <f t="shared" si="12"/>
        <v>3340580.96</v>
      </c>
      <c r="CQ16" s="94">
        <f t="shared" si="12"/>
        <v>0</v>
      </c>
      <c r="CR16" s="94">
        <f t="shared" si="12"/>
        <v>0</v>
      </c>
      <c r="CS16" s="94">
        <f t="shared" si="12"/>
        <v>0</v>
      </c>
      <c r="CT16" s="94">
        <f t="shared" si="12"/>
        <v>0</v>
      </c>
      <c r="CU16" s="94">
        <f t="shared" si="12"/>
        <v>0</v>
      </c>
      <c r="CV16" s="94">
        <f t="shared" si="12"/>
        <v>0</v>
      </c>
      <c r="CW16" s="94">
        <f t="shared" si="12"/>
        <v>0</v>
      </c>
      <c r="CX16" s="94">
        <f t="shared" si="12"/>
        <v>0</v>
      </c>
      <c r="CY16" s="51"/>
      <c r="CZ16" s="51"/>
      <c r="DA16" s="51"/>
      <c r="DB16" s="51"/>
      <c r="DC16" s="51"/>
      <c r="DD16" s="108"/>
      <c r="DE16" s="108"/>
      <c r="DF16" s="114">
        <f>SUM(DF14:DF15)</f>
        <v>1967950.11</v>
      </c>
      <c r="DG16" s="115"/>
      <c r="DH16" s="116"/>
      <c r="DI16" s="116"/>
      <c r="DJ16" s="116"/>
      <c r="DK16" s="116"/>
      <c r="DL16" s="108"/>
      <c r="DM16" s="114">
        <f>SUM(DM14:DM15)</f>
        <v>1734678.15</v>
      </c>
      <c r="DN16" s="17"/>
      <c r="DO16" s="17"/>
      <c r="DP16" s="17"/>
      <c r="DQ16" s="17"/>
      <c r="DR16" s="17"/>
      <c r="DS16" s="108"/>
      <c r="DT16" s="114">
        <f>SUM(DT14:DT15)</f>
        <v>1825200.21</v>
      </c>
      <c r="DU16" s="17"/>
      <c r="DV16" s="17"/>
      <c r="DW16" s="17"/>
      <c r="DX16" s="17"/>
      <c r="DY16" s="17"/>
      <c r="DZ16" s="108"/>
      <c r="EA16" s="114">
        <f>SUM(EA14:EA15)</f>
        <v>3340580.96</v>
      </c>
      <c r="EB16" s="17"/>
      <c r="EC16" s="17"/>
      <c r="ED16" s="17"/>
      <c r="EE16" s="17"/>
      <c r="EF16" s="17"/>
      <c r="EG16" s="108"/>
      <c r="EH16" s="125">
        <f>SUM(EH14:EH15)</f>
        <v>0</v>
      </c>
      <c r="EI16" s="126"/>
      <c r="EJ16" s="126"/>
      <c r="EK16" s="126"/>
      <c r="EL16" s="17"/>
      <c r="EM16" s="17"/>
      <c r="EN16" s="108"/>
      <c r="EO16" s="143">
        <f>SUM(EO14:EO15)</f>
        <v>0</v>
      </c>
      <c r="EP16" s="144"/>
      <c r="EQ16" s="144"/>
      <c r="ER16" s="144"/>
      <c r="ES16" s="144"/>
      <c r="ET16" s="144"/>
      <c r="EU16" s="108"/>
      <c r="EV16" s="143">
        <f>SUM(EV14:EV15)</f>
        <v>0</v>
      </c>
      <c r="EW16" s="152"/>
      <c r="EX16" s="153"/>
      <c r="EY16" s="153"/>
      <c r="EZ16" s="153"/>
      <c r="FA16" s="153"/>
      <c r="FC16" s="114">
        <f>SUM(FC14:FC15)</f>
        <v>0</v>
      </c>
      <c r="FD16" s="115"/>
      <c r="FE16" s="116"/>
      <c r="FF16" s="116"/>
      <c r="FG16" s="116"/>
      <c r="FH16" s="116"/>
      <c r="FJ16" s="73">
        <f>SUM(FJ14:FJ15)</f>
        <v>0</v>
      </c>
      <c r="FK16" s="161"/>
      <c r="FL16" s="162"/>
      <c r="FM16" s="162"/>
      <c r="FN16" s="162"/>
      <c r="FO16" s="162"/>
      <c r="FQ16" s="114">
        <f>SUM(FQ14:FQ15)</f>
        <v>0</v>
      </c>
      <c r="FR16" s="163"/>
      <c r="FS16" s="164"/>
      <c r="FT16" s="164"/>
      <c r="FU16" s="164"/>
      <c r="FV16" s="164"/>
      <c r="FX16" s="114">
        <f>SUM(FX14:FX15)</f>
        <v>0</v>
      </c>
      <c r="FY16" s="115"/>
      <c r="FZ16" s="116"/>
      <c r="GA16" s="116"/>
      <c r="GB16" s="116"/>
      <c r="GC16" s="116"/>
      <c r="GE16" s="187">
        <f>SUM(GE14:GE15)</f>
        <v>0</v>
      </c>
      <c r="GF16" s="188"/>
      <c r="GG16" s="189"/>
      <c r="GH16" s="189"/>
      <c r="GI16" s="189"/>
      <c r="GJ16" s="189"/>
    </row>
    <row r="17" ht="63" customHeight="1" spans="2:160">
      <c r="B17" s="45"/>
      <c r="C17" s="46"/>
      <c r="D17" s="46"/>
      <c r="E17" s="47"/>
      <c r="F17" s="48">
        <f>SUM(F16:Q16)</f>
        <v>15314647.71</v>
      </c>
      <c r="G17" s="49"/>
      <c r="H17" s="49"/>
      <c r="I17" s="49"/>
      <c r="J17" s="49"/>
      <c r="K17" s="49"/>
      <c r="L17" s="49"/>
      <c r="M17" s="49"/>
      <c r="N17" s="49"/>
      <c r="O17" s="49"/>
      <c r="P17" s="49"/>
      <c r="Q17" s="75"/>
      <c r="R17" s="76"/>
      <c r="S17" s="76"/>
      <c r="T17" s="76"/>
      <c r="U17" s="76"/>
      <c r="V17" s="76"/>
      <c r="W17" s="48">
        <f>SUM(W16:AH16)</f>
        <v>14226881.94</v>
      </c>
      <c r="X17" s="49"/>
      <c r="Y17" s="49"/>
      <c r="Z17" s="49"/>
      <c r="AA17" s="49"/>
      <c r="AB17" s="49"/>
      <c r="AC17" s="49"/>
      <c r="AD17" s="49"/>
      <c r="AE17" s="49"/>
      <c r="AF17" s="49"/>
      <c r="AG17" s="49"/>
      <c r="AH17" s="75"/>
      <c r="AI17" s="76"/>
      <c r="AJ17" s="76"/>
      <c r="AK17" s="76"/>
      <c r="AL17" s="76"/>
      <c r="AM17" s="76"/>
      <c r="AN17" s="48">
        <f>SUM(AN16:AY16)</f>
        <v>20966064.53</v>
      </c>
      <c r="AO17" s="49"/>
      <c r="AP17" s="49"/>
      <c r="AQ17" s="49"/>
      <c r="AR17" s="49"/>
      <c r="AS17" s="49"/>
      <c r="AT17" s="49"/>
      <c r="AU17" s="49"/>
      <c r="AV17" s="49"/>
      <c r="AW17" s="49"/>
      <c r="AX17" s="49"/>
      <c r="AY17" s="75"/>
      <c r="AZ17" s="76"/>
      <c r="BA17" s="76"/>
      <c r="BB17" s="76"/>
      <c r="BC17" s="76"/>
      <c r="BD17" s="76"/>
      <c r="BE17" s="48">
        <f>SUM(BE16:BP16)</f>
        <v>18336375.64</v>
      </c>
      <c r="BF17" s="49"/>
      <c r="BG17" s="49"/>
      <c r="BH17" s="49"/>
      <c r="BI17" s="49"/>
      <c r="BJ17" s="49"/>
      <c r="BK17" s="49"/>
      <c r="BL17" s="49"/>
      <c r="BM17" s="49"/>
      <c r="BN17" s="49"/>
      <c r="BO17" s="49"/>
      <c r="BP17" s="75"/>
      <c r="BQ17" s="76"/>
      <c r="BR17" s="76"/>
      <c r="BS17" s="76"/>
      <c r="BT17" s="76"/>
      <c r="BU17" s="76"/>
      <c r="BV17" s="48">
        <f>SUM(BV16:CG16)</f>
        <v>18299276.77</v>
      </c>
      <c r="BW17" s="49"/>
      <c r="BX17" s="49"/>
      <c r="BY17" s="49"/>
      <c r="BZ17" s="49"/>
      <c r="CA17" s="49"/>
      <c r="CB17" s="49"/>
      <c r="CC17" s="49"/>
      <c r="CD17" s="49"/>
      <c r="CE17" s="49"/>
      <c r="CF17" s="49"/>
      <c r="CG17" s="75"/>
      <c r="CH17" s="76"/>
      <c r="CI17" s="76"/>
      <c r="CJ17" s="76"/>
      <c r="CK17" s="76"/>
      <c r="CL17" s="76"/>
      <c r="CM17" s="48">
        <f>SUM(CM16:CX16)</f>
        <v>8868409.43</v>
      </c>
      <c r="CN17" s="49"/>
      <c r="CO17" s="49"/>
      <c r="CP17" s="49"/>
      <c r="CQ17" s="49"/>
      <c r="CR17" s="49"/>
      <c r="CS17" s="49"/>
      <c r="CT17" s="49"/>
      <c r="CU17" s="49"/>
      <c r="CV17" s="49"/>
      <c r="CW17" s="49"/>
      <c r="CX17" s="49"/>
      <c r="CY17" s="49"/>
      <c r="CZ17" s="49"/>
      <c r="DA17" s="49"/>
      <c r="DB17" s="49"/>
      <c r="DC17" s="75"/>
      <c r="EB17" s="120"/>
      <c r="EC17" s="120"/>
      <c r="EP17" s="127"/>
      <c r="EW17" s="154"/>
      <c r="FD17" s="154"/>
    </row>
    <row r="18" ht="51" customHeight="1" spans="2:146">
      <c r="B18" s="50"/>
      <c r="C18" s="50"/>
      <c r="D18" s="50"/>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51"/>
      <c r="DA18" s="51"/>
      <c r="DB18" s="51"/>
      <c r="DC18" s="51"/>
      <c r="EB18" s="120"/>
      <c r="EC18" s="120"/>
      <c r="EP18" s="127"/>
    </row>
    <row r="19" ht="31.5" spans="2:107">
      <c r="B19" s="52" t="s">
        <v>127</v>
      </c>
      <c r="C19" s="53"/>
      <c r="D19" s="53"/>
      <c r="E19" s="54"/>
      <c r="F19" s="54"/>
      <c r="G19" s="54"/>
      <c r="H19" s="54"/>
      <c r="I19" s="54"/>
      <c r="J19" s="54"/>
      <c r="K19" s="54"/>
      <c r="L19" s="54"/>
      <c r="M19" s="54"/>
      <c r="N19" s="54"/>
      <c r="O19" s="54"/>
      <c r="P19" s="54"/>
      <c r="Q19" s="54"/>
      <c r="R19" s="54"/>
      <c r="S19" s="54"/>
      <c r="T19" s="54"/>
      <c r="U19" s="54"/>
      <c r="V19" s="54"/>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1"/>
      <c r="BV19" s="51"/>
      <c r="BW19" s="51"/>
      <c r="BX19" s="51"/>
      <c r="BY19" s="51"/>
      <c r="BZ19" s="51"/>
      <c r="CA19" s="51"/>
      <c r="CB19" s="51"/>
      <c r="CC19" s="51"/>
      <c r="CD19" s="51"/>
      <c r="CE19" s="51"/>
      <c r="CF19" s="51"/>
      <c r="CG19" s="51"/>
      <c r="CH19" s="51"/>
      <c r="CI19" s="51"/>
      <c r="CJ19" s="51"/>
      <c r="CK19" s="51"/>
      <c r="CL19" s="51"/>
      <c r="CM19" s="51"/>
      <c r="CN19" s="51"/>
      <c r="CO19" s="51"/>
      <c r="CP19" s="51"/>
      <c r="CQ19" s="51"/>
      <c r="CR19" s="51"/>
      <c r="CS19" s="51"/>
      <c r="CT19" s="51"/>
      <c r="CU19" s="51"/>
      <c r="CV19" s="51"/>
      <c r="CW19" s="51"/>
      <c r="CX19" s="51"/>
      <c r="CY19" s="51"/>
      <c r="CZ19" s="51"/>
      <c r="DA19" s="51"/>
      <c r="DB19" s="51"/>
      <c r="DC19" s="51"/>
    </row>
    <row r="20" ht="26.25" spans="2:22">
      <c r="B20" s="55"/>
      <c r="C20" s="56"/>
      <c r="D20" s="56"/>
      <c r="E20" s="56"/>
      <c r="F20" s="56"/>
      <c r="G20" s="56"/>
      <c r="H20" s="56"/>
      <c r="I20" s="56"/>
      <c r="J20" s="56"/>
      <c r="K20" s="56"/>
      <c r="L20" s="56"/>
      <c r="M20" s="56"/>
      <c r="N20" s="56"/>
      <c r="O20" s="56"/>
      <c r="P20" s="56"/>
      <c r="Q20" s="56"/>
      <c r="R20" s="56"/>
      <c r="S20" s="56"/>
      <c r="T20" s="56"/>
      <c r="U20" s="56"/>
      <c r="V20" s="56"/>
    </row>
    <row r="21" ht="26.25" spans="2:22">
      <c r="B21" s="55"/>
      <c r="C21" s="56"/>
      <c r="D21" s="56"/>
      <c r="E21" s="56"/>
      <c r="F21" s="56"/>
      <c r="G21" s="56"/>
      <c r="H21" s="56"/>
      <c r="I21" s="56"/>
      <c r="J21" s="56"/>
      <c r="K21" s="56"/>
      <c r="L21" s="56"/>
      <c r="M21" s="56"/>
      <c r="N21" s="56"/>
      <c r="O21" s="56"/>
      <c r="P21" s="56"/>
      <c r="Q21" s="56"/>
      <c r="R21" s="56"/>
      <c r="S21" s="56"/>
      <c r="T21" s="56"/>
      <c r="U21" s="56"/>
      <c r="V21" s="56"/>
    </row>
    <row r="22" ht="26.25" spans="2:22">
      <c r="B22" s="55"/>
      <c r="C22" s="56"/>
      <c r="D22" s="56"/>
      <c r="E22" s="56"/>
      <c r="F22" s="56"/>
      <c r="G22" s="56"/>
      <c r="H22" s="56"/>
      <c r="I22" s="56"/>
      <c r="J22" s="56"/>
      <c r="K22" s="56"/>
      <c r="L22" s="56"/>
      <c r="M22" s="56"/>
      <c r="N22" s="56"/>
      <c r="O22" s="56"/>
      <c r="P22" s="56"/>
      <c r="Q22" s="56"/>
      <c r="R22" s="56"/>
      <c r="S22" s="56"/>
      <c r="T22" s="56"/>
      <c r="U22" s="56"/>
      <c r="V22" s="56"/>
    </row>
    <row r="23" ht="26.25" spans="2:22">
      <c r="B23" s="55"/>
      <c r="D23" s="56"/>
      <c r="E23" s="56"/>
      <c r="F23" s="56"/>
      <c r="G23" s="56"/>
      <c r="H23" s="56"/>
      <c r="I23" s="56"/>
      <c r="J23" s="56"/>
      <c r="K23" s="56"/>
      <c r="L23" s="56"/>
      <c r="M23" s="56"/>
      <c r="N23" s="56"/>
      <c r="O23" s="56"/>
      <c r="P23" s="56"/>
      <c r="Q23" s="56"/>
      <c r="R23" s="56"/>
      <c r="S23" s="56"/>
      <c r="T23" s="56"/>
      <c r="U23" s="56"/>
      <c r="V23" s="56"/>
    </row>
    <row r="24" ht="26.25" spans="2:22">
      <c r="B24" s="55"/>
      <c r="C24" s="56"/>
      <c r="D24" s="56"/>
      <c r="E24" s="56"/>
      <c r="F24" s="56"/>
      <c r="G24" s="56"/>
      <c r="H24" s="56"/>
      <c r="I24" s="56"/>
      <c r="J24" s="56"/>
      <c r="K24" s="56"/>
      <c r="L24" s="56"/>
      <c r="M24" s="56"/>
      <c r="N24" s="56"/>
      <c r="O24" s="56"/>
      <c r="P24" s="56"/>
      <c r="Q24" s="56"/>
      <c r="R24" s="56"/>
      <c r="S24" s="56"/>
      <c r="T24" s="56"/>
      <c r="U24" s="56"/>
      <c r="V24" s="56"/>
    </row>
    <row r="27" spans="4:5">
      <c r="D27" s="57"/>
      <c r="E27" s="57"/>
    </row>
    <row r="28" spans="4:5">
      <c r="D28" s="57"/>
      <c r="E28" s="57"/>
    </row>
    <row r="29" spans="4:95">
      <c r="D29" s="57"/>
      <c r="E29" s="57"/>
      <c r="CQ29" s="56"/>
    </row>
  </sheetData>
  <mergeCells count="122">
    <mergeCell ref="B9:ET9"/>
    <mergeCell ref="F11:AY11"/>
    <mergeCell ref="BE11:CX11"/>
    <mergeCell ref="F12:Q12"/>
    <mergeCell ref="W12:AH12"/>
    <mergeCell ref="AN12:AY12"/>
    <mergeCell ref="BE12:BP12"/>
    <mergeCell ref="BV12:CG12"/>
    <mergeCell ref="CM12:CX12"/>
    <mergeCell ref="DG16:DK16"/>
    <mergeCell ref="EW16:FA16"/>
    <mergeCell ref="FD16:FH16"/>
    <mergeCell ref="FK16:FO16"/>
    <mergeCell ref="FR16:FV16"/>
    <mergeCell ref="FY16:GC16"/>
    <mergeCell ref="GF16:GJ16"/>
    <mergeCell ref="F17:Q17"/>
    <mergeCell ref="W17:AH17"/>
    <mergeCell ref="AN17:AY17"/>
    <mergeCell ref="BE17:BP17"/>
    <mergeCell ref="BV17:CG17"/>
    <mergeCell ref="CM17:DC17"/>
    <mergeCell ref="D27:E27"/>
    <mergeCell ref="D28:E28"/>
    <mergeCell ref="D29:E29"/>
    <mergeCell ref="B11:B13"/>
    <mergeCell ref="B14:B15"/>
    <mergeCell ref="C11:C13"/>
    <mergeCell ref="C14:C15"/>
    <mergeCell ref="D11:D13"/>
    <mergeCell ref="E11:E13"/>
    <mergeCell ref="R12:R13"/>
    <mergeCell ref="S12:S13"/>
    <mergeCell ref="T12:T13"/>
    <mergeCell ref="U12:U13"/>
    <mergeCell ref="V12:V13"/>
    <mergeCell ref="AI12:AI13"/>
    <mergeCell ref="AJ12:AJ13"/>
    <mergeCell ref="AK12:AK13"/>
    <mergeCell ref="AL12:AL13"/>
    <mergeCell ref="AM12:AM13"/>
    <mergeCell ref="AZ12:AZ13"/>
    <mergeCell ref="BA12:BA13"/>
    <mergeCell ref="BB12:BB13"/>
    <mergeCell ref="BC12:BC13"/>
    <mergeCell ref="BD12:BD13"/>
    <mergeCell ref="BQ12:BQ13"/>
    <mergeCell ref="BR12:BR13"/>
    <mergeCell ref="BS12:BS13"/>
    <mergeCell ref="BT12:BT13"/>
    <mergeCell ref="BU12:BU13"/>
    <mergeCell ref="CH12:CH13"/>
    <mergeCell ref="CI12:CI13"/>
    <mergeCell ref="CJ12:CJ13"/>
    <mergeCell ref="CK12:CK13"/>
    <mergeCell ref="CL12:CL13"/>
    <mergeCell ref="CY12:CY13"/>
    <mergeCell ref="CZ12:CZ13"/>
    <mergeCell ref="DA12:DA13"/>
    <mergeCell ref="DB12:DB13"/>
    <mergeCell ref="DC12:DC13"/>
    <mergeCell ref="DG12:DG13"/>
    <mergeCell ref="DH12:DH13"/>
    <mergeCell ref="DI12:DI13"/>
    <mergeCell ref="DJ12:DJ13"/>
    <mergeCell ref="DK12:DK13"/>
    <mergeCell ref="DN12:DN13"/>
    <mergeCell ref="DO12:DO13"/>
    <mergeCell ref="DP12:DP13"/>
    <mergeCell ref="DQ12:DQ13"/>
    <mergeCell ref="DR12:DR13"/>
    <mergeCell ref="DU12:DU13"/>
    <mergeCell ref="DV12:DV13"/>
    <mergeCell ref="DW12:DW13"/>
    <mergeCell ref="DX12:DX13"/>
    <mergeCell ref="DY12:DY13"/>
    <mergeCell ref="EB12:EB13"/>
    <mergeCell ref="EC12:EC13"/>
    <mergeCell ref="ED12:ED13"/>
    <mergeCell ref="EE12:EE13"/>
    <mergeCell ref="EF12:EF13"/>
    <mergeCell ref="EI12:EI13"/>
    <mergeCell ref="EJ12:EJ13"/>
    <mergeCell ref="EK12:EK13"/>
    <mergeCell ref="EL12:EL13"/>
    <mergeCell ref="EM12:EM13"/>
    <mergeCell ref="EP12:EP13"/>
    <mergeCell ref="EQ12:EQ13"/>
    <mergeCell ref="ER12:ER13"/>
    <mergeCell ref="ES12:ES13"/>
    <mergeCell ref="ET12:ET13"/>
    <mergeCell ref="EW12:EW13"/>
    <mergeCell ref="EX12:EX13"/>
    <mergeCell ref="EY12:EY13"/>
    <mergeCell ref="EZ12:EZ13"/>
    <mergeCell ref="FA12:FA13"/>
    <mergeCell ref="FD12:FD13"/>
    <mergeCell ref="FE12:FE13"/>
    <mergeCell ref="FF12:FF13"/>
    <mergeCell ref="FG12:FG13"/>
    <mergeCell ref="FH12:FH13"/>
    <mergeCell ref="FK12:FK13"/>
    <mergeCell ref="FL12:FL13"/>
    <mergeCell ref="FM12:FM13"/>
    <mergeCell ref="FN12:FN13"/>
    <mergeCell ref="FO12:FO13"/>
    <mergeCell ref="FR12:FR13"/>
    <mergeCell ref="FS12:FS13"/>
    <mergeCell ref="FT12:FT13"/>
    <mergeCell ref="FU12:FU13"/>
    <mergeCell ref="FV12:FV13"/>
    <mergeCell ref="FY12:FY13"/>
    <mergeCell ref="FZ12:FZ13"/>
    <mergeCell ref="GA12:GA13"/>
    <mergeCell ref="GB12:GB13"/>
    <mergeCell ref="GC12:GC13"/>
    <mergeCell ref="GF12:GF13"/>
    <mergeCell ref="GG12:GG13"/>
    <mergeCell ref="GH12:GH13"/>
    <mergeCell ref="GI12:GI13"/>
    <mergeCell ref="GJ12:GJ13"/>
    <mergeCell ref="B16:E17"/>
  </mergeCells>
  <printOptions horizontalCentered="1"/>
  <pageMargins left="0.196850393700787" right="0.196850393700787" top="0.94488188976378" bottom="0.748031496062992" header="0.31496062992126" footer="0.31496062992126"/>
  <pageSetup paperSize="17" scale="24" fitToHeight="0"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EK73"/>
  <sheetViews>
    <sheetView view="pageBreakPreview" zoomScale="110" zoomScaleNormal="110" topLeftCell="A5" workbookViewId="0">
      <selection activeCell="B23" sqref="B23"/>
    </sheetView>
  </sheetViews>
  <sheetFormatPr defaultColWidth="11.3714285714286" defaultRowHeight="16.5"/>
  <cols>
    <col min="1" max="1" width="2.12380952380952" style="3" customWidth="1"/>
    <col min="2" max="2" width="21.1238095238095" style="3" customWidth="1"/>
    <col min="3" max="3" width="59" style="3" customWidth="1"/>
    <col min="4" max="4" width="24" style="3" customWidth="1"/>
    <col min="5" max="90" width="11.3714285714286" style="3"/>
    <col min="91" max="91" width="33.752380952381" style="3" customWidth="1"/>
    <col min="92" max="94" width="11.3714285714286" style="3"/>
    <col min="95" max="95" width="25" style="3" customWidth="1"/>
    <col min="96" max="104" width="11.3714285714286" style="3"/>
    <col min="105" max="105" width="32.247619047619" style="3" customWidth="1"/>
    <col min="106" max="130" width="11.3714285714286" style="3"/>
    <col min="131" max="131" width="11.3714285714286" style="3" hidden="1" customWidth="1"/>
    <col min="132" max="132" width="28.1238095238095" style="3" hidden="1" customWidth="1"/>
    <col min="133" max="136" width="11.3714285714286" style="3" hidden="1" customWidth="1"/>
    <col min="137" max="137" width="11.3714285714286" style="3"/>
    <col min="138" max="138" width="29.8761904761905" style="3" customWidth="1"/>
    <col min="139" max="139" width="29" style="3" customWidth="1"/>
    <col min="140" max="140" width="11.3714285714286" style="3"/>
    <col min="141" max="141" width="14.3714285714286" style="3" customWidth="1"/>
    <col min="142" max="144" width="11.3714285714286" style="3"/>
    <col min="145" max="192" width="11.3714285714286" style="3" hidden="1" customWidth="1"/>
    <col min="193" max="16384" width="11.3714285714286" style="3"/>
  </cols>
  <sheetData>
    <row r="1" ht="23.25" hidden="1" spans="2:4">
      <c r="B1" s="4" t="s">
        <v>128</v>
      </c>
      <c r="C1" s="4"/>
      <c r="D1" s="4"/>
    </row>
    <row r="2" hidden="1"/>
    <row r="3" ht="409.5" hidden="1" customHeight="1" spans="2:4">
      <c r="B3" s="5" t="s">
        <v>129</v>
      </c>
      <c r="C3" s="5"/>
      <c r="D3" s="5"/>
    </row>
    <row r="4" hidden="1"/>
    <row r="6" s="1" customFormat="1" ht="38.25" customHeight="1" spans="2:4">
      <c r="B6" s="6" t="s">
        <v>130</v>
      </c>
      <c r="C6" s="7" t="s">
        <v>131</v>
      </c>
      <c r="D6" s="6" t="s">
        <v>132</v>
      </c>
    </row>
    <row r="7" s="2" customFormat="1" ht="21" customHeight="1" spans="2:141">
      <c r="B7" s="8" t="s">
        <v>133</v>
      </c>
      <c r="C7" s="8" t="s">
        <v>134</v>
      </c>
      <c r="D7" s="9" t="s">
        <v>135</v>
      </c>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v>1108575.68</v>
      </c>
      <c r="CR7" s="10"/>
      <c r="CS7" s="10"/>
      <c r="CT7" s="10"/>
      <c r="CU7" s="10"/>
      <c r="CV7" s="10"/>
      <c r="CW7" s="10"/>
      <c r="CX7" s="10"/>
      <c r="CY7" s="10"/>
      <c r="CZ7" s="10"/>
      <c r="DA7" s="10"/>
      <c r="DB7" s="10"/>
      <c r="DC7" s="10"/>
      <c r="EB7" s="14">
        <v>1264986.99</v>
      </c>
      <c r="EC7" s="14"/>
      <c r="ED7" s="14">
        <v>234330.8</v>
      </c>
      <c r="EE7" s="14"/>
      <c r="EI7" s="2">
        <v>950257.68</v>
      </c>
      <c r="EK7" s="2">
        <v>158318</v>
      </c>
    </row>
    <row r="8" s="2" customFormat="1" ht="15" customHeight="1" spans="2:141">
      <c r="B8" s="8" t="s">
        <v>136</v>
      </c>
      <c r="C8" s="8" t="s">
        <v>137</v>
      </c>
      <c r="D8" s="9" t="s">
        <v>135</v>
      </c>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v>635849.87</v>
      </c>
      <c r="CR8" s="10"/>
      <c r="CS8" s="10"/>
      <c r="CT8" s="10"/>
      <c r="CU8" s="10"/>
      <c r="CV8" s="10"/>
      <c r="CW8" s="10"/>
      <c r="CX8" s="10"/>
      <c r="CY8" s="10"/>
      <c r="CZ8" s="10"/>
      <c r="DA8" s="10"/>
      <c r="DB8" s="10"/>
      <c r="DC8" s="10"/>
      <c r="EB8" s="2">
        <v>559929.18</v>
      </c>
      <c r="ED8" s="2">
        <v>8002</v>
      </c>
      <c r="EH8" s="14"/>
      <c r="EI8" s="14">
        <v>623634.83</v>
      </c>
      <c r="EJ8" s="14"/>
      <c r="EK8" s="14">
        <v>12215.04</v>
      </c>
    </row>
    <row r="9" s="2" customFormat="1" ht="18" customHeight="1" spans="2:141">
      <c r="B9" s="8" t="s">
        <v>138</v>
      </c>
      <c r="C9" s="8" t="s">
        <v>139</v>
      </c>
      <c r="D9" s="11" t="s">
        <v>135</v>
      </c>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EH9" s="14"/>
      <c r="EI9" s="14"/>
      <c r="EJ9" s="14"/>
      <c r="EK9" s="14"/>
    </row>
    <row r="10" s="2" customFormat="1" ht="15" customHeight="1" spans="2:107">
      <c r="B10" s="8" t="s">
        <v>140</v>
      </c>
      <c r="C10" s="8" t="s">
        <v>141</v>
      </c>
      <c r="D10" s="11" t="s">
        <v>135</v>
      </c>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row>
    <row r="11" s="2" customFormat="1" ht="15" customHeight="1" spans="2:107">
      <c r="B11" s="8" t="s">
        <v>142</v>
      </c>
      <c r="C11" s="8" t="s">
        <v>143</v>
      </c>
      <c r="D11" s="11" t="s">
        <v>135</v>
      </c>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row>
    <row r="12" s="2" customFormat="1" ht="17.25" customHeight="1" spans="2:107">
      <c r="B12" s="8" t="s">
        <v>144</v>
      </c>
      <c r="C12" s="8" t="s">
        <v>145</v>
      </c>
      <c r="D12" s="11" t="s">
        <v>135</v>
      </c>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row>
    <row r="13" s="2" customFormat="1" spans="2:4">
      <c r="B13" s="8" t="s">
        <v>146</v>
      </c>
      <c r="C13" s="8" t="s">
        <v>147</v>
      </c>
      <c r="D13" s="11" t="s">
        <v>135</v>
      </c>
    </row>
    <row r="14" s="2" customFormat="1" spans="2:4">
      <c r="B14" s="8" t="s">
        <v>148</v>
      </c>
      <c r="C14" s="8" t="s">
        <v>149</v>
      </c>
      <c r="D14" s="11" t="s">
        <v>135</v>
      </c>
    </row>
    <row r="15" spans="2:4">
      <c r="B15" s="8" t="s">
        <v>150</v>
      </c>
      <c r="C15" s="8" t="s">
        <v>151</v>
      </c>
      <c r="D15" s="11" t="s">
        <v>135</v>
      </c>
    </row>
    <row r="16" spans="2:4">
      <c r="B16" s="8" t="s">
        <v>152</v>
      </c>
      <c r="C16" s="8" t="s">
        <v>153</v>
      </c>
      <c r="D16" s="11" t="s">
        <v>135</v>
      </c>
    </row>
    <row r="17" spans="2:4">
      <c r="B17" s="8" t="s">
        <v>154</v>
      </c>
      <c r="C17" s="8" t="s">
        <v>155</v>
      </c>
      <c r="D17" s="11" t="s">
        <v>135</v>
      </c>
    </row>
    <row r="18" spans="2:4">
      <c r="B18" s="8" t="s">
        <v>156</v>
      </c>
      <c r="C18" s="8" t="s">
        <v>157</v>
      </c>
      <c r="D18" s="11" t="s">
        <v>135</v>
      </c>
    </row>
    <row r="19" spans="2:4">
      <c r="B19" s="8" t="s">
        <v>158</v>
      </c>
      <c r="C19" s="8" t="s">
        <v>159</v>
      </c>
      <c r="D19" s="11" t="s">
        <v>135</v>
      </c>
    </row>
    <row r="20" spans="2:4">
      <c r="B20" s="8" t="s">
        <v>160</v>
      </c>
      <c r="C20" s="8" t="s">
        <v>161</v>
      </c>
      <c r="D20" s="11" t="s">
        <v>162</v>
      </c>
    </row>
    <row r="21" spans="2:4">
      <c r="B21" s="8" t="s">
        <v>163</v>
      </c>
      <c r="C21" s="8" t="s">
        <v>164</v>
      </c>
      <c r="D21" s="11" t="s">
        <v>162</v>
      </c>
    </row>
    <row r="22" spans="2:4">
      <c r="B22" s="8" t="s">
        <v>165</v>
      </c>
      <c r="C22" s="8" t="s">
        <v>166</v>
      </c>
      <c r="D22" s="11" t="s">
        <v>162</v>
      </c>
    </row>
    <row r="23" spans="2:4">
      <c r="B23" s="8" t="s">
        <v>167</v>
      </c>
      <c r="C23" s="8" t="s">
        <v>168</v>
      </c>
      <c r="D23" s="11" t="s">
        <v>162</v>
      </c>
    </row>
    <row r="24" spans="2:4">
      <c r="B24" s="8" t="s">
        <v>169</v>
      </c>
      <c r="C24" s="8" t="s">
        <v>170</v>
      </c>
      <c r="D24" s="11" t="s">
        <v>162</v>
      </c>
    </row>
    <row r="25" spans="2:4">
      <c r="B25" s="8" t="s">
        <v>171</v>
      </c>
      <c r="C25" s="8" t="s">
        <v>172</v>
      </c>
      <c r="D25" s="11" t="s">
        <v>162</v>
      </c>
    </row>
    <row r="26" spans="2:4">
      <c r="B26" s="8" t="s">
        <v>173</v>
      </c>
      <c r="C26" s="8" t="s">
        <v>174</v>
      </c>
      <c r="D26" s="11" t="s">
        <v>162</v>
      </c>
    </row>
    <row r="27" spans="2:4">
      <c r="B27" s="8" t="s">
        <v>175</v>
      </c>
      <c r="C27" s="8" t="s">
        <v>176</v>
      </c>
      <c r="D27" s="11" t="s">
        <v>162</v>
      </c>
    </row>
    <row r="28" spans="2:4">
      <c r="B28" s="8" t="s">
        <v>177</v>
      </c>
      <c r="C28" s="8" t="s">
        <v>178</v>
      </c>
      <c r="D28" s="11" t="s">
        <v>162</v>
      </c>
    </row>
    <row r="29" spans="2:4">
      <c r="B29" s="8" t="s">
        <v>179</v>
      </c>
      <c r="C29" s="8" t="s">
        <v>180</v>
      </c>
      <c r="D29" s="11" t="s">
        <v>162</v>
      </c>
    </row>
    <row r="30" spans="2:4">
      <c r="B30" s="8" t="s">
        <v>181</v>
      </c>
      <c r="C30" s="8" t="s">
        <v>182</v>
      </c>
      <c r="D30" s="11" t="s">
        <v>162</v>
      </c>
    </row>
    <row r="31" spans="2:4">
      <c r="B31" s="8" t="s">
        <v>183</v>
      </c>
      <c r="C31" s="8" t="s">
        <v>184</v>
      </c>
      <c r="D31" s="11" t="s">
        <v>162</v>
      </c>
    </row>
    <row r="32" spans="2:4">
      <c r="B32" s="8" t="s">
        <v>185</v>
      </c>
      <c r="C32" s="8" t="s">
        <v>186</v>
      </c>
      <c r="D32" s="11" t="s">
        <v>162</v>
      </c>
    </row>
    <row r="33" spans="2:4">
      <c r="B33" s="12">
        <v>156</v>
      </c>
      <c r="C33" s="12" t="s">
        <v>187</v>
      </c>
      <c r="D33" s="11" t="s">
        <v>162</v>
      </c>
    </row>
    <row r="34" spans="2:4">
      <c r="B34" s="12">
        <v>157</v>
      </c>
      <c r="C34" s="12" t="s">
        <v>188</v>
      </c>
      <c r="D34" s="11" t="s">
        <v>162</v>
      </c>
    </row>
    <row r="35" spans="2:4">
      <c r="B35" s="12">
        <v>158</v>
      </c>
      <c r="C35" s="12" t="s">
        <v>189</v>
      </c>
      <c r="D35" s="11" t="s">
        <v>162</v>
      </c>
    </row>
    <row r="36" spans="2:4">
      <c r="B36" s="12">
        <v>161</v>
      </c>
      <c r="C36" s="12" t="s">
        <v>190</v>
      </c>
      <c r="D36" s="11" t="s">
        <v>162</v>
      </c>
    </row>
    <row r="37" spans="2:4">
      <c r="B37" s="12">
        <v>162</v>
      </c>
      <c r="C37" s="12" t="s">
        <v>191</v>
      </c>
      <c r="D37" s="11" t="s">
        <v>162</v>
      </c>
    </row>
    <row r="38" spans="2:4">
      <c r="B38" s="12">
        <v>163</v>
      </c>
      <c r="C38" s="12" t="s">
        <v>192</v>
      </c>
      <c r="D38" s="11" t="s">
        <v>162</v>
      </c>
    </row>
    <row r="39" spans="2:4">
      <c r="B39" s="12">
        <v>164</v>
      </c>
      <c r="C39" s="12" t="s">
        <v>193</v>
      </c>
      <c r="D39" s="11" t="s">
        <v>162</v>
      </c>
    </row>
    <row r="40" spans="2:4">
      <c r="B40" s="12">
        <v>165</v>
      </c>
      <c r="C40" s="12" t="s">
        <v>194</v>
      </c>
      <c r="D40" s="11" t="s">
        <v>162</v>
      </c>
    </row>
    <row r="41" spans="2:4">
      <c r="B41" s="12">
        <v>166</v>
      </c>
      <c r="C41" s="12" t="s">
        <v>195</v>
      </c>
      <c r="D41" s="11" t="s">
        <v>162</v>
      </c>
    </row>
    <row r="42" spans="2:4">
      <c r="B42" s="12">
        <v>167</v>
      </c>
      <c r="C42" s="12" t="s">
        <v>196</v>
      </c>
      <c r="D42" s="11" t="s">
        <v>162</v>
      </c>
    </row>
    <row r="43" spans="2:4">
      <c r="B43" s="12">
        <v>168</v>
      </c>
      <c r="C43" s="12" t="s">
        <v>197</v>
      </c>
      <c r="D43" s="11" t="s">
        <v>162</v>
      </c>
    </row>
    <row r="44" spans="2:4">
      <c r="B44" s="12">
        <v>169</v>
      </c>
      <c r="C44" s="12" t="s">
        <v>198</v>
      </c>
      <c r="D44" s="11" t="s">
        <v>162</v>
      </c>
    </row>
    <row r="45" spans="2:4">
      <c r="B45" s="12">
        <v>171</v>
      </c>
      <c r="C45" s="12" t="s">
        <v>199</v>
      </c>
      <c r="D45" s="11" t="s">
        <v>162</v>
      </c>
    </row>
    <row r="46" spans="2:4">
      <c r="B46" s="12">
        <v>172</v>
      </c>
      <c r="C46" s="12" t="s">
        <v>200</v>
      </c>
      <c r="D46" s="11" t="s">
        <v>162</v>
      </c>
    </row>
    <row r="47" spans="2:4">
      <c r="B47" s="12">
        <v>173</v>
      </c>
      <c r="C47" s="12" t="s">
        <v>201</v>
      </c>
      <c r="D47" s="11" t="s">
        <v>162</v>
      </c>
    </row>
    <row r="48" spans="2:4">
      <c r="B48" s="12">
        <v>174</v>
      </c>
      <c r="C48" s="12" t="s">
        <v>202</v>
      </c>
      <c r="D48" s="11" t="s">
        <v>162</v>
      </c>
    </row>
    <row r="49" spans="2:4">
      <c r="B49" s="12">
        <v>175</v>
      </c>
      <c r="C49" t="s">
        <v>203</v>
      </c>
      <c r="D49" s="11" t="s">
        <v>162</v>
      </c>
    </row>
    <row r="50" spans="2:4">
      <c r="B50" s="12">
        <v>176</v>
      </c>
      <c r="C50" s="13" t="s">
        <v>204</v>
      </c>
      <c r="D50" s="11" t="s">
        <v>162</v>
      </c>
    </row>
    <row r="51" spans="2:4">
      <c r="B51" s="12">
        <v>181</v>
      </c>
      <c r="C51" s="12" t="s">
        <v>205</v>
      </c>
      <c r="D51" s="11" t="s">
        <v>162</v>
      </c>
    </row>
    <row r="52" spans="2:4">
      <c r="B52" s="12">
        <v>183</v>
      </c>
      <c r="C52" s="12" t="s">
        <v>206</v>
      </c>
      <c r="D52" s="11" t="s">
        <v>162</v>
      </c>
    </row>
    <row r="53" spans="2:4">
      <c r="B53" s="12">
        <v>184</v>
      </c>
      <c r="C53" s="13" t="s">
        <v>207</v>
      </c>
      <c r="D53" s="11" t="s">
        <v>162</v>
      </c>
    </row>
    <row r="54" spans="2:4">
      <c r="B54" s="12">
        <v>185</v>
      </c>
      <c r="C54" s="12" t="s">
        <v>208</v>
      </c>
      <c r="D54" s="11" t="s">
        <v>162</v>
      </c>
    </row>
    <row r="55" spans="2:4">
      <c r="B55" s="12">
        <v>186</v>
      </c>
      <c r="C55" s="12" t="s">
        <v>209</v>
      </c>
      <c r="D55" s="11" t="s">
        <v>162</v>
      </c>
    </row>
    <row r="56" spans="2:4">
      <c r="B56" s="12">
        <v>187</v>
      </c>
      <c r="C56" s="12" t="s">
        <v>210</v>
      </c>
      <c r="D56" s="11" t="s">
        <v>162</v>
      </c>
    </row>
    <row r="57" spans="2:4">
      <c r="B57" s="12">
        <v>188</v>
      </c>
      <c r="C57" s="12" t="s">
        <v>211</v>
      </c>
      <c r="D57" s="11" t="s">
        <v>162</v>
      </c>
    </row>
    <row r="58" spans="2:4">
      <c r="B58" s="12">
        <v>192</v>
      </c>
      <c r="C58" s="12" t="s">
        <v>212</v>
      </c>
      <c r="D58" s="11" t="s">
        <v>162</v>
      </c>
    </row>
    <row r="59" spans="2:4">
      <c r="B59" s="12">
        <v>193</v>
      </c>
      <c r="C59" s="12" t="s">
        <v>213</v>
      </c>
      <c r="D59" s="11" t="s">
        <v>162</v>
      </c>
    </row>
    <row r="60" spans="2:4">
      <c r="B60" s="12">
        <v>194</v>
      </c>
      <c r="C60" s="12" t="s">
        <v>214</v>
      </c>
      <c r="D60" s="11" t="s">
        <v>162</v>
      </c>
    </row>
    <row r="61" spans="2:4">
      <c r="B61" s="12">
        <v>195</v>
      </c>
      <c r="C61" s="12" t="s">
        <v>215</v>
      </c>
      <c r="D61" s="11" t="s">
        <v>162</v>
      </c>
    </row>
    <row r="62" spans="2:4">
      <c r="B62" s="12">
        <v>196</v>
      </c>
      <c r="C62" s="12" t="s">
        <v>216</v>
      </c>
      <c r="D62" s="11" t="s">
        <v>162</v>
      </c>
    </row>
    <row r="63" spans="2:4">
      <c r="B63" s="12">
        <v>198</v>
      </c>
      <c r="C63" s="12" t="s">
        <v>217</v>
      </c>
      <c r="D63" s="11" t="s">
        <v>162</v>
      </c>
    </row>
    <row r="64" spans="2:4">
      <c r="B64" s="12">
        <v>199</v>
      </c>
      <c r="C64" s="12" t="s">
        <v>218</v>
      </c>
      <c r="D64" s="11" t="s">
        <v>162</v>
      </c>
    </row>
    <row r="65" spans="2:4">
      <c r="B65" s="12">
        <v>2</v>
      </c>
      <c r="C65" s="12" t="s">
        <v>219</v>
      </c>
      <c r="D65" s="11" t="s">
        <v>162</v>
      </c>
    </row>
    <row r="66" spans="2:4">
      <c r="B66" s="12">
        <v>3</v>
      </c>
      <c r="C66" s="12" t="s">
        <v>220</v>
      </c>
      <c r="D66" s="11" t="s">
        <v>162</v>
      </c>
    </row>
    <row r="67" spans="2:4">
      <c r="B67" s="12">
        <v>4</v>
      </c>
      <c r="C67" s="12" t="s">
        <v>221</v>
      </c>
      <c r="D67" s="11" t="s">
        <v>162</v>
      </c>
    </row>
    <row r="68" spans="2:4">
      <c r="B68" s="12">
        <v>5</v>
      </c>
      <c r="C68" s="12" t="s">
        <v>222</v>
      </c>
      <c r="D68" s="11" t="s">
        <v>162</v>
      </c>
    </row>
    <row r="69" spans="2:4">
      <c r="B69" s="12">
        <v>6</v>
      </c>
      <c r="C69" s="12" t="s">
        <v>223</v>
      </c>
      <c r="D69" s="11" t="s">
        <v>162</v>
      </c>
    </row>
    <row r="70" spans="2:4">
      <c r="B70" s="12">
        <v>7</v>
      </c>
      <c r="C70" s="12" t="s">
        <v>224</v>
      </c>
      <c r="D70" s="11" t="s">
        <v>135</v>
      </c>
    </row>
    <row r="71" spans="2:4">
      <c r="B71" s="12">
        <v>8</v>
      </c>
      <c r="C71" s="12" t="s">
        <v>225</v>
      </c>
      <c r="D71" s="11" t="s">
        <v>162</v>
      </c>
    </row>
    <row r="72" spans="2:4">
      <c r="B72" s="12">
        <v>9</v>
      </c>
      <c r="C72" s="12" t="s">
        <v>226</v>
      </c>
      <c r="D72" s="11" t="s">
        <v>162</v>
      </c>
    </row>
    <row r="73" spans="2:2">
      <c r="B73" s="3" t="s">
        <v>227</v>
      </c>
    </row>
  </sheetData>
  <autoFilter xmlns:etc="http://www.wps.cn/officeDocument/2017/etCustomData" ref="B6:D73" etc:filterBottomFollowUsedRange="0">
    <extLst/>
  </autoFilter>
  <mergeCells count="2">
    <mergeCell ref="B1:D1"/>
    <mergeCell ref="B3:D3"/>
  </mergeCells>
  <printOptions horizontalCentered="1" verticalCentered="1"/>
  <pageMargins left="0.708661417322835" right="0.708661417322835" top="0.748031496062992" bottom="0.748031496062992" header="0.31496062992126" footer="0.31496062992126"/>
  <pageSetup paperSize="1" scale="74" orientation="portrait"/>
  <headerFooter/>
  <colBreaks count="1" manualBreakCount="1">
    <brk id="4" max="1048575" man="1"/>
  </colBreaks>
</worksheet>
</file>

<file path=docProps/app.xml><?xml version="1.0" encoding="utf-8"?>
<Properties xmlns="http://schemas.openxmlformats.org/officeDocument/2006/extended-properties" xmlns:vt="http://schemas.openxmlformats.org/officeDocument/2006/docPropsVTypes">
  <Company>Microsoft</Company>
  <Application>Microsoft Excel Online</Application>
  <HeadingPairs>
    <vt:vector size="2" baseType="variant">
      <vt:variant>
        <vt:lpstr>工作表</vt:lpstr>
      </vt:variant>
      <vt:variant>
        <vt:i4>16</vt:i4>
      </vt:variant>
    </vt:vector>
  </HeadingPairs>
  <TitlesOfParts>
    <vt:vector size="16" baseType="lpstr">
      <vt:lpstr>Carátula</vt:lpstr>
      <vt:lpstr>Matriz de intervenciones</vt:lpstr>
      <vt:lpstr>2013</vt:lpstr>
      <vt:lpstr>2014</vt:lpstr>
      <vt:lpstr>2015</vt:lpstr>
      <vt:lpstr>2016</vt:lpstr>
      <vt:lpstr>2017</vt:lpstr>
      <vt:lpstr>2018</vt:lpstr>
      <vt:lpstr>2019</vt:lpstr>
      <vt:lpstr>2020</vt:lpstr>
      <vt:lpstr>2021</vt:lpstr>
      <vt:lpstr>2022</vt:lpstr>
      <vt:lpstr>2023</vt:lpstr>
      <vt:lpstr>2024</vt:lpstr>
      <vt:lpstr>2025</vt:lpstr>
      <vt:lpstr>Criterios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Andrés Oliverio Rivera De León</dc:creator>
  <cp:lastModifiedBy>carlos.valdez</cp:lastModifiedBy>
  <dcterms:created xsi:type="dcterms:W3CDTF">2017-01-04T17:47:00Z</dcterms:created>
  <dcterms:modified xsi:type="dcterms:W3CDTF">2025-05-05T15:28:39Z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CAF0069BD0EB4471B29D26D0FD8FFBB8_12</vt:lpwstr>
  </property>
  <property fmtid="{D5CDD505-2E9C-101B-9397-08002B2CF9AE}" pid="3" name="KSOProductBuildVer">
    <vt:lpwstr>3082-12.2.0.20795</vt:lpwstr>
  </property>
</Properties>
</file>