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externalLinks/externalLink1.xml" ContentType="application/vnd.openxmlformats-officedocument.spreadsheetml.externalLink+xml"/>
  <Override PartName="/xl/metadata.xml" ContentType="application/vnd.openxmlformats-officedocument.spreadsheetml.sheetMetadata+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Tables/pivotTable1.xml" ContentType="application/vnd.openxmlformats-officedocument.spreadsheetml.pivotTable+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1850" tabRatio="908" firstSheet="35" activeTab="35"/>
  </bookViews>
  <sheets>
    <sheet name="Carátula" sheetId="1" state="hidden" r:id="rId1"/>
    <sheet name="Introducción" sheetId="51" state="hidden" r:id="rId2"/>
    <sheet name="Contenido PEI" sheetId="102" state="hidden" r:id="rId3"/>
    <sheet name="01 Mandatos " sheetId="53" state="hidden" r:id="rId4"/>
    <sheet name="02 AnalisisPolíticas" sheetId="46" state="hidden" r:id="rId5"/>
    <sheet name="03  Referencia-Alineación-Vinc" sheetId="140" state="hidden" r:id="rId6"/>
    <sheet name="04 Vinculación Inst" sheetId="142" state="hidden" r:id="rId7"/>
    <sheet name="05 EnfoquesPlani" sheetId="141" state="hidden" r:id="rId8"/>
    <sheet name="06 GpR-Vinculación a PES" sheetId="157" state="hidden" r:id="rId9"/>
    <sheet name="07 Modelaje completo GpR" sheetId="135" state="hidden" r:id="rId10"/>
    <sheet name="08 Priorización de Problemática" sheetId="158" state="hidden" r:id="rId11"/>
    <sheet name="09 Población" sheetId="136" state="hidden" r:id="rId12"/>
    <sheet name="Lista a seleccionar" sheetId="137" state="hidden" r:id="rId13"/>
    <sheet name="10 Análisis de evidencias causa" sheetId="159" state="hidden" r:id="rId14"/>
    <sheet name="11 Análisis de intervenciones" sheetId="161" state="hidden" r:id="rId15"/>
    <sheet name="12 Matriz PEI" sheetId="75" state="hidden" r:id="rId16"/>
    <sheet name="13 F Indicador (Institucional)" sheetId="176" state="hidden" r:id="rId17"/>
    <sheet name="13.1 F Indicador (Intemedio)" sheetId="177" state="hidden" r:id="rId18"/>
    <sheet name="13.2 F Indicador (Inmediato)" sheetId="178" state="hidden" r:id="rId19"/>
    <sheet name="14 Visión, Misión, Val" sheetId="35" state="hidden" r:id="rId20"/>
    <sheet name="15 A Cap- FODA" sheetId="139" state="hidden" r:id="rId21"/>
    <sheet name="16 Análisis Actores" sheetId="138" state="hidden" r:id="rId22"/>
    <sheet name="Contenido POM POA" sheetId="164" state="hidden" r:id="rId23"/>
    <sheet name="17 POM" sheetId="179" state="hidden" r:id="rId24"/>
    <sheet name="18 PR INV" sheetId="180" state="hidden" r:id="rId25"/>
    <sheet name="19 Ficha de Indicadores POM" sheetId="181" state="hidden" r:id="rId26"/>
    <sheet name="20 POA" sheetId="182" state="hidden" r:id="rId27"/>
    <sheet name="21 PR IN" sheetId="183" state="hidden" r:id="rId28"/>
    <sheet name="POA PRESUPUESTARIO 2025" sheetId="191" state="hidden" r:id="rId29"/>
    <sheet name="22 Acciones" sheetId="184" state="hidden" r:id="rId30"/>
    <sheet name="Hoja1" sheetId="206" state="hidden" r:id="rId31"/>
    <sheet name="Cuatrimestral 2025" sheetId="204" state="hidden" r:id="rId32"/>
    <sheet name="F61" sheetId="205" state="hidden" r:id="rId33"/>
    <sheet name="Multianual 2025-2029" sheetId="203" state="hidden" r:id="rId34"/>
    <sheet name="ESTRUCTURA " sheetId="192" state="hidden" r:id="rId35"/>
    <sheet name="23 Ficha de Indicadores POA " sheetId="185" r:id="rId36"/>
    <sheet name="POA METAS 2025" sheetId="190" state="hidden" r:id="rId37"/>
    <sheet name="Anexo-1 Ruta de Trabajo " sheetId="186" state="hidden" r:id="rId38"/>
    <sheet name="Anexo-2 Clasif.Tematicos" sheetId="187" state="hidden" r:id="rId39"/>
    <sheet name="Anexo-3 Ejemplo de aplicación" sheetId="188" state="hidden" r:id="rId40"/>
    <sheet name="Anexo-4 Vinc. Plan - Red Prog " sheetId="189" state="hidden" r:id="rId41"/>
  </sheets>
  <externalReferences>
    <externalReference r:id="rId44"/>
  </externalReferences>
  <definedNames>
    <definedName name="_xlnm._FilterDatabase" localSheetId="5" hidden="1">'03  Referencia-Alineación-Vinc'!$A$5:$K$315</definedName>
    <definedName name="_xlnm._FilterDatabase" localSheetId="28" hidden="1">'POA PRESUPUESTARIO 2025'!$A$3:$DJ$538</definedName>
    <definedName name="_xlnm._FilterDatabase" localSheetId="29" hidden="1">'22 Acciones'!$A$3:$BE$208</definedName>
    <definedName name="_xlnm._FilterDatabase" localSheetId="36" hidden="1">'POA METAS 2025'!$A$2:$X$72</definedName>
    <definedName name="_Hlk78880516" localSheetId="19">'14 Visión, Misión, Val'!$D$13</definedName>
    <definedName name="_xlnm.Print_Area" localSheetId="3">'01 Mandatos '!$A$1:$C$33</definedName>
    <definedName name="_xlnm.Print_Area" localSheetId="4">'02 AnalisisPolíticas'!$A$1:$F$28</definedName>
    <definedName name="_xlnm.Print_Area" localSheetId="6">'04 Vinculación Inst'!$A$1:$M$17</definedName>
    <definedName name="_xlnm.Print_Area" localSheetId="7">'05 EnfoquesPlani'!$A$1:$E$20</definedName>
    <definedName name="_xlnm.Print_Area" localSheetId="8">'06 GpR-Vinculación a PES'!$A$1:$G$14</definedName>
    <definedName name="_xlnm.Print_Area" localSheetId="9">'07 Modelaje completo GpR'!$A$1:$F$15</definedName>
    <definedName name="_xlnm.Print_Area" localSheetId="10">'08 Priorización de Problemática'!$A$1:$I$24</definedName>
    <definedName name="_xlnm.Print_Area" localSheetId="11">'09 Población'!$A$1:$O$39</definedName>
    <definedName name="_xlnm.Print_Area" localSheetId="13">'10 Análisis de evidencias causa'!$A$1:$F$19</definedName>
    <definedName name="_xlnm.Print_Area" localSheetId="14">'11 Análisis de intervenciones'!$A$1:$E$27</definedName>
    <definedName name="_xlnm.Print_Area" localSheetId="15">'12 Matriz PEI'!$A$1:$Q$12</definedName>
    <definedName name="_xlnm.Print_Area" localSheetId="16">'13 F Indicador (Institucional)'!$A$1:$I$47</definedName>
    <definedName name="_xlnm.Print_Area" localSheetId="17">'13.1 F Indicador (Intemedio)'!$A$1:$I$47</definedName>
    <definedName name="_xlnm.Print_Area" localSheetId="18">'13.2 F Indicador (Inmediato)'!$A$1:$I$47</definedName>
    <definedName name="_xlnm.Print_Area" localSheetId="19">'14 Visión, Misión, Val'!$A$1:$F$37</definedName>
    <definedName name="_xlnm.Print_Area" localSheetId="20">'15 A Cap- FODA'!$A$1:$H$90</definedName>
    <definedName name="_xlnm.Print_Area" localSheetId="21">'16 Análisis Actores'!$A$1:$I$30</definedName>
    <definedName name="_xlnm.Print_Area" localSheetId="23">'17 POM'!$A$1:$AB$59</definedName>
    <definedName name="_xlnm.Print_Area" localSheetId="25">'19 Ficha de Indicadores POM'!$A$1:$U$39</definedName>
    <definedName name="_xlnm.Print_Area" localSheetId="26">'20 POA'!$A$1:$Z$14</definedName>
    <definedName name="_xlnm.Print_Area" localSheetId="29">'22 Acciones'!$A$1:$AB$210</definedName>
    <definedName name="_xlnm.Print_Area" localSheetId="35">'23 Ficha de Indicadores POA '!$A$1:$O$33</definedName>
    <definedName name="_xlnm.Print_Area" localSheetId="37">'Anexo-1 Ruta de Trabajo '!$A$1:$AY$32</definedName>
    <definedName name="_xlnm.Print_Area" localSheetId="38">'Anexo-2 Clasif.Tematicos'!$A$1:$F$10</definedName>
    <definedName name="_xlnm.Print_Area" localSheetId="39">'Anexo-3 Ejemplo de aplicación'!$A$1:$E$122</definedName>
    <definedName name="_xlnm.Print_Area" localSheetId="0">Carátula!$A$1:$M$20</definedName>
    <definedName name="_xlnm.Print_Area" localSheetId="2">'Contenido PEI'!$A$1:$C$24</definedName>
    <definedName name="_xlnm.Print_Area" localSheetId="31">'Cuatrimestral 2025'!$A$1:$I$14</definedName>
    <definedName name="_xlnm.Print_Area" localSheetId="32">'F61'!$A$1:$G$11</definedName>
    <definedName name="_xlnm.Print_Area" localSheetId="1">Introducción!$A$1:$C$23</definedName>
    <definedName name="_xlnm.Print_Area" localSheetId="33">'Multianual 2025-2029'!$A$1:$P$14</definedName>
    <definedName name="DPSE_21" localSheetId="7">#REF!</definedName>
    <definedName name="DPSE_21" localSheetId="9">#REF!</definedName>
    <definedName name="DPSE_21" localSheetId="14">#REF!</definedName>
    <definedName name="DPSE_21" localSheetId="16">#REF!</definedName>
    <definedName name="DPSE_21" localSheetId="17">#REF!</definedName>
    <definedName name="DPSE_21" localSheetId="18">#REF!</definedName>
    <definedName name="DPSE_21" localSheetId="23">#REF!</definedName>
    <definedName name="DPSE_21" localSheetId="24">#REF!</definedName>
    <definedName name="DPSE_21" localSheetId="25">#REF!</definedName>
    <definedName name="DPSE_21" localSheetId="26">#REF!</definedName>
    <definedName name="DPSE_21" localSheetId="27">#REF!</definedName>
    <definedName name="DPSE_21" localSheetId="29">#REF!</definedName>
    <definedName name="DPSE_21" localSheetId="35">#REF!</definedName>
    <definedName name="DPSE_21" localSheetId="37">#REF!</definedName>
    <definedName name="DPSE_21" localSheetId="38">#REF!</definedName>
    <definedName name="DPSE_21" localSheetId="39">#REF!</definedName>
    <definedName name="DPSE_21" localSheetId="40">#REF!</definedName>
    <definedName name="DPSE_21">#REF!</definedName>
    <definedName name="DPSE25" localSheetId="7">#REF!</definedName>
    <definedName name="DPSE25" localSheetId="9">#REF!</definedName>
    <definedName name="DPSE25" localSheetId="14">#REF!</definedName>
    <definedName name="DPSE25" localSheetId="16">#REF!</definedName>
    <definedName name="DPSE25" localSheetId="17">#REF!</definedName>
    <definedName name="DPSE25" localSheetId="18">#REF!</definedName>
    <definedName name="DPSE25" localSheetId="23">#REF!</definedName>
    <definedName name="DPSE25" localSheetId="24">#REF!</definedName>
    <definedName name="DPSE25" localSheetId="25">#REF!</definedName>
    <definedName name="DPSE25" localSheetId="26">#REF!</definedName>
    <definedName name="DPSE25" localSheetId="27">#REF!</definedName>
    <definedName name="DPSE25" localSheetId="29">#REF!</definedName>
    <definedName name="DPSE25" localSheetId="35">#REF!</definedName>
    <definedName name="DPSE25" localSheetId="37">#REF!</definedName>
    <definedName name="DPSE25" localSheetId="38">#REF!</definedName>
    <definedName name="DPSE25" localSheetId="39">#REF!</definedName>
    <definedName name="DPSE25" localSheetId="40">#REF!</definedName>
    <definedName name="DPSE25">#REF!</definedName>
    <definedName name="OLE_LINK5" localSheetId="7">'05 EnfoquesPlani'!$B$26</definedName>
    <definedName name="OLE_LINK5" localSheetId="9">'07 Modelaje completo GpR'!$B$23</definedName>
    <definedName name="SPPD_16" localSheetId="14">#REF!</definedName>
    <definedName name="SPPD_16" localSheetId="16">#REF!</definedName>
    <definedName name="SPPD_16" localSheetId="17">#REF!</definedName>
    <definedName name="SPPD_16" localSheetId="18">#REF!</definedName>
    <definedName name="SPPD_16" localSheetId="23">#REF!</definedName>
    <definedName name="SPPD_16" localSheetId="24">#REF!</definedName>
    <definedName name="SPPD_16" localSheetId="25">#REF!</definedName>
    <definedName name="SPPD_16" localSheetId="26">#REF!</definedName>
    <definedName name="SPPD_16" localSheetId="27">#REF!</definedName>
    <definedName name="SPPD_16" localSheetId="29">#REF!</definedName>
    <definedName name="SPPD_16" localSheetId="35">#REF!</definedName>
    <definedName name="SPPD_16" localSheetId="37">#REF!</definedName>
    <definedName name="SPPD_16" localSheetId="38">#REF!</definedName>
    <definedName name="SPPD_16" localSheetId="39">#REF!</definedName>
    <definedName name="SPPD_16" localSheetId="40">#REF!</definedName>
    <definedName name="SPPD_16">#REF!</definedName>
    <definedName name="SPPD14" localSheetId="14">#REF!</definedName>
    <definedName name="SPPD14" localSheetId="16">#REF!</definedName>
    <definedName name="SPPD14" localSheetId="17">#REF!</definedName>
    <definedName name="SPPD14" localSheetId="18">#REF!</definedName>
    <definedName name="SPPD14" localSheetId="23">#REF!</definedName>
    <definedName name="SPPD14" localSheetId="24">#REF!</definedName>
    <definedName name="SPPD14" localSheetId="25">#REF!</definedName>
    <definedName name="SPPD14" localSheetId="26">#REF!</definedName>
    <definedName name="SPPD14" localSheetId="27">#REF!</definedName>
    <definedName name="SPPD14" localSheetId="29">#REF!</definedName>
    <definedName name="SPPD14" localSheetId="35">#REF!</definedName>
    <definedName name="SPPD14" localSheetId="37">#REF!</definedName>
    <definedName name="SPPD14" localSheetId="38">#REF!</definedName>
    <definedName name="SPPD14" localSheetId="39">#REF!</definedName>
    <definedName name="SPPD14" localSheetId="40">#REF!</definedName>
    <definedName name="SPPD14">#REF!</definedName>
    <definedName name="SPPD14POA" localSheetId="14">#REF!</definedName>
    <definedName name="SPPD14POA" localSheetId="16">#REF!</definedName>
    <definedName name="SPPD14POA" localSheetId="17">#REF!</definedName>
    <definedName name="SPPD14POA" localSheetId="18">#REF!</definedName>
    <definedName name="SPPD14POA" localSheetId="23">#REF!</definedName>
    <definedName name="SPPD14POA" localSheetId="24">#REF!</definedName>
    <definedName name="SPPD14POA" localSheetId="25">#REF!</definedName>
    <definedName name="SPPD14POA" localSheetId="26">#REF!</definedName>
    <definedName name="SPPD14POA" localSheetId="27">#REF!</definedName>
    <definedName name="SPPD14POA" localSheetId="29">#REF!</definedName>
    <definedName name="SPPD14POA" localSheetId="35">#REF!</definedName>
    <definedName name="SPPD14POA" localSheetId="37">#REF!</definedName>
    <definedName name="SPPD14POA" localSheetId="38">#REF!</definedName>
    <definedName name="SPPD14POA" localSheetId="39">#REF!</definedName>
    <definedName name="SPPD14POA" localSheetId="40">#REF!</definedName>
    <definedName name="SPPD14POA">#REF!</definedName>
    <definedName name="SPPD15" localSheetId="14">#REF!</definedName>
    <definedName name="SPPD15" localSheetId="16">#REF!</definedName>
    <definedName name="SPPD15" localSheetId="17">#REF!</definedName>
    <definedName name="SPPD15" localSheetId="18">#REF!</definedName>
    <definedName name="SPPD15" localSheetId="23">#REF!</definedName>
    <definedName name="SPPD15" localSheetId="24">#REF!</definedName>
    <definedName name="SPPD15" localSheetId="25">#REF!</definedName>
    <definedName name="SPPD15" localSheetId="26">#REF!</definedName>
    <definedName name="SPPD15" localSheetId="27">#REF!</definedName>
    <definedName name="SPPD15" localSheetId="29">#REF!</definedName>
    <definedName name="SPPD15" localSheetId="35">#REF!</definedName>
    <definedName name="SPPD15" localSheetId="37">#REF!</definedName>
    <definedName name="SPPD15" localSheetId="38">#REF!</definedName>
    <definedName name="SPPD15" localSheetId="39">#REF!</definedName>
    <definedName name="SPPD15" localSheetId="40">#REF!</definedName>
    <definedName name="SPPD15">#REF!</definedName>
    <definedName name="SPPD15ACCIONES" localSheetId="14">#REF!</definedName>
    <definedName name="SPPD15ACCIONES" localSheetId="16">#REF!</definedName>
    <definedName name="SPPD15ACCIONES" localSheetId="17">#REF!</definedName>
    <definedName name="SPPD15ACCIONES" localSheetId="18">#REF!</definedName>
    <definedName name="SPPD15ACCIONES" localSheetId="23">#REF!</definedName>
    <definedName name="SPPD15ACCIONES" localSheetId="24">#REF!</definedName>
    <definedName name="SPPD15ACCIONES" localSheetId="25">#REF!</definedName>
    <definedName name="SPPD15ACCIONES" localSheetId="26">#REF!</definedName>
    <definedName name="SPPD15ACCIONES" localSheetId="27">#REF!</definedName>
    <definedName name="SPPD15ACCIONES" localSheetId="29">#REF!</definedName>
    <definedName name="SPPD15ACCIONES" localSheetId="35">#REF!</definedName>
    <definedName name="SPPD15ACCIONES" localSheetId="37">#REF!</definedName>
    <definedName name="SPPD15ACCIONES" localSheetId="38">#REF!</definedName>
    <definedName name="SPPD15ACCIONES" localSheetId="39">#REF!</definedName>
    <definedName name="SPPD15ACCIONES" localSheetId="40">#REF!</definedName>
    <definedName name="SPPD15ACCIONES">#REF!</definedName>
    <definedName name="SPPD16" localSheetId="14">#REF!</definedName>
    <definedName name="SPPD16" localSheetId="16">#REF!</definedName>
    <definedName name="SPPD16" localSheetId="17">#REF!</definedName>
    <definedName name="SPPD16" localSheetId="18">#REF!</definedName>
    <definedName name="SPPD16" localSheetId="23">#REF!</definedName>
    <definedName name="SPPD16" localSheetId="24">#REF!</definedName>
    <definedName name="SPPD16" localSheetId="25">#REF!</definedName>
    <definedName name="SPPD16" localSheetId="26">#REF!</definedName>
    <definedName name="SPPD16" localSheetId="27">#REF!</definedName>
    <definedName name="SPPD16" localSheetId="29">#REF!</definedName>
    <definedName name="SPPD16" localSheetId="35">#REF!</definedName>
    <definedName name="SPPD16" localSheetId="37">#REF!</definedName>
    <definedName name="SPPD16" localSheetId="38">#REF!</definedName>
    <definedName name="SPPD16" localSheetId="39">#REF!</definedName>
    <definedName name="SPPD16" localSheetId="40">#REF!</definedName>
    <definedName name="SPPD16">#REF!</definedName>
    <definedName name="SPPD16POA" localSheetId="14">#REF!</definedName>
    <definedName name="SPPD16POA" localSheetId="16">#REF!</definedName>
    <definedName name="SPPD16POA" localSheetId="17">#REF!</definedName>
    <definedName name="SPPD16POA" localSheetId="18">#REF!</definedName>
    <definedName name="SPPD16POA" localSheetId="23">#REF!</definedName>
    <definedName name="SPPD16POA" localSheetId="24">#REF!</definedName>
    <definedName name="SPPD16POA" localSheetId="25">#REF!</definedName>
    <definedName name="SPPD16POA" localSheetId="26">#REF!</definedName>
    <definedName name="SPPD16POA" localSheetId="27">#REF!</definedName>
    <definedName name="SPPD16POA" localSheetId="29">#REF!</definedName>
    <definedName name="SPPD16POA" localSheetId="35">#REF!</definedName>
    <definedName name="SPPD16POA" localSheetId="37">#REF!</definedName>
    <definedName name="SPPD16POA" localSheetId="38">#REF!</definedName>
    <definedName name="SPPD16POA" localSheetId="39">#REF!</definedName>
    <definedName name="SPPD16POA" localSheetId="40">#REF!</definedName>
    <definedName name="SPPD16POA">#REF!</definedName>
    <definedName name="SPPP16SEGUIMIENTO" localSheetId="14">#REF!</definedName>
    <definedName name="SPPP16SEGUIMIENTO" localSheetId="16">#REF!</definedName>
    <definedName name="SPPP16SEGUIMIENTO" localSheetId="17">#REF!</definedName>
    <definedName name="SPPP16SEGUIMIENTO" localSheetId="18">#REF!</definedName>
    <definedName name="SPPP16SEGUIMIENTO" localSheetId="23">#REF!</definedName>
    <definedName name="SPPP16SEGUIMIENTO" localSheetId="24">#REF!</definedName>
    <definedName name="SPPP16SEGUIMIENTO" localSheetId="25">#REF!</definedName>
    <definedName name="SPPP16SEGUIMIENTO" localSheetId="26">#REF!</definedName>
    <definedName name="SPPP16SEGUIMIENTO" localSheetId="27">#REF!</definedName>
    <definedName name="SPPP16SEGUIMIENTO" localSheetId="29">#REF!</definedName>
    <definedName name="SPPP16SEGUIMIENTO" localSheetId="35">#REF!</definedName>
    <definedName name="SPPP16SEGUIMIENTO" localSheetId="37">#REF!</definedName>
    <definedName name="SPPP16SEGUIMIENTO" localSheetId="38">#REF!</definedName>
    <definedName name="SPPP16SEGUIMIENTO" localSheetId="39">#REF!</definedName>
    <definedName name="SPPP16SEGUIMIENTO" localSheetId="40">#REF!</definedName>
    <definedName name="SPPP16SEGUIMIENTO">#REF!</definedName>
    <definedName name="_xlnm.Print_Titles" localSheetId="7">'05 EnfoquesPlani'!$A:$C,'05 EnfoquesPlani'!$2:$5</definedName>
    <definedName name="_xlnm.Print_Titles" localSheetId="9">'07 Modelaje completo GpR'!$A:$C,'07 Modelaje completo GpR'!#REF!</definedName>
    <definedName name="_xlnm.Print_Titles" localSheetId="29">'22 Acciones'!$2:$3</definedName>
    <definedName name="_xlnm.Print_Titles" localSheetId="37">'Anexo-1 Ruta de Trabajo '!$A:$G,'Anexo-1 Ruta de Trabajo '!$1:$6</definedName>
    <definedName name="_xlnm.Print_Titles" localSheetId="38">'Anexo-2 Clasif.Tematicos'!$2:$2</definedName>
    <definedName name="_xlnm.Print_Titles" localSheetId="39">'Anexo-3 Ejemplo de aplicación'!$2:$2</definedName>
    <definedName name="_xlnm.Print_Titles" localSheetId="31">'Cuatrimestral 2025'!$6:$6</definedName>
    <definedName name="_xlnm.Print_Titles" localSheetId="32">'F61'!$6:$6</definedName>
    <definedName name="_xlnm.Print_Titles" localSheetId="33">'Multianual 2025-2029'!$6:$6</definedName>
    <definedName name="Z_4FD28BFF_A4CF_416E_91D3_B2989AA79332_.wvu.PrintArea" localSheetId="16" hidden="1">'13 F Indicador (Institucional)'!$A$1:$H$31</definedName>
    <definedName name="Z_4FD28BFF_A4CF_416E_91D3_B2989AA79332_.wvu.PrintArea" localSheetId="17" hidden="1">'13.1 F Indicador (Intemedio)'!$A$1:$H$31</definedName>
    <definedName name="Z_4FD28BFF_A4CF_416E_91D3_B2989AA79332_.wvu.PrintArea" localSheetId="18" hidden="1">'13.2 F Indicador (Inmediato)'!$A$1:$H$31</definedName>
    <definedName name="Z_4FD28BFF_A4CF_416E_91D3_B2989AA79332_.wvu.PrintTitles" localSheetId="38" hidden="1">'Anexo-2 Clasif.Tematicos'!$2:$2</definedName>
    <definedName name="Z_4FD28BFF_A4CF_416E_91D3_B2989AA79332_.wvu.PrintTitles" localSheetId="39" hidden="1">'Anexo-3 Ejemplo de aplicación'!$2:$2</definedName>
  </definedNames>
  <calcPr calcId="191029"/>
  <customWorkbookViews>
    <customWorkbookView name="Alicia Miosoti Cifuentes Soto - Vista personalizada" guid="{4FD28BFF-A4CF-416E-91D3-B2989AA79332}" personalView="1" maximized="1" windowWidth="1276" windowHeight="878" activeSheetId="0"/>
  </customWorkbookViews>
  <pivotCaches>
    <pivotCache cacheId="0" r:id="rId4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SEPREM</author>
    <author>Delmy Victoria Fuentes Fuentes</author>
    <author>dfuentes</author>
    <author>Lilian Noemi Garcia Pisquiy</author>
  </authors>
  <commentList>
    <comment ref="F101" authorId="0">
      <text>
        <r>
          <rPr>
            <b/>
            <sz val="9"/>
            <rFont val="Tahoma"/>
            <charset val="134"/>
          </rPr>
          <t>SEPREM:</t>
        </r>
        <r>
          <rPr>
            <sz val="9"/>
            <rFont val="Tahoma"/>
            <charset val="134"/>
          </rPr>
          <t xml:space="preserve">
evaluar cantidades para qué impresora??</t>
        </r>
      </text>
    </comment>
    <comment ref="F102" authorId="0">
      <text>
        <r>
          <rPr>
            <b/>
            <sz val="9"/>
            <rFont val="Tahoma"/>
            <charset val="134"/>
          </rPr>
          <t>SEPREM:</t>
        </r>
        <r>
          <rPr>
            <sz val="9"/>
            <rFont val="Tahoma"/>
            <charset val="134"/>
          </rPr>
          <t xml:space="preserve">
evaluar cantidad
para qué impresora??</t>
        </r>
      </text>
    </comment>
    <comment ref="F108" authorId="0">
      <text>
        <r>
          <rPr>
            <b/>
            <sz val="9"/>
            <rFont val="Tahoma"/>
            <charset val="134"/>
          </rPr>
          <t>SEPREM:</t>
        </r>
        <r>
          <rPr>
            <sz val="9"/>
            <rFont val="Tahoma"/>
            <charset val="134"/>
          </rPr>
          <t xml:space="preserve">
revisar la cantidad, para qué impresora??
</t>
        </r>
      </text>
    </comment>
    <comment ref="CX409" authorId="1">
      <text>
        <r>
          <rPr>
            <sz val="14"/>
            <rFont val="Tahoma"/>
            <charset val="134"/>
          </rPr>
          <t xml:space="preserve">Viáticos Actualización PNPDIM
</t>
        </r>
        <r>
          <rPr>
            <b/>
            <sz val="14"/>
            <rFont val="Tahoma"/>
            <charset val="134"/>
          </rPr>
          <t>Región Central</t>
        </r>
        <r>
          <rPr>
            <sz val="14"/>
            <rFont val="Tahoma"/>
            <charset val="134"/>
          </rPr>
          <t xml:space="preserve">
4 personas aprox por Q630
 * 3 eventos.
</t>
        </r>
        <r>
          <rPr>
            <sz val="9"/>
            <rFont val="Tahoma"/>
            <charset val="134"/>
          </rPr>
          <t xml:space="preserve">
</t>
        </r>
        <r>
          <rPr>
            <sz val="14"/>
            <rFont val="Tahoma"/>
            <charset val="134"/>
          </rPr>
          <t>Sacatepéquez
Chimaltenango
Escuintla</t>
        </r>
      </text>
    </comment>
    <comment ref="CY409" authorId="1">
      <text>
        <r>
          <rPr>
            <sz val="14"/>
            <rFont val="Tahoma"/>
            <charset val="134"/>
          </rPr>
          <t xml:space="preserve">Viáticos Actualización PNPDIM
</t>
        </r>
        <r>
          <rPr>
            <b/>
            <sz val="14"/>
            <rFont val="Tahoma"/>
            <charset val="134"/>
          </rPr>
          <t>Región Central</t>
        </r>
        <r>
          <rPr>
            <sz val="14"/>
            <rFont val="Tahoma"/>
            <charset val="134"/>
          </rPr>
          <t xml:space="preserve">
4 personas aprox por Q630
 * 3 eventos.
</t>
        </r>
        <r>
          <rPr>
            <sz val="9"/>
            <rFont val="Tahoma"/>
            <charset val="134"/>
          </rPr>
          <t xml:space="preserve">
</t>
        </r>
        <r>
          <rPr>
            <sz val="14"/>
            <rFont val="Tahoma"/>
            <charset val="134"/>
          </rPr>
          <t>Sacatepéquez
Chimaltenango
Escuintla</t>
        </r>
      </text>
    </comment>
    <comment ref="CZ409" authorId="1">
      <text>
        <r>
          <rPr>
            <sz val="14"/>
            <rFont val="Tahoma"/>
            <charset val="134"/>
          </rPr>
          <t xml:space="preserve">Viáticos Actualización PNPDIM
</t>
        </r>
        <r>
          <rPr>
            <b/>
            <sz val="14"/>
            <rFont val="Tahoma"/>
            <charset val="134"/>
          </rPr>
          <t>Región Central</t>
        </r>
        <r>
          <rPr>
            <sz val="14"/>
            <rFont val="Tahoma"/>
            <charset val="134"/>
          </rPr>
          <t xml:space="preserve">
4 personas aprox por Q630
 * 3 eventos.
</t>
        </r>
        <r>
          <rPr>
            <sz val="9"/>
            <rFont val="Tahoma"/>
            <charset val="134"/>
          </rPr>
          <t xml:space="preserve">
</t>
        </r>
        <r>
          <rPr>
            <sz val="14"/>
            <rFont val="Tahoma"/>
            <charset val="134"/>
          </rPr>
          <t>Sacatepéquez
Chimaltenango
Escuintla</t>
        </r>
      </text>
    </comment>
    <comment ref="DA409" authorId="1">
      <text>
        <r>
          <rPr>
            <sz val="14"/>
            <rFont val="Tahoma"/>
            <charset val="134"/>
          </rPr>
          <t xml:space="preserve">Viáticos Actualización PNPDIM
</t>
        </r>
        <r>
          <rPr>
            <b/>
            <sz val="14"/>
            <rFont val="Tahoma"/>
            <charset val="134"/>
          </rPr>
          <t>Región Central</t>
        </r>
        <r>
          <rPr>
            <sz val="14"/>
            <rFont val="Tahoma"/>
            <charset val="134"/>
          </rPr>
          <t xml:space="preserve">
4 personas aprox por Q630
 * 3 eventos.
</t>
        </r>
        <r>
          <rPr>
            <sz val="9"/>
            <rFont val="Tahoma"/>
            <charset val="134"/>
          </rPr>
          <t xml:space="preserve">
</t>
        </r>
        <r>
          <rPr>
            <sz val="14"/>
            <rFont val="Tahoma"/>
            <charset val="134"/>
          </rPr>
          <t>Sacatepéquez
Chimaltenango
Escuintla</t>
        </r>
      </text>
    </comment>
    <comment ref="DC409" authorId="1">
      <text>
        <r>
          <rPr>
            <b/>
            <sz val="14"/>
            <rFont val="Tahoma"/>
            <charset val="134"/>
          </rPr>
          <t>Viáticos Actualización PNPDIM
Viáticos VI o suroccidente</t>
        </r>
        <r>
          <rPr>
            <sz val="14"/>
            <rFont val="Tahoma"/>
            <charset val="134"/>
          </rPr>
          <t xml:space="preserve">
5 personas aprox por 2 dias Q420 por 6 departamentos
Quetzaltenango
Retalhuleu
San Marcos
Suchitepéquez</t>
        </r>
        <r>
          <rPr>
            <sz val="9"/>
            <rFont val="Tahoma"/>
            <charset val="134"/>
          </rPr>
          <t xml:space="preserve">
</t>
        </r>
        <r>
          <rPr>
            <sz val="14"/>
            <rFont val="Tahoma"/>
            <charset val="134"/>
          </rPr>
          <t>Sololá
Totonicapán
Guatemala sin viáticos</t>
        </r>
      </text>
    </comment>
    <comment ref="CX410" authorId="1">
      <text>
        <r>
          <rPr>
            <sz val="14"/>
            <rFont val="Tahoma"/>
            <charset val="134"/>
          </rPr>
          <t xml:space="preserve">Viáticos Actualización PNPDIM
</t>
        </r>
        <r>
          <rPr>
            <b/>
            <sz val="14"/>
            <rFont val="Tahoma"/>
            <charset val="134"/>
          </rPr>
          <t>Región Central</t>
        </r>
        <r>
          <rPr>
            <sz val="14"/>
            <rFont val="Tahoma"/>
            <charset val="134"/>
          </rPr>
          <t xml:space="preserve">
4 personas aprox por Q630
 * 3 eventos.
</t>
        </r>
        <r>
          <rPr>
            <sz val="9"/>
            <rFont val="Tahoma"/>
            <charset val="134"/>
          </rPr>
          <t xml:space="preserve">
</t>
        </r>
        <r>
          <rPr>
            <sz val="14"/>
            <rFont val="Tahoma"/>
            <charset val="134"/>
          </rPr>
          <t>Sacatepéquez
Chimaltenango
Escuintla</t>
        </r>
      </text>
    </comment>
    <comment ref="CY410" authorId="1">
      <text>
        <r>
          <rPr>
            <sz val="14"/>
            <rFont val="Tahoma"/>
            <charset val="134"/>
          </rPr>
          <t xml:space="preserve">Viáticos Actualización PNPDIM
</t>
        </r>
        <r>
          <rPr>
            <b/>
            <sz val="14"/>
            <rFont val="Tahoma"/>
            <charset val="134"/>
          </rPr>
          <t>Región Central</t>
        </r>
        <r>
          <rPr>
            <sz val="14"/>
            <rFont val="Tahoma"/>
            <charset val="134"/>
          </rPr>
          <t xml:space="preserve">
4 personas aprox por Q630
 * 3 eventos.
</t>
        </r>
        <r>
          <rPr>
            <sz val="9"/>
            <rFont val="Tahoma"/>
            <charset val="134"/>
          </rPr>
          <t xml:space="preserve">
</t>
        </r>
        <r>
          <rPr>
            <sz val="14"/>
            <rFont val="Tahoma"/>
            <charset val="134"/>
          </rPr>
          <t>Sacatepéquez
Chimaltenango
Escuintla</t>
        </r>
      </text>
    </comment>
    <comment ref="CZ410" authorId="1">
      <text>
        <r>
          <rPr>
            <sz val="14"/>
            <rFont val="Tahoma"/>
            <charset val="134"/>
          </rPr>
          <t>Viáticos Actualización PNPDIM
5 personas aprox 1.5-Q420
Q3,150* 6 departamentos</t>
        </r>
        <r>
          <rPr>
            <sz val="9"/>
            <rFont val="Tahoma"/>
            <charset val="134"/>
          </rPr>
          <t xml:space="preserve">
</t>
        </r>
        <r>
          <rPr>
            <b/>
            <sz val="14"/>
            <rFont val="Tahoma"/>
            <charset val="134"/>
          </rPr>
          <t>Región Norte</t>
        </r>
        <r>
          <rPr>
            <sz val="14"/>
            <rFont val="Tahoma"/>
            <charset val="134"/>
          </rPr>
          <t xml:space="preserve">
Alta Y 
Baja Verapaz
</t>
        </r>
        <r>
          <rPr>
            <b/>
            <sz val="14"/>
            <rFont val="Tahoma"/>
            <charset val="134"/>
          </rPr>
          <t>Región Nororiente</t>
        </r>
        <r>
          <rPr>
            <sz val="14"/>
            <rFont val="Tahoma"/>
            <charset val="134"/>
          </rPr>
          <t xml:space="preserve">
Chiquimula
Izabal
El Progreso
Zacapa
</t>
        </r>
      </text>
    </comment>
    <comment ref="DA410" authorId="1">
      <text>
        <r>
          <rPr>
            <sz val="14"/>
            <rFont val="Tahoma"/>
            <charset val="134"/>
          </rPr>
          <t>Viáticos Actualización PNPDIM
5 personas aprox 1.5-Q420
Q3,150* 6 departamentos</t>
        </r>
        <r>
          <rPr>
            <sz val="9"/>
            <rFont val="Tahoma"/>
            <charset val="134"/>
          </rPr>
          <t xml:space="preserve">
</t>
        </r>
        <r>
          <rPr>
            <b/>
            <sz val="14"/>
            <rFont val="Tahoma"/>
            <charset val="134"/>
          </rPr>
          <t>Región Norte</t>
        </r>
        <r>
          <rPr>
            <sz val="14"/>
            <rFont val="Tahoma"/>
            <charset val="134"/>
          </rPr>
          <t xml:space="preserve">
Alta Y 
Baja Verapaz
</t>
        </r>
        <r>
          <rPr>
            <b/>
            <sz val="14"/>
            <rFont val="Tahoma"/>
            <charset val="134"/>
          </rPr>
          <t>Región Nororiente</t>
        </r>
        <r>
          <rPr>
            <sz val="14"/>
            <rFont val="Tahoma"/>
            <charset val="134"/>
          </rPr>
          <t xml:space="preserve">
Chiquimula
Izabal
El Progreso
Zacapa
</t>
        </r>
      </text>
    </comment>
    <comment ref="DC410" authorId="1">
      <text>
        <r>
          <rPr>
            <b/>
            <sz val="14"/>
            <rFont val="Tahoma"/>
            <charset val="134"/>
          </rPr>
          <t>Viáticos Actualización PNPDIM
Viáticos VI o suroccidente</t>
        </r>
        <r>
          <rPr>
            <sz val="14"/>
            <rFont val="Tahoma"/>
            <charset val="134"/>
          </rPr>
          <t xml:space="preserve">
5 personas aprox por 2 dias Q420 por 6 departamentos
Quetzaltenango
Retalhuleu
San Marcos
Suchitepéquez</t>
        </r>
        <r>
          <rPr>
            <sz val="9"/>
            <rFont val="Tahoma"/>
            <charset val="134"/>
          </rPr>
          <t xml:space="preserve">
</t>
        </r>
        <r>
          <rPr>
            <sz val="14"/>
            <rFont val="Tahoma"/>
            <charset val="134"/>
          </rPr>
          <t>Sololá
Totonicapán
Guatemala sin viáticos</t>
        </r>
      </text>
    </comment>
    <comment ref="CY411" authorId="1">
      <text>
        <r>
          <rPr>
            <b/>
            <sz val="14"/>
            <rFont val="Tahoma"/>
            <charset val="134"/>
          </rPr>
          <t>Evaluación PNODIM</t>
        </r>
        <r>
          <rPr>
            <sz val="9"/>
            <rFont val="Tahoma"/>
            <charset val="134"/>
          </rPr>
          <t xml:space="preserve">
</t>
        </r>
        <r>
          <rPr>
            <sz val="14"/>
            <rFont val="Tahoma"/>
            <charset val="134"/>
          </rPr>
          <t xml:space="preserve">6 eventos de 50 personas  cada uno *Q90=Q27,000
3 eventos de nivel central
3 departamentales 
Con organizaciones de mujeres 
</t>
        </r>
      </text>
    </comment>
    <comment ref="CZ411" authorId="1">
      <text>
        <r>
          <rPr>
            <b/>
            <sz val="12"/>
            <rFont val="Tahoma"/>
            <charset val="134"/>
          </rPr>
          <t>Evaluación PNODIM</t>
        </r>
        <r>
          <rPr>
            <sz val="9"/>
            <rFont val="Tahoma"/>
            <charset val="134"/>
          </rPr>
          <t xml:space="preserve">
</t>
        </r>
        <r>
          <rPr>
            <sz val="14"/>
            <rFont val="Tahoma"/>
            <charset val="134"/>
          </rPr>
          <t xml:space="preserve">6 eventos de 50 personas  cada uno *Q90=Q27,000
6 departamentales 
Con organizaciones de mujeres 
</t>
        </r>
      </text>
    </comment>
    <comment ref="DA411" authorId="1">
      <text>
        <r>
          <rPr>
            <b/>
            <sz val="12"/>
            <rFont val="Tahoma"/>
            <charset val="134"/>
          </rPr>
          <t>Evaluación PNODIM</t>
        </r>
        <r>
          <rPr>
            <sz val="9"/>
            <rFont val="Tahoma"/>
            <charset val="134"/>
          </rPr>
          <t xml:space="preserve">
</t>
        </r>
        <r>
          <rPr>
            <sz val="14"/>
            <rFont val="Tahoma"/>
            <charset val="134"/>
          </rPr>
          <t xml:space="preserve">6 eventos de 50 personas  cada uno *Q90=Q27,000
5 departamentales 
Con organizaciones de mujeres 
</t>
        </r>
      </text>
    </comment>
    <comment ref="DC411" authorId="1">
      <text>
        <r>
          <rPr>
            <b/>
            <sz val="12"/>
            <rFont val="Tahoma"/>
            <charset val="134"/>
          </rPr>
          <t>Evaluación PNODIM</t>
        </r>
        <r>
          <rPr>
            <sz val="9"/>
            <rFont val="Tahoma"/>
            <charset val="134"/>
          </rPr>
          <t xml:space="preserve">
</t>
        </r>
        <r>
          <rPr>
            <sz val="16"/>
            <rFont val="Tahoma"/>
            <charset val="134"/>
          </rPr>
          <t xml:space="preserve">7 </t>
        </r>
        <r>
          <rPr>
            <sz val="14"/>
            <rFont val="Tahoma"/>
            <charset val="134"/>
          </rPr>
          <t xml:space="preserve">eventos de 50 personas  cada uno *Q90=Q31,500
7 departamentales 
Con organizaciones de mujeres 
</t>
        </r>
      </text>
    </comment>
    <comment ref="CY413" authorId="1">
      <text>
        <r>
          <rPr>
            <b/>
            <sz val="14"/>
            <rFont val="Tahoma"/>
            <charset val="134"/>
          </rPr>
          <t>Evaluación PNODIM</t>
        </r>
        <r>
          <rPr>
            <sz val="9"/>
            <rFont val="Tahoma"/>
            <charset val="134"/>
          </rPr>
          <t xml:space="preserve">
</t>
        </r>
        <r>
          <rPr>
            <sz val="14"/>
            <rFont val="Tahoma"/>
            <charset val="134"/>
          </rPr>
          <t xml:space="preserve">6 eventos de 50 personas  cada uno *Q90=Q27,000
3 eventos de nivel central
3 departamentales 
Con organizaciones de mujeres 
</t>
        </r>
      </text>
    </comment>
    <comment ref="CZ413" authorId="1">
      <text>
        <r>
          <rPr>
            <b/>
            <sz val="12"/>
            <rFont val="Tahoma"/>
            <charset val="134"/>
          </rPr>
          <t>Evaluación PNODIM</t>
        </r>
        <r>
          <rPr>
            <sz val="9"/>
            <rFont val="Tahoma"/>
            <charset val="134"/>
          </rPr>
          <t xml:space="preserve">
</t>
        </r>
        <r>
          <rPr>
            <sz val="14"/>
            <rFont val="Tahoma"/>
            <charset val="134"/>
          </rPr>
          <t xml:space="preserve">6 eventos de 50 personas  cada uno *Q90=Q27,000
6 departamentales 
Con organizaciones de mujeres 
</t>
        </r>
      </text>
    </comment>
    <comment ref="DA413" authorId="1">
      <text>
        <r>
          <rPr>
            <b/>
            <sz val="12"/>
            <rFont val="Tahoma"/>
            <charset val="134"/>
          </rPr>
          <t>Evaluación PNODIM</t>
        </r>
        <r>
          <rPr>
            <sz val="9"/>
            <rFont val="Tahoma"/>
            <charset val="134"/>
          </rPr>
          <t xml:space="preserve">
</t>
        </r>
        <r>
          <rPr>
            <sz val="14"/>
            <rFont val="Tahoma"/>
            <charset val="134"/>
          </rPr>
          <t xml:space="preserve">6 eventos de 50 personas  cada uno *Q90=Q27,000
5 departamentales 
Con organizaciones de mujeres 
</t>
        </r>
      </text>
    </comment>
    <comment ref="DC413" authorId="1">
      <text>
        <r>
          <rPr>
            <b/>
            <sz val="12"/>
            <rFont val="Tahoma"/>
            <charset val="134"/>
          </rPr>
          <t>Evaluación PNODIM</t>
        </r>
        <r>
          <rPr>
            <sz val="9"/>
            <rFont val="Tahoma"/>
            <charset val="134"/>
          </rPr>
          <t xml:space="preserve">
</t>
        </r>
        <r>
          <rPr>
            <sz val="16"/>
            <rFont val="Tahoma"/>
            <charset val="134"/>
          </rPr>
          <t xml:space="preserve">7 </t>
        </r>
        <r>
          <rPr>
            <sz val="14"/>
            <rFont val="Tahoma"/>
            <charset val="134"/>
          </rPr>
          <t xml:space="preserve">eventos de 50 personas  cada uno *Q90=Q31,500
7 departamentales 
Con organizaciones de mujeres 
</t>
        </r>
      </text>
    </comment>
    <comment ref="CY414" authorId="1">
      <text>
        <r>
          <rPr>
            <b/>
            <sz val="14"/>
            <rFont val="Tahoma"/>
            <charset val="134"/>
          </rPr>
          <t>Evaluación PNODIM</t>
        </r>
        <r>
          <rPr>
            <sz val="9"/>
            <rFont val="Tahoma"/>
            <charset val="134"/>
          </rPr>
          <t xml:space="preserve">
</t>
        </r>
        <r>
          <rPr>
            <sz val="14"/>
            <rFont val="Tahoma"/>
            <charset val="134"/>
          </rPr>
          <t xml:space="preserve">6 eventos de 50 personas  cada uno *Q90=Q27,000
3 eventos de nivel central
3 departamentales 
Con organizaciones de mujeres 
</t>
        </r>
      </text>
    </comment>
    <comment ref="CZ414" authorId="1">
      <text>
        <r>
          <rPr>
            <b/>
            <sz val="12"/>
            <rFont val="Tahoma"/>
            <charset val="134"/>
          </rPr>
          <t>Evaluación PNODIM</t>
        </r>
        <r>
          <rPr>
            <sz val="9"/>
            <rFont val="Tahoma"/>
            <charset val="134"/>
          </rPr>
          <t xml:space="preserve">
</t>
        </r>
        <r>
          <rPr>
            <sz val="14"/>
            <rFont val="Tahoma"/>
            <charset val="134"/>
          </rPr>
          <t xml:space="preserve">6 eventos de 50 personas  cada uno *Q90=Q27,000
6 departamentales 
Con organizaciones de mujeres 
</t>
        </r>
      </text>
    </comment>
    <comment ref="DA414" authorId="1">
      <text>
        <r>
          <rPr>
            <b/>
            <sz val="12"/>
            <rFont val="Tahoma"/>
            <charset val="134"/>
          </rPr>
          <t>Evaluación PNODIM</t>
        </r>
        <r>
          <rPr>
            <sz val="9"/>
            <rFont val="Tahoma"/>
            <charset val="134"/>
          </rPr>
          <t xml:space="preserve">
</t>
        </r>
        <r>
          <rPr>
            <sz val="14"/>
            <rFont val="Tahoma"/>
            <charset val="134"/>
          </rPr>
          <t xml:space="preserve">6 eventos de 50 personas  cada uno *Q90=Q27,000
5 departamentales 
Con organizaciones de mujeres 
</t>
        </r>
      </text>
    </comment>
    <comment ref="DC414" authorId="1">
      <text>
        <r>
          <rPr>
            <b/>
            <sz val="12"/>
            <rFont val="Tahoma"/>
            <charset val="134"/>
          </rPr>
          <t>Evaluación PNODIM</t>
        </r>
        <r>
          <rPr>
            <sz val="9"/>
            <rFont val="Tahoma"/>
            <charset val="134"/>
          </rPr>
          <t xml:space="preserve">
</t>
        </r>
        <r>
          <rPr>
            <sz val="16"/>
            <rFont val="Tahoma"/>
            <charset val="134"/>
          </rPr>
          <t xml:space="preserve">7 </t>
        </r>
        <r>
          <rPr>
            <sz val="14"/>
            <rFont val="Tahoma"/>
            <charset val="134"/>
          </rPr>
          <t xml:space="preserve">eventos de 50 personas  cada uno *Q90=Q31,500
7 departamentales 
Con organizaciones de mujeres 
</t>
        </r>
      </text>
    </comment>
    <comment ref="D415" authorId="1">
      <text>
        <r>
          <rPr>
            <sz val="16"/>
            <rFont val="Tahoma"/>
            <charset val="134"/>
          </rPr>
          <t xml:space="preserve">
29 Comisiones (1 nacional, 6 regionales y 22 deptales)
</t>
        </r>
        <r>
          <rPr>
            <u/>
            <sz val="16"/>
            <rFont val="Tahoma"/>
            <charset val="134"/>
          </rPr>
          <t xml:space="preserve">53 </t>
        </r>
        <r>
          <rPr>
            <sz val="16"/>
            <rFont val="Tahoma"/>
            <charset val="134"/>
          </rPr>
          <t>COMUDES
82 entidades
22 ASAMBLEAS (años 2026 y 2028)
CC (abril, jul y nov) 
Mesa Tematica Mujeres (Mar, Jul y nov)</t>
        </r>
        <r>
          <rPr>
            <sz val="10"/>
            <rFont val="Tahoma"/>
            <charset val="134"/>
          </rPr>
          <t xml:space="preserve">
</t>
        </r>
      </text>
    </comment>
    <comment ref="D416" authorId="1">
      <text>
        <r>
          <rPr>
            <sz val="16"/>
            <rFont val="Tahoma"/>
            <charset val="134"/>
          </rPr>
          <t xml:space="preserve">
29 Comisiones (1 nacional, 6 regionales y 22 deptales)
</t>
        </r>
        <r>
          <rPr>
            <u/>
            <sz val="16"/>
            <rFont val="Tahoma"/>
            <charset val="134"/>
          </rPr>
          <t xml:space="preserve">53 </t>
        </r>
        <r>
          <rPr>
            <sz val="16"/>
            <rFont val="Tahoma"/>
            <charset val="134"/>
          </rPr>
          <t>COMUDES
82 entidades
22 ASAMBLEAS (años 2026 y 2028)
CC (abril, jul y nov) 
Mesa Tematica Mujeres (Mar, Jul y nov)</t>
        </r>
        <r>
          <rPr>
            <sz val="10"/>
            <rFont val="Tahoma"/>
            <charset val="134"/>
          </rPr>
          <t xml:space="preserve">
</t>
        </r>
      </text>
    </comment>
    <comment ref="D417" authorId="1">
      <text>
        <r>
          <rPr>
            <sz val="16"/>
            <rFont val="Tahoma"/>
            <charset val="134"/>
          </rPr>
          <t xml:space="preserve">
29 Comisiones (1 nacional, 6 regionales y 22 deptales)
</t>
        </r>
        <r>
          <rPr>
            <u/>
            <sz val="16"/>
            <rFont val="Tahoma"/>
            <charset val="134"/>
          </rPr>
          <t xml:space="preserve">53 </t>
        </r>
        <r>
          <rPr>
            <sz val="16"/>
            <rFont val="Tahoma"/>
            <charset val="134"/>
          </rPr>
          <t>COMUDES
82 entidades
22 ASAMBLEAS (años 2026 y 2028)
CC (abril, jul y nov) 
Mesa Tematica Mujeres (Mar, Jul y nov)</t>
        </r>
        <r>
          <rPr>
            <sz val="10"/>
            <rFont val="Tahoma"/>
            <charset val="134"/>
          </rPr>
          <t xml:space="preserve">
</t>
        </r>
      </text>
    </comment>
    <comment ref="E417" authorId="1">
      <text>
        <r>
          <rPr>
            <sz val="14"/>
            <rFont val="Tahoma"/>
            <charset val="134"/>
          </rPr>
          <t>Comisiones Nacional /Regional /Departamental
mas asambleas</t>
        </r>
      </text>
    </comment>
    <comment ref="CU417" authorId="1">
      <text>
        <r>
          <rPr>
            <b/>
            <sz val="18"/>
            <rFont val="Tahoma"/>
            <charset val="134"/>
          </rPr>
          <t xml:space="preserve">MARZO
</t>
        </r>
        <r>
          <rPr>
            <sz val="18"/>
            <rFont val="Tahoma"/>
            <charset val="134"/>
          </rPr>
          <t xml:space="preserve">CONADUR Q   29*90=Q2,610
</t>
        </r>
        <r>
          <rPr>
            <b/>
            <sz val="18"/>
            <rFont val="Tahoma"/>
            <charset val="134"/>
          </rPr>
          <t xml:space="preserve">
</t>
        </r>
        <r>
          <rPr>
            <sz val="18"/>
            <rFont val="Tahoma"/>
            <charset val="134"/>
          </rPr>
          <t xml:space="preserve">
</t>
        </r>
      </text>
    </comment>
    <comment ref="CV417" authorId="1">
      <text>
        <r>
          <rPr>
            <sz val="9"/>
            <rFont val="Tahoma"/>
            <charset val="134"/>
          </rPr>
          <t xml:space="preserve">
</t>
        </r>
        <r>
          <rPr>
            <b/>
            <sz val="14"/>
            <rFont val="Tahoma"/>
            <charset val="134"/>
          </rPr>
          <t xml:space="preserve">Julio
</t>
        </r>
        <r>
          <rPr>
            <sz val="14"/>
            <rFont val="Tahoma"/>
            <charset val="134"/>
          </rPr>
          <t>Mesa Tematica Mujeres 
22 personas</t>
        </r>
        <r>
          <rPr>
            <sz val="16"/>
            <rFont val="Tahoma"/>
            <charset val="134"/>
          </rPr>
          <t>*Q90=Q2,250
+3 personas Dirección</t>
        </r>
      </text>
    </comment>
    <comment ref="D418" authorId="1">
      <text>
        <r>
          <rPr>
            <sz val="16"/>
            <rFont val="Tahoma"/>
            <charset val="134"/>
          </rPr>
          <t xml:space="preserve">
29 Comisiones (1 nacional, 6 regionales y 22 deptales)
</t>
        </r>
        <r>
          <rPr>
            <u/>
            <sz val="16"/>
            <rFont val="Tahoma"/>
            <charset val="134"/>
          </rPr>
          <t xml:space="preserve">53 </t>
        </r>
        <r>
          <rPr>
            <sz val="16"/>
            <rFont val="Tahoma"/>
            <charset val="134"/>
          </rPr>
          <t>COMUDES
82 entidades
22 ASAMBLEAS (años 2026 y 2028)
CC (abril, jul y nov) 
Mesa Tematica Mujeres (Mar, Jul y nov)</t>
        </r>
        <r>
          <rPr>
            <sz val="10"/>
            <rFont val="Tahoma"/>
            <charset val="134"/>
          </rPr>
          <t xml:space="preserve">
</t>
        </r>
      </text>
    </comment>
    <comment ref="D419" authorId="1">
      <text>
        <r>
          <rPr>
            <sz val="9"/>
            <rFont val="Tahoma"/>
            <charset val="134"/>
          </rPr>
          <t xml:space="preserve">
</t>
        </r>
        <r>
          <rPr>
            <b/>
            <sz val="16"/>
            <rFont val="Tahoma"/>
            <charset val="134"/>
          </rPr>
          <t>31 Entidades nivel central</t>
        </r>
        <r>
          <rPr>
            <sz val="16"/>
            <rFont val="Tahoma"/>
            <charset val="134"/>
          </rPr>
          <t xml:space="preserve">
Lienamientos Politicas Públicas /Asistencias y asesorias Técnicas
</t>
        </r>
        <r>
          <rPr>
            <b/>
            <sz val="16"/>
            <rFont val="Tahoma"/>
            <charset val="134"/>
          </rPr>
          <t xml:space="preserve">
40 Gobiernos locales</t>
        </r>
        <r>
          <rPr>
            <sz val="16"/>
            <rFont val="Tahoma"/>
            <charset val="134"/>
          </rPr>
          <t xml:space="preserve">
Lienamientos Politicas Públicas /Red de DMM y Asistencias/ asesorias Técnicas
</t>
        </r>
        <r>
          <rPr>
            <b/>
            <sz val="16"/>
            <rFont val="Tahoma"/>
            <charset val="134"/>
          </rPr>
          <t>Total 71  entidades</t>
        </r>
        <r>
          <rPr>
            <sz val="16"/>
            <rFont val="Tahoma"/>
            <charset val="134"/>
          </rPr>
          <t xml:space="preserve">
Capacitar al personal de DGPPEHM con presupuesto</t>
        </r>
      </text>
    </comment>
    <comment ref="CZ419" authorId="2">
      <text>
        <r>
          <rPr>
            <sz val="9"/>
            <rFont val="Times New Roman"/>
            <charset val="134"/>
          </rPr>
          <t xml:space="preserve">
</t>
        </r>
        <r>
          <rPr>
            <b/>
            <sz val="14"/>
            <rFont val="Times New Roman"/>
            <charset val="134"/>
          </rPr>
          <t>Julio</t>
        </r>
        <r>
          <rPr>
            <sz val="14"/>
            <rFont val="Times New Roman"/>
            <charset val="134"/>
          </rPr>
          <t xml:space="preserve">
May</t>
        </r>
        <r>
          <rPr>
            <sz val="16"/>
            <rFont val="Times New Roman"/>
            <charset val="134"/>
          </rPr>
          <t xml:space="preserve">ra Q1050
Zuly     Q457
Sherly Q500
Irma  Q613
Sonia   Q500
Zuly      Q1,050
</t>
        </r>
        <r>
          <rPr>
            <b/>
            <sz val="16"/>
            <rFont val="Times New Roman"/>
            <charset val="134"/>
          </rPr>
          <t>TotalQ4170</t>
        </r>
      </text>
    </comment>
    <comment ref="DA419" authorId="2">
      <text>
        <r>
          <rPr>
            <sz val="9"/>
            <rFont val="Times New Roman"/>
            <charset val="134"/>
          </rPr>
          <t xml:space="preserve">
</t>
        </r>
        <r>
          <rPr>
            <sz val="14"/>
            <rFont val="Times New Roman"/>
            <charset val="134"/>
          </rPr>
          <t>Zuly Q1,050</t>
        </r>
        <r>
          <rPr>
            <sz val="9"/>
            <rFont val="Times New Roman"/>
            <charset val="134"/>
          </rPr>
          <t xml:space="preserve">
</t>
        </r>
        <r>
          <rPr>
            <sz val="14"/>
            <rFont val="Times New Roman"/>
            <charset val="134"/>
          </rPr>
          <t xml:space="preserve">Zuly   Q1050
Zuly  Q1050
</t>
        </r>
        <r>
          <rPr>
            <b/>
            <sz val="16"/>
            <rFont val="Times New Roman"/>
            <charset val="134"/>
          </rPr>
          <t>Total Q3,150</t>
        </r>
        <r>
          <rPr>
            <sz val="9"/>
            <rFont val="Times New Roman"/>
            <charset val="134"/>
          </rPr>
          <t xml:space="preserve">
</t>
        </r>
      </text>
    </comment>
    <comment ref="DC419" authorId="2">
      <text>
        <r>
          <rPr>
            <sz val="18"/>
            <rFont val="Times New Roman"/>
            <charset val="134"/>
          </rPr>
          <t xml:space="preserve">
Zuly Q1,050 Lineamientos Huehuetenango</t>
        </r>
      </text>
    </comment>
    <comment ref="DE419" authorId="2">
      <text>
        <r>
          <rPr>
            <b/>
            <u/>
            <sz val="9"/>
            <rFont val="Times New Roman"/>
            <charset val="134"/>
          </rPr>
          <t xml:space="preserve">
</t>
        </r>
        <r>
          <rPr>
            <b/>
            <u/>
            <sz val="18"/>
            <rFont val="Times New Roman"/>
            <charset val="134"/>
          </rPr>
          <t>VIATICOS renglón 011 y 021</t>
        </r>
        <r>
          <rPr>
            <sz val="18"/>
            <rFont val="Times New Roman"/>
            <charset val="134"/>
          </rPr>
          <t xml:space="preserve">
Asistencia y acompañamiento  técnico a municipalidades  e instituciones  priorizadas
Consuelo del 15 al 17/10/2025 POPTUN Q600
 Zuly 22 al 24/09/2025 =   Q1,150 
Total Q1,750
</t>
        </r>
        <r>
          <rPr>
            <b/>
            <sz val="24"/>
            <rFont val="Times New Roman"/>
            <charset val="134"/>
          </rPr>
          <t>Saldo 22,619</t>
        </r>
      </text>
    </comment>
    <comment ref="D420" authorId="1">
      <text>
        <r>
          <rPr>
            <sz val="9"/>
            <rFont val="Tahoma"/>
            <charset val="134"/>
          </rPr>
          <t xml:space="preserve">
</t>
        </r>
        <r>
          <rPr>
            <b/>
            <sz val="16"/>
            <rFont val="Tahoma"/>
            <charset val="134"/>
          </rPr>
          <t>31 Entidades nivel central</t>
        </r>
        <r>
          <rPr>
            <sz val="16"/>
            <rFont val="Tahoma"/>
            <charset val="134"/>
          </rPr>
          <t xml:space="preserve">
Lienamientos Politicas Públicas /Asistencias y asesorias Técnicas
</t>
        </r>
        <r>
          <rPr>
            <b/>
            <sz val="16"/>
            <rFont val="Tahoma"/>
            <charset val="134"/>
          </rPr>
          <t xml:space="preserve">
40 Gobiernos locales</t>
        </r>
        <r>
          <rPr>
            <sz val="16"/>
            <rFont val="Tahoma"/>
            <charset val="134"/>
          </rPr>
          <t xml:space="preserve">
Lienamientos Politicas Públicas /Red de DMM y Asistencias/ asesorias Técnicas
</t>
        </r>
        <r>
          <rPr>
            <b/>
            <sz val="16"/>
            <rFont val="Tahoma"/>
            <charset val="134"/>
          </rPr>
          <t>Total 71  entidades</t>
        </r>
        <r>
          <rPr>
            <sz val="16"/>
            <rFont val="Tahoma"/>
            <charset val="134"/>
          </rPr>
          <t xml:space="preserve">
Capacitar al personal de DGPPEHM con presupuesto</t>
        </r>
      </text>
    </comment>
    <comment ref="CV420" authorId="1">
      <text>
        <r>
          <rPr>
            <sz val="14"/>
            <rFont val="Tahoma"/>
            <charset val="134"/>
          </rPr>
          <t xml:space="preserve">
Energia electrica de
 Huehuetenango Q1200 /3  Q400 cuatrimestre  
</t>
        </r>
      </text>
    </comment>
    <comment ref="DA420" authorId="1">
      <text>
        <r>
          <rPr>
            <sz val="14"/>
            <rFont val="Tahoma"/>
            <charset val="134"/>
          </rPr>
          <t xml:space="preserve">
Energia electrica de
 Huehuetenango Q1200 /3  Q400 cuatrimestre  
</t>
        </r>
      </text>
    </comment>
    <comment ref="DF420" authorId="1">
      <text>
        <r>
          <rPr>
            <sz val="14"/>
            <rFont val="Tahoma"/>
            <charset val="134"/>
          </rPr>
          <t xml:space="preserve">
Energia electrica de
 Huehuetenango Q1200 /3  Q400 cuatrimestre  
</t>
        </r>
      </text>
    </comment>
    <comment ref="D421" authorId="1">
      <text>
        <r>
          <rPr>
            <sz val="9"/>
            <rFont val="Tahoma"/>
            <charset val="134"/>
          </rPr>
          <t xml:space="preserve">
</t>
        </r>
        <r>
          <rPr>
            <b/>
            <sz val="16"/>
            <rFont val="Tahoma"/>
            <charset val="134"/>
          </rPr>
          <t>31 Entidades nivel central</t>
        </r>
        <r>
          <rPr>
            <sz val="16"/>
            <rFont val="Tahoma"/>
            <charset val="134"/>
          </rPr>
          <t xml:space="preserve">
Lienamientos Politicas Públicas /Asistencias y asesorias Técnicas
</t>
        </r>
        <r>
          <rPr>
            <b/>
            <sz val="16"/>
            <rFont val="Tahoma"/>
            <charset val="134"/>
          </rPr>
          <t xml:space="preserve">
40 Gobiernos locales</t>
        </r>
        <r>
          <rPr>
            <sz val="16"/>
            <rFont val="Tahoma"/>
            <charset val="134"/>
          </rPr>
          <t xml:space="preserve">
Lienamientos Politicas Públicas /Red de DMM y Asistencias/ asesorias Técnicas
</t>
        </r>
        <r>
          <rPr>
            <b/>
            <sz val="16"/>
            <rFont val="Tahoma"/>
            <charset val="134"/>
          </rPr>
          <t>Total 71  entidades</t>
        </r>
        <r>
          <rPr>
            <sz val="16"/>
            <rFont val="Tahoma"/>
            <charset val="134"/>
          </rPr>
          <t xml:space="preserve">
Capacitar al personal de DGPPEHM con presupuesto</t>
        </r>
      </text>
    </comment>
    <comment ref="CU421" authorId="2">
      <text>
        <r>
          <rPr>
            <b/>
            <u/>
            <sz val="16"/>
            <rFont val="Times New Roman"/>
            <charset val="134"/>
          </rPr>
          <t>Reconocimiento de gasto a personal 029</t>
        </r>
        <r>
          <rPr>
            <sz val="16"/>
            <rFont val="Times New Roman"/>
            <charset val="134"/>
          </rPr>
          <t xml:space="preserve">
</t>
        </r>
        <r>
          <rPr>
            <b/>
            <sz val="16"/>
            <rFont val="Times New Roman"/>
            <charset val="134"/>
          </rPr>
          <t xml:space="preserve">Asistencia y acompañamiento técnico a municipalidades  e instituciones </t>
        </r>
        <r>
          <rPr>
            <sz val="18"/>
            <rFont val="Times New Roman"/>
            <charset val="134"/>
          </rPr>
          <t>priorizadas.
Visitas de asistencia técnica a municipalidades 
utilizarían 5 días al mes para visitar a municipalidades
Inga Regina Q4,626.20</t>
        </r>
      </text>
    </comment>
    <comment ref="D423" authorId="1">
      <text>
        <r>
          <rPr>
            <sz val="9"/>
            <rFont val="Tahoma"/>
            <charset val="134"/>
          </rPr>
          <t xml:space="preserve">
</t>
        </r>
        <r>
          <rPr>
            <b/>
            <sz val="16"/>
            <rFont val="Tahoma"/>
            <charset val="134"/>
          </rPr>
          <t>31 Entidades nivel central</t>
        </r>
        <r>
          <rPr>
            <sz val="16"/>
            <rFont val="Tahoma"/>
            <charset val="134"/>
          </rPr>
          <t xml:space="preserve">
Lienamientos Politicas Públicas /Asistencias y asesorias Técnicas
</t>
        </r>
        <r>
          <rPr>
            <b/>
            <sz val="16"/>
            <rFont val="Tahoma"/>
            <charset val="134"/>
          </rPr>
          <t xml:space="preserve">
40 Gobiernos locales</t>
        </r>
        <r>
          <rPr>
            <sz val="16"/>
            <rFont val="Tahoma"/>
            <charset val="134"/>
          </rPr>
          <t xml:space="preserve">
Lienamientos Politicas Públicas /Red de DMM y Asistencias/ asesorias Técnicas
</t>
        </r>
        <r>
          <rPr>
            <b/>
            <sz val="16"/>
            <rFont val="Tahoma"/>
            <charset val="134"/>
          </rPr>
          <t>Total 71  entidades</t>
        </r>
        <r>
          <rPr>
            <sz val="16"/>
            <rFont val="Tahoma"/>
            <charset val="134"/>
          </rPr>
          <t xml:space="preserve">
Capacitar al personal de DGPPEHM con presupuesto</t>
        </r>
      </text>
    </comment>
    <comment ref="CT423" authorId="1">
      <text>
        <r>
          <rPr>
            <b/>
            <sz val="14"/>
            <rFont val="Tahoma"/>
            <charset val="134"/>
          </rPr>
          <t>FEBRERO</t>
        </r>
        <r>
          <rPr>
            <sz val="14"/>
            <rFont val="Tahoma"/>
            <charset val="134"/>
          </rPr>
          <t xml:space="preserve">
</t>
        </r>
        <r>
          <rPr>
            <sz val="16"/>
            <rFont val="Tahoma"/>
            <charset val="134"/>
          </rPr>
          <t xml:space="preserve"> Lineamientos  Alta Verapaz 17*3*Q90
promedio 34 personas</t>
        </r>
      </text>
    </comment>
    <comment ref="CV423" authorId="1">
      <text>
        <r>
          <rPr>
            <b/>
            <sz val="16"/>
            <rFont val="Tahoma"/>
            <charset val="134"/>
          </rPr>
          <t>ABRIL</t>
        </r>
        <r>
          <rPr>
            <sz val="16"/>
            <rFont val="Tahoma"/>
            <charset val="134"/>
          </rPr>
          <t xml:space="preserve">
Lineamientos Jalapa 7*3*Q90=  Q1,890
Lineamientos Baja Verapaz 8*3*Q90  Q2,160 </t>
        </r>
        <r>
          <rPr>
            <b/>
            <sz val="16"/>
            <rFont val="Tahoma"/>
            <charset val="134"/>
          </rPr>
          <t>Promedio Q1,800</t>
        </r>
        <r>
          <rPr>
            <sz val="16"/>
            <rFont val="Tahoma"/>
            <charset val="134"/>
          </rPr>
          <t xml:space="preserve">
Lineamientos Peten  14*3*Q90 =Q3,780 </t>
        </r>
        <r>
          <rPr>
            <b/>
            <sz val="16"/>
            <rFont val="Tahoma"/>
            <charset val="134"/>
          </rPr>
          <t>Promedio Q3,150</t>
        </r>
        <r>
          <rPr>
            <sz val="16"/>
            <rFont val="Tahoma"/>
            <charset val="134"/>
          </rPr>
          <t xml:space="preserve">
Lineamientos Izabal 5*3*Q90= Q1,350   
Lineamientos El Progreso 8*3*Q90= Q2160
</t>
        </r>
        <r>
          <rPr>
            <b/>
            <sz val="16"/>
            <rFont val="Tahoma"/>
            <charset val="134"/>
          </rPr>
          <t>Promedio</t>
        </r>
        <r>
          <rPr>
            <sz val="16"/>
            <rFont val="Tahoma"/>
            <charset val="134"/>
          </rPr>
          <t xml:space="preserve"> </t>
        </r>
        <r>
          <rPr>
            <b/>
            <sz val="16"/>
            <rFont val="Tahoma"/>
            <charset val="134"/>
          </rPr>
          <t>Q8,460</t>
        </r>
        <r>
          <rPr>
            <sz val="16"/>
            <rFont val="Tahoma"/>
            <charset val="134"/>
          </rPr>
          <t xml:space="preserve">
</t>
        </r>
      </text>
    </comment>
    <comment ref="CX423" authorId="1">
      <text>
        <r>
          <rPr>
            <b/>
            <sz val="14"/>
            <rFont val="Tahoma"/>
            <charset val="134"/>
          </rPr>
          <t xml:space="preserve">MAYO
</t>
        </r>
        <r>
          <rPr>
            <b/>
            <sz val="16"/>
            <rFont val="Tahoma"/>
            <charset val="134"/>
          </rPr>
          <t xml:space="preserve">1. </t>
        </r>
        <r>
          <rPr>
            <sz val="16"/>
            <rFont val="Tahoma"/>
            <charset val="134"/>
          </rPr>
          <t>Lineamientos Quetzaltenango 24*3*Q90= Q6,480  /</t>
        </r>
        <r>
          <rPr>
            <b/>
            <sz val="16"/>
            <rFont val="Tahoma"/>
            <charset val="134"/>
          </rPr>
          <t xml:space="preserve"> Promedio</t>
        </r>
        <r>
          <rPr>
            <sz val="16"/>
            <rFont val="Tahoma"/>
            <charset val="134"/>
          </rPr>
          <t xml:space="preserve"> </t>
        </r>
        <r>
          <rPr>
            <b/>
            <sz val="16"/>
            <rFont val="Tahoma"/>
            <charset val="134"/>
          </rPr>
          <t xml:space="preserve">Q5,400 </t>
        </r>
        <r>
          <rPr>
            <sz val="16"/>
            <rFont val="Tahoma"/>
            <charset val="134"/>
          </rPr>
          <t xml:space="preserve">
</t>
        </r>
        <r>
          <rPr>
            <b/>
            <sz val="16"/>
            <rFont val="Tahoma"/>
            <charset val="134"/>
          </rPr>
          <t xml:space="preserve">
2. </t>
        </r>
        <r>
          <rPr>
            <sz val="16"/>
            <rFont val="Tahoma"/>
            <charset val="134"/>
          </rPr>
          <t xml:space="preserve">LineamientosSan Marcos 30*3*Q90 = Q8,100 / </t>
        </r>
        <r>
          <rPr>
            <b/>
            <sz val="16"/>
            <rFont val="Tahoma"/>
            <charset val="134"/>
          </rPr>
          <t>Promedio Q6,300</t>
        </r>
        <r>
          <rPr>
            <sz val="16"/>
            <rFont val="Tahoma"/>
            <charset val="134"/>
          </rPr>
          <t xml:space="preserve">
4. Lineamiento Santa Rosa 14*3*Q90 =  Q3,780 </t>
        </r>
        <r>
          <rPr>
            <b/>
            <sz val="16"/>
            <rFont val="Tahoma"/>
            <charset val="134"/>
          </rPr>
          <t>Promedio Q3,150</t>
        </r>
        <r>
          <rPr>
            <sz val="16"/>
            <rFont val="Tahoma"/>
            <charset val="134"/>
          </rPr>
          <t xml:space="preserve">
5. Lineamientos Quiché   21*3*90= Q5,670  </t>
        </r>
        <r>
          <rPr>
            <b/>
            <sz val="16"/>
            <rFont val="Tahoma"/>
            <charset val="134"/>
          </rPr>
          <t>Promedio Q4,050</t>
        </r>
        <r>
          <rPr>
            <sz val="16"/>
            <rFont val="Tahoma"/>
            <charset val="134"/>
          </rPr>
          <t xml:space="preserve">
6 Lineamientos Guatemala Q4020 se dejo tentativo, 17 municipalidades * 3 personas 
17*3*Q90 Q4590 P</t>
        </r>
        <r>
          <rPr>
            <b/>
            <sz val="16"/>
            <rFont val="Tahoma"/>
            <charset val="134"/>
          </rPr>
          <t>romedio Q4,050</t>
        </r>
        <r>
          <rPr>
            <sz val="16"/>
            <rFont val="Tahoma"/>
            <charset val="134"/>
          </rPr>
          <t xml:space="preserve">
</t>
        </r>
        <r>
          <rPr>
            <b/>
            <sz val="16"/>
            <rFont val="Tahoma"/>
            <charset val="134"/>
          </rPr>
          <t>Q22,950 promedio</t>
        </r>
      </text>
    </comment>
    <comment ref="CY423" authorId="1">
      <text>
        <r>
          <rPr>
            <sz val="9"/>
            <rFont val="Tahoma"/>
            <charset val="134"/>
          </rPr>
          <t xml:space="preserve">
</t>
        </r>
        <r>
          <rPr>
            <b/>
            <sz val="16"/>
            <rFont val="Tahoma"/>
            <charset val="134"/>
          </rPr>
          <t>JUNIO</t>
        </r>
        <r>
          <rPr>
            <sz val="16"/>
            <rFont val="Tahoma"/>
            <charset val="134"/>
          </rPr>
          <t xml:space="preserve">
1. Lineamientos Suchitepequez 21*3*Q90= Q5,670 P</t>
        </r>
        <r>
          <rPr>
            <b/>
            <sz val="16"/>
            <rFont val="Tahoma"/>
            <charset val="134"/>
          </rPr>
          <t>romedio Q4,500</t>
        </r>
        <r>
          <rPr>
            <sz val="16"/>
            <rFont val="Tahoma"/>
            <charset val="134"/>
          </rPr>
          <t xml:space="preserve">
2. Lineamientos Sacatepéquez 16*3*Q90 = Q4,320  
3. Lineamientos Chimaltenango 16*3*Q90= Q4,320</t>
        </r>
        <r>
          <rPr>
            <b/>
            <sz val="16"/>
            <rFont val="Tahoma"/>
            <charset val="134"/>
          </rPr>
          <t xml:space="preserve"> Promedio Q3,150</t>
        </r>
        <r>
          <rPr>
            <sz val="16"/>
            <rFont val="Tahoma"/>
            <charset val="134"/>
          </rPr>
          <t xml:space="preserve">
4. Lineamientos  Jutiapa        17*3*Q90  =  Q4,590
</t>
        </r>
        <r>
          <rPr>
            <b/>
            <sz val="16"/>
            <rFont val="Tahoma"/>
            <charset val="134"/>
          </rPr>
          <t>Promedio</t>
        </r>
        <r>
          <rPr>
            <sz val="16"/>
            <rFont val="Tahoma"/>
            <charset val="134"/>
          </rPr>
          <t xml:space="preserve"> </t>
        </r>
        <r>
          <rPr>
            <b/>
            <sz val="16"/>
            <rFont val="Tahoma"/>
            <charset val="134"/>
          </rPr>
          <t>Q16,560</t>
        </r>
      </text>
    </comment>
    <comment ref="CZ423" authorId="1">
      <text>
        <r>
          <rPr>
            <sz val="9"/>
            <rFont val="Tahoma"/>
            <charset val="134"/>
          </rPr>
          <t xml:space="preserve">
</t>
        </r>
        <r>
          <rPr>
            <b/>
            <sz val="16"/>
            <rFont val="Tahoma"/>
            <charset val="134"/>
          </rPr>
          <t xml:space="preserve">Julio </t>
        </r>
        <r>
          <rPr>
            <sz val="16"/>
            <rFont val="Tahoma"/>
            <charset val="134"/>
          </rPr>
          <t xml:space="preserve">
1. Lineamientos Zacapa 11*3*Q90 Q2,970
2. Lineamientos Reu    9*3*Q90=     Q2,430
3. Lineamientos Chiquimula  11*3*Q90  Q2,970
</t>
        </r>
        <r>
          <rPr>
            <b/>
            <sz val="16"/>
            <rFont val="Tahoma"/>
            <charset val="134"/>
          </rPr>
          <t>Q8,370</t>
        </r>
        <r>
          <rPr>
            <sz val="16"/>
            <rFont val="Tahoma"/>
            <charset val="134"/>
          </rPr>
          <t xml:space="preserve">
</t>
        </r>
      </text>
    </comment>
    <comment ref="DA423" authorId="1">
      <text>
        <r>
          <rPr>
            <sz val="9"/>
            <rFont val="Tahoma"/>
            <charset val="134"/>
          </rPr>
          <t xml:space="preserve">
</t>
        </r>
        <r>
          <rPr>
            <b/>
            <sz val="14"/>
            <rFont val="Tahoma"/>
            <charset val="134"/>
          </rPr>
          <t>AGOSTO</t>
        </r>
        <r>
          <rPr>
            <sz val="9"/>
            <rFont val="Tahoma"/>
            <charset val="134"/>
          </rPr>
          <t xml:space="preserve">
</t>
        </r>
        <r>
          <rPr>
            <sz val="16"/>
            <rFont val="Tahoma"/>
            <charset val="134"/>
          </rPr>
          <t xml:space="preserve">1. Lineamientos Sololá  19*3*Q90= Q5,130
2. Lineamientos Toto 8*3*Q90= Q2,160
3. Lineamientos Huehuetenango 33*3*Q90 Q8,910 </t>
        </r>
        <r>
          <rPr>
            <b/>
            <sz val="16"/>
            <rFont val="Tahoma"/>
            <charset val="134"/>
          </rPr>
          <t>Promedio Q6,300</t>
        </r>
        <r>
          <rPr>
            <sz val="16"/>
            <rFont val="Tahoma"/>
            <charset val="134"/>
          </rPr>
          <t xml:space="preserve">
4. Lineamientos Escuintla 14*3*Q90 =  Q3,780
</t>
        </r>
        <r>
          <rPr>
            <b/>
            <sz val="16"/>
            <rFont val="Tahoma"/>
            <charset val="134"/>
          </rPr>
          <t xml:space="preserve">Promedio </t>
        </r>
        <r>
          <rPr>
            <b/>
            <sz val="14"/>
            <rFont val="Tahoma"/>
            <charset val="134"/>
          </rPr>
          <t>Q17,370</t>
        </r>
      </text>
    </comment>
    <comment ref="D424" authorId="1">
      <text>
        <r>
          <rPr>
            <sz val="16"/>
            <rFont val="Tahoma"/>
            <charset val="134"/>
          </rPr>
          <t xml:space="preserve">
29 Comisiones (1 nacional, 6 regionales y 22 deptales)
</t>
        </r>
        <r>
          <rPr>
            <u/>
            <sz val="16"/>
            <rFont val="Tahoma"/>
            <charset val="134"/>
          </rPr>
          <t xml:space="preserve">53 </t>
        </r>
        <r>
          <rPr>
            <sz val="16"/>
            <rFont val="Tahoma"/>
            <charset val="134"/>
          </rPr>
          <t>COMUDES
82 entidades
22 ASAMBLEAS (años 2026 y 2028)
CC (abril, jul y nov) 
Mesa Tematica Mujeres (Mar, Jul y nov)</t>
        </r>
        <r>
          <rPr>
            <sz val="10"/>
            <rFont val="Tahoma"/>
            <charset val="134"/>
          </rPr>
          <t xml:space="preserve">
</t>
        </r>
      </text>
    </comment>
    <comment ref="D425" authorId="1">
      <text>
        <r>
          <rPr>
            <sz val="16"/>
            <rFont val="Tahoma"/>
            <charset val="134"/>
          </rPr>
          <t xml:space="preserve">
29 Comisiones (1 nacional, 6 regionales y 22 deptales)
</t>
        </r>
        <r>
          <rPr>
            <u/>
            <sz val="16"/>
            <rFont val="Tahoma"/>
            <charset val="134"/>
          </rPr>
          <t xml:space="preserve">53 </t>
        </r>
        <r>
          <rPr>
            <sz val="16"/>
            <rFont val="Tahoma"/>
            <charset val="134"/>
          </rPr>
          <t>COMUDES
82 entidades
22 ASAMBLEAS (años 2026 y 2028)
CC (abril, jul y nov) 
Mesa Tematica Mujeres (Mar, Jul y nov)</t>
        </r>
        <r>
          <rPr>
            <sz val="10"/>
            <rFont val="Tahoma"/>
            <charset val="134"/>
          </rPr>
          <t xml:space="preserve">
</t>
        </r>
      </text>
    </comment>
    <comment ref="D426" authorId="1">
      <text>
        <r>
          <rPr>
            <sz val="16"/>
            <rFont val="Tahoma"/>
            <charset val="134"/>
          </rPr>
          <t xml:space="preserve">
29 Comisiones (1 nacional, 6 regionales y 22 deptales)
</t>
        </r>
        <r>
          <rPr>
            <u/>
            <sz val="16"/>
            <rFont val="Tahoma"/>
            <charset val="134"/>
          </rPr>
          <t xml:space="preserve">53 </t>
        </r>
        <r>
          <rPr>
            <sz val="16"/>
            <rFont val="Tahoma"/>
            <charset val="134"/>
          </rPr>
          <t>COMUDES
82 entidades
22 ASAMBLEAS (años 2026 y 2028)
CC (abril, jul y nov) 
Mesa Tematica Mujeres (Mar, Jul y nov)</t>
        </r>
        <r>
          <rPr>
            <sz val="10"/>
            <rFont val="Tahoma"/>
            <charset val="134"/>
          </rPr>
          <t xml:space="preserve">
</t>
        </r>
      </text>
    </comment>
    <comment ref="CY427" authorId="1">
      <text>
        <r>
          <rPr>
            <b/>
            <sz val="14"/>
            <rFont val="Tahoma"/>
            <charset val="134"/>
          </rPr>
          <t>Evaluación PNODIM</t>
        </r>
        <r>
          <rPr>
            <sz val="9"/>
            <rFont val="Tahoma"/>
            <charset val="134"/>
          </rPr>
          <t xml:space="preserve">
</t>
        </r>
        <r>
          <rPr>
            <sz val="14"/>
            <rFont val="Tahoma"/>
            <charset val="134"/>
          </rPr>
          <t xml:space="preserve">6 eventos de 50 personas  cada uno *Q90=Q27,000
3 eventos de nivel central
3 departamentales 
Con organizaciones de mujeres 
</t>
        </r>
      </text>
    </comment>
    <comment ref="CZ427" authorId="1">
      <text>
        <r>
          <rPr>
            <b/>
            <sz val="12"/>
            <rFont val="Tahoma"/>
            <charset val="134"/>
          </rPr>
          <t>Evaluación PNODIM</t>
        </r>
        <r>
          <rPr>
            <sz val="9"/>
            <rFont val="Tahoma"/>
            <charset val="134"/>
          </rPr>
          <t xml:space="preserve">
</t>
        </r>
        <r>
          <rPr>
            <sz val="14"/>
            <rFont val="Tahoma"/>
            <charset val="134"/>
          </rPr>
          <t xml:space="preserve">6 eventos de 50 personas  cada uno *Q90=Q27,000
6 departamentales 
Con organizaciones de mujeres 
</t>
        </r>
      </text>
    </comment>
    <comment ref="DA427" authorId="1">
      <text>
        <r>
          <rPr>
            <b/>
            <sz val="12"/>
            <rFont val="Tahoma"/>
            <charset val="134"/>
          </rPr>
          <t>Evaluación PNODIM</t>
        </r>
        <r>
          <rPr>
            <sz val="9"/>
            <rFont val="Tahoma"/>
            <charset val="134"/>
          </rPr>
          <t xml:space="preserve">
</t>
        </r>
        <r>
          <rPr>
            <sz val="14"/>
            <rFont val="Tahoma"/>
            <charset val="134"/>
          </rPr>
          <t xml:space="preserve">6 eventos de 50 personas  cada uno *Q90=Q27,000
5 departamentales 
Con organizaciones de mujeres 
</t>
        </r>
      </text>
    </comment>
    <comment ref="DC427" authorId="1">
      <text>
        <r>
          <rPr>
            <b/>
            <sz val="12"/>
            <rFont val="Tahoma"/>
            <charset val="134"/>
          </rPr>
          <t>Evaluación PNODIM</t>
        </r>
        <r>
          <rPr>
            <sz val="9"/>
            <rFont val="Tahoma"/>
            <charset val="134"/>
          </rPr>
          <t xml:space="preserve">
</t>
        </r>
        <r>
          <rPr>
            <sz val="16"/>
            <rFont val="Tahoma"/>
            <charset val="134"/>
          </rPr>
          <t xml:space="preserve">7 </t>
        </r>
        <r>
          <rPr>
            <sz val="14"/>
            <rFont val="Tahoma"/>
            <charset val="134"/>
          </rPr>
          <t xml:space="preserve">eventos de 50 personas  cada uno *Q90=Q31,500
7 departamentales 
Con organizaciones de mujeres 
</t>
        </r>
      </text>
    </comment>
    <comment ref="CY428" authorId="1">
      <text>
        <r>
          <rPr>
            <b/>
            <sz val="14"/>
            <rFont val="Tahoma"/>
            <charset val="134"/>
          </rPr>
          <t>Evaluación PNODIM</t>
        </r>
        <r>
          <rPr>
            <sz val="9"/>
            <rFont val="Tahoma"/>
            <charset val="134"/>
          </rPr>
          <t xml:space="preserve">
</t>
        </r>
        <r>
          <rPr>
            <sz val="14"/>
            <rFont val="Tahoma"/>
            <charset val="134"/>
          </rPr>
          <t xml:space="preserve">6 eventos de 50 personas  cada uno *Q90=Q27,000
3 eventos de nivel central
3 departamentales 
Con organizaciones de mujeres 
</t>
        </r>
      </text>
    </comment>
    <comment ref="CZ428" authorId="1">
      <text>
        <r>
          <rPr>
            <b/>
            <sz val="12"/>
            <rFont val="Tahoma"/>
            <charset val="134"/>
          </rPr>
          <t>Evaluación PNODIM</t>
        </r>
        <r>
          <rPr>
            <sz val="9"/>
            <rFont val="Tahoma"/>
            <charset val="134"/>
          </rPr>
          <t xml:space="preserve">
</t>
        </r>
        <r>
          <rPr>
            <sz val="14"/>
            <rFont val="Tahoma"/>
            <charset val="134"/>
          </rPr>
          <t xml:space="preserve">6 eventos de 50 personas  cada uno *Q90=Q27,000
6 departamentales 
Con organizaciones de mujeres 
</t>
        </r>
      </text>
    </comment>
    <comment ref="DA428" authorId="1">
      <text>
        <r>
          <rPr>
            <b/>
            <sz val="12"/>
            <rFont val="Tahoma"/>
            <charset val="134"/>
          </rPr>
          <t>Evaluación PNODIM</t>
        </r>
        <r>
          <rPr>
            <sz val="9"/>
            <rFont val="Tahoma"/>
            <charset val="134"/>
          </rPr>
          <t xml:space="preserve">
</t>
        </r>
        <r>
          <rPr>
            <sz val="14"/>
            <rFont val="Tahoma"/>
            <charset val="134"/>
          </rPr>
          <t xml:space="preserve">6 eventos de 50 personas  cada uno *Q90=Q27,000
5 departamentales 
Con organizaciones de mujeres 
</t>
        </r>
      </text>
    </comment>
    <comment ref="DC428" authorId="1">
      <text>
        <r>
          <rPr>
            <b/>
            <sz val="12"/>
            <rFont val="Tahoma"/>
            <charset val="134"/>
          </rPr>
          <t>Evaluación PNODIM</t>
        </r>
        <r>
          <rPr>
            <sz val="9"/>
            <rFont val="Tahoma"/>
            <charset val="134"/>
          </rPr>
          <t xml:space="preserve">
</t>
        </r>
        <r>
          <rPr>
            <sz val="16"/>
            <rFont val="Tahoma"/>
            <charset val="134"/>
          </rPr>
          <t xml:space="preserve">7 </t>
        </r>
        <r>
          <rPr>
            <sz val="14"/>
            <rFont val="Tahoma"/>
            <charset val="134"/>
          </rPr>
          <t xml:space="preserve">eventos de 50 personas  cada uno *Q90=Q31,500
7 departamentales 
Con organizaciones de mujeres 
</t>
        </r>
      </text>
    </comment>
    <comment ref="D442" authorId="1">
      <text>
        <r>
          <rPr>
            <sz val="16"/>
            <rFont val="Tahoma"/>
            <charset val="134"/>
          </rPr>
          <t xml:space="preserve">
29 Comisiones (1 nacional, 6 regionales y 22 deptales)
</t>
        </r>
        <r>
          <rPr>
            <u/>
            <sz val="16"/>
            <rFont val="Tahoma"/>
            <charset val="134"/>
          </rPr>
          <t xml:space="preserve">53 </t>
        </r>
        <r>
          <rPr>
            <sz val="16"/>
            <rFont val="Tahoma"/>
            <charset val="134"/>
          </rPr>
          <t>COMUDES
82 entidades
22 ASAMBLEAS (años 2026 y 2028)
CC (abril, jul y nov) 
Mesa Tematica Mujeres (Mar, Jul y nov)</t>
        </r>
        <r>
          <rPr>
            <sz val="10"/>
            <rFont val="Tahoma"/>
            <charset val="134"/>
          </rPr>
          <t xml:space="preserve">
</t>
        </r>
      </text>
    </comment>
    <comment ref="D443" authorId="1">
      <text>
        <r>
          <rPr>
            <sz val="16"/>
            <rFont val="Tahoma"/>
            <charset val="134"/>
          </rPr>
          <t xml:space="preserve">
29 Comisiones (1 nacional, 6 regionales y 22 deptales)
</t>
        </r>
        <r>
          <rPr>
            <u/>
            <sz val="16"/>
            <rFont val="Tahoma"/>
            <charset val="134"/>
          </rPr>
          <t xml:space="preserve">53 </t>
        </r>
        <r>
          <rPr>
            <sz val="16"/>
            <rFont val="Tahoma"/>
            <charset val="134"/>
          </rPr>
          <t>COMUDES
82 entidades
22 ASAMBLEAS (años 2026 y 2028)
CC (abril, jul y nov) 
Mesa Tematica Mujeres (Mar, Jul y nov)</t>
        </r>
        <r>
          <rPr>
            <sz val="10"/>
            <rFont val="Tahoma"/>
            <charset val="134"/>
          </rPr>
          <t xml:space="preserve">
</t>
        </r>
      </text>
    </comment>
    <comment ref="DD444" authorId="2">
      <text>
        <r>
          <rPr>
            <sz val="9"/>
            <rFont val="Times New Roman"/>
            <charset val="134"/>
          </rPr>
          <t xml:space="preserve">
</t>
        </r>
        <r>
          <rPr>
            <b/>
            <sz val="20"/>
            <rFont val="Times New Roman"/>
            <charset val="134"/>
          </rPr>
          <t>RENGLÖN 241</t>
        </r>
        <r>
          <rPr>
            <sz val="20"/>
            <rFont val="Times New Roman"/>
            <charset val="134"/>
          </rPr>
          <t xml:space="preserve">
</t>
        </r>
        <r>
          <rPr>
            <b/>
            <sz val="22"/>
            <rFont val="Times New Roman"/>
            <charset val="134"/>
          </rPr>
          <t xml:space="preserve">CODIGO 32989  </t>
        </r>
        <r>
          <rPr>
            <sz val="22"/>
            <rFont val="Times New Roman"/>
            <charset val="134"/>
          </rPr>
          <t xml:space="preserve">
papel Bond Q2,394.95
</t>
        </r>
        <r>
          <rPr>
            <b/>
            <sz val="22"/>
            <rFont val="Times New Roman"/>
            <charset val="134"/>
          </rPr>
          <t>CODIGO 70452</t>
        </r>
        <r>
          <rPr>
            <sz val="22"/>
            <rFont val="Times New Roman"/>
            <charset val="134"/>
          </rPr>
          <t xml:space="preserve">
Papel arcoiris  Q700
</t>
        </r>
        <r>
          <rPr>
            <b/>
            <sz val="22"/>
            <rFont val="Times New Roman"/>
            <charset val="134"/>
          </rPr>
          <t>Total Q3,094.95</t>
        </r>
      </text>
    </comment>
    <comment ref="DF444" authorId="2">
      <text>
        <r>
          <rPr>
            <sz val="9"/>
            <rFont val="Times New Roman"/>
            <charset val="134"/>
          </rPr>
          <t xml:space="preserve">
</t>
        </r>
        <r>
          <rPr>
            <b/>
            <sz val="20"/>
            <rFont val="Times New Roman"/>
            <charset val="134"/>
          </rPr>
          <t>RENGLÖN 241</t>
        </r>
        <r>
          <rPr>
            <sz val="20"/>
            <rFont val="Times New Roman"/>
            <charset val="134"/>
          </rPr>
          <t xml:space="preserve">
</t>
        </r>
        <r>
          <rPr>
            <b/>
            <sz val="22"/>
            <rFont val="Times New Roman"/>
            <charset val="134"/>
          </rPr>
          <t xml:space="preserve">CODIGO 32989  </t>
        </r>
        <r>
          <rPr>
            <sz val="22"/>
            <rFont val="Times New Roman"/>
            <charset val="134"/>
          </rPr>
          <t xml:space="preserve">
papel Bond Q2,394.95
</t>
        </r>
        <r>
          <rPr>
            <b/>
            <sz val="22"/>
            <rFont val="Times New Roman"/>
            <charset val="134"/>
          </rPr>
          <t>CODIGO 70452</t>
        </r>
        <r>
          <rPr>
            <sz val="22"/>
            <rFont val="Times New Roman"/>
            <charset val="134"/>
          </rPr>
          <t xml:space="preserve">
Papel arcoiris  Q700
</t>
        </r>
        <r>
          <rPr>
            <b/>
            <sz val="22"/>
            <rFont val="Times New Roman"/>
            <charset val="134"/>
          </rPr>
          <t>Total Q3,094.95</t>
        </r>
      </text>
    </comment>
    <comment ref="DD446" authorId="2">
      <text>
        <r>
          <rPr>
            <sz val="9"/>
            <rFont val="Times New Roman"/>
            <charset val="134"/>
          </rPr>
          <t xml:space="preserve">
</t>
        </r>
        <r>
          <rPr>
            <b/>
            <sz val="16"/>
            <rFont val="Times New Roman"/>
            <charset val="134"/>
          </rPr>
          <t xml:space="preserve">RENGLÖN 242
</t>
        </r>
        <r>
          <rPr>
            <b/>
            <sz val="18"/>
            <rFont val="Times New Roman"/>
            <charset val="134"/>
          </rPr>
          <t xml:space="preserve">CODIGO 76559 </t>
        </r>
        <r>
          <rPr>
            <sz val="18"/>
            <rFont val="Times New Roman"/>
            <charset val="134"/>
          </rPr>
          <t xml:space="preserve">
Cartulina Costo Q601.50
</t>
        </r>
        <r>
          <rPr>
            <b/>
            <sz val="18"/>
            <rFont val="Times New Roman"/>
            <charset val="134"/>
          </rPr>
          <t>CODIGO 51108</t>
        </r>
        <r>
          <rPr>
            <sz val="18"/>
            <rFont val="Times New Roman"/>
            <charset val="134"/>
          </rPr>
          <t xml:space="preserve">
Cartulina Color Q805.00
</t>
        </r>
        <r>
          <rPr>
            <b/>
            <sz val="18"/>
            <rFont val="Times New Roman"/>
            <charset val="134"/>
          </rPr>
          <t>Total Q1,406.50</t>
        </r>
      </text>
    </comment>
    <comment ref="DF446" authorId="2">
      <text>
        <r>
          <rPr>
            <sz val="9"/>
            <rFont val="Times New Roman"/>
            <charset val="134"/>
          </rPr>
          <t xml:space="preserve">
</t>
        </r>
        <r>
          <rPr>
            <b/>
            <sz val="16"/>
            <rFont val="Times New Roman"/>
            <charset val="134"/>
          </rPr>
          <t xml:space="preserve">RENGLÖN 242
</t>
        </r>
        <r>
          <rPr>
            <b/>
            <sz val="18"/>
            <rFont val="Times New Roman"/>
            <charset val="134"/>
          </rPr>
          <t xml:space="preserve">CODIGO 76559 </t>
        </r>
        <r>
          <rPr>
            <sz val="18"/>
            <rFont val="Times New Roman"/>
            <charset val="134"/>
          </rPr>
          <t xml:space="preserve">
Cartulina Costo Q601.50
</t>
        </r>
        <r>
          <rPr>
            <b/>
            <sz val="18"/>
            <rFont val="Times New Roman"/>
            <charset val="134"/>
          </rPr>
          <t>CODIGO 51108</t>
        </r>
        <r>
          <rPr>
            <sz val="18"/>
            <rFont val="Times New Roman"/>
            <charset val="134"/>
          </rPr>
          <t xml:space="preserve">
Cartulina Color Q805.00
</t>
        </r>
        <r>
          <rPr>
            <b/>
            <sz val="18"/>
            <rFont val="Times New Roman"/>
            <charset val="134"/>
          </rPr>
          <t>Total Q1,406.50</t>
        </r>
      </text>
    </comment>
    <comment ref="DD448" authorId="2">
      <text>
        <r>
          <rPr>
            <b/>
            <sz val="18"/>
            <rFont val="Times New Roman"/>
            <charset val="134"/>
          </rPr>
          <t>RENGLÖN 243
CODIGO 123428 Etiquetas Q3,411</t>
        </r>
        <r>
          <rPr>
            <sz val="18"/>
            <rFont val="Times New Roman"/>
            <charset val="134"/>
          </rPr>
          <t xml:space="preserve">
</t>
        </r>
        <r>
          <rPr>
            <b/>
            <sz val="18"/>
            <rFont val="Times New Roman"/>
            <charset val="134"/>
          </rPr>
          <t>CODIGO 2193 Masking Q1,995.85</t>
        </r>
        <r>
          <rPr>
            <sz val="18"/>
            <rFont val="Times New Roman"/>
            <charset val="134"/>
          </rPr>
          <t xml:space="preserve">
</t>
        </r>
        <r>
          <rPr>
            <b/>
            <sz val="18"/>
            <rFont val="Times New Roman"/>
            <charset val="134"/>
          </rPr>
          <t>CODIGO 110540 sobre manila doble oficio Q280.00
CODIGO 2204 manila oficio Q130.00
CODIGO 34544 manila Varios Q625
Total Q6.441.85</t>
        </r>
      </text>
    </comment>
    <comment ref="DF448" authorId="2">
      <text>
        <r>
          <rPr>
            <b/>
            <sz val="18"/>
            <rFont val="Times New Roman"/>
            <charset val="134"/>
          </rPr>
          <t>RENGLÖN 243
CODIGO 123428 Etiquetas Q3,411</t>
        </r>
        <r>
          <rPr>
            <sz val="18"/>
            <rFont val="Times New Roman"/>
            <charset val="134"/>
          </rPr>
          <t xml:space="preserve">
</t>
        </r>
        <r>
          <rPr>
            <b/>
            <sz val="18"/>
            <rFont val="Times New Roman"/>
            <charset val="134"/>
          </rPr>
          <t>CODIGO 2193 Masking Q1,995.85</t>
        </r>
        <r>
          <rPr>
            <sz val="18"/>
            <rFont val="Times New Roman"/>
            <charset val="134"/>
          </rPr>
          <t xml:space="preserve">
</t>
        </r>
        <r>
          <rPr>
            <b/>
            <sz val="18"/>
            <rFont val="Times New Roman"/>
            <charset val="134"/>
          </rPr>
          <t>CODIGO 110540 sobre manila doble oficio Q280.00
CODIGO 2204 manila oficio Q130.00
CODIGO 34544 manila Varios Q625
Total Q6.441.85</t>
        </r>
      </text>
    </comment>
    <comment ref="DD453" authorId="2">
      <text>
        <r>
          <rPr>
            <sz val="20"/>
            <rFont val="Times New Roman"/>
            <charset val="134"/>
          </rPr>
          <t xml:space="preserve">RENGLÖN 244
CODIGO 2212 Bloc adhesivo Q2,012.50
CODIGO 130987 Bloc adhesivo Q828.00
Total Q2.840.50
</t>
        </r>
      </text>
    </comment>
    <comment ref="DF453" authorId="2">
      <text>
        <r>
          <rPr>
            <sz val="20"/>
            <rFont val="Times New Roman"/>
            <charset val="134"/>
          </rPr>
          <t xml:space="preserve">RENGLÖN 244
CODIGO 2212 Bloc adhesivo Q2,012.50
CODIGO 130987 Bloc adhesivo Q828.00
Total Q2.840.50
</t>
        </r>
      </text>
    </comment>
    <comment ref="DD455" authorId="2">
      <text>
        <r>
          <rPr>
            <b/>
            <sz val="20"/>
            <rFont val="Times New Roman"/>
            <charset val="134"/>
          </rPr>
          <t xml:space="preserve">RENGLÓN 291
</t>
        </r>
        <r>
          <rPr>
            <sz val="20"/>
            <rFont val="Times New Roman"/>
            <charset val="134"/>
          </rPr>
          <t xml:space="preserve">
</t>
        </r>
        <r>
          <rPr>
            <b/>
            <sz val="20"/>
            <rFont val="Times New Roman"/>
            <charset val="134"/>
          </rPr>
          <t>CODIGO 32899</t>
        </r>
        <r>
          <rPr>
            <sz val="20"/>
            <rFont val="Times New Roman"/>
            <charset val="134"/>
          </rPr>
          <t xml:space="preserve"> Marcador Q2,250.00
</t>
        </r>
        <r>
          <rPr>
            <b/>
            <sz val="20"/>
            <rFont val="Times New Roman"/>
            <charset val="134"/>
          </rPr>
          <t xml:space="preserve">CODIGO 14959 </t>
        </r>
        <r>
          <rPr>
            <sz val="20"/>
            <rFont val="Times New Roman"/>
            <charset val="134"/>
          </rPr>
          <t xml:space="preserve">Marcador color varios Q1,180
</t>
        </r>
        <r>
          <rPr>
            <b/>
            <sz val="20"/>
            <rFont val="Times New Roman"/>
            <charset val="134"/>
          </rPr>
          <t xml:space="preserve">CODIGO 42974 </t>
        </r>
        <r>
          <rPr>
            <sz val="20"/>
            <rFont val="Times New Roman"/>
            <charset val="134"/>
          </rPr>
          <t xml:space="preserve">Boligrafo Azul Q2,640.00
</t>
        </r>
        <r>
          <rPr>
            <b/>
            <sz val="20"/>
            <rFont val="Times New Roman"/>
            <charset val="134"/>
          </rPr>
          <t xml:space="preserve">
CODIGO 42973 </t>
        </r>
        <r>
          <rPr>
            <sz val="20"/>
            <rFont val="Times New Roman"/>
            <charset val="134"/>
          </rPr>
          <t xml:space="preserve">Boligrafo color negro Q118.80
</t>
        </r>
        <r>
          <rPr>
            <b/>
            <sz val="20"/>
            <rFont val="Times New Roman"/>
            <charset val="134"/>
          </rPr>
          <t>CODIGO 2114</t>
        </r>
        <r>
          <rPr>
            <sz val="20"/>
            <rFont val="Times New Roman"/>
            <charset val="134"/>
          </rPr>
          <t xml:space="preserve"> Tape Ancho Q474.00
</t>
        </r>
        <r>
          <rPr>
            <b/>
            <sz val="20"/>
            <rFont val="Times New Roman"/>
            <charset val="134"/>
          </rPr>
          <t>CODIGO 35822</t>
        </r>
        <r>
          <rPr>
            <sz val="20"/>
            <rFont val="Times New Roman"/>
            <charset val="134"/>
          </rPr>
          <t xml:space="preserve"> Clip Q59.50
</t>
        </r>
        <r>
          <rPr>
            <b/>
            <sz val="20"/>
            <rFont val="Times New Roman"/>
            <charset val="134"/>
          </rPr>
          <t xml:space="preserve">
Total Q6,722.30</t>
        </r>
        <r>
          <rPr>
            <sz val="20"/>
            <rFont val="Times New Roman"/>
            <charset val="134"/>
          </rPr>
          <t xml:space="preserve">
</t>
        </r>
      </text>
    </comment>
    <comment ref="DF455" authorId="2">
      <text>
        <r>
          <rPr>
            <b/>
            <sz val="20"/>
            <rFont val="Times New Roman"/>
            <charset val="134"/>
          </rPr>
          <t xml:space="preserve">RENGLÓN 291
</t>
        </r>
        <r>
          <rPr>
            <sz val="20"/>
            <rFont val="Times New Roman"/>
            <charset val="134"/>
          </rPr>
          <t xml:space="preserve">
</t>
        </r>
        <r>
          <rPr>
            <b/>
            <sz val="20"/>
            <rFont val="Times New Roman"/>
            <charset val="134"/>
          </rPr>
          <t>CODIGO 32899</t>
        </r>
        <r>
          <rPr>
            <sz val="20"/>
            <rFont val="Times New Roman"/>
            <charset val="134"/>
          </rPr>
          <t xml:space="preserve"> Marcador Q2,250.00
</t>
        </r>
        <r>
          <rPr>
            <b/>
            <sz val="20"/>
            <rFont val="Times New Roman"/>
            <charset val="134"/>
          </rPr>
          <t xml:space="preserve">CODIGO 14959 </t>
        </r>
        <r>
          <rPr>
            <sz val="20"/>
            <rFont val="Times New Roman"/>
            <charset val="134"/>
          </rPr>
          <t xml:space="preserve">Marcador color varios Q1,180
</t>
        </r>
        <r>
          <rPr>
            <b/>
            <sz val="20"/>
            <rFont val="Times New Roman"/>
            <charset val="134"/>
          </rPr>
          <t xml:space="preserve">CODIGO 42974 </t>
        </r>
        <r>
          <rPr>
            <sz val="20"/>
            <rFont val="Times New Roman"/>
            <charset val="134"/>
          </rPr>
          <t xml:space="preserve">Boligrafo Azul Q2,640.00
</t>
        </r>
        <r>
          <rPr>
            <b/>
            <sz val="20"/>
            <rFont val="Times New Roman"/>
            <charset val="134"/>
          </rPr>
          <t xml:space="preserve">
CODIGO 42973 </t>
        </r>
        <r>
          <rPr>
            <sz val="20"/>
            <rFont val="Times New Roman"/>
            <charset val="134"/>
          </rPr>
          <t xml:space="preserve">Boligrafo color negro Q118.80
</t>
        </r>
        <r>
          <rPr>
            <b/>
            <sz val="20"/>
            <rFont val="Times New Roman"/>
            <charset val="134"/>
          </rPr>
          <t>CODIGO 2114</t>
        </r>
        <r>
          <rPr>
            <sz val="20"/>
            <rFont val="Times New Roman"/>
            <charset val="134"/>
          </rPr>
          <t xml:space="preserve"> Tape Ancho Q474.00
</t>
        </r>
        <r>
          <rPr>
            <b/>
            <sz val="20"/>
            <rFont val="Times New Roman"/>
            <charset val="134"/>
          </rPr>
          <t>CODIGO 35822</t>
        </r>
        <r>
          <rPr>
            <sz val="20"/>
            <rFont val="Times New Roman"/>
            <charset val="134"/>
          </rPr>
          <t xml:space="preserve"> Clip Q59.50
</t>
        </r>
        <r>
          <rPr>
            <b/>
            <sz val="20"/>
            <rFont val="Times New Roman"/>
            <charset val="134"/>
          </rPr>
          <t xml:space="preserve">
Total Q6,722.30</t>
        </r>
        <r>
          <rPr>
            <sz val="20"/>
            <rFont val="Times New Roman"/>
            <charset val="134"/>
          </rPr>
          <t xml:space="preserve">
</t>
        </r>
      </text>
    </comment>
    <comment ref="D461" authorId="1">
      <text>
        <r>
          <rPr>
            <sz val="16"/>
            <rFont val="Tahoma"/>
            <charset val="134"/>
          </rPr>
          <t xml:space="preserve">
29 Comisiones (1 nacional, 6 regionales y 22 deptales)
</t>
        </r>
        <r>
          <rPr>
            <u/>
            <sz val="16"/>
            <rFont val="Tahoma"/>
            <charset val="134"/>
          </rPr>
          <t xml:space="preserve">53 </t>
        </r>
        <r>
          <rPr>
            <sz val="16"/>
            <rFont val="Tahoma"/>
            <charset val="134"/>
          </rPr>
          <t>COMUDES
82 entidades
22 ASAMBLEAS (años 2026 y 2028)
CC (abril, jul y nov) 
Mesa Tematica Mujeres (Mar, Jul y nov)</t>
        </r>
        <r>
          <rPr>
            <sz val="10"/>
            <rFont val="Tahoma"/>
            <charset val="134"/>
          </rPr>
          <t xml:space="preserve">
</t>
        </r>
      </text>
    </comment>
    <comment ref="D462" authorId="1">
      <text>
        <r>
          <rPr>
            <sz val="16"/>
            <rFont val="Tahoma"/>
            <charset val="134"/>
          </rPr>
          <t xml:space="preserve">
29 Comisiones (1 nacional, 6 regionales y 22 deptales)
</t>
        </r>
        <r>
          <rPr>
            <u/>
            <sz val="16"/>
            <rFont val="Tahoma"/>
            <charset val="134"/>
          </rPr>
          <t xml:space="preserve">53 </t>
        </r>
        <r>
          <rPr>
            <sz val="16"/>
            <rFont val="Tahoma"/>
            <charset val="134"/>
          </rPr>
          <t>COMUDES
82 entidades
22 ASAMBLEAS (años 2026 y 2028)
CC (abril, jul y nov) 
Mesa Tematica Mujeres (Mar, Jul y nov)</t>
        </r>
        <r>
          <rPr>
            <sz val="10"/>
            <rFont val="Tahoma"/>
            <charset val="134"/>
          </rPr>
          <t xml:space="preserve">
</t>
        </r>
      </text>
    </comment>
    <comment ref="D463" authorId="1">
      <text>
        <r>
          <rPr>
            <sz val="16"/>
            <rFont val="Tahoma"/>
            <charset val="134"/>
          </rPr>
          <t xml:space="preserve">
29 Comisiones (1 nacional, 6 regionales y 22 deptales)
</t>
        </r>
        <r>
          <rPr>
            <u/>
            <sz val="16"/>
            <rFont val="Tahoma"/>
            <charset val="134"/>
          </rPr>
          <t xml:space="preserve">53 </t>
        </r>
        <r>
          <rPr>
            <sz val="16"/>
            <rFont val="Tahoma"/>
            <charset val="134"/>
          </rPr>
          <t>COMUDES
82 entidades
22 ASAMBLEAS (años 2026 y 2028)
CC (abril, jul y nov) 
Mesa Tematica Mujeres (Mar, Jul y nov)</t>
        </r>
        <r>
          <rPr>
            <sz val="10"/>
            <rFont val="Tahoma"/>
            <charset val="134"/>
          </rPr>
          <t xml:space="preserve">
</t>
        </r>
      </text>
    </comment>
    <comment ref="D464" authorId="1">
      <text>
        <r>
          <rPr>
            <sz val="16"/>
            <rFont val="Tahoma"/>
            <charset val="134"/>
          </rPr>
          <t xml:space="preserve">
29 Comisiones (1 nacional, 6 regionales y 22 deptales)
</t>
        </r>
        <r>
          <rPr>
            <u/>
            <sz val="16"/>
            <rFont val="Tahoma"/>
            <charset val="134"/>
          </rPr>
          <t xml:space="preserve">53 </t>
        </r>
        <r>
          <rPr>
            <sz val="16"/>
            <rFont val="Tahoma"/>
            <charset val="134"/>
          </rPr>
          <t>COMUDES
82 entidades
22 ASAMBLEAS (años 2026 y 2028)
CC (abril, jul y nov) 
Mesa Tematica Mujeres (Mar, Jul y nov)</t>
        </r>
        <r>
          <rPr>
            <sz val="10"/>
            <rFont val="Tahoma"/>
            <charset val="134"/>
          </rPr>
          <t xml:space="preserve">
</t>
        </r>
      </text>
    </comment>
    <comment ref="D465" authorId="1">
      <text>
        <r>
          <rPr>
            <sz val="16"/>
            <rFont val="Tahoma"/>
            <charset val="134"/>
          </rPr>
          <t xml:space="preserve">
29 Comisiones (1 nacional, 6 regionales y 22 deptales)
</t>
        </r>
        <r>
          <rPr>
            <u/>
            <sz val="16"/>
            <rFont val="Tahoma"/>
            <charset val="134"/>
          </rPr>
          <t xml:space="preserve">53 </t>
        </r>
        <r>
          <rPr>
            <sz val="16"/>
            <rFont val="Tahoma"/>
            <charset val="134"/>
          </rPr>
          <t>COMUDES
82 entidades
22 ASAMBLEAS (años 2026 y 2028)
CC (abril, jul y nov) 
Mesa Tematica Mujeres (Mar, Jul y nov)</t>
        </r>
        <r>
          <rPr>
            <sz val="10"/>
            <rFont val="Tahoma"/>
            <charset val="134"/>
          </rPr>
          <t xml:space="preserve">
</t>
        </r>
      </text>
    </comment>
    <comment ref="CV528" authorId="3">
      <text>
        <r>
          <rPr>
            <b/>
            <sz val="9"/>
            <rFont val="Tahoma"/>
            <charset val="134"/>
          </rPr>
          <t>Lilian Noemi Garcia Pisquiy:</t>
        </r>
        <r>
          <rPr>
            <sz val="9"/>
            <rFont val="Tahoma"/>
            <charset val="134"/>
          </rPr>
          <t xml:space="preserve">
Informe Beijing</t>
        </r>
      </text>
    </comment>
    <comment ref="CY528" authorId="3">
      <text>
        <r>
          <rPr>
            <b/>
            <sz val="9"/>
            <rFont val="Tahoma"/>
            <charset val="134"/>
          </rPr>
          <t>Lilian Noemi Garcia Pisquiy:</t>
        </r>
        <r>
          <rPr>
            <sz val="9"/>
            <rFont val="Tahoma"/>
            <charset val="134"/>
          </rPr>
          <t xml:space="preserve">
Informe CEDWA </t>
        </r>
      </text>
    </comment>
    <comment ref="CZ528" authorId="3">
      <text>
        <r>
          <rPr>
            <b/>
            <sz val="9"/>
            <rFont val="Tahoma"/>
            <charset val="134"/>
          </rPr>
          <t>Lilian Noemi Garcia Pisquiy:</t>
        </r>
        <r>
          <rPr>
            <sz val="9"/>
            <rFont val="Tahoma"/>
            <charset val="134"/>
          </rPr>
          <t xml:space="preserve">
Informe CEDAW </t>
        </r>
      </text>
    </comment>
    <comment ref="DD528" authorId="3">
      <text>
        <r>
          <rPr>
            <b/>
            <sz val="9"/>
            <rFont val="Tahoma"/>
            <charset val="134"/>
          </rPr>
          <t>Lilian Noemi Garcia Pisquiy:</t>
        </r>
        <r>
          <rPr>
            <sz val="9"/>
            <rFont val="Tahoma"/>
            <charset val="134"/>
          </rPr>
          <t xml:space="preserve">
INFORME CEDAW
</t>
        </r>
      </text>
    </comment>
    <comment ref="CV529" authorId="3">
      <text>
        <r>
          <rPr>
            <b/>
            <sz val="9"/>
            <rFont val="Tahoma"/>
            <charset val="134"/>
          </rPr>
          <t>Lilian Noemi Garcia Pisquiy:</t>
        </r>
        <r>
          <rPr>
            <sz val="9"/>
            <rFont val="Tahoma"/>
            <charset val="134"/>
          </rPr>
          <t xml:space="preserve">
Informe Beijing</t>
        </r>
      </text>
    </comment>
    <comment ref="CY529" authorId="3">
      <text>
        <r>
          <rPr>
            <b/>
            <sz val="9"/>
            <rFont val="Tahoma"/>
            <charset val="134"/>
          </rPr>
          <t>Lilian Noemi Garcia Pisquiy:</t>
        </r>
        <r>
          <rPr>
            <sz val="9"/>
            <rFont val="Tahoma"/>
            <charset val="134"/>
          </rPr>
          <t xml:space="preserve">
Informe CEDWA </t>
        </r>
      </text>
    </comment>
    <comment ref="CZ529" authorId="3">
      <text>
        <r>
          <rPr>
            <b/>
            <sz val="9"/>
            <rFont val="Tahoma"/>
            <charset val="134"/>
          </rPr>
          <t>Lilian Noemi Garcia Pisquiy:</t>
        </r>
        <r>
          <rPr>
            <sz val="9"/>
            <rFont val="Tahoma"/>
            <charset val="134"/>
          </rPr>
          <t xml:space="preserve">
Informe CEDAW </t>
        </r>
      </text>
    </comment>
    <comment ref="DD529" authorId="3">
      <text>
        <r>
          <rPr>
            <b/>
            <sz val="9"/>
            <rFont val="Tahoma"/>
            <charset val="134"/>
          </rPr>
          <t>Lilian Noemi Garcia Pisquiy:</t>
        </r>
        <r>
          <rPr>
            <sz val="9"/>
            <rFont val="Tahoma"/>
            <charset val="134"/>
          </rPr>
          <t xml:space="preserve">
INFORME CEDAW
</t>
        </r>
      </text>
    </comment>
    <comment ref="CT532" authorId="3">
      <text>
        <r>
          <rPr>
            <b/>
            <sz val="20"/>
            <rFont val="Tahoma"/>
            <charset val="134"/>
          </rPr>
          <t>Lilian Noemi Garcia Pisquiy:</t>
        </r>
        <r>
          <rPr>
            <sz val="20"/>
            <rFont val="Tahoma"/>
            <charset val="134"/>
          </rPr>
          <t xml:space="preserve">
Reunión CSW CON FONDOS
Reunión Mimpaz C/fondos</t>
        </r>
        <r>
          <rPr>
            <sz val="9"/>
            <rFont val="Tahoma"/>
            <charset val="134"/>
          </rPr>
          <t xml:space="preserve">
</t>
        </r>
      </text>
    </comment>
    <comment ref="CU532" authorId="3">
      <text>
        <r>
          <rPr>
            <b/>
            <sz val="9"/>
            <rFont val="Tahoma"/>
            <charset val="134"/>
          </rPr>
          <t xml:space="preserve">Lilian Noemi Garcia Pisquiy:
Mecanismo cEDWA </t>
        </r>
      </text>
    </comment>
    <comment ref="CX532" authorId="3">
      <text>
        <r>
          <rPr>
            <b/>
            <sz val="9"/>
            <rFont val="Tahoma"/>
            <charset val="134"/>
          </rPr>
          <t>Lilian Noemi Garcia Pisquiy:</t>
        </r>
        <r>
          <rPr>
            <sz val="9"/>
            <rFont val="Tahoma"/>
            <charset val="134"/>
          </rPr>
          <t xml:space="preserve">
Reunión Comisiones Mimpaz
Reunión Interna Equión DAJCC</t>
        </r>
      </text>
    </comment>
    <comment ref="CZ532" authorId="3">
      <text>
        <r>
          <rPr>
            <b/>
            <sz val="9"/>
            <rFont val="Tahoma"/>
            <charset val="134"/>
          </rPr>
          <t>Lilian Noemi Garcia Pisquiy:</t>
        </r>
        <r>
          <rPr>
            <sz val="9"/>
            <rFont val="Tahoma"/>
            <charset val="134"/>
          </rPr>
          <t xml:space="preserve">
Mecanismo CEDAW </t>
        </r>
      </text>
    </comment>
    <comment ref="DA532" authorId="3">
      <text>
        <r>
          <rPr>
            <b/>
            <sz val="9"/>
            <rFont val="Tahoma"/>
            <charset val="134"/>
          </rPr>
          <t>Lilian Noemi Garcia Pisquiy:</t>
        </r>
        <r>
          <rPr>
            <sz val="9"/>
            <rFont val="Tahoma"/>
            <charset val="134"/>
          </rPr>
          <t xml:space="preserve">
Reunion Ordinaria
</t>
        </r>
      </text>
    </comment>
    <comment ref="DD532" authorId="3">
      <text>
        <r>
          <rPr>
            <b/>
            <sz val="9"/>
            <rFont val="Tahoma"/>
            <charset val="134"/>
          </rPr>
          <t>Lilian Noemi Garcia Pisquiy:
Reunión Interna Equión DAJCC</t>
        </r>
      </text>
    </comment>
    <comment ref="DE532" authorId="3">
      <text>
        <r>
          <rPr>
            <b/>
            <sz val="9"/>
            <rFont val="Tahoma"/>
            <charset val="134"/>
          </rPr>
          <t>Lilian Noemi Garcia Pisquiy:</t>
        </r>
        <r>
          <rPr>
            <sz val="9"/>
            <rFont val="Tahoma"/>
            <charset val="134"/>
          </rPr>
          <t xml:space="preserve">
Cierre Mimpaz y Mecanismo CEDWA 
</t>
        </r>
      </text>
    </comment>
    <comment ref="CT533" authorId="3">
      <text>
        <r>
          <rPr>
            <b/>
            <sz val="20"/>
            <rFont val="Tahoma"/>
            <charset val="134"/>
          </rPr>
          <t>Lilian Noemi Garcia Pisquiy:</t>
        </r>
        <r>
          <rPr>
            <sz val="20"/>
            <rFont val="Tahoma"/>
            <charset val="134"/>
          </rPr>
          <t xml:space="preserve">
Reunión CSW CON FONDOS
Reunión Mimpaz C/fondos</t>
        </r>
        <r>
          <rPr>
            <sz val="9"/>
            <rFont val="Tahoma"/>
            <charset val="134"/>
          </rPr>
          <t xml:space="preserve">
</t>
        </r>
      </text>
    </comment>
    <comment ref="CU533" authorId="3">
      <text>
        <r>
          <rPr>
            <b/>
            <sz val="9"/>
            <rFont val="Tahoma"/>
            <charset val="134"/>
          </rPr>
          <t xml:space="preserve">Lilian Noemi Garcia Pisquiy:
Mecanismo cEDWA </t>
        </r>
      </text>
    </comment>
    <comment ref="CX533" authorId="3">
      <text>
        <r>
          <rPr>
            <b/>
            <sz val="9"/>
            <rFont val="Tahoma"/>
            <charset val="134"/>
          </rPr>
          <t>Lilian Noemi Garcia Pisquiy:</t>
        </r>
        <r>
          <rPr>
            <sz val="9"/>
            <rFont val="Tahoma"/>
            <charset val="134"/>
          </rPr>
          <t xml:space="preserve">
Reunión Comisiones Mimpaz
Reunión Interna Equión DAJCC</t>
        </r>
      </text>
    </comment>
    <comment ref="CZ533" authorId="3">
      <text>
        <r>
          <rPr>
            <b/>
            <sz val="9"/>
            <rFont val="Tahoma"/>
            <charset val="134"/>
          </rPr>
          <t>Lilian Noemi Garcia Pisquiy:</t>
        </r>
        <r>
          <rPr>
            <sz val="9"/>
            <rFont val="Tahoma"/>
            <charset val="134"/>
          </rPr>
          <t xml:space="preserve">
Mecanismo CEDAW </t>
        </r>
      </text>
    </comment>
    <comment ref="DA533" authorId="3">
      <text>
        <r>
          <rPr>
            <b/>
            <sz val="9"/>
            <rFont val="Tahoma"/>
            <charset val="134"/>
          </rPr>
          <t>Lilian Noemi Garcia Pisquiy:</t>
        </r>
        <r>
          <rPr>
            <sz val="9"/>
            <rFont val="Tahoma"/>
            <charset val="134"/>
          </rPr>
          <t xml:space="preserve">
Reunion Ordinaria
</t>
        </r>
      </text>
    </comment>
    <comment ref="DD533" authorId="3">
      <text>
        <r>
          <rPr>
            <b/>
            <sz val="9"/>
            <rFont val="Tahoma"/>
            <charset val="134"/>
          </rPr>
          <t>Lilian Noemi Garcia Pisquiy:
Reunión Interna Equión DAJCC</t>
        </r>
      </text>
    </comment>
    <comment ref="DE533" authorId="3">
      <text>
        <r>
          <rPr>
            <b/>
            <sz val="9"/>
            <rFont val="Tahoma"/>
            <charset val="134"/>
          </rPr>
          <t>Lilian Noemi Garcia Pisquiy:</t>
        </r>
        <r>
          <rPr>
            <sz val="9"/>
            <rFont val="Tahoma"/>
            <charset val="134"/>
          </rPr>
          <t xml:space="preserve">
Cierre Mimpaz y Mecanismo CEDWA 
</t>
        </r>
      </text>
    </comment>
    <comment ref="CT534" authorId="3">
      <text>
        <r>
          <rPr>
            <b/>
            <sz val="20"/>
            <rFont val="Tahoma"/>
            <charset val="134"/>
          </rPr>
          <t>Lilian Noemi Garcia Pisquiy:</t>
        </r>
        <r>
          <rPr>
            <sz val="20"/>
            <rFont val="Tahoma"/>
            <charset val="134"/>
          </rPr>
          <t xml:space="preserve">
Reunión CSW CON FONDOS
Reunión Mimpaz C/fondos</t>
        </r>
        <r>
          <rPr>
            <sz val="9"/>
            <rFont val="Tahoma"/>
            <charset val="134"/>
          </rPr>
          <t xml:space="preserve">
</t>
        </r>
      </text>
    </comment>
    <comment ref="CU534" authorId="3">
      <text>
        <r>
          <rPr>
            <b/>
            <sz val="9"/>
            <rFont val="Tahoma"/>
            <charset val="134"/>
          </rPr>
          <t xml:space="preserve">Lilian Noemi Garcia Pisquiy:
Mecanismo cEDWA </t>
        </r>
      </text>
    </comment>
    <comment ref="CX534" authorId="3">
      <text>
        <r>
          <rPr>
            <b/>
            <sz val="20"/>
            <rFont val="Tahoma"/>
            <charset val="134"/>
          </rPr>
          <t>Lilian Noemi Garcia Pisquiy:</t>
        </r>
        <r>
          <rPr>
            <sz val="20"/>
            <rFont val="Tahoma"/>
            <charset val="134"/>
          </rPr>
          <t xml:space="preserve">
Reunión Comisiones Mimpaz
Reunión Interna Equión DAJCC</t>
        </r>
      </text>
    </comment>
    <comment ref="CZ534" authorId="3">
      <text>
        <r>
          <rPr>
            <b/>
            <sz val="9"/>
            <rFont val="Tahoma"/>
            <charset val="134"/>
          </rPr>
          <t>Lilian Noemi Garcia Pisquiy:</t>
        </r>
        <r>
          <rPr>
            <sz val="9"/>
            <rFont val="Tahoma"/>
            <charset val="134"/>
          </rPr>
          <t xml:space="preserve">
Mecanismo CEDAW </t>
        </r>
      </text>
    </comment>
    <comment ref="DA534" authorId="3">
      <text>
        <r>
          <rPr>
            <b/>
            <sz val="9"/>
            <rFont val="Tahoma"/>
            <charset val="134"/>
          </rPr>
          <t>Lilian Noemi Garcia Pisquiy:</t>
        </r>
        <r>
          <rPr>
            <sz val="9"/>
            <rFont val="Tahoma"/>
            <charset val="134"/>
          </rPr>
          <t xml:space="preserve">
Reunion Ordinaria
</t>
        </r>
      </text>
    </comment>
    <comment ref="DD534" authorId="3">
      <text>
        <r>
          <rPr>
            <b/>
            <sz val="9"/>
            <rFont val="Tahoma"/>
            <charset val="134"/>
          </rPr>
          <t>Lilian Noemi Garcia Pisquiy:
Reunión Interna Equión DAJCC</t>
        </r>
      </text>
    </comment>
    <comment ref="DE534" authorId="3">
      <text>
        <r>
          <rPr>
            <b/>
            <sz val="9"/>
            <rFont val="Tahoma"/>
            <charset val="134"/>
          </rPr>
          <t>Lilian Noemi Garcia Pisquiy:</t>
        </r>
        <r>
          <rPr>
            <sz val="9"/>
            <rFont val="Tahoma"/>
            <charset val="134"/>
          </rPr>
          <t xml:space="preserve">
Cierre Mimpaz y Mecanismo CEDWA 
</t>
        </r>
      </text>
    </comment>
    <comment ref="CT536" authorId="3">
      <text>
        <r>
          <rPr>
            <b/>
            <sz val="20"/>
            <rFont val="Tahoma"/>
            <charset val="134"/>
          </rPr>
          <t>Lilian Noemi Garcia Pisquiy:</t>
        </r>
        <r>
          <rPr>
            <sz val="20"/>
            <rFont val="Tahoma"/>
            <charset val="134"/>
          </rPr>
          <t xml:space="preserve">
Reunión CSW CON FONDOS
Reunión Mimpaz C/fondos</t>
        </r>
        <r>
          <rPr>
            <sz val="9"/>
            <rFont val="Tahoma"/>
            <charset val="134"/>
          </rPr>
          <t xml:space="preserve">
</t>
        </r>
      </text>
    </comment>
    <comment ref="CU536" authorId="3">
      <text>
        <r>
          <rPr>
            <b/>
            <sz val="9"/>
            <rFont val="Tahoma"/>
            <charset val="134"/>
          </rPr>
          <t xml:space="preserve">Lilian Noemi Garcia Pisquiy:
Mecanismo cEDWA </t>
        </r>
      </text>
    </comment>
    <comment ref="CX536" authorId="3">
      <text>
        <r>
          <rPr>
            <b/>
            <sz val="20"/>
            <rFont val="Tahoma"/>
            <charset val="134"/>
          </rPr>
          <t>Lilian Noemi Garcia Pisquiy:</t>
        </r>
        <r>
          <rPr>
            <sz val="20"/>
            <rFont val="Tahoma"/>
            <charset val="134"/>
          </rPr>
          <t xml:space="preserve">
Reunión Comisiones Mimpaz
Reunión Interna Equión DAJCC</t>
        </r>
      </text>
    </comment>
    <comment ref="CZ536" authorId="3">
      <text>
        <r>
          <rPr>
            <b/>
            <sz val="9"/>
            <rFont val="Tahoma"/>
            <charset val="134"/>
          </rPr>
          <t>Lilian Noemi Garcia Pisquiy:</t>
        </r>
        <r>
          <rPr>
            <sz val="9"/>
            <rFont val="Tahoma"/>
            <charset val="134"/>
          </rPr>
          <t xml:space="preserve">
Mecanismo CEDAW </t>
        </r>
      </text>
    </comment>
    <comment ref="DA536" authorId="3">
      <text>
        <r>
          <rPr>
            <b/>
            <sz val="9"/>
            <rFont val="Tahoma"/>
            <charset val="134"/>
          </rPr>
          <t>Lilian Noemi Garcia Pisquiy:</t>
        </r>
        <r>
          <rPr>
            <sz val="9"/>
            <rFont val="Tahoma"/>
            <charset val="134"/>
          </rPr>
          <t xml:space="preserve">
Reunion Ordinaria
</t>
        </r>
      </text>
    </comment>
    <comment ref="DD536" authorId="3">
      <text>
        <r>
          <rPr>
            <b/>
            <sz val="9"/>
            <rFont val="Tahoma"/>
            <charset val="134"/>
          </rPr>
          <t>Lilian Noemi Garcia Pisquiy:
Reunión Interna Equión DAJCC</t>
        </r>
      </text>
    </comment>
    <comment ref="DE536" authorId="3">
      <text>
        <r>
          <rPr>
            <b/>
            <sz val="9"/>
            <rFont val="Tahoma"/>
            <charset val="134"/>
          </rPr>
          <t>Lilian Noemi Garcia Pisquiy:</t>
        </r>
        <r>
          <rPr>
            <sz val="9"/>
            <rFont val="Tahoma"/>
            <charset val="134"/>
          </rPr>
          <t xml:space="preserve">
Cierre Mimpaz y Mecanismo CEDWA 
</t>
        </r>
      </text>
    </comment>
    <comment ref="CT537" authorId="3">
      <text>
        <r>
          <rPr>
            <b/>
            <sz val="20"/>
            <rFont val="Tahoma"/>
            <charset val="134"/>
          </rPr>
          <t>Lilian Noemi Garcia Pisquiy:</t>
        </r>
        <r>
          <rPr>
            <sz val="20"/>
            <rFont val="Tahoma"/>
            <charset val="134"/>
          </rPr>
          <t xml:space="preserve">
Reunión CSW CON FONDOS
Reunión Mimpaz C/fondos</t>
        </r>
        <r>
          <rPr>
            <sz val="9"/>
            <rFont val="Tahoma"/>
            <charset val="134"/>
          </rPr>
          <t xml:space="preserve">
</t>
        </r>
      </text>
    </comment>
    <comment ref="CU537" authorId="3">
      <text>
        <r>
          <rPr>
            <b/>
            <sz val="9"/>
            <rFont val="Tahoma"/>
            <charset val="134"/>
          </rPr>
          <t xml:space="preserve">Lilian Noemi Garcia Pisquiy:
Mecanismo cEDWA </t>
        </r>
      </text>
    </comment>
    <comment ref="CX537" authorId="3">
      <text>
        <r>
          <rPr>
            <b/>
            <sz val="20"/>
            <rFont val="Tahoma"/>
            <charset val="134"/>
          </rPr>
          <t>Lilian Noemi Garcia Pisquiy:</t>
        </r>
        <r>
          <rPr>
            <sz val="20"/>
            <rFont val="Tahoma"/>
            <charset val="134"/>
          </rPr>
          <t xml:space="preserve">
Reunión Comisiones Mimpaz
Reunión Interna Equión DAJCC</t>
        </r>
      </text>
    </comment>
    <comment ref="CZ537" authorId="3">
      <text>
        <r>
          <rPr>
            <b/>
            <sz val="9"/>
            <rFont val="Tahoma"/>
            <charset val="134"/>
          </rPr>
          <t>Lilian Noemi Garcia Pisquiy:</t>
        </r>
        <r>
          <rPr>
            <sz val="9"/>
            <rFont val="Tahoma"/>
            <charset val="134"/>
          </rPr>
          <t xml:space="preserve">
Mecanismo CEDAW </t>
        </r>
      </text>
    </comment>
    <comment ref="DA537" authorId="3">
      <text>
        <r>
          <rPr>
            <b/>
            <sz val="9"/>
            <rFont val="Tahoma"/>
            <charset val="134"/>
          </rPr>
          <t>Lilian Noemi Garcia Pisquiy:</t>
        </r>
        <r>
          <rPr>
            <sz val="9"/>
            <rFont val="Tahoma"/>
            <charset val="134"/>
          </rPr>
          <t xml:space="preserve">
Reunion Ordinaria
</t>
        </r>
      </text>
    </comment>
    <comment ref="DD537" authorId="3">
      <text>
        <r>
          <rPr>
            <b/>
            <sz val="9"/>
            <rFont val="Tahoma"/>
            <charset val="134"/>
          </rPr>
          <t>Lilian Noemi Garcia Pisquiy:
Reunión Interna Equión DAJCC</t>
        </r>
      </text>
    </comment>
    <comment ref="DE537" authorId="3">
      <text>
        <r>
          <rPr>
            <b/>
            <sz val="9"/>
            <rFont val="Tahoma"/>
            <charset val="134"/>
          </rPr>
          <t>Lilian Noemi Garcia Pisquiy:</t>
        </r>
        <r>
          <rPr>
            <sz val="9"/>
            <rFont val="Tahoma"/>
            <charset val="134"/>
          </rPr>
          <t xml:space="preserve">
Cierre Mimpaz y Mecanismo CEDWA 
</t>
        </r>
      </text>
    </comment>
  </commentList>
</comments>
</file>

<file path=xl/comments2.xml><?xml version="1.0" encoding="utf-8"?>
<comments xmlns="http://schemas.openxmlformats.org/spreadsheetml/2006/main">
  <authors>
    <author>Delmy Victoria Fuentes Fuentes</author>
    <author>Autor</author>
    <author>dfuentes</author>
    <author>Geovana Lissette Quinonez Mendoza</author>
    <author/>
  </authors>
  <commentList>
    <comment ref="D42" authorId="0">
      <text>
        <r>
          <rPr>
            <sz val="9"/>
            <rFont val="Tahoma"/>
            <charset val="134"/>
          </rPr>
          <t xml:space="preserve">
</t>
        </r>
        <r>
          <rPr>
            <b/>
            <sz val="16"/>
            <rFont val="Tahoma"/>
            <charset val="134"/>
          </rPr>
          <t>31 Entidades nivel central</t>
        </r>
        <r>
          <rPr>
            <sz val="16"/>
            <rFont val="Tahoma"/>
            <charset val="134"/>
          </rPr>
          <t xml:space="preserve">
Lienamientos Politicas Públicas /Asistencias y asesorias Técnicas
</t>
        </r>
        <r>
          <rPr>
            <b/>
            <sz val="16"/>
            <rFont val="Tahoma"/>
            <charset val="134"/>
          </rPr>
          <t xml:space="preserve">
150 Gobiernos locales</t>
        </r>
        <r>
          <rPr>
            <sz val="16"/>
            <rFont val="Tahoma"/>
            <charset val="134"/>
          </rPr>
          <t xml:space="preserve">
Lienamientos Politicas Públicas /Red de DMM y Asistencias/ asesorias Técnicas
</t>
        </r>
        <r>
          <rPr>
            <b/>
            <sz val="16"/>
            <rFont val="Tahoma"/>
            <charset val="134"/>
          </rPr>
          <t>Total 181  entidades</t>
        </r>
        <r>
          <rPr>
            <sz val="16"/>
            <rFont val="Tahoma"/>
            <charset val="134"/>
          </rPr>
          <t xml:space="preserve">
</t>
        </r>
      </text>
    </comment>
    <comment ref="K42" authorId="0">
      <text>
        <r>
          <rPr>
            <sz val="9"/>
            <rFont val="Tahoma"/>
            <charset val="134"/>
          </rPr>
          <t xml:space="preserve">
</t>
        </r>
        <r>
          <rPr>
            <sz val="14"/>
            <rFont val="Tahoma"/>
            <charset val="134"/>
          </rPr>
          <t xml:space="preserve">23 entidades central
44 Gobiernos locales (2 cada Depto)
</t>
        </r>
        <r>
          <rPr>
            <b/>
            <sz val="14"/>
            <rFont val="Tahoma"/>
            <charset val="134"/>
          </rPr>
          <t xml:space="preserve"> 67 total</t>
        </r>
      </text>
    </comment>
    <comment ref="P42" authorId="0">
      <text>
        <r>
          <rPr>
            <sz val="14"/>
            <rFont val="Tahoma"/>
            <charset val="134"/>
          </rPr>
          <t xml:space="preserve">05 entidades central
</t>
        </r>
        <r>
          <rPr>
            <u/>
            <sz val="14"/>
            <rFont val="Tahoma"/>
            <charset val="134"/>
          </rPr>
          <t>88 gobiernos locales (4 cada depto)</t>
        </r>
        <r>
          <rPr>
            <sz val="14"/>
            <rFont val="Tahoma"/>
            <charset val="134"/>
          </rPr>
          <t xml:space="preserve">
</t>
        </r>
        <r>
          <rPr>
            <b/>
            <sz val="14"/>
            <rFont val="Tahoma"/>
            <charset val="134"/>
          </rPr>
          <t>93 Total</t>
        </r>
      </text>
    </comment>
    <comment ref="T42" authorId="0">
      <text>
        <r>
          <rPr>
            <sz val="14"/>
            <rFont val="Tahoma"/>
            <charset val="134"/>
          </rPr>
          <t xml:space="preserve">3 entidades central
</t>
        </r>
        <r>
          <rPr>
            <u/>
            <sz val="14"/>
            <rFont val="Tahoma"/>
            <charset val="134"/>
          </rPr>
          <t xml:space="preserve">18 Gobiernos locales
</t>
        </r>
        <r>
          <rPr>
            <sz val="14"/>
            <rFont val="Tahoma"/>
            <charset val="134"/>
          </rPr>
          <t>21</t>
        </r>
        <r>
          <rPr>
            <b/>
            <sz val="14"/>
            <rFont val="Tahoma"/>
            <charset val="134"/>
          </rPr>
          <t xml:space="preserve"> Total</t>
        </r>
      </text>
    </comment>
    <comment ref="D43" authorId="0">
      <text>
        <r>
          <rPr>
            <sz val="16"/>
            <rFont val="Tahoma"/>
            <charset val="134"/>
          </rPr>
          <t xml:space="preserve">
29 Comisiones (1 nacional, 6 regionales y 22 deptales)
</t>
        </r>
        <r>
          <rPr>
            <u/>
            <sz val="16"/>
            <rFont val="Tahoma"/>
            <charset val="134"/>
          </rPr>
          <t xml:space="preserve">53 </t>
        </r>
        <r>
          <rPr>
            <sz val="16"/>
            <rFont val="Tahoma"/>
            <charset val="134"/>
          </rPr>
          <t xml:space="preserve">COMUDES
82 entidades
22 UTD (Se convocaran para actualización PNPDIM)
</t>
        </r>
      </text>
    </comment>
    <comment ref="K43" authorId="1">
      <text>
        <r>
          <rPr>
            <b/>
            <sz val="9"/>
            <rFont val="Tahoma"/>
            <charset val="134"/>
          </rPr>
          <t>Meta</t>
        </r>
        <r>
          <rPr>
            <sz val="9"/>
            <rFont val="Tahoma"/>
            <charset val="134"/>
          </rPr>
          <t xml:space="preserve">
</t>
        </r>
        <r>
          <rPr>
            <sz val="18"/>
            <rFont val="Tahoma"/>
            <charset val="134"/>
          </rPr>
          <t xml:space="preserve">01 Conadur
03 Comisiones Regionales
</t>
        </r>
        <r>
          <rPr>
            <u/>
            <sz val="18"/>
            <rFont val="Tahoma"/>
            <charset val="134"/>
          </rPr>
          <t>13 comisiones departamentales</t>
        </r>
        <r>
          <rPr>
            <sz val="18"/>
            <rFont val="Tahoma"/>
            <charset val="134"/>
          </rPr>
          <t xml:space="preserve">
</t>
        </r>
        <r>
          <rPr>
            <b/>
            <sz val="18"/>
            <rFont val="Tahoma"/>
            <charset val="134"/>
          </rPr>
          <t>17 Comisiones 
05</t>
        </r>
        <r>
          <rPr>
            <sz val="18"/>
            <rFont val="Tahoma"/>
            <charset val="134"/>
          </rPr>
          <t xml:space="preserve"> Comudes</t>
        </r>
        <r>
          <rPr>
            <b/>
            <sz val="18"/>
            <rFont val="Tahoma"/>
            <charset val="134"/>
          </rPr>
          <t xml:space="preserve">
Total 22</t>
        </r>
      </text>
    </comment>
    <comment ref="P43" authorId="1">
      <text>
        <r>
          <rPr>
            <b/>
            <sz val="9"/>
            <rFont val="Tahoma"/>
            <charset val="134"/>
          </rPr>
          <t>Meta</t>
        </r>
        <r>
          <rPr>
            <sz val="9"/>
            <rFont val="Tahoma"/>
            <charset val="134"/>
          </rPr>
          <t xml:space="preserve">
</t>
        </r>
        <r>
          <rPr>
            <sz val="18"/>
            <rFont val="Tahoma"/>
            <charset val="134"/>
          </rPr>
          <t xml:space="preserve">03 Comisiones regionales
</t>
        </r>
        <r>
          <rPr>
            <u/>
            <sz val="18"/>
            <rFont val="Tahoma"/>
            <charset val="134"/>
          </rPr>
          <t xml:space="preserve">06 Comisiones Departamentales
</t>
        </r>
        <r>
          <rPr>
            <b/>
            <sz val="18"/>
            <rFont val="Tahoma"/>
            <charset val="134"/>
          </rPr>
          <t>09 Comisiones 
22</t>
        </r>
        <r>
          <rPr>
            <sz val="18"/>
            <rFont val="Tahoma"/>
            <charset val="134"/>
          </rPr>
          <t xml:space="preserve"> Comudes</t>
        </r>
        <r>
          <rPr>
            <b/>
            <sz val="18"/>
            <rFont val="Tahoma"/>
            <charset val="134"/>
          </rPr>
          <t xml:space="preserve">
22 UTD </t>
        </r>
        <r>
          <rPr>
            <sz val="18"/>
            <rFont val="Tahoma"/>
            <charset val="134"/>
          </rPr>
          <t xml:space="preserve">seran convocadas para la actualización </t>
        </r>
        <r>
          <rPr>
            <b/>
            <sz val="18"/>
            <rFont val="Tahoma"/>
            <charset val="134"/>
          </rPr>
          <t xml:space="preserve">
Total 53
</t>
        </r>
      </text>
    </comment>
    <comment ref="T43" authorId="1">
      <text>
        <r>
          <rPr>
            <b/>
            <sz val="9"/>
            <rFont val="Tahoma"/>
            <charset val="134"/>
          </rPr>
          <t>Meta</t>
        </r>
        <r>
          <rPr>
            <sz val="9"/>
            <rFont val="Tahoma"/>
            <charset val="134"/>
          </rPr>
          <t xml:space="preserve">
</t>
        </r>
        <r>
          <rPr>
            <sz val="14"/>
            <rFont val="Tahoma"/>
            <charset val="134"/>
          </rPr>
          <t xml:space="preserve">03 Comisones departamentales 
</t>
        </r>
        <r>
          <rPr>
            <u/>
            <sz val="14"/>
            <rFont val="Tahoma"/>
            <charset val="134"/>
          </rPr>
          <t xml:space="preserve">26 Comudes
</t>
        </r>
        <r>
          <rPr>
            <b/>
            <sz val="14"/>
            <rFont val="Tahoma"/>
            <charset val="134"/>
          </rPr>
          <t xml:space="preserve">Total 29
</t>
        </r>
      </text>
    </comment>
    <comment ref="D44" authorId="0">
      <text>
        <r>
          <rPr>
            <b/>
            <sz val="9"/>
            <rFont val="Tahoma"/>
            <charset val="134"/>
          </rPr>
          <t xml:space="preserve">2 Domentos </t>
        </r>
        <r>
          <rPr>
            <sz val="9"/>
            <rFont val="Tahoma"/>
            <charset val="134"/>
          </rPr>
          <t xml:space="preserve">
</t>
        </r>
        <r>
          <rPr>
            <sz val="12"/>
            <rFont val="Tahoma"/>
            <charset val="134"/>
          </rPr>
          <t xml:space="preserve">2 informes del CPEG 
</t>
        </r>
      </text>
    </comment>
    <comment ref="G44" authorId="0">
      <text>
        <r>
          <rPr>
            <sz val="9"/>
            <rFont val="Tahoma"/>
            <charset val="134"/>
          </rPr>
          <t xml:space="preserve">
2 informes del CPEG </t>
        </r>
      </text>
    </comment>
    <comment ref="K44" authorId="1">
      <text>
        <r>
          <rPr>
            <b/>
            <sz val="20"/>
            <rFont val="Tahoma"/>
            <charset val="134"/>
          </rPr>
          <t xml:space="preserve">Responsable: </t>
        </r>
        <r>
          <rPr>
            <sz val="20"/>
            <rFont val="Tahoma"/>
            <charset val="134"/>
          </rPr>
          <t>Subdirectora de la Dirección
Con apoyo de Lcda. Ana Lucia Monterroso y Kimberly Gonzales
1 CPEG / julio-dic 2024</t>
        </r>
      </text>
    </comment>
    <comment ref="S44" authorId="1">
      <text>
        <r>
          <rPr>
            <sz val="20"/>
            <rFont val="Tahoma"/>
            <charset val="134"/>
          </rPr>
          <t xml:space="preserve">
</t>
        </r>
        <r>
          <rPr>
            <b/>
            <sz val="20"/>
            <rFont val="Tahoma"/>
            <charset val="134"/>
          </rPr>
          <t>Responsable:</t>
        </r>
        <r>
          <rPr>
            <sz val="20"/>
            <rFont val="Tahoma"/>
            <charset val="134"/>
          </rPr>
          <t xml:space="preserve"> Subdirectora de la Dirección
Con apoyo de Lcda. Ana Lucia Monterroso y Kimberly Gonzales
Informe CPEG  /Semestre enero-junio 2025</t>
        </r>
      </text>
    </comment>
    <comment ref="G45" authorId="0">
      <text>
        <r>
          <rPr>
            <sz val="18"/>
            <rFont val="Tahoma"/>
            <charset val="134"/>
          </rPr>
          <t>03 central
22 con organizaciones de mujeres</t>
        </r>
      </text>
    </comment>
    <comment ref="P45" authorId="2">
      <text>
        <r>
          <rPr>
            <sz val="16"/>
            <rFont val="Times New Roman"/>
            <charset val="134"/>
          </rPr>
          <t xml:space="preserve">
</t>
        </r>
        <r>
          <rPr>
            <b/>
            <sz val="20"/>
            <rFont val="Times New Roman"/>
            <charset val="134"/>
          </rPr>
          <t xml:space="preserve">Actualización PNPDIM
</t>
        </r>
        <r>
          <rPr>
            <sz val="20"/>
            <rFont val="Times New Roman"/>
            <charset val="134"/>
          </rPr>
          <t xml:space="preserve">De los 75 talleres de actualización de la PNPDIM
todas financiados por Seprem
 De las 75
distribuidos así:
</t>
        </r>
        <r>
          <rPr>
            <u/>
            <sz val="20"/>
            <rFont val="Times New Roman"/>
            <charset val="134"/>
          </rPr>
          <t xml:space="preserve">22 UTD (ACCIÖN  2 de UTD en agosto)
</t>
        </r>
        <r>
          <rPr>
            <sz val="20"/>
            <rFont val="Times New Roman"/>
            <charset val="134"/>
          </rPr>
          <t xml:space="preserve">44 en esta acción de departamentos / responsables subir medio delagadas
09 en esta acción Central (Responsable subir medios Kimberli Gonzales)
</t>
        </r>
        <r>
          <rPr>
            <u/>
            <sz val="20"/>
            <rFont val="Times New Roman"/>
            <charset val="134"/>
          </rPr>
          <t>Reporte en esta acción en agosto y septiembre:</t>
        </r>
        <r>
          <rPr>
            <sz val="20"/>
            <rFont val="Times New Roman"/>
            <charset val="134"/>
          </rPr>
          <t xml:space="preserve">
Reporte 2 por cada Departamento
reporte de 9 Central</t>
        </r>
      </text>
    </comment>
    <comment ref="T46" authorId="2">
      <text>
        <r>
          <rPr>
            <sz val="20"/>
            <rFont val="Times New Roman"/>
            <charset val="134"/>
          </rPr>
          <t xml:space="preserve">1 Documento 
</t>
        </r>
        <r>
          <rPr>
            <u/>
            <sz val="20"/>
            <rFont val="Times New Roman"/>
            <charset val="134"/>
          </rPr>
          <t>Responsable:</t>
        </r>
        <r>
          <rPr>
            <sz val="20"/>
            <rFont val="Times New Roman"/>
            <charset val="134"/>
          </rPr>
          <t xml:space="preserve">
Departamento de Seguimiento y Evaluación, abocarse a Directora 
</t>
        </r>
        <r>
          <rPr>
            <sz val="9"/>
            <rFont val="Times New Roman"/>
            <charset val="134"/>
          </rPr>
          <t>1</t>
        </r>
      </text>
    </comment>
    <comment ref="D47" authorId="2">
      <text>
        <r>
          <rPr>
            <sz val="16"/>
            <rFont val="Times New Roman"/>
            <charset val="134"/>
          </rPr>
          <t xml:space="preserve">Son 4 agendas que se deben actualizar 
Meta para el año 2025 serán 2 agendas actualizadas </t>
        </r>
      </text>
    </comment>
    <comment ref="T47" authorId="2">
      <text>
        <r>
          <rPr>
            <sz val="20"/>
            <rFont val="Times New Roman"/>
            <charset val="134"/>
          </rPr>
          <t xml:space="preserve">
DIDEI actualizar 1 agenda
</t>
        </r>
        <r>
          <rPr>
            <u/>
            <sz val="20"/>
            <rFont val="Times New Roman"/>
            <charset val="134"/>
          </rPr>
          <t xml:space="preserve">Responsables
</t>
        </r>
        <r>
          <rPr>
            <sz val="20"/>
            <rFont val="Times New Roman"/>
            <charset val="134"/>
          </rPr>
          <t>Liliana Arriaga
Lcda. María José Pérez</t>
        </r>
      </text>
    </comment>
    <comment ref="T48" authorId="2">
      <text>
        <r>
          <rPr>
            <sz val="20"/>
            <rFont val="Times New Roman"/>
            <charset val="134"/>
          </rPr>
          <t xml:space="preserve">
DIDEI actualizar 1 agenda
</t>
        </r>
        <r>
          <rPr>
            <u/>
            <sz val="20"/>
            <rFont val="Times New Roman"/>
            <charset val="134"/>
          </rPr>
          <t xml:space="preserve">Responsables
</t>
        </r>
        <r>
          <rPr>
            <sz val="20"/>
            <rFont val="Times New Roman"/>
            <charset val="134"/>
          </rPr>
          <t>Liliana Arriaga
Lcda. María José Pérez</t>
        </r>
      </text>
    </comment>
    <comment ref="D53" authorId="3">
      <text>
        <r>
          <rPr>
            <b/>
            <sz val="14"/>
            <rFont val="Tahoma"/>
            <charset val="134"/>
          </rPr>
          <t>Geovana Lissette Quinonez Men</t>
        </r>
        <r>
          <rPr>
            <b/>
            <sz val="20"/>
            <rFont val="Tahoma"/>
            <charset val="134"/>
          </rPr>
          <t>doza:  Matriz de análisis de normativa  (data dashboard)</t>
        </r>
        <r>
          <rPr>
            <b/>
            <sz val="14"/>
            <rFont val="Tahoma"/>
            <charset val="134"/>
          </rPr>
          <t xml:space="preserve">
</t>
        </r>
        <r>
          <rPr>
            <sz val="14"/>
            <rFont val="Tahoma"/>
            <charset val="134"/>
          </rPr>
          <t xml:space="preserve">
</t>
        </r>
      </text>
    </comment>
    <comment ref="D59" authorId="4">
      <text>
        <r>
          <rPr>
            <sz val="10"/>
            <color rgb="FF000000"/>
            <rFont val="Calibri"/>
            <scheme val="minor"/>
            <charset val="0"/>
          </rPr>
          <t>======
ID#AAABLGNdpHo
Jheames Jack Catalán Yumán    (2024-04-10 17:40:52)
Aporta para la meta de subproducto</t>
        </r>
      </text>
    </comment>
    <comment ref="G59" authorId="4">
      <text>
        <r>
          <rPr>
            <sz val="10"/>
            <color rgb="FF000000"/>
            <rFont val="Calibri"/>
            <scheme val="minor"/>
            <charset val="0"/>
          </rPr>
          <t>======
ID#AAABLGNdpHk
Jheames Jack Catalán Yumán    (2024-04-10 17:39:30)
Aporta al subproducto</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<sst xmlns="http://schemas.openxmlformats.org/spreadsheetml/2006/main" count="8917" uniqueCount="2312">
  <si>
    <t>CAJA DE HERRAMIENTAS DE PLANIFICACIÓN
PARA LA FORMULACIÓN DEL PEI, POM y POA</t>
  </si>
  <si>
    <t xml:space="preserve">Caja de herramientas de planificación para la formulación del Plan Estratégico Institucional </t>
  </si>
  <si>
    <t>Caja de herramientas de planificación para la formulación de los planes operativos POM Y POA</t>
  </si>
  <si>
    <t>Plan Estratégico Institucional (PEI)</t>
  </si>
  <si>
    <t>Plan Operativo Multianual (POM)</t>
  </si>
  <si>
    <t>Click aquí para ir al contenido PEI</t>
  </si>
  <si>
    <t>Plan Operativo Anual (POA)</t>
  </si>
  <si>
    <t>Click aquí para ir al contenido POM POA</t>
  </si>
  <si>
    <t>Ejercicio Fiscal 2025 y Multianual 2025-2029</t>
  </si>
  <si>
    <t>Secretaría de Planificación y Programación de la Presidencia (SEGEPLAN)</t>
  </si>
  <si>
    <t xml:space="preserve">Subsecretaría de Planificación y Programación para el Desarrollo (SPPD) </t>
  </si>
  <si>
    <t xml:space="preserve">Caja de herramienta de Planificación para la formulación del PEI, POM y POA                                                                                    </t>
  </si>
  <si>
    <t>INTRODUCCIÓN</t>
  </si>
  <si>
    <t>Objetivo:</t>
  </si>
  <si>
    <t>Las herramientas de planificación, facilitan el proceso de análisis para la formulación de los instrumentos de planificación  institucional PEI, POM, POA, que permitan la identificación de las actividades que realizan las instituciones del sector público guatemalteco, en consideración entre otros los artículos 2,8 ,17 Bis,30 y 80 de la Ley Orgánica del Presupuesto y 3, 4, 11, 16, 19, 21, 24 y 38 de su Reglamento. 
La Secretaria de Planificación y Programación de la Presidencia,  coordina las directrices para que el proceso de formulación de los instrumentos de planificación,  se oriente con el enfoque de gestión por resultados, para que se visibilicen los cambios sostenibles en la población, por medio de las estrategias que permita cumplir los resultados institucionales y estratégicos.</t>
  </si>
  <si>
    <t xml:space="preserve">Las herramientas han sido elaboradas con base a las buenas prácticas que se han identificado en el proceso a través de los años de implementación de la GpR. Las que están apoyando el uso de la "Guía Conceptual y de Planificación y Presupuesto por Resultados para el Sector Público en el marco de la Gestión por Resultados", la cual esta normada para la elaboración de estos instrumentos  en el "Reglamento de la Ley Orgánica del Presupuesto" Artículo 11. Así mismo en apoyo a la Guía para elaborar Planes Estratégicos Sectoriales y la Guía para elaborar Planes Estratégicos Institucionales.  </t>
  </si>
  <si>
    <t>Los documentos PEI, POM, POA,  deben estructurarse de  forma integrada y concordante, que  refleje la secuencia lógica de las actividades que la institución realiza para darle cumplimiento a las metas tanto físicas como financieras en un período de tiempo establecido. 
Las herramientas contenidas en el presente documento facilitarán la elaboración y/o construcción del PEI, POM, POA de manera armonizada.</t>
  </si>
  <si>
    <t>Aspectos de forma:</t>
  </si>
  <si>
    <t>1)</t>
  </si>
  <si>
    <t>Entrega a las instituciones correspondientes según fechas establecidas en la "Ley Orgánica del Presupuesto" y su Reglamento. Artículo 2.</t>
  </si>
  <si>
    <t>2)</t>
  </si>
  <si>
    <t>La presentación de los instrumentos PEI, POM y POA de las instituciones debe realizarse de forma separada a más tardar el 30 de abril de 2024 en formato digital PDF y editable, siendo una copia fiel de los documentos físicos que quedan en resguardo de la institución, por medio de un disco compacto o un USB y a través del registro en el Sistema de Planes, informando por un oficio impreso y firmado por la máxima autoridad que se realizó el proceso, el cual debe ser remitido a la sede central de SEGEPLAN.</t>
  </si>
  <si>
    <t>3)</t>
  </si>
  <si>
    <t>NO se aceptarán versiones físicas, si por alguna razón lo olvida y la envía de forma física, las mismas serán devueltas en recepción y deberá regresar a presentar únicamente la versión digital de acuerdo a lo especificado en el oficio de entrega.</t>
  </si>
  <si>
    <t>4)</t>
  </si>
  <si>
    <t xml:space="preserve">El oficio de entrega  será el único documento físico que será recibido, el mismo debe contener la firma de la máxima autoridad de la institución y dirigirlo al señor Secretario de Segeplan: Carlos Antonio Mendoza Alvarado. </t>
  </si>
  <si>
    <t>La presentación de los instrumentos PEI, POM y POA de las instituciones debe realizarse a más tardar el 30 de abril de 2024 en formato digital PDF y editable, siendo una copia fiel de los documentos físicos que quedan en resguardo de la institución, por medio de un disco compacto o un USB y a través del registro en el Sistema de Planes, informando por un oficio impreso y firmado por la máxima autoridad que se realizó el proceso, el cual debe ser remitido a la sede central de SEGEPLAN.</t>
  </si>
  <si>
    <t>Recomendaciones</t>
  </si>
  <si>
    <t>El contenido presentado en el PEI no debe repetirse en el  POM y POA y viceversa.</t>
  </si>
  <si>
    <t>Referenciar todo documento, informe y cuadros con citas bibliográficas (fuentes de información)</t>
  </si>
  <si>
    <t>Índice de caja de herramientas de planificación para la formulación del PEI</t>
  </si>
  <si>
    <t>Haga click en el vínculo para ir a la herramienta</t>
  </si>
  <si>
    <t>PEI</t>
  </si>
  <si>
    <t>Análisis de mandatos legales</t>
  </si>
  <si>
    <t>SPPD-01</t>
  </si>
  <si>
    <t xml:space="preserve">Análisis de políticas públicas </t>
  </si>
  <si>
    <t>SPPD-02</t>
  </si>
  <si>
    <t>Referencia-Alineación - Vinculación Estratégica Sectorial e Institucional</t>
  </si>
  <si>
    <t>SPPD-03</t>
  </si>
  <si>
    <t>Vinculación institucional a K´atun 2032, Agenda 2030, PND, MED y PGG</t>
  </si>
  <si>
    <t>SPPD-04</t>
  </si>
  <si>
    <t xml:space="preserve">Vinculación con los enfoques de la planificación </t>
  </si>
  <si>
    <t>SPPD-05</t>
  </si>
  <si>
    <t>GpR -Vinculación a planes estratégicos sectoriales -PES-</t>
  </si>
  <si>
    <t>SPPD-06</t>
  </si>
  <si>
    <t>Modelaje completo GpR</t>
  </si>
  <si>
    <t>SPPD-07</t>
  </si>
  <si>
    <t>Priorización de Problemática</t>
  </si>
  <si>
    <t>SPPD-08</t>
  </si>
  <si>
    <t xml:space="preserve">Análisis de población </t>
  </si>
  <si>
    <t>SPPD-09</t>
  </si>
  <si>
    <t>Análisis de evidencias de las Causas del Problema Priorizado</t>
  </si>
  <si>
    <t>SPPD-10</t>
  </si>
  <si>
    <t>Análisis de las Intervenciones para resolver las causas del Problema Priorizado</t>
  </si>
  <si>
    <t>SPPD-11</t>
  </si>
  <si>
    <t xml:space="preserve">Matriz PEI </t>
  </si>
  <si>
    <t>SPPD-12</t>
  </si>
  <si>
    <t>Ficha de indicador de resultado</t>
  </si>
  <si>
    <t>SPPD-13</t>
  </si>
  <si>
    <t xml:space="preserve">Visión, misión y valores </t>
  </si>
  <si>
    <t>SPPD-14</t>
  </si>
  <si>
    <t>Análisis de capacidades y -FODA-</t>
  </si>
  <si>
    <t>SPPD-15</t>
  </si>
  <si>
    <t>Análisis de Actores</t>
  </si>
  <si>
    <t>SPPD-16</t>
  </si>
  <si>
    <t>Anexos</t>
  </si>
  <si>
    <t>Ruta de Trabajo</t>
  </si>
  <si>
    <t>ANEXO 1</t>
  </si>
  <si>
    <t>Clasificadores temáticos</t>
  </si>
  <si>
    <t>ANEXO 2</t>
  </si>
  <si>
    <t>Ejemplo de aplicación de enfoque en la planificación</t>
  </si>
  <si>
    <t>ANEXO 3</t>
  </si>
  <si>
    <t>Click para regresar a carátula</t>
  </si>
  <si>
    <t>Nombre  de la institución: Secretaría Presidencial de la Mujer</t>
  </si>
  <si>
    <t xml:space="preserve">Nombre de la norma, número y año </t>
  </si>
  <si>
    <t xml:space="preserve">Atribuciones que le asigna la norma </t>
  </si>
  <si>
    <t xml:space="preserve">Población a atender </t>
  </si>
  <si>
    <t xml:space="preserve">Constitución Política de la República de Guatemala, 1985 </t>
  </si>
  <si>
    <t>Se establece que el Estado de Guatemala se organiza para proteger a la persona y a la familia. Expresa que todos los seres humanos son libres e iguales en dignidad y derechos; el hombre y la mujer, cualquiera que sea su estado civil, tienen iguales oportunidades y responsabilidades. 
Establece la preeminencia del Derecho Internacional en materia de derechos humanos sobre el derecho interno.</t>
  </si>
  <si>
    <t>Entidades de gobierno central, local y consejos de desarrollo urbano y rural con asistencia técnica para la implementación de lineamientos de políticas y normativas en el marco de equidad entre hombres y mujeres y control de convencionalidad.</t>
  </si>
  <si>
    <t xml:space="preserve">Decreto 97-96 Ley para prevenir, sancionar y erradicar la violencia intrafamiliar  </t>
  </si>
  <si>
    <t>La violencia intrafamiliar constituye una violación a los derechos humanos y está calificada como un problema de índole social, debido a las relaciones desiguales existentes entre hombres y mujeres en diversos campos. Esta ley regula la aplicación de medidas de protección para garantizar la vida, integridad, seguridad y dignidad de las víctimas de violencia intrafamiliar, y su objetivo es brindar protección especial a mujeres, niños, niñas, jóvenes, ancianos, ancianas y personas con discapacidad, tomando en consideración las situaciones específicas de cada caso; y contribuir a la construcción de familias con igualdad y respeto a la dignidad humana entre hombres y mujeres.</t>
  </si>
  <si>
    <t>Entidades públicas, gobiernos locales y sistema de consejos de desarrollo urbano y rural con asistencia técnica para la implementación de lineamientos de política pública y normativa para incorporar el enfoque de equidad entre hombres y mujeres en un marco de control de convencionalidad.</t>
  </si>
  <si>
    <t>Decreto 101-97 Ley Orgánica del Presupuesto</t>
  </si>
  <si>
    <t>La vinculación plan-presupuesto en el marco de la estrategia del desarrollo económico y social del país, para consolidar el presupuesto del sector público.
El Organismo Ejecutivo dictará las políticas presupuestarias y los lineamientos generales para preparar las propuestas de prioridades presupuestarias y de planes y programas de inversión pública para la formulación del proyecto de presupuesto general de ingresos y egresos, en cumplimiento de planes, políticas y prioridades nacionales orientadas al desarrollo general del país. 
Asimismo, mandata que el Ministerio de Finanzas Públicas debe integrar al presupuesto los clasificadores temáticos con los diferentes enfoques, entre ellos el de género que tiene como principal objetivo evidenciar los programas, proyectos, actividades y obras orientadas a atender las necesidades de las mujeres guatemaltecas.  
Las instituciones públicas centrarán sus acciones estratégicas hacia el logro de resultados por medio de productos e identificación de necesidades de financiamiento.</t>
  </si>
  <si>
    <t>Entidades de gobierno central, local y consejos de desarrollo urbano y rural con asistencia técnica para la implementación de lineamientos de políticas, normativas y generación de estadísticas en el marco de equidad entre hombres y mujeres y control de convencionalidad.</t>
  </si>
  <si>
    <t xml:space="preserve">Decreto 114-97 Ley del Organismo Ejecutivo </t>
  </si>
  <si>
    <t>La presente ley desarrolla los preceptos constitucionales sobre la organización, atribuciones y funcionamiento del Organismo Ejecutivo.
Dentro del marco de las funciones y atribuciones constitucionales y legales de los órganos que lo integran, compete al Organismo Ejecutivo el ejercicio de la función administrativa y la formulación y ejecución de las políticas de gobierno con las cuales deben coordinarse las entidades que forman parte de la administración
descentralizada.
El Presidente de la República tendrá además de las Secretarías señaladas en esta ley, las que sean necesarias para el apoyo de sus funciones; la regulación y atribuciones de éstas, serán determinadas por la misma norma de su creación.</t>
  </si>
  <si>
    <t>Decreto 7-99 Ley de Dignificación y Promoción Integral de la Mujer</t>
  </si>
  <si>
    <t>Se basa en los principios constitucionales de respeto por la libertad, la dignidad, la vida humana y la igualdad. Promueve el desarrollo integral de la mujer y su participación en todos los niveles de la vida económica, política y social de Guatemala. Así también el desarrollo de los derechos fundamentales que con relación a la dignificación y promoción de la mujer se encuentran establecidos en la Constitución Política de la República, las convenciones internacionales de derechos humanos de las mujeres, y los planes de acción emanados de las conferencias internacionales sobre la temática de la mujer.</t>
  </si>
  <si>
    <t>Acuerdo Gubernativo 200-2000 Creación de la Secretaría Presidencial de la Mujer</t>
  </si>
  <si>
    <t>Mediante este acuerdo se crea la Secretaría Presidencial de la Mujer, como entidad asesora y coordinadora de políticas públicas para promover el desarrollo integral de las mujeres guatemaltecas y el fomento de una cultura democrática.</t>
  </si>
  <si>
    <t>Decreto 42-2001 Ley de Desarrollo Social</t>
  </si>
  <si>
    <t>Tiene por objeto implementar políticas públicas encaminadas al desarrollo de la persona humana en los aspectos social, familiar, humano y su entorno. Asimismo, establece a las mujeres como un sector especial de atención, por lo que se deben promover, respetar y garantizar sus derechos. Es un instrumento jurídico que protege al núcleo familiar, mujeres, niños, niñas, personas con discapacidad y adultas mayores.</t>
  </si>
  <si>
    <t>Producto: Entidades de gobierno central, local y consejos de desarrollo urbano y rural con asistencia técnica para la implementación de lineamientos de políticas y normativas en el marco de equidad entre hombres y mujeres y control de convencionalidad.
Sub producto: Entidades públicas asistidas técnicamente para la generación de estadísticas que evidencien brechas de inequidad entre hombres y mujeres.</t>
  </si>
  <si>
    <t xml:space="preserve">Decreto 11-2002 Ley de Consejos de Desarrollo Urbano y Rural / Acuerdo Gubernativo 461-2002 Reglamento de la Ley de los Consejos de Desarrollo Urbano y Rural </t>
  </si>
  <si>
    <t>Establece que el Sistema de Consejos de Desarrollo se debe regir por los principios de igualdad en dignidad y derechos de todos los actores sociales, y se haga efectivo en condiciones de oportunidades equitativas de participación dentro de una convivencia pacífica, en el marco de una democracia funcional, efectiva y participativa, en los procesos de toma de decisión en la planificación y ejecución de las políticas públicas de desarrollo.
En el ámbito del Conadur, se norma la creación de la Comisión de la Mujer y le corresponde a la Secretaría Presidencial de la Mujer su conducción.</t>
  </si>
  <si>
    <t>Decreto 12-2002 Código Municipal</t>
  </si>
  <si>
    <t>Desarrolla los principios constitucionales referentes a la organización, gobierno, administración y funcionamiento de los municipios y demás entidades locales y las competencias que correspondan a los municipios en cuanto a las materias que estas regulen.
Establece que el Concejo Municipal organizará comisiones, para el estudio y dictamen de los asuntos que conocerá durante todo el año, entre ellas, la Comisión de la familia, la mujer, la niñez, la juventud, adulto mayor o cualquier otra forma de proyección social; todas las municipalidades deben reconocer, el monto de ingresos recibidos del situado constitucional un monto no menor del 0.5 % para esta Comisión, del Municipio respectivo.
De acuerdo con sus reformas, se indica que la municipalidad debe garantizar la capacitación técnica y actualizada a empleados, empleadas, funcionarias y funcionarios públicos municipales sobre el manejo del CPEG, para su uso correcto y aplicarlo en la proyección presupuestaria municipal.
También, establece que la oficina municipal de la mujer se convierte en una dirección en la organización interna de las municipalidades y es la responsable de elaborar e implementar propuestas de políticas municipales basadas en la Política Nacional de Promoción y Desarrollo Integral de las Mujeres para integrar a políticas, agendas locales y acciones municipales.</t>
  </si>
  <si>
    <t>Decreto 52-2005 Ley Marco de los Acuerdos de Paz</t>
  </si>
  <si>
    <t>Con esta disposición jurídica se reconoce el compromiso del Estado de Guatemala para desarrollar acciones normativas, institucionales y de política pública, para el cumplimiento de los Acuerdos de Paz, a través de un proceso que promueva la participación de la sociedad. En este contexto,  los acuerdos de paz que consideran dentro de sus principios a la mujer son:  Acuerdo sobre Identidad y Derechos de los Pueblos Indígenas, específicamente la lucha contra la discriminación, derechos de la mujer indígena sobre su vulnerabilidad e indefensión frente a la doble discriminación como mujer y como indígena, la promoción y divulgación y fiel cumplimiento de la Convención sobre la Eliminación de todas las formas de discriminación contra la mujer; el Acuerdo de Aspectos Socioeconómicos y Situación Agraria, especialmente la participación de la mujer en el desarrollo económico y social y garantizar que la mujer tenga igualdad de oportunidades y condiciones de estudio y capacitación, y que la educación contribuya a desterrar cualquier forma de discriminación en contra suya en los contenidos educativos; garantizar el acceso a la vivienda, en igualdad de condiciones.  El Acuerdo del Fortalecimiento del Poder Civil y función del Ejército en una Sociedad Democrática, en lo que corresponde a la participación de la mujer en el fortalecimiento del poder civil.</t>
  </si>
  <si>
    <t>Decreto 22-2008 Ley contra el Femicidio y otras formas de violencia contra la Mujer</t>
  </si>
  <si>
    <t>Este decreto tiene por objeto y fin garantizar la vida, la libertad, la integridad, la dignidad, la protección y la igualdad de todas las mujeres, particularmente cuando por condición de género, quien agrede, cometa en contra de ellas prácticas discriminatorias, de violencia física, psicológica, económica o de menosprecio a sus derechos. Su fin es promover e implementar disposiciones orientadas a erradicar la violencia física, psicológica, sexual, económica o cualquier tipo de coacción en contra de las mujeres, garantizándoles una vida libre de violencia.</t>
  </si>
  <si>
    <t>Acuerdo Gubernativo Número 169-2018 Reglamento Orgánico Interno de la Secretaría Presidencial de la Mujer</t>
  </si>
  <si>
    <t>En este instrumento se establece la estructura, organización y funciones para el cumplimiento de los objetivos que en materia de desarrollo integral de las mujeres correspondes a la Secretaría Presidencial de la Mujer. Asimismo, le otorga la calidad de órgano asesor y coordinador de la Presidencia de la República encargado de gestionar acciones de política pública que coadyuven a lograr la plena participación de las mujeres en el desarrollo del país, en condiciones de igualdad, equidad y respeto entre hombres y mujeres.</t>
  </si>
  <si>
    <t>Acuerdo Gubernativo 11-2019 Creación del Gabinete Específico de Desarrollo Social</t>
  </si>
  <si>
    <t xml:space="preserve">En este tiene por objeto coordinar, articular y gestionar en el marco del Plan Nacional de Desarrollo K´atun Nuestra Guatemala 2032, las políticas relativas al desarrollo, la protección social y prevención de la violencia, para reducir brechas de inequidad y desigualdad de la población en condiciones de vulnerabilidad, tales como niñez, juventud, mujeres, pueblos indígenas, adultos mayores, personas con discapacidad y del área rural.   </t>
  </si>
  <si>
    <t>Carta Universal de Derechos Humanos</t>
  </si>
  <si>
    <t>La Organización de las Naciones Unidas es el mecanismo internacional del Sistema Universal de Protección de Derechos Humanos y a través de la Asamblea General se adoptó y proclamó la Carta Universal de Derechos Humanos.  Esta Carta se emitió considerando las violaciones a los derechos humanos y reafirmando la fe de los Estados Parte en los derechos fundamentales del hombre, en la dignidad y el valor de la persona humana y en la igualdad de derechos de hombres y mujeres.</t>
  </si>
  <si>
    <t>Convención Americana Sobre Derechos Humanos</t>
  </si>
  <si>
    <t xml:space="preserve">Conocida también como el Pacto de San José, contiene derechos fundamentales que los Estados Parte se comprometen a respetar y a garantizar el libre y pleno ejercicio de los derechos humanos, a toda persona que esté sujeta a su jurisdicción, sin discriminación alguna por motivos de raza, color, sexo, idioma, religión, opiniones políticas o de cualquier otra índole, origen nacional o social, posición económica, nacimiento o cualquier otra condición social. </t>
  </si>
  <si>
    <t>Convención sobre la Eliminación de todas las Formas de Discriminación contra la Mujer (CEDAW)</t>
  </si>
  <si>
    <t>Esta convención contempla los fundamentos jurídicos que los Estados están obligados a adoptar como principios rectores para conseguir que las mujeres gocen de igualdad de derechos. 
La Cedaw se concentra en tres aspectos de la situación de la mujer:
•Derechos Civiles y la Condición Jurídica y Social de la Mujer,
•Reproducción humana y
•Consecuencias de los factores culturales en las relaciones entre los sexos (Discriminación basada en el sexo)</t>
  </si>
  <si>
    <t>Convención Interamericana para Prevenir, Sancionar y Erradicar la violencia contra la mujer (Belém Do Pará)</t>
  </si>
  <si>
    <t xml:space="preserve">La Convención Belém Do Pará surge para prevenir, sancionar y erradicar toda forma de violencia contra la mujer, mandata a proteger los derechos de la mujer y eliminar las situaciones de violencia que puedan afectarlas. Define la violencia contra las mujeres como cualquier acción o conducta, basada en su género, que cause muerte, daño o sufrimiento físico, sexual o psicológico a la mujer, tanto en el ámbito público como en el privado.  Se concentra en los siguientes aspectos de la violencia contra la mujer: legislación, planes nacionales, acceso a la justicia, información y estadísticas y diversidad. </t>
  </si>
  <si>
    <t xml:space="preserve">Convención de Viena sobre el Derecho de los Tratados </t>
  </si>
  <si>
    <t>Adhesión, ratificación, observancia, seguimiento y cumplimiento de convenios y tratados de derechos humanos adoptados en el marco del Sistema de las Naciones Unidas.</t>
  </si>
  <si>
    <t xml:space="preserve">Entidades de gobierno central, local y consejos de desarrollo urbano y rural con asistencia técnica para la implementación de lineamientos de políticas, normativas y generación de estadísticas en el marco de equidad entre hombres y mujeres y control de convencionalidad. </t>
  </si>
  <si>
    <t>Declaración y Plataforma de Acción de Beijing</t>
  </si>
  <si>
    <t>La declaración es una manifestación de compromiso de los países participantes para generar acciones que permitan hacer frente a las amenazas que limitan que las mujeres y las niñas gocen de sus derechos humanos; mientras la Plataforma de Acción es una agenda encaminada a crear condiciones necesarias para la potenciación del papel de la mujer en la sociedad. Tiene por objeto acelerar la aplicación de las Estrategias de Nairobi orientadas hacia el futuro para el adelanto de la mujer y eliminar todos los obstáculos que dificultan la participación de la mujer en todas las esferas de la vida pública y privada mediante una participación plena y en pie de igualdad en el proceso de adopción de decisiones en las esferas económica, social, cultural y política. 
Esto también supone el establecimiento del principio que mujeres y hombres deben compartir el poder y las responsabilidades en el hogar, en el lugar de trabajo y, a nivel más amplio, en la comunidad nacional e internacional. La igualdad entre mujeres y hombres es una cuestión de derechos humanos y constituye una condición para el logro de la justicia social, además de ser un requisito previo necesario y fundamental para la igualdad, el desarrollo y la paz.</t>
  </si>
  <si>
    <t xml:space="preserve">Programa de Acción de El Cairo </t>
  </si>
  <si>
    <t>Lograr la igualdad y la equidad entre el hombre y la mujer, y permitir que la mujer realice plenamente sus derechos y libertades; incorporar plenamente a la mujer en el proceso de formulación de políticas y adopción de decisiones y en todos los aspectos de la vida económica, política y cultural, como formuladoras activas de las decisiones y como participantes y beneficiarias activas, y asegurar que todas las mujeres, al igual que los hombres, reciban la educación necesaria para satisfacer sus necesidades humanas básicas y ejercer sus derechos humanos.</t>
  </si>
  <si>
    <t>Estrategia de Montevideo para la Implementación de la Agenda Regional de Género en el marco del Desarrollo Sostenible hacia 2030</t>
  </si>
  <si>
    <t xml:space="preserve">La misma identifica cuatro nudos estructurales de las relaciones de poder en la región: la desigualdad socioeconómica y la persistencia de la pobreza en el marco de un crecimiento excluyente; la división sexual del trabajo y la injusta organización social del cuidado; los patrones culturales patriarcales, discriminatorios y violentos y el predominio de la cultura del privilegio, y la concentración del poder y las relaciones de jerarquía en el ámbito público. 
Permite llevar a la práctica acciones desde la perspectiva de la igualdad de género, la autonomía y los derechos de las mujeres. Identifica tres autonomías de las mujeres: Igualdad distributiva y la autonomía económica; Autonomía física, libertad y derechos; Participación en el poder y autonomía en los procesos de adopción de decisiones.
Establece que los mecanismos para el adelanto de las mujeres participen en el diseño y ejecución de los planes de desarrollo y presupuestos públicos, incorporando la perspectiva de género. </t>
  </si>
  <si>
    <t>Resolución 1325 del Consejo de Seguridad de las Naciones Unidas</t>
  </si>
  <si>
    <t>Define medidas especiales para proteger a las mujeres y las niñas de la violencia por razón de género, particularmente la violación y otras formas de abusos sexuales, y todas las demás formas de violencia en situaciones de conflicto.
Requiere consolidar datos acerca del efecto de los conflictos armados sobre las mujeres y las niñas.
Determina el involucramiento de las mujeres en la toma de decisiones, durante el conflicto y post conflicto armado y la construcción de la paz.
Esta resolución forma parte de la agenda de Mujeres, Paz y Seguridad que aborda los pilares de participación, protección, prevención y consolidación de la paz, haciendo énfasis en la prevención, atención y persecución penal de la violencia sexual contra las mujeres.</t>
  </si>
  <si>
    <t>Orientaciones:</t>
  </si>
  <si>
    <t>El Análisis de mandatos legales tiene como propósito establecer el “para qué” fue creada la institución, sus atribuciones y quienes son los destinatarios, que equivalen a la población a atender con la entrega de productos que presta la institución.</t>
  </si>
  <si>
    <r>
      <rPr>
        <b/>
        <sz val="12"/>
        <rFont val="Candara"/>
        <charset val="134"/>
      </rPr>
      <t>Columna (1):</t>
    </r>
    <r>
      <rPr>
        <sz val="12"/>
        <rFont val="Candara"/>
        <charset val="134"/>
      </rPr>
      <t xml:space="preserve"> Describa los mandatos relacionados con la institución, inicie con los de mayor nivel como la Constitución Política de la República, tratados y convenios internacionales ratificados por el Estado de Guatemala, leyes emitidas por el Congreso de la República que pueden ser  </t>
    </r>
    <r>
      <rPr>
        <sz val="12"/>
        <color rgb="FF000000"/>
        <rFont val="Candara"/>
        <charset val="134"/>
      </rPr>
      <t>leyes constitucionales y leyes ordinarias</t>
    </r>
    <r>
      <rPr>
        <sz val="12"/>
        <rFont val="Candara"/>
        <charset val="134"/>
      </rPr>
      <t xml:space="preserve"> y llegue a  </t>
    </r>
    <r>
      <rPr>
        <sz val="12"/>
        <color rgb="FF000000"/>
        <rFont val="Candara"/>
        <charset val="134"/>
      </rPr>
      <t>las disposiciones emitidas por el organismo ejecutivo o disposiciones reglamentarias</t>
    </r>
    <r>
      <rPr>
        <sz val="12"/>
        <rFont val="Candara"/>
        <charset val="134"/>
      </rPr>
      <t xml:space="preserve"> (por ejemplo el  reglamento interno de la institución), analice uno a uno estos cuerpos legales. </t>
    </r>
  </si>
  <si>
    <r>
      <rPr>
        <b/>
        <sz val="12"/>
        <color theme="1"/>
        <rFont val="Candara"/>
        <charset val="134"/>
      </rPr>
      <t>Columna (2):</t>
    </r>
    <r>
      <rPr>
        <sz val="12"/>
        <color theme="1"/>
        <rFont val="Candara"/>
        <charset val="134"/>
      </rPr>
      <t xml:space="preserve"> Identifique las funciones y/o áreas de acción institucional  que le corresponden en cumplimiento a la norma. </t>
    </r>
  </si>
  <si>
    <r>
      <rPr>
        <b/>
        <sz val="12"/>
        <rFont val="Candara"/>
        <charset val="134"/>
      </rPr>
      <t>Columna (3)</t>
    </r>
    <r>
      <rPr>
        <sz val="12"/>
        <rFont val="Candara"/>
        <charset val="134"/>
      </rPr>
      <t>: Indique  la población  a la que sirve la institución de acuerdo al mandato legal.</t>
    </r>
  </si>
  <si>
    <t>Análisis de políticas públicas</t>
  </si>
  <si>
    <t>Nombre de la institución: Secretaría Presidencial de la Mujer</t>
  </si>
  <si>
    <r>
      <rPr>
        <b/>
        <i/>
        <sz val="12"/>
        <color theme="0"/>
        <rFont val="Candara"/>
        <charset val="134"/>
      </rPr>
      <t>Instrucciones</t>
    </r>
    <r>
      <rPr>
        <i/>
        <sz val="12"/>
        <color theme="0"/>
        <rFont val="Candara"/>
        <charset val="134"/>
      </rPr>
      <t>:</t>
    </r>
    <r>
      <rPr>
        <sz val="12"/>
        <color theme="0"/>
        <rFont val="Candara"/>
        <charset val="134"/>
      </rPr>
      <t xml:space="preserve"> </t>
    </r>
  </si>
  <si>
    <t xml:space="preserve">Identificar las políticas directamente relacionadas  </t>
  </si>
  <si>
    <t xml:space="preserve">No. </t>
  </si>
  <si>
    <t>Nombre de la política pública y año</t>
  </si>
  <si>
    <t>Población afectada</t>
  </si>
  <si>
    <t>Modalidades de inclusión Institucional</t>
  </si>
  <si>
    <t>Área responsable de incorporar en el que hacer institucional</t>
  </si>
  <si>
    <t>Área responsable de verificar la incorporación</t>
  </si>
  <si>
    <t>Política Nacional de Desarrollo</t>
  </si>
  <si>
    <t>La población guatemalteca en su totalidad.</t>
  </si>
  <si>
    <t>Esta política tiene como objetivo establecer las directrices estratégicas para las instituciones del Estado, públicas, privadas y de la cooperación internacional para orientar sus acciones, de manera que se pueda organizar, coordinar y articular la acción pública en función de los intereses y prioridades del desarrollo nacional de largo plazo; y a la sociedad organizada para su participación en el control y seguimiento de las acciones de desarrollo nacional implementadas por el Estado. 
Las metas de la política en las que se asocian lineamientos vinculados a la Seprem se citan a continuación:
* En 2032 la  población rural goza de los beneficios del desarrollo humano sostenible.
* Reducir la tasa de mortalidad materna en cinco puntos porcentuales anuales, iniciando en 2015. 
* En 2032, la impunidad ha
disminuido sustancialmente, de manera que el país se sitúa en posiciones
intermedias de  los estándares mundiales de medición de este flagelo.</t>
  </si>
  <si>
    <t>Dirección de Gestión de Políticas Públicas para la Equidad entre Hombres y Mujeres.
Dirección de Análisis Jurídico y Control de Convencionalidad.
Dirección de Gestión de la Información.
Unidad de Comunicación Social</t>
  </si>
  <si>
    <t>Política General de Gobierno  2024-2028</t>
  </si>
  <si>
    <t>La Política General de Gobierno (PGG) establece las prioridades que orientan la gestión pública, como lo indica el numeral 7, Ejes estratégicos por un país para vvir “A partir del compromiso que tiene Guatemala respecto a la agenda internacional con los Objetivos de Desarrollo Sostenible (ODS), así como el Plan Nacional de Desarrollo; K’atun, Nuestra Guatemala 2032 (PND), surge como resultado la coordinación y organización entre diversos actores, como iniciativa para el impulso del país, orientando estratégicamente el quehacer de la institucionalidad pública, abordando los desafíos de la pobreza, la desigualdad, inequidad la violencia y el cambio climático, de acuerdo con la agenda internacional”. P22
En ese sentido, la Seprem se sitúa en el eje de Desarrollo Social, que propicia la igualdad, la equidad, y la libertad para que los guatemaltecos puedan acceder a los bienes y servicios públicos indispensables para su desarrollo integral y satisfacción de las necesidades básicas. P25</t>
  </si>
  <si>
    <t xml:space="preserve">Política Nacional de Descentralización del Organismo Ejecutivo </t>
  </si>
  <si>
    <t>El proceso de descentralización promueve los instrumentos necesarios para institucionalización en el ámbito económico y administrativo, a partir de la transferencia real de competencias y atribuciones, recursos económicos y poder de decisión, desde el gobierno central hacia las municipalidades, por ser estas últimas las instancias de gobierno más cercanas a la población, habilitándolas para planificar, financiar y ejecutar las competencias propias y las atribuidas por descentralización, tomando en cuenta los ejes transversales de género, pluriculturalidad, y gestión ambiental.</t>
  </si>
  <si>
    <t>Política  Nacional de Desarrollo Integral de las Mujeres (PNPDIM) y Plan de Equidad de Oportunidades (PEO) 2008-2023</t>
  </si>
  <si>
    <t>Niñas,
adolescentes, adultas y adultas mayores guatemaltecas.</t>
  </si>
  <si>
    <t>La SEPREM, entrega a las mujeres de los cuatro pueblos, mayas, garífunas, xinkas y mestizas, la herramienta que impulsa su desarrollo, con la seguridad que los próximos gobiernos tienen el reto de hacerla suya y darle continuidad para que el objetivo de desarrollo de las mujeres sea efectivo.</t>
  </si>
  <si>
    <t>Política  de Desarrollo Social y Población</t>
  </si>
  <si>
    <t>La población guatemalteca en su totalidad</t>
  </si>
  <si>
    <t>Su contenido coadyuva a hacer operativos algunos de los compromisos contenidos en los acuerdos de paz; el segundo es que la Estrategia de Reducción de la Pobreza (ERP), aprobada por el Gobierno de la República en noviembre de 2001, desarrolla una parte importante de la presente Política, así como lo harán las ERP a nivel departamental y municipal que se elaborarán en los próximos meses; y el tercero es que la Política de Desarrollo Social y Población deberá ir siendo actualizada conforme surjan los cambios en a) el entorno social, tanto nacional como internacional, y b) en la implementación de las ERP, tanto a nivel nacional como de los niveles departamental y municipal. P 4
Así como  el desarrollo de las cinco áreas temáticas: salud, educación, empleo y migración, riesgo a desastres y comunicación social; y finalmente, los lineamientos para la operacionalización de la Política de Desarrollo Social y Población. P 5</t>
  </si>
  <si>
    <t xml:space="preserve">Política Pública para la Convivencia y la Eliminación del Racismo y la Discriminación Racial </t>
  </si>
  <si>
    <t>Contribuir al tránsito de un Estado homogéneo y monocultural a un Estado plural, con el fin de que los pueblos indígenas no padezcan ningún tipo de discriminación racial, ni exclusión económico-social y se sientan reconocidos en igualdad de derechos ciudadanos a partir de su cultura.
Un Estado Plural, que reconoce la diversidad cultural que existe en su seno, dentro de su propia unidad. Fruto de una unión voluntaria de los distintos pueblos que la componen, para lo cual las partes deben pactar libres, sin coacción y ser capaces de decidir con libertad las características del convenio, aceptarlo o rechazarlo. P 16</t>
  </si>
  <si>
    <t>Política Nacional en Discapacidad</t>
  </si>
  <si>
    <t>Construir las condiciones de convivencia con equiparación de oportunidades para las personas con discapacidad, ubicando en su ambiente los factores físicos, económicos, políticos y culturales que se requieran. Para lograr esta meta del desarrollo humano, es necesaria la integración y participación de la sociedad en todos los órdenes posibles: económico, cultural, legal, social, político, conceptual, etcétera. La equiparación de oportunidades restablece la equidad mediante apoyos complementarios y a través de la eliminación de aquellos obstáculos excluyentes. Por eso tiene como una de sus bases, además de los derechos humanos, la solidaridad. Es imprescindible asegurar el acceso a políticas solidarias, generar espacios para la sensibilización y difundir el concepto para generar los cambios necesarios. P 13</t>
  </si>
  <si>
    <t>Política Nacional para la Reducción de Riesgo a los Desastres en Guatemala</t>
  </si>
  <si>
    <t>Considerar en el proceso de estimación del riesgo,: a) su connotación objetiva, la cual está orientada a estimar el riesgo y los probables de daños de forma cuantitativa; y b) la subjetiva; la cual se refiere a cómo los diferentes actores y sectores sociales están percibiendo el riesgo, valorizándolo y representándolo; la misma se ve influenciada por una serie de condicionantes, entre otras, las condiciones de vida, posición social, historia y cosmovisión de los pueblos. 
Construir comunidades resilientes, se deben rescatar, potenciar y valorizar las capacidades ya existentes, además de crear otras capacidades (conocimientos, herramientas, prácticas) y condiciones (estructuras, normas y regulaciones, percepciones) en términos de:
• La organización de los pueblos y coordinación entre los distintos actores de los mismos
• La planeación participativa de: comunidades – gobiernos locales – autoridades propias de los pueblos
• Diseño e implementación de Sistemas de Alerta Temprana
• Comunicación e información en los idiomas Nacionales
• Herramientas e instrumentos
• Normas y regulaciones oficiales para la reducción de riesgo y de los pueblos “derecho indígena”
• Estrategia y planes de prevención, de respuesta, recuperación temprana, recuperación post desastre P 18
Llegar a un estado en que el riesgo sea más manejable dentro de los parámetros del riesgo aceptable y los recursos disponibles del Gobierno Central, comunidades, municipalidades, empresas, familias u otros actores sociales que generan o sufren el riesgo.
El aumento de la conciencia, la educación, la capacitación, el mejoramiento de los sistemas de información, previsión y pronóstico, de alerta temprana y de evacuación, la recuperación de cuencas y pendientes, la limpieza de canales, calles y alcantarillados, entre otras múltiples actividades no tienen que tener necesariamente un costo
inalcanzable, especialmente si se realizan con la plena conciencia y participación de los grupos sociales vulnerables, todo esto deberá llevar pertinencia étnico-cultural y de género. P 19 
Diseñar e implementar  un marco de recuperación Post desastre comprende la elaboración de un Programa de acción orientado por las necesidades y características pre-desastre de la población afectada. En este sentido el enfoque de medios de vida se convierte en un instrumento para definir una línea de base e identificar estrategias de 3recuperación. P 20</t>
  </si>
  <si>
    <t>Política Migratoria</t>
  </si>
  <si>
    <t xml:space="preserve">Garantizar la atención integral de todas las personas migrantes, con énfasis en
las que se encuentran en situación de vulnerabilidad, de forma que asegure
la protección de sus derechos humanos, una integración o reintegración
sostenible en las comunidades de acogida, una efectiva gestión migratoria y
la vinculación de la migración internacional en el desarrollo local y nacional,
con la intervención coordinada de todas las instituciones vinculadas. P.59
</t>
  </si>
  <si>
    <t>Las políticas son “cursos de acción tendentes a la solución de problemas públicos, definidos a partir de la interacción de diversos sujetos sociales, en medio de una situación de complejidad social y de relaciones de poder, que pretenden utilizar de manera eficiente los recursos públicos y tomar decisiones a través de mecanismos democráticos, con la participación de la sociedad”</t>
  </si>
  <si>
    <t xml:space="preserve">Columna (b) agregar el nombre de la política pública y el año de vigencia de la misma. </t>
  </si>
  <si>
    <t>Columna (c) identificar la población afectada indicada en la política pública</t>
  </si>
  <si>
    <t>Columna (d) indique cómo la institución incluirá la política en su quehacer institucional mediante la revisión de las acciones* indicadas en la política pública. Puede ser en los productos, instalaciones, reglas de convivencia, etc.</t>
  </si>
  <si>
    <t>Columna (e) agregar la unidad y/o dirección responsable de incorporar las acciones en el que hacer institucional</t>
  </si>
  <si>
    <t>Columna (f) agregar el área responsable de verificar la incorporación de las acciones en el que hacer institucional</t>
  </si>
  <si>
    <t>Página 14 y 15, Guía para elaboración de planes estratégicos institucionales.</t>
  </si>
  <si>
    <t>* Revisar el plan de acción de la política pública, cuando aplique.</t>
  </si>
  <si>
    <t>Alineación y vinculación a Plan K'atun 2032, Agenda 2030, Prioridades Nacionales de Desarrollo PND- Resultados Estratégicos de Desarrollo RED</t>
  </si>
  <si>
    <t>Instrucciones: 
La herramienta contiene filtros, para orientar la coherencia de la alineación y vinculación de forma horizontal de tal forma que facilita la información con relación al desempeño institucional.
De darse el caso de no tener vinculación a un RED, proponer el mecanismo correspondiente para que un resultado institucional -RI-, suba de categoría y se formule como Resultado Estratégico de Desarrollo, ejemplo: GIRH, Cambio climático, Justicia, Seguridad exterior, Inteligencia, entre otros.  
Para mayor información de la Agenda 2030, se sugiere consultar el documento Objetivos de Desarrollo Sostenible. Metas priorizadas. Guatemala. 
Las instituciones deberán analizar detalladamente la PGG vigente y definir en que meta intervienen como responsables o corresponsables.</t>
  </si>
  <si>
    <t xml:space="preserve">ALINEACIÓN_ VINCULACIÓN ESTRATÉGICA A NIVEL SECTORIAL E INSTITUCIONAL </t>
  </si>
  <si>
    <t>Eje K'atun</t>
  </si>
  <si>
    <t>ODS</t>
  </si>
  <si>
    <t>Prioridad Nacional de Desarrollo -PND</t>
  </si>
  <si>
    <t>Meta Estratégica de Desarrollo -MED-</t>
  </si>
  <si>
    <t>99 metas (16 + 83)</t>
  </si>
  <si>
    <t>Indicador PND</t>
  </si>
  <si>
    <t xml:space="preserve">Seguimiento indicador </t>
  </si>
  <si>
    <t>Resultado Estratégico de Desarrollo -RED***</t>
  </si>
  <si>
    <t>Coordinador RED</t>
  </si>
  <si>
    <t>Corresponsable RED</t>
  </si>
  <si>
    <t>Políticas públicas asociadas</t>
  </si>
  <si>
    <t>Guatemala urbana y rural</t>
  </si>
  <si>
    <t xml:space="preserve">1. Fin de la pobreza 
</t>
  </si>
  <si>
    <t xml:space="preserve">Reducción de la pobreza y protección social </t>
  </si>
  <si>
    <t>MED1. Para 2030, potenciar y promover la inclusión social, económica y política de todos, independientemente de su edad, sexo, discapacidad, raza, etnia, origen, religión o situación económica u otra condición</t>
  </si>
  <si>
    <t>Meta 01.2: Para el 2030, reducir al menos a la mitad la proporción de hombres, mujeres y niños de todas las edades que viven en pobreza en todas sus dimensiones según las definiciones
nacionales.</t>
  </si>
  <si>
    <t>1.2.1 Proporción de la población que vive por debajo del umbral nacional de la pobreza desglosada por sexo y grupo de edad.</t>
  </si>
  <si>
    <t>MIDES, INE</t>
  </si>
  <si>
    <t>1.2.2 Proporción de hombres, mujeres y niños de todas las edades que viven en la pobreza, en todas sus dimensiones, con arreglo a las definiciones nacionales (índice de pobreza multidimensional).</t>
  </si>
  <si>
    <t xml:space="preserve">RED 1. Para el 2024, se ha disminuido la pobreza y pobreza extrema con énfasis en los departamentos priorizados, en 27.8 puntos porcentuales (Departamentos priorizados: Alta Verapaz, Sololá, Totonicapán, Huehuetenango, Quiché, Chiquimula). 
</t>
  </si>
  <si>
    <t>MIDES</t>
  </si>
  <si>
    <t>MINECO</t>
  </si>
  <si>
    <t>Política de Desarrollo Social y Población
Política Nacional de Desarrollo</t>
  </si>
  <si>
    <t xml:space="preserve">	1.2.1 subindicador 2. Proporción de la población que vive por debajo del umbral nacional de la pobreza general, desglosada por sexo y grupo de edad.</t>
  </si>
  <si>
    <t xml:space="preserve">	1.2.2 subindicador 2. Incidencia de Pobreza Multidimensional</t>
  </si>
  <si>
    <t>1.2.1 subindicador 1. Proporción de la población que vive por debajo del umbral nacional de la pobreza extrema, desglosada por sexo y grupo de edad.</t>
  </si>
  <si>
    <t>INE</t>
  </si>
  <si>
    <t xml:space="preserve">	1.2.2 subindicador 1. Índice de Pobreza Multidimensional para Guatemala (IPM-Gt).</t>
  </si>
  <si>
    <t>INE (ENCOVI)</t>
  </si>
  <si>
    <t>Meta 1.a:	Garantizar una movilización significativa de recursos procedentes de diversas fuentes, incluso mediante la mejora de la cooperación para el desarrollo, a fin de proporcionar medios suficientes y previsibles a los países en desarrollo, en particular los países menos adelantados, para que implementen programas y políticas encaminados a poner fin a la pobreza en todas sus dimensiones.</t>
  </si>
  <si>
    <t xml:space="preserve">	1.a.1	Total de donaciones de asistencia oficial para el desarrollo (AOD) de todos los donantes que se centran en la reducción de la pobreza como porcentaje del ingreso nacional bruto del país receptor.</t>
  </si>
  <si>
    <t>SEGEPLAN (fuente OCDE)</t>
  </si>
  <si>
    <t xml:space="preserve">Bienestar para la gente </t>
  </si>
  <si>
    <t>MED2. Implementar sistemas y medidas de protección social para todos nacionalmente apropiadas, incluidos pisos, y para el año 2030 lograr una cobertura sustancial de los pobres y los vulnerables.</t>
  </si>
  <si>
    <t>Meta 01.3: Implementar a nivel nacional sistemas y medidas apropiados de protección social para todos, incluidos niveles mínimos, y, de aquí a 2030, lograr una amplia cobertura de las personas pobres y vulnerables.</t>
  </si>
  <si>
    <t>1.a.2 Proporción del gasto público total en servicios esenciales (educación salud y protección social).</t>
  </si>
  <si>
    <t>MINECO
MSPAS, MINEDUC</t>
  </si>
  <si>
    <t xml:space="preserve">RED 4. Para el 2024, se ha incrementado a 2,662,105 el número de personas con cobertura de programas sociales para personas en situación de pobreza y vulnerabilidad (De 734,181 en el 2018 a 2,662,105 en 2024). </t>
  </si>
  <si>
    <t>MIDES/Vicepresidencia</t>
  </si>
  <si>
    <t>Política Nacional de Emprendimiento “GUATEMALA EMPRENDE”; Política Económica 2016-2021</t>
  </si>
  <si>
    <t>1.b.1: Gasto público social en favor de los pobres</t>
  </si>
  <si>
    <t>MINTRAB, SEGEPLAN</t>
  </si>
  <si>
    <t>p1.c Porcentaje de personas que tiene cobertura con el servicio de seguridad social, desagregado en poblaciones vulnerables</t>
  </si>
  <si>
    <t>MINTRAB, IGSS</t>
  </si>
  <si>
    <t>1.a.2 subindicador 3. Proporción del gasto público en servicios de Protección social</t>
  </si>
  <si>
    <t>MINFIN</t>
  </si>
  <si>
    <t>1.3.1 subíndice 2. Proporción de la población cubierta por niveles mínimos o sistemas de protección social, desglosada por sexo, distinguiendo entre los niños, los desempleados, los ancianos, las personas con discapacidad, las mujeres embarazadas, los recién nacidos, las víctimas de accidentes de trabajo, los pobres y los grupos vulnerables. (Proporción de población cubierta por niveles mínimos o sistemas de protección social, desglosada por adultos mayores que reciben una pensión de vejez).</t>
  </si>
  <si>
    <t>IGSS, INE</t>
  </si>
  <si>
    <t>p1.c subindicador 3. Porcentaje de personas que tienen cobertura con el servicio de seguridad social, desagregado en poblaciones vulnerables. Hijos menores de 7 años</t>
  </si>
  <si>
    <t>IGSS</t>
  </si>
  <si>
    <t>1.a.2 subindicador 2. Proporción del gasto público en servicio de educación, ciencia y cultura</t>
  </si>
  <si>
    <t>p1.c subindicador 7. Porcentaje de personas que tienen cobertura con el servicio de seguridad social, desagregado en poblaciones vulnerables. Población no afiliada</t>
  </si>
  <si>
    <t>p1.c subindicador 6. Porcentaje de personas que tienen cobertura con el servicio de seguridad social, desagregado en poblaciones vulnerables Clases Pasivas del Estado (iv)</t>
  </si>
  <si>
    <t xml:space="preserve">	p1.c subindicador 2. Porcentaje de personas que tienen cobertura con el servicio de seguridad social, desagregado en poblaciones vulnerables. Esposas y compañeras</t>
  </si>
  <si>
    <t xml:space="preserve">	p1.c subindicador 1. Porcentaje de personas que tienen cobertura con el servicio de seguridad social, desagregado en poblaciones vulnerables. Afiliados</t>
  </si>
  <si>
    <t>1.3.1 subíndice 1. Proporción de la población cubierta por niveles mínimos o sistemas de protección social, desglosada por sexo, distinguiendo entre los niños, los desempleados, los ancianos, las personas con discapacidad, las mujeres embarazadas, los recién nacidos, las víctimas de accidentes de trabajo, los pobres y los grupos vulnerables. (Proporción de población cubierta por niveles mínimos o sistemas de protección social, desglosada por mujeres con prestaciones de maternidad).</t>
  </si>
  <si>
    <t>1.a.2 subindicador 1. Proporción del gasto público en Salud y asistencia social</t>
  </si>
  <si>
    <t xml:space="preserve">	p1.c subindicador 4. Porcentaje de personas que tienen cobertura con el servicio de seguridad social, desagregado en poblaciones vulnerables. Pensionados programa accidentes</t>
  </si>
  <si>
    <t>Meta 01.3: Implementar sistemas y medidas de protección social para todos nacionalmente apropiadas, incluidos pisos, y para el año 2030 lograr una cobertura sustancial de los pobres y los vulnerables.</t>
  </si>
  <si>
    <t>1.3.1 Proporción de la población cubierta por niveles mínimos o sistemas de protección social, desglosada por sexo, distinguiendo entre los niños, los desempleados, los  ancianos, las personas con discapacidad, las mujeres embarazadas, los recién nacidos, las víctimas de accidentes de trabajo, los pobres y los grupos vulnerables.</t>
  </si>
  <si>
    <t>Política Nacional de Atención Integral a las Personas  Adultas Mayores en Guatemala período 2018-2032,
Política Nacional de Desarrollo</t>
  </si>
  <si>
    <t>Meta 01.4: En 2030 asegurar que todos los hombres y mujeres, en particular los pobres y los vulnerables, tengan iguales derechos a los recursos económicos, así como el acceso a los servicios</t>
  </si>
  <si>
    <t>P1.d Coeficiente de Gini</t>
  </si>
  <si>
    <t>P1.e Índice Global de Brecha de Género</t>
  </si>
  <si>
    <t>MINECO, IGSS, INTECAP</t>
  </si>
  <si>
    <t xml:space="preserve">RED 11. Para el 2024, se ha incrementado la formalidad del empleo en 2.5 puntos porcentuales (De 32.6% en 2019 a 35.1% en 2024)
</t>
  </si>
  <si>
    <t>MINTRAB/ MIDES</t>
  </si>
  <si>
    <t>Política Nacional de Empleo Digno 2017-2032
Política Económica 2016-2021 
Política Nacional de Competitividad 2018-2032
Política Nacional para el Desarrollo de las MIPYME
Política Nacional de Desarrollo Rural Integral
Política de Desarrollo Social y Población 
Política Nacional de Desarrollo Científico y Tecnológico
Política Nacional de Emprendimiento</t>
  </si>
  <si>
    <t>1.4.1 Proporción de la población que vive en hogares con acceso a servicios básicos.</t>
  </si>
  <si>
    <t xml:space="preserve">RED 9. Para el año 2023 se ha incrementado la población con acceso a la energía eléctrica a 93.50%. </t>
  </si>
  <si>
    <t>MEM</t>
  </si>
  <si>
    <t>INDE</t>
  </si>
  <si>
    <t>Política Energética 2013-2027
Política Energética 2019-2050 
Política de Electrificación Rural 2020-2050
Política Nacional del Sector de Agua Potable y Saneamiento</t>
  </si>
  <si>
    <t xml:space="preserve">10. Reducción de las desigualdades
  </t>
  </si>
  <si>
    <t xml:space="preserve">10.b.1. Corrientes totales de recursos para el desarrollo, desglosadas por país receptor y país donante y por tipo de corriente (por ejemplo, asistencia oficial para el desarrollo, inversión extranjera directa y otras corrientes). </t>
  </si>
  <si>
    <t>Política de Cooperación Internacional No Reembolsable</t>
  </si>
  <si>
    <t>1.4.2 Proporción del total de la población adulta, por sexo y por tipo de tenencia, con derechos seguros de tenencia de la tierra, que posee documentación reconocida legalmente al respecto y que percibe esos derechos como seguros.</t>
  </si>
  <si>
    <t>RED 3. Para el 2024, se ha disminuido el déficit habitacional en 18 por ciento (De 2.07 millones de viviendas, considerando el crecimiento del déficit habitacional de 5 años,  a 1.7 millones de viviendas en 2024)</t>
  </si>
  <si>
    <t>MCIV</t>
  </si>
  <si>
    <t>1.4.1 subindicador 3	Proporción de la población que vive en hogares con acceso a servicios básicos Electricidad</t>
  </si>
  <si>
    <t xml:space="preserve">	1.4.1 subindicador 4	Proporción de la población que vive en hogares con acceso a servicios básicos Extracción de basura</t>
  </si>
  <si>
    <t>1.4.1 subindicador 1	Proporción de la población que vive en hogares con acceso a servicios básicos Agua potable</t>
  </si>
  <si>
    <t xml:space="preserve">	1.4.1 subindicador 2	Proporción de la población que vive en hogares con acceso a servicios básicos Saneamiento</t>
  </si>
  <si>
    <t>P1.e subindicador 3	Índice Global de Brecha de Género Salud y supervivencia</t>
  </si>
  <si>
    <t>Foro Económico Mundial</t>
  </si>
  <si>
    <t>P1.e subindicador 2	Índice Global de Brecha de Género Educación</t>
  </si>
  <si>
    <t xml:space="preserve">	P1.e subindicador 4	Índice Global de Brecha de Género Empoderamiento político</t>
  </si>
  <si>
    <t xml:space="preserve">	P1.e subindicador 1	Índice Global de Brecha de Género Participación económica y oportunidad</t>
  </si>
  <si>
    <t>10.b.1 subíndice 1	Corrientes totales de recursos para el desarrollo, desglosadas por país receptor y país donante y por tipo de corriente (por ejemplo, asistencia oficial para el desarrollo, inversión extranjera directa y otras corrientes). Asistencia oficial para el desarrollo</t>
  </si>
  <si>
    <t>OCDE</t>
  </si>
  <si>
    <t>5. Igualdad de género</t>
  </si>
  <si>
    <t>Meta 05.1: Poner fin a todas las formas de discriminación contra todas las mujeres y las niñas en todo el mundo.</t>
  </si>
  <si>
    <t>5.1.1 Determinar si existen o no marcos jurídicos para promover, hacer cumplir y supervisar la igualdad y la no discriminación por motivos de sexo.</t>
  </si>
  <si>
    <t>5.c.1 Proporción de países que cuentan con sistemas para dar seguimiento a la igualdad de género y empoderamiento de la mujer y asignar fondos públicos.</t>
  </si>
  <si>
    <t>SEPREM</t>
  </si>
  <si>
    <t>Política Institucional para la Igualdad de Género y Marco Estratégico de Implementación 2014-2023, 
Política Nacional de Promoción y Desarrollo Integral de las Mujeres 2008-2023</t>
  </si>
  <si>
    <t>Meta 5.a:	Emprender reformas que otorguen a las mujeres igualdad de derechos a los recursos económicos, así como acceso a la propiedad y al control de la tierra y otros tipos de bienes, los servicios financieros, la herencia y los recursos naturales, de conformidad con las leyes nacionales</t>
  </si>
  <si>
    <t xml:space="preserve">	5.a.1.complementario 1	Proporción de familias beneficiadas en relación al total de población agrícola, con derechos de propiedad, a través de la adjudicación, regularización y escrituración de tierras del Estado, desglosada por sexo.</t>
  </si>
  <si>
    <t>FONTIERRAS</t>
  </si>
  <si>
    <t xml:space="preserve">16. Paz, justicia e instituciones solidas
  </t>
  </si>
  <si>
    <t>16.b.1 Proporción de la población que declara haberse sentido personalmente víctima de discriminación o acoso en los 12 meses anteriores por motivos de discriminación prohibidos por el derecho internacional de los derechos humanos</t>
  </si>
  <si>
    <t>PDH</t>
  </si>
  <si>
    <t xml:space="preserve">Meta 05.4: Reconocer y valorar los cuidados no remunerados y el trabajo doméstico no remunerado mediante la prestación de servicios públicos, la provisión de infraestructura y la formulación de políticas de protección social, así como la promoción de la responsabilidad compartida en el hogar y la familia, según proceda en cada país </t>
  </si>
  <si>
    <t>5.4.1 Proporción de tiempo dedicado a quehaceres domésticos y cuidados no remunerados, desglosada por sexo, edad.</t>
  </si>
  <si>
    <t>INE (ENEI)</t>
  </si>
  <si>
    <t>Meta 05.5: Velar por la plena y efectiva participación de las mujeres y la igualdad de oportunidades de liderazgo a todos los niveles de la adopción de decisiones en la vida política, económica y pública</t>
  </si>
  <si>
    <t>5.5.2 Proporción de mujeres en cargos directivos.</t>
  </si>
  <si>
    <t>7. Energía asequible y no contaminante</t>
  </si>
  <si>
    <t>Meta 07.1: Para 2030, garantizar el acceso universal a servicios de energía asequibles, confiables y modernos.</t>
  </si>
  <si>
    <t>7.1.1 Proporción de la población con acceso a la electricidad.</t>
  </si>
  <si>
    <t>INDE, CNEE</t>
  </si>
  <si>
    <t>Meta 10.2: Para 2030, potenciar y promover la inclusión social, económica y política de todas las personas, independientemente de su edad, sexo, discapacidad, raza, etnia, origen, religión o situación económica u otra condición</t>
  </si>
  <si>
    <t>P1.a Índice de Desarrollo Humano (IDH)</t>
  </si>
  <si>
    <t>Fuente: IDH de PNUD</t>
  </si>
  <si>
    <t xml:space="preserve">Política Nacional de Desarrollo 
Política para el mejoramiento integral de barrios </t>
  </si>
  <si>
    <t>P1.b subindicador 1. Brecha del Índice de Desarrollo Humano por área de residencia (urbano-rural) .</t>
  </si>
  <si>
    <t>P1.b subindicador 2. Brecha del Índice de Desarrollo Humano por grupo étnico (no indígena- indígena).</t>
  </si>
  <si>
    <t>P1.b Brecha del IDH por área de residencia (urbano/rural) y brecha del IDH por grupo étnico (no indígena/indígena)</t>
  </si>
  <si>
    <t xml:space="preserve">11. Ciudades y comunidades sostenibles </t>
  </si>
  <si>
    <t>Meta E2P1M3: En 2032 se habrá reducido en un 50% el déficit habitacional cuantitativo y cualitativo, beneficiando a la población en condiciones de pobreza y pobreza extrema con viviendas de interés social.</t>
  </si>
  <si>
    <t>11.1.1 Proporción de la población urbana que vive en barrios marginales, asentamientos improvisados o viviendas inadecuadas.</t>
  </si>
  <si>
    <t>INE, MIDES</t>
  </si>
  <si>
    <t>Meta E2P4M3: Instalar servicios de rehabilitación en la comunidad para aumentar la calidad de vida de la población con discapacidad temporal o definitiva, garantizando la satisfacción de sus necesidades básicas y de participación.</t>
  </si>
  <si>
    <t>p1.c subindicador 5	Porcentaje de personas que tienen cobertura con el servicio de seguridad social, desagregado en poblaciones vulnerables. Pensionados programa IVS</t>
  </si>
  <si>
    <t xml:space="preserve">	10.2.1	Proporción de personas que viven debajo del 50.0% de la mediana de los ingresos, desglosada por región y área geográfica</t>
  </si>
  <si>
    <t>MINECO, IGSS, INTECAP, INE</t>
  </si>
  <si>
    <t>2, Hambre cero</t>
  </si>
  <si>
    <t>2.5.1b subindicador 2	Número de recursos genéticos animales para la alimentación y la agricultura preservados en instalaciones de conservación a medio y largo plazo</t>
  </si>
  <si>
    <t>MAGA</t>
  </si>
  <si>
    <t xml:space="preserve">	P1.h	Proporción de municipios con desempeño aceptable en el Índice de participación ciudadana</t>
  </si>
  <si>
    <t>SEGEPLAN</t>
  </si>
  <si>
    <t xml:space="preserve">	16.9.1 	Número de niños menores de 5 años cuyos nacimientos se han registrado ante una autoridad civil.</t>
  </si>
  <si>
    <t>Política Pública Desarrollo Integral de la Primera Infancia</t>
  </si>
  <si>
    <t xml:space="preserve">	P1.f	Déficit habitacional</t>
  </si>
  <si>
    <t>CIV</t>
  </si>
  <si>
    <t>8. Trabajo decente y crecimiento económico</t>
  </si>
  <si>
    <t xml:space="preserve">	8.7.1	Proporción de niños de entre 7 y 14 años que trabajan</t>
  </si>
  <si>
    <t xml:space="preserve">	8.6.1	Proporción de jóvenes (de 15 a 24 años) que no estudian, no tienen empleo ni reciben capacitación</t>
  </si>
  <si>
    <t>MINECO, IGSS, INTECAP, INE, MINTRAB</t>
  </si>
  <si>
    <t xml:space="preserve">	10.4.1	Proporción laboral del PIB.</t>
  </si>
  <si>
    <t>BANGUAT</t>
  </si>
  <si>
    <r>
      <rPr>
        <b/>
        <sz val="12"/>
        <rFont val="Candara"/>
        <charset val="134"/>
      </rPr>
      <t>No presupuestable (en proceso de finalización)</t>
    </r>
    <r>
      <rPr>
        <sz val="12"/>
        <rFont val="Candara"/>
        <charset val="134"/>
      </rPr>
      <t xml:space="preserve">
RED 22. Para el 2024, se ha incrementado en 3.5 puntos porcentuales, la tasa de crecimiento del PIB (De 3.1% en 2018 a 3.5% en 2024)</t>
    </r>
  </si>
  <si>
    <t xml:space="preserve">BANGUAT </t>
  </si>
  <si>
    <t>Gabinete Económico.</t>
  </si>
  <si>
    <t>Política Económica 2016-2021
Política Nacional de Competitividad 2018-2032
Política Nacional de Empleo Digno 2017-2032</t>
  </si>
  <si>
    <t>P1.g Tasa de subempleo en personas con discapacidad, desglosada por sexo, edad y otras desagregaciones posibles</t>
  </si>
  <si>
    <t>MINECO, IGSS, INTECAP, INE, MINTRAB, MINTRAB</t>
  </si>
  <si>
    <t xml:space="preserve">MINTRAB </t>
  </si>
  <si>
    <t>3. Salud y bienestar</t>
  </si>
  <si>
    <t xml:space="preserve">Acceso a servicios de salud </t>
  </si>
  <si>
    <t>MED3. Lograr la cobertura sanitaria universal, en particular la protección contra los riesgos financieros, el acceso a servicios de salud esenciales de calidad y el acceso a medicamentos y vacunas seguros, eficaces, asequibles y de calidad para todos</t>
  </si>
  <si>
    <t>Meta 03.3: Para 2030, poner fin a las epidemias del SIDA, la tuberculosis, la malaria y las enfermedades tropicales desatendidas y combatir la hepatitis, las enfermedades transmitidas por el agua y otras enfermedades</t>
  </si>
  <si>
    <t>3.3.1 Tasa de incidencia de infecciones de VIH por cada 1,000 habitantes no infectados, desglosado por sexo, edad y poblaciones clave.</t>
  </si>
  <si>
    <t>MSPAS</t>
  </si>
  <si>
    <t xml:space="preserve">Política Nacional de Atención Integral a las Personas Adultas Mayores en Guatemala período 2018-2032, 
Política Nacional del Sector de Agua Potable y Saneamiento, 
Política Pública Respecto de la Prevención a las Infecciones de Transmisión Sexual ITS, y a la respuesta a la epidemia del Síndrome de Inmunodeficiencia Adquirida SIDA </t>
  </si>
  <si>
    <t>3.3.2 Incidencia de la tuberculosis por cada 100,000 habitantes.</t>
  </si>
  <si>
    <t xml:space="preserve">Política Nacional de Atención Integral a las Personas Adultas Mayores en Guatemala período 2018-2032, 
Política Nacional del Sector de Agua Potable y Saneamiento,  </t>
  </si>
  <si>
    <t>3.3.3 Incidencia de la malaria por cada 1,000 habitantes.</t>
  </si>
  <si>
    <t xml:space="preserve">3.3.4 Incidencia de la hepatitis B por cada 100,000 habitantes </t>
  </si>
  <si>
    <t>3.3.5 subindicador 5	Número de personas que requieren intervenciones contra enfermedades tropicales desatendidas (dengue)</t>
  </si>
  <si>
    <t>MSPAS (Departamento de Epidemiología)</t>
  </si>
  <si>
    <t>3.3.5 subindicador 6	Número de personas que requieren intervenciones contra enfermedades tropicales desatendidas (chinkungunya)</t>
  </si>
  <si>
    <t xml:space="preserve">	3.3.5 subindicador 3	Número de personas que requieren intervenciones contra enfermedades tropicales desatendidas (rabia)</t>
  </si>
  <si>
    <t xml:space="preserve">	3.3.5 subindicador 1	Número de personas que requieren intervenciones contra enfermedades tropicales desatendidas (chagas)</t>
  </si>
  <si>
    <t xml:space="preserve">	3.3.5 subindicador 4	Número de personas que requieren intervenciones contra enfermedades tropicales desatendidas (oncocercosis)</t>
  </si>
  <si>
    <t xml:space="preserve">	3.3.5 subindicador 2	Número de personas que requieren intervenciones contra enfermedades tropicales desatendidas (leishmaniasis)</t>
  </si>
  <si>
    <t>3.3.5 subindicador 7	Número de personas que requieren intervenciones contra enfermedades tropicales desatendidas (zika)</t>
  </si>
  <si>
    <t>3.3.5 Número de personas que requieren intervenciones contra enfermedades tropicales desatendidas.</t>
  </si>
  <si>
    <t>Meta 03.7: Para 2030, garantizar el acceso universal a servicios de salud sexual y reproductiva, incluidos la planificación de la familia, la información y la educación, y la integración de la salud reproductiva en las estrategias y los programas nacionales.</t>
  </si>
  <si>
    <t>3.7.1 Proporción de mujeres en edad de procrear (entre 15 y 49 años) que cubren sus necesidades de planificación familiar con métodos modernos.</t>
  </si>
  <si>
    <t>MIDES, MINEDUC, SEPREM</t>
  </si>
  <si>
    <r>
      <rPr>
        <b/>
        <sz val="12"/>
        <rFont val="Candara"/>
        <charset val="134"/>
      </rPr>
      <t>No Presupuestable (en proceso de finalización)</t>
    </r>
    <r>
      <rPr>
        <sz val="12"/>
        <rFont val="Candara"/>
        <charset val="134"/>
      </rPr>
      <t xml:space="preserve">
RED 19. Para el 2024, se han disminuido en 7 puntos porcentuales los embarazos en niñas y adolescentes (De 18% en 2016 a 11% en 2032).</t>
    </r>
  </si>
  <si>
    <t>Política Nacional de Comadronas de los cuatro pueblos de Guatemala: Maya, Garífuna, Xinka y Mestizo, 
Política Nacional de Promoción y Desarrollo Integral de las Mujeres 2008-2023, 
Política Pública Desarrollo Integral de la Primera Infancia</t>
  </si>
  <si>
    <t>3.7.2 Tasa de fecundidad de las adolescentes (entre 10 y 14 años y entre 15 y 19 años) por cada 1.000 mujeres de ese grupo de edad</t>
  </si>
  <si>
    <t>Meta 03.8: Lograr la cobertura sanitaria universal, en particular la protección contra los riesgos financieros, el acceso a servicios de salud esenciales de calidad y el acceso a medicamentos y vacunas seguros, eficaces, asequibles y de calidad para todos</t>
  </si>
  <si>
    <t>3.4.2 Tasa de mortalidad por suicidio</t>
  </si>
  <si>
    <t>MINGOB/INACIF</t>
  </si>
  <si>
    <t>3.8.1 Cobertura de servicios esenciales de salud</t>
  </si>
  <si>
    <t>3.b.1 Proporción de la población inmunizada con todas las vacunas incluidas en cada programa nacional</t>
  </si>
  <si>
    <t xml:space="preserve">	3.b.2	Total neto de Asistencia Oficial para el Desarrollo destinado a los sectores de la investigación médica y la atención sanitaria básica.</t>
  </si>
  <si>
    <t>MINFIN, MINEX (datos de OCDE)</t>
  </si>
  <si>
    <t>3.8.2 Proporción de la población con grandes gastos en salud por hogar como porcentaje del total de gastos o ingresos de los hogares.</t>
  </si>
  <si>
    <t>Meta E2P3M1: Reducir la tasa de mortalidad materna en cinco puntos porcentuales anuales, iniciando en 2015</t>
  </si>
  <si>
    <t>3.1.1 Razón de mortalidad materna</t>
  </si>
  <si>
    <t>MSPAS/IGSS</t>
  </si>
  <si>
    <t>RED 5. Para el 2024, se ha disminuido la razón de mortalidad materna en 90 muertes por cada cien mil nacidos vivos  (De 108 muertes en 2018, a 90 muertes por cada cien mil nacidos vivos en 2024) (MSPAS)</t>
  </si>
  <si>
    <t>3.1.2 Proporción de partos atendidos por personal sanitario especializado.</t>
  </si>
  <si>
    <t>Acceso a servicios de salud</t>
  </si>
  <si>
    <t>Meta E2P3M2: Para el año 2032, reducir la tasa de mortalidad infantil en veinticinco puntos.</t>
  </si>
  <si>
    <t>P2.c Tasa de mortalidad infantil</t>
  </si>
  <si>
    <t>MIDES, SESAN, MAGA, IGSS, INE (Estadísticas vitales)</t>
  </si>
  <si>
    <t>RED 6. Para el 2024, se ha disminuido la tasa de mortalidad en la niñez en 5 puntos por cada mil nacidos vivos; y, Para el 2024, se ha disminuido la prevalencia de desnutrición crónica en niñas y niños menores de cinco años en 13.23 puntos porcentuales.</t>
  </si>
  <si>
    <t>MIDES, SESAN, MAGA, IGSS</t>
  </si>
  <si>
    <t>Política Nacional de Desarrollo, 
Política Pública Desarrollo Integral de la Primera Infancia</t>
  </si>
  <si>
    <t>Meta E2P3M3: Para el año 2032, reducir la tasa de mortalidad en la niñez en treinta puntos</t>
  </si>
  <si>
    <t xml:space="preserve">3.2.1 Tasa de mortalidad de niños menores de 5 años </t>
  </si>
  <si>
    <t>MIDES, SESAN,  IGSS, INE (Estadísticas vitales)</t>
  </si>
  <si>
    <t>3.2.2 Tasa de mortalidad neonatal.</t>
  </si>
  <si>
    <t>MIDES, SESAN, IGSS, INE (Estadísticas vitales)</t>
  </si>
  <si>
    <t>P2.b Tasa de mortalidad posneonatal.</t>
  </si>
  <si>
    <t>P2.d Porcentaje de niños y niñas de 12-23 meses con esquema completo de vacunación.</t>
  </si>
  <si>
    <t>Meta E2P4M1: Reducir la carga de las principales enfermedades infecciosas, parasitarias y las crónico-degenerativas, con base en los datos institucionalizados y homologados del sector salud.</t>
  </si>
  <si>
    <t>3.4.1 Tasa de mortalidad atribuida a las enfermedades cardiovasculares, el cáncer, la diabetes o las enfermedades respiratorias crónicas</t>
  </si>
  <si>
    <t xml:space="preserve">Política Nacional de Desarrollo </t>
  </si>
  <si>
    <t>3.a.1 Prevalencia normalizada para la edad del consumo actual de tabaco entre las personas de 15 o más años de edad</t>
  </si>
  <si>
    <t>Política de Desarrollo Social y Población</t>
  </si>
  <si>
    <t>P2.e Incidencia de enfermedades infecciosas y crónico degenerativas en adultos (diabetes, influenza, neumonía, diarrea, hepatitis A, B, C, D, VIH)</t>
  </si>
  <si>
    <t>P2.f Prevalencia de enfermedades infeccionas y crónico degenerativas en adultos (diabetes, influenza, neumonía, diarrea, hepatitis A, B, C, D, VIH) según el nivel de desagregación disponible</t>
  </si>
  <si>
    <t>Política de Desarrollo Social y Población. 
Política Pública Respecto de la Prevención a las Infecciones de Transmisión Sexual ITS, y a la respuesta a la epidemia del Síndrome de Inmunodeficiencia Adquirida SIDA</t>
  </si>
  <si>
    <t>Meta E2P4M2: Garantizar la provisión y atención en los servicios de salud al 100% de la población que enferma.</t>
  </si>
  <si>
    <t>3.c.1 Densidad y distribución del personal sanitario</t>
  </si>
  <si>
    <t>3.d.1 Capacidad prevista en el Reglamento sanitario internacional (RSI) y preparación para emergencias de salud</t>
  </si>
  <si>
    <t>Política de Desarrollo Social y Población. 
Política Nacional de Comadronas de los cuatro pueblos de Guatemala: Maya, Garífuna, Xinka y Mestizo</t>
  </si>
  <si>
    <t>Meta E2P5M1a: Alcanzar, en 2025, una tasa global de fecundidad de 2 hijos por mujer, para contribuir al mejoramiento de su salud y de la de su familia</t>
  </si>
  <si>
    <t>P2.a Tasa global de fecundidad.</t>
  </si>
  <si>
    <t>Recursos naturales hoy y para el futuro</t>
  </si>
  <si>
    <t>6. Agua limpia y saneamiento</t>
  </si>
  <si>
    <t xml:space="preserve">Acceso al agua y gestión de los recursos naturales </t>
  </si>
  <si>
    <t xml:space="preserve">MED4. Para 2030, lograr la ordenación sostenible y el uso eficiente de los recursos naturales   </t>
  </si>
  <si>
    <t>Meta 06.1: Para 2030, lograr el acceso universal y equitativo a agua potable segura y asequible para todos</t>
  </si>
  <si>
    <t>6.1.1 Complementario 2 Proporción de sistemas de agua registrados en MSPAS/SIVIAGUA que cumplen con los parámetros en las variables de análisis microbiológico y cloro residual</t>
  </si>
  <si>
    <t>MSPAS (SIVIAGUA)</t>
  </si>
  <si>
    <t>6.1.1 complementario 1 Proporción de la población que dispone de acceso a servicio de agua</t>
  </si>
  <si>
    <t>INE (ENCOVI), INFOM</t>
  </si>
  <si>
    <t xml:space="preserve">6.1.1 Proporción de la población que dispone de servicios de suministro de agua potable gestionados de manera segura </t>
  </si>
  <si>
    <t>INFOM  (Programa Conjunto de Monitoreo OMS/UNICEF)</t>
  </si>
  <si>
    <t>RED 7. Para el 2024, se ha incrementado en 10.8 puntos porcentuales el acceso a agua potable domiciliar en los hogares guatemaltecos (De 76.3% en 2014 a 87.10% en
2024).</t>
  </si>
  <si>
    <t>INFOM</t>
  </si>
  <si>
    <t>Política Nacional de Desarrollo. 
Política Nacional del Sector de Agua Potable y Saneamiento</t>
  </si>
  <si>
    <t>Meta 06.3: Para 2030, mejorar la calidad del agua mediante la reducción de la contaminación, la eliminación del vertimiento y la reducción al mínimo de la descarga de materiales y productos químicos peligrosos, la reducción a la mitad del porcentaje de aguas residuales sin tratar y el aumento del reciclado y la reutilización en condiciones de seguridad en un [x]% a nivel mundial</t>
  </si>
  <si>
    <t xml:space="preserve">6.3.1 Proporción de aguas residuales tratadas de manera segura </t>
  </si>
  <si>
    <t>MSPAS, INFOM, SEGEPLAN.</t>
  </si>
  <si>
    <r>
      <rPr>
        <b/>
        <sz val="12"/>
        <rFont val="Candara"/>
        <charset val="134"/>
      </rPr>
      <t>No Presupuestable</t>
    </r>
    <r>
      <rPr>
        <sz val="12"/>
        <rFont val="Candara"/>
        <charset val="134"/>
      </rPr>
      <t xml:space="preserve"> </t>
    </r>
    <r>
      <rPr>
        <b/>
        <sz val="12"/>
        <rFont val="Candara"/>
        <charset val="134"/>
      </rPr>
      <t>(en proceso de finalización)</t>
    </r>
    <r>
      <rPr>
        <sz val="12"/>
        <rFont val="Candara"/>
        <charset val="134"/>
      </rPr>
      <t xml:space="preserve">
RED 20. Para el 2024, se ha incrementado en 21 puntos porcentuales el acceso a saneamiento
básico en los hogares guatemaltecos (De 53.3% en 2014 a 74.3% en 2024) </t>
    </r>
  </si>
  <si>
    <t>MARN</t>
  </si>
  <si>
    <t>MSPAS, INFOM</t>
  </si>
  <si>
    <t>P3.c Porcentaje de municipios con sistemas adecuados de tratamiento agua residuales</t>
  </si>
  <si>
    <t>MARN, INFOM, SEGEPLAN</t>
  </si>
  <si>
    <t>Política Nacional del Sector de Agua Potable y Saneamiento</t>
  </si>
  <si>
    <t>Meta 07.2: Para 2030, aumentar sustancialmente el porcentaje de la energía renovable en el conjunto de fuentes de energía</t>
  </si>
  <si>
    <t>7.a.1 Flujos financieros internacionales hacia Guatemala en apoyo investigación y desarrollo de tecnología limpia y producción de energía renovable</t>
  </si>
  <si>
    <t>MEM (OCDE)</t>
  </si>
  <si>
    <t>P3.j Proporción de la energía eléctrica proveniente de Hidroelectricidad</t>
  </si>
  <si>
    <t>PD3.U Proporción del potencial energético renovable usada del potencial existente. Indicador complementario al: 7.2.1 Proporción de la población cuya fuente primaria de energía consiste en combustibles y tecnología limpia</t>
  </si>
  <si>
    <t>MEM, INDE</t>
  </si>
  <si>
    <t>Política Energética 2013-2027</t>
  </si>
  <si>
    <t xml:space="preserve">12. Producción y consumo responsables </t>
  </si>
  <si>
    <t xml:space="preserve">Meta 12.2: Para 2030, lograr la ordenación sostenible y el uso eficiente de los recursos naturales </t>
  </si>
  <si>
    <t>12.2.1 Huella material en términos absolutos, huella material per cápita y huella material por PIB</t>
  </si>
  <si>
    <t>BANGUAT (IARNA-URL)</t>
  </si>
  <si>
    <t xml:space="preserve">12.2.2 Consumo material interior en términos absolutos, consumo material interior per cápita y consumo material interior por PIB </t>
  </si>
  <si>
    <t>BANGUAT, INE (IARNA-URL)</t>
  </si>
  <si>
    <t>12.2.2 Consumo material interno en términos absolutos, consumo material interno per cápita y consumo material interno por PIB.</t>
  </si>
  <si>
    <t>12.a.1 Cantidad de apoyo en materia de investigación y desarrollo prestado a los países en desarrollo para el consumo y la producción sostenibles y las tecnologías ecológicamente racionales</t>
  </si>
  <si>
    <t>SEGEPLAN (SIGEACI)</t>
  </si>
  <si>
    <t>Meta 12.4: Para 2020, lograr la gestión ecológicamente racional de los productos químicos y de todos los desechos a lo largo de su ciclo de vida, de conformidad con los marcos internacionales convenidos, y reducir de manera significativa su liberación a la atmósfera, el agua y el suelo a fin de reducir al mínimo sus efectos adversos en la salud humana y el medio ambiente</t>
  </si>
  <si>
    <t>12.4.1. Trasmisión del cumplimiento de los acuerdos ambientales multilaterales internacionales relacionados con los desechos peligrosos</t>
  </si>
  <si>
    <t>MARN, MAGA</t>
  </si>
  <si>
    <t xml:space="preserve">Meta 13.1: Fortalecer la resiliencia y la capacidad de adaptación a los riesgos relacionados con el clima y los desastres naturales en todos los países </t>
  </si>
  <si>
    <t>11.5.2 Pérdidas económicas directas en relación con el PIB mundial, daños en la infraestructura esencial y número de interrupciones de los servicios básicos atribuidos a desastres</t>
  </si>
  <si>
    <t>SEGEPLAN, SE-CONRED (CEPAL)</t>
  </si>
  <si>
    <t>MINTRAB</t>
  </si>
  <si>
    <t>Política Nacional para la Reducción de Riesgo a los Desastres en Guatemala
Política de Desarrollo Social  y Población</t>
  </si>
  <si>
    <t xml:space="preserve">13. Acción por el clima </t>
  </si>
  <si>
    <t xml:space="preserve"> 13.1.2/11.b.1: Número de países que adoptan y aplican estrategias nacionales de reducción del riesgo de desastres en consonancia con el Marco de Sendai para la Reducción del Riesgo de Desastres 2015-2030</t>
  </si>
  <si>
    <t>SE-CONRED, Segeplan, DGAC, MINEDUC, MICIVI, Municipalidades,</t>
  </si>
  <si>
    <t>13.1.3/11.b.2 Proporción de gobiernos locales que adoptan y aplican estrategias de reducción del riesgo de desastres a nivel local en consonancia con el Marco de Sendai para la Reducción del Riesgo de Desastres 2015-2030</t>
  </si>
  <si>
    <t>SEGEPLAN, SE-CONRED</t>
  </si>
  <si>
    <t>13.2.1 Número de países con contribuciones determinadas a nivel nacional, estrategias a largo plazo, planes nacionales de adaptación, estrategias según se informa en las comunicaciones de adaptación y las comunicación</t>
  </si>
  <si>
    <t>11.a.1 Desempleo del país que cuente con políticas urbanas nacionales o planes de desarrollo regionales que a) responden a la dinámica de la población, b) garantizan un desarrollo territorial equilibrado y c) aumentan el margen fiscal local</t>
  </si>
  <si>
    <t>SEGEPLAN, (SNU)</t>
  </si>
  <si>
    <t>Política Nacional para la Reducción de Riesgo a los Desastres en Guatemala, 
Política Nacional de Desarrollo</t>
  </si>
  <si>
    <t>13.3.2 Numero de países que han comunicado una mayor creación de capacidad institucional, sistemática e individual para aplicar la adaptación, la mitigación y la transferencia de tecnología y las medidas de desarrollo</t>
  </si>
  <si>
    <t>13.1.3/11.b.2 Proporción de gobiernos locales que adoptan y aplican estrategias locales de reducción del riesgo de desastres en consonancia con el Marco de Sendai para la Reducción del Riesgo de Desastres 2015-2030</t>
  </si>
  <si>
    <t>SE-CONRED, SEGEPLAN</t>
  </si>
  <si>
    <t>11.b.1 Número de países que adoptan e implementan estrategias nacionales de reducción del riesgo de desastres en línea con el Marco de Sendai para la Reducción del Riesgo de Desastres 2015-2030</t>
  </si>
  <si>
    <t>SE-CONRED</t>
  </si>
  <si>
    <t>11.a.1 Número de países que cuentan con políticas urbanas nacionales o planes de desarrollo regionales que a) responden a la dinámica de la población, b) garantizan un desarrollo territorial equilibrado y c) aumentan el margen fiscal local</t>
  </si>
  <si>
    <t>SEGEPLAN,(SNU)</t>
  </si>
  <si>
    <t>SE-CONRED, SEGEPLAN (CEPAL)</t>
  </si>
  <si>
    <t>15. Vida de ecosistemas terrestres</t>
  </si>
  <si>
    <t>Meta 14.5: Para 2020, conservar por lo menos el 10% de las zonas costeras y marinas, de conformidad con las leyes nacionales y el derecho internacional y sobre la base de la mejor información científica disponible</t>
  </si>
  <si>
    <t>P3.d Tasa de deforestación del bosque de Mangle</t>
  </si>
  <si>
    <t>INAB, CONAP y MAGA (GIMBUT)</t>
  </si>
  <si>
    <t>RED 8. Para el 2024, se ha incrementado la cobertura forestal a 33.7 por ciento a nivel nacional  (33.0% en 2016)</t>
  </si>
  <si>
    <t xml:space="preserve">INAB, CONAP </t>
  </si>
  <si>
    <t>MAGA, MEM, MARN, MINGOB/DIPRONA, MINDEF, AMSA, AMSCLAE, CONRED</t>
  </si>
  <si>
    <t xml:space="preserve">Política de Conservación, Protección y Mejoramiento del Ambiente y de los Recursos Naturales
Política Nacional de Humedales de Guatemala
Política Ambiental de Género 
Política Forestal de Guatemala
Política para la Desconcentración y Descentralización de la Gestión Ambiental en Guatemala.
Política para el Manejo Integral de las Zonas Marino Costeras de Guatemala
Política Nacional de Cambio Climático
Política Nacional de Prevención y Control de Incendios Forestales y Manejo Integrado del Fuego
</t>
  </si>
  <si>
    <t xml:space="preserve">14. Vida submarina </t>
  </si>
  <si>
    <t>14.1.1 Índice de eutrofización costera y densidad de desechos plásticos flotantes Sub indicador parcial aprox Desechos plásticos en playas</t>
  </si>
  <si>
    <t>Política de Conservación, Protección y Mejoramiento del Ambiente y de los Recursos Naturales
Política Nacional de Humedales de Guatemala
Política Ambiental de Género 
Política Forestal de Guatemala
Política para la Desconcentración y Descentralización de la Gestión Ambiental en Guatemala.
Política para el Manejo Integral de las Zonas Marino Costeras de Guatemala</t>
  </si>
  <si>
    <t xml:space="preserve">15. Vida de ecosistemas terrestres </t>
  </si>
  <si>
    <t>MED5. Para 2020, promover la ordenación sostenible de todos los tipos de bosques, poner fin a la deforestación, recuperar los bosques degradados e incrementar la forestación y la reforestación.</t>
  </si>
  <si>
    <t xml:space="preserve">Meta 15.2: Para 2020, promover la ordenación sostenible de todos los tipos de bosques, poner fin a la deforestación, recuperar los bosques degradados e incrementar la forestación y la reforestación en un [x]% a nivel mundial </t>
  </si>
  <si>
    <t>15.a.1 La asistencia oficial para el desarrollo y el gasto publico en la conservación y el uso sostenible de la diversidad biológica y los ecosistemas</t>
  </si>
  <si>
    <t>15.2.1. b sub indicador Porcentaje del territorio con plantaciones forestales bajo manejo mediante incentivos forestales y otros</t>
  </si>
  <si>
    <t>INAB</t>
  </si>
  <si>
    <t>P3.z Cobertura forestal afectada por incendios forestales</t>
  </si>
  <si>
    <t>INAB, CONRED (SIPECIF)</t>
  </si>
  <si>
    <t>P3.b Tasa nacional de Deforestación</t>
  </si>
  <si>
    <t>15.2.1 Progresos en la gestión forestal integral</t>
  </si>
  <si>
    <t>INAB, CONAP, IGN, FAUSAC, UVG, URL, SEGEPLAN, MARN y MAGA</t>
  </si>
  <si>
    <t>15.2.1.a Subindicador Área de bosque natural bajo manejo mediante incentivos forestales y otros</t>
  </si>
  <si>
    <t>15.2.1.b subindicador Porcentaje del territorio con plantaciones forestales bajo manejo mediante incentivos forestales y otros</t>
  </si>
  <si>
    <t>15.b.1 Asistencia Oficial para el Desarrollo y gasto público destinado a la Conservación y el uso sostenible de la biodiversidad y los ecosistemas.</t>
  </si>
  <si>
    <t xml:space="preserve">Meta 15.3: Para 2020, luchar contra la desertificación, rehabilitar las tierras y los suelos degradados, incluidas las tierras afectadas por la desertificación, la sequía y las inundaciones, y procurar lograr un mundo con una degradación neutra del suelo     </t>
  </si>
  <si>
    <t>15.3.1 Proporción de tierra degradada sobre la superficie total de la tierra</t>
  </si>
  <si>
    <t>MARN, MAGA, CONAP e INAB</t>
  </si>
  <si>
    <t>Meta E4P1M2 Se han estabilizado las emisiones de CO2-e per cápita en 2.5 toneladas.</t>
  </si>
  <si>
    <t>P3.g Emisiones de dióxido de carbono (per cápita)</t>
  </si>
  <si>
    <t xml:space="preserve">11.6.2 Niveles medios anuales de partículas finas (por ejemplo, PM2.5 y PM10) en las ciudades (ponderados según la población) </t>
  </si>
  <si>
    <t>MARN, USAC</t>
  </si>
  <si>
    <t>Meta E4P2M1 Un 32% del territorio terrestre se encuentra cubierto por bosques que generan bienes económicos y ambientales para la población.</t>
  </si>
  <si>
    <t>P3o Proporción de la superficie de bosque natural que genera bienes y servicios ambientales.</t>
  </si>
  <si>
    <t>INAB, FAO</t>
  </si>
  <si>
    <t>P3.i Beneficios económicos y agregados ambientales que genera el bosque a Guatemala su aporte al PIB.</t>
  </si>
  <si>
    <t>Sistema de Contabilidad Ambiental y Económica -SCAE-</t>
  </si>
  <si>
    <t xml:space="preserve">Meta E4P2M2 En 2032, al menos un 29% del territorio del país se encuentra cubierto por bosques naturales y se ha incrementado en un 3% la cobertura forestal por medio de la restauración ecológica en tierras que tienen capacidad de uso para protección y conservación de bosques. </t>
  </si>
  <si>
    <t>15.1.1 Superficie forestal como proporción de la superficie total</t>
  </si>
  <si>
    <t>15.7.1 Proporción de vida silvestre comercializada que fue saqueada o traficada ilícitamente.</t>
  </si>
  <si>
    <t>CONAP, MP</t>
  </si>
  <si>
    <t>15.5.1 Índice de especies amenazadas o en peligro de extinción.</t>
  </si>
  <si>
    <t>CONAP, Lista Rosa UICN</t>
  </si>
  <si>
    <t>15.4.2 Índice de cobertura verde de montaña</t>
  </si>
  <si>
    <t>PD3.p complementario Proporción de especies amenazadas o en peligro de extinción (Indicador complementario propuesto por CONAP)</t>
  </si>
  <si>
    <t>CONAP</t>
  </si>
  <si>
    <t>P3.q Porcentaje de la superficie del territorio nacional con bosque natural</t>
  </si>
  <si>
    <t>P3.t Porcentaje de la superficie del territorio recuperada a través de restauración ecológica en tierras con capacidad protección y conservación de bosques. parcial</t>
  </si>
  <si>
    <t>15.4.1 Áreas Clave para la biodiversidad de Montaña cubiertas por el SIGAP</t>
  </si>
  <si>
    <t>CONAP (Plataforma IBAT)</t>
  </si>
  <si>
    <t>PD3r Complementario Porcentaje de territorio cubierto por el Sistema Guatemalteco de Áreas protegidas (legalmente establecidas)</t>
  </si>
  <si>
    <t>15.1.2 Áreas Clave de Biodiversidad terrestre y del agua dulce que forman parte del Sistema Guatemalteco de Áreas Protegidas desglosada por tipo de ecosistema</t>
  </si>
  <si>
    <t xml:space="preserve">Meta E4P2M4 Superar los 600 puntos en la efectividad de manejo del Sistema Guatemalteco de Áreas Protegidas (Sigap). </t>
  </si>
  <si>
    <t>P3.h Nivel de efectividad de Manejo de Áreas Protegidas SIGAP</t>
  </si>
  <si>
    <t>Meta E4P2M5 Reducir a cero la deforestación anual neta en zonas núcleo de áreas protegidas.</t>
  </si>
  <si>
    <t>P3m. Tasa de deforestación en zonas núcleo de áreas protegidas</t>
  </si>
  <si>
    <t>GIMBUT, INAB, CONAP, FAUSAC, UVG, URL, MARN y MAGA</t>
  </si>
  <si>
    <t>P3n Tasa de deforestación en áreas protegidas</t>
  </si>
  <si>
    <t>Meta E4P3M1 En el 2032, las instituciones públicas y la sociedad disponen de una Ley de Aguas consensuada, con enfoque de gestión integrada de recursos hídricos.</t>
  </si>
  <si>
    <t>PD3ñ Complementario Política de Gestión Integrada de Recursos Hídricos de Guatemala, aprobada y divulgada.</t>
  </si>
  <si>
    <t>P3.l Disponer de una Ley General de aguas con enfoque de Gestión Integrada de Recursos Hídricos aprobada</t>
  </si>
  <si>
    <t>Congreso de la República</t>
  </si>
  <si>
    <t>Meta E4P3M3a Al menos 10,000 millones de m3 de agua están siendo almacenados por medio de lagunetas y embalses.</t>
  </si>
  <si>
    <t>P3.k Almacenamiento de agua por medio de lagunetas y embalses</t>
  </si>
  <si>
    <t>CNEE, IPESCA</t>
  </si>
  <si>
    <t>14. Vida submarina</t>
  </si>
  <si>
    <t>Meta: E4P3M3B Se ha reducido a cero las pérdidas de vidas humanas a causa de inundaciones.</t>
  </si>
  <si>
    <t>14.5.1 Áreas clave de zona marina dentro del Sistema Guatemalteco de Áreas Protegidas SIGAP</t>
  </si>
  <si>
    <t>CONAP, UICN</t>
  </si>
  <si>
    <t>13.a.1 Asistencia oficial para el desarrollo destinada a Cambio Climático Cantidades proporcionadas y movilizadas en dólares de los Estados Unidos por año en relación con la meta de movilización colectiva existente continúa del compromiso de $ 100 mil millones hasta 2025.</t>
  </si>
  <si>
    <t>P3s /15.8.1 Proporción de especies exóticas por categoría de afectación. Parcial</t>
  </si>
  <si>
    <t>6.b.1 Proporción de dependencias administrativas locales con políticas y procedimientos operacionales establecidos para la participación de las comunidades locales en la ordenación del agua y el saneamiento</t>
  </si>
  <si>
    <t>SE-CONRED, SEGEPLAN (SNIP)</t>
  </si>
  <si>
    <t>13.1.1  Número de muertes, personas desaparecidas y afectados por desastres por cada 100.000 personas (Desagregado por tipo de evento)</t>
  </si>
  <si>
    <t>Política Nacional para la Reducción de Riesgo a los Desastres en Guatemala
Política de Desarrollo Social  y Población</t>
  </si>
  <si>
    <t>Meta E4P3M4 Al menos el 50% de las tierras consideradas como de muy alto y alto potencial para riego poseen sistemas eficientes de riego para la mejora de la productividad agrícola.</t>
  </si>
  <si>
    <t>P3.a Superficie de tierras de alto potencial de riego con sistemas eficientes de riego</t>
  </si>
  <si>
    <t>MAGA, FAO</t>
  </si>
  <si>
    <t>Meta E4P3M7 Incrementar al 90% el acceso a agua potable y saneamiento mejorado</t>
  </si>
  <si>
    <t xml:space="preserve">6.a.1 Volumen de la asistencia oficial para el desarrollo destinada al agua y el saneamiento que forma parte de un plan de gastos coordinados del gobierno </t>
  </si>
  <si>
    <t>MARN, Organización para la Cooperación y el Desarrollo Económico (OCDE)</t>
  </si>
  <si>
    <t>6.2.1.b. Proporción de la población que utiliza instalaciones para lavado de manos con agua en el saneamiento</t>
  </si>
  <si>
    <t>INFOM, OMS/UNICEF</t>
  </si>
  <si>
    <r>
      <rPr>
        <b/>
        <sz val="12"/>
        <rFont val="Candara"/>
        <charset val="134"/>
      </rPr>
      <t>(en proceso de finalización)
RED 20. Para el 2024, se ha incrementado en 21 puntos porcentuales el acceso a saneamiento
básico en los hogares guatemaltecos (De 53.3% en 2014 a 74.3% en 2024)</t>
    </r>
    <r>
      <rPr>
        <sz val="12"/>
        <rFont val="Candara"/>
        <charset val="134"/>
      </rPr>
      <t xml:space="preserve"> </t>
    </r>
  </si>
  <si>
    <t>MARN, INFOM</t>
  </si>
  <si>
    <t>Política Nacional de Desarrollo.
Política Nacional del Sector de Agua Potable y Saneamiento</t>
  </si>
  <si>
    <t>6.2.1.a. Proporción de la población que utiliza servicios de saneamiento gestionados sin riesgos</t>
  </si>
  <si>
    <r>
      <rPr>
        <b/>
        <sz val="12"/>
        <rFont val="Candara"/>
        <charset val="134"/>
      </rPr>
      <t>(en proceso de finalización)</t>
    </r>
    <r>
      <rPr>
        <sz val="12"/>
        <rFont val="Candara"/>
        <charset val="134"/>
      </rPr>
      <t xml:space="preserve">
RED 20. Para el 2024, se ha incrementado en 21 puntos porcentuales el acceso a saneamiento
básico en los hogares guatemaltecos (De 53.3% en 2014 a 74.3% en 2024) </t>
    </r>
  </si>
  <si>
    <t>Meta E4P8M2 Se han ampliado las áreas de las zonas marino costeras, sitios Ramsar, ecosistemas lacustres y pluviales que se encuentran bajo algún mecanismo de uso sostenible y/o conservación.</t>
  </si>
  <si>
    <t>P3.f Porcentaje de zonas costeras y marinas conservadas</t>
  </si>
  <si>
    <t>6.6.1 Cambio en la extensión de los ecosistemas relacionados con el agua a lo largo del tiempo</t>
  </si>
  <si>
    <t>IARNA-URL</t>
  </si>
  <si>
    <t>Meta E4P10M1 Reducir el consumo de leña a 2.00 m3/ persona/año.</t>
  </si>
  <si>
    <t>P3.e. Consumo per cápita de leña, según territorio urbano/rural leña</t>
  </si>
  <si>
    <t>MEM, INE</t>
  </si>
  <si>
    <r>
      <rPr>
        <b/>
        <sz val="12"/>
        <rFont val="Candara"/>
        <charset val="134"/>
      </rPr>
      <t>No Presupuestable (en proceso de finalización)</t>
    </r>
    <r>
      <rPr>
        <sz val="12"/>
        <rFont val="Candara"/>
        <charset val="134"/>
      </rPr>
      <t xml:space="preserve">
RED 21. Para el 2024 se ha disminuido en 25 por cientos el consumo excedente de leña a nivel nacional (De 5,725,290 toneladas en 2018 a 4,293,967.5 toneladas en 2024).</t>
    </r>
  </si>
  <si>
    <t>MAGA, INAB, CONAP, MEM, MARN, AMSA, AMSCLAE, MINGOB/DIPRONA</t>
  </si>
  <si>
    <t xml:space="preserve"> Política Energética 2013-2027; 
Política de Conservación, Protección y Mejoramiento del Ambiente y de los Recursos Naturales, 
Política Forestal de Guatemala </t>
  </si>
  <si>
    <t>7.1.2 Población cuya fuente primaria de energía consiste en combustibles y tecnología limpios</t>
  </si>
  <si>
    <t>P3.e .1. complementario Porcentaje de la población que consume leña como combustible</t>
  </si>
  <si>
    <t>Meta E4P10M3 El 10% del combustible utilizado se deriva de combustibles no fósiles</t>
  </si>
  <si>
    <t xml:space="preserve">12.c.1 Cuantía de los subsidios a los combustibles fósiles por unidad de PIB (producción y consumo) y como proporción del total de los gastos nacionales en combustibles fósiles </t>
  </si>
  <si>
    <t>P3.r Proporción de combustibles no fósiles utilizados del total de combustibles</t>
  </si>
  <si>
    <t>Riqueza para todas y todos</t>
  </si>
  <si>
    <t xml:space="preserve">4. Educación de calidad </t>
  </si>
  <si>
    <t xml:space="preserve">Empleo e inversión </t>
  </si>
  <si>
    <t>MED7. Se ha reducido la precariedad laboral mediante la generación de empleos decentes y de calidad.</t>
  </si>
  <si>
    <t xml:space="preserve">Meta 04.4: Para 2030, aumentar en un [x] % el número de jóvenes y adultos que tienen las competencias necesarias, en particular técnicas y profesionales, para acceder al empleo, el trabajo decente y el emprendimiento. </t>
  </si>
  <si>
    <t>4.4.1 Proporción de jóvenes y adultos con conocimientos de tecnología de la información y las comunicaciones (TIC), desglosada por tipo de conocimiento técnico</t>
  </si>
  <si>
    <t>MINECO, IGSS, INTECAP, SENACYT</t>
  </si>
  <si>
    <t>MED6. En 2032, el crecimiento del PIB real ha sido paulatino y sostenido, hasta alcanzar una tasa no menor del 5.4%: a) Rango entre 3.4 y 4.4% en el quinquenio 2015-2020 b) Rango entre 4.4 y 5.4% en el quinquenio 2021-2025. c) No menor del 5.4% en los siguientes años, hasta llegar a 2032.</t>
  </si>
  <si>
    <t>Meta 07.3 Para 2030, duplicar la tasa mundial de mejora de la eficiencia energética</t>
  </si>
  <si>
    <t>7.3.1 Intensidad energética medida en función de la energía primaria y el PIB</t>
  </si>
  <si>
    <t>Política Energética 2013-2027
Política Energética 2019-2050 
Política Nacional de Electrificación Rural 2019-2032</t>
  </si>
  <si>
    <t>Tasa de eficiencia energética</t>
  </si>
  <si>
    <t xml:space="preserve">	7.3.1	Intensidad energética medida en función de la energía primaria y el PIB</t>
  </si>
  <si>
    <t>7.b.1 Capacidad instalada de generación de energía renovable en los países en desarrollo (en watts per cápita)</t>
  </si>
  <si>
    <t>Meta 08.2: Lograr niveles más elevados de productividad económica mediante la diversificación, la modernización tecnológica y la innovación, entre otras cosas centrando la atención en sectores de mayor valor añadido y uso intensivo de mano de obra</t>
  </si>
  <si>
    <t xml:space="preserve">	8.10.1	Número de sucursales de bancos comerciales y cajeros automáticos por cada 100,000 adultos</t>
  </si>
  <si>
    <t xml:space="preserve">	P5.a	Porcentaje de los recursos del Estado destinados a la investigación</t>
  </si>
  <si>
    <t>SENACYT</t>
  </si>
  <si>
    <t>17. Alianzas para lograr los objetivos</t>
  </si>
  <si>
    <t>17.6.1 Suscripciones a Internet de banda ancha fija por cada 100 habitantes, desglosadas por velocidad</t>
  </si>
  <si>
    <t>SIT</t>
  </si>
  <si>
    <t>9. Industria, innovación e infraestructura</t>
  </si>
  <si>
    <t xml:space="preserve">	9.b.1	Proporción del valor añadido medio y de alta tecnología de la industria en el valor añadido total</t>
  </si>
  <si>
    <t>MED8. Para 2030, elaborar y poner en práctica políticas encaminadas a promover un turismo sostenible que cree puestos de trabajo y promueva la cultura y los productos locales</t>
  </si>
  <si>
    <t>Meta 08.9: Para 2030, elaborar y poner en práctica políticas encaminadas a promover un turismo sostenible que cree puestos de trabajo y promueva la cultura y los productos locales</t>
  </si>
  <si>
    <t>Índice de competitividad turística</t>
  </si>
  <si>
    <t>RED 10. Para el 2024, se ha mantenido en 3.5 de calificación del índice de competitividad turística (De 3.5 en la edición 2017 del foro económico mundial)</t>
  </si>
  <si>
    <t xml:space="preserve">INGUAT </t>
  </si>
  <si>
    <t>Política Nacional para el Desarrollo Turístico 
Sostenible de Guatemala 2012-2022</t>
  </si>
  <si>
    <t>12.b.1 Implementación de herramientas contables estándar para monitorear los aspectos económicos y ambientales de la sostenibilidad del turismo</t>
  </si>
  <si>
    <t>INGUAT</t>
  </si>
  <si>
    <t>8.9.1 Proporción directa del turismo en el PIB como proporción del PIB total y en la tasa de crecimiento</t>
  </si>
  <si>
    <t>INGUAT, BANGUAT</t>
  </si>
  <si>
    <t>Meta 09.3: Aumentar el acceso de las pequeñas empresas industriales y otras empresas, en particular en los países en desarrollo, a los servicios financieros, incluido el acceso a créditos asequibles, y su integración en las cadenas de valor y los mercados</t>
  </si>
  <si>
    <t xml:space="preserve">	9.3.2	Proporción de industrias en pequeña escala con un préstamo o línea de crédito</t>
  </si>
  <si>
    <t>SIB</t>
  </si>
  <si>
    <t xml:space="preserve">	5.b.1	Proporción de personas que utilizan teléfonos móviles</t>
  </si>
  <si>
    <t xml:space="preserve">	17.4.1	Servicio de la deuda como proporción de las exportaciones de bienes y servicios</t>
  </si>
  <si>
    <t xml:space="preserve">	P5.c	Índice de competitividad turística</t>
  </si>
  <si>
    <t>Meta E3P1M1: En 2032, el crecimiento del PIB real ha sido paulatino y sostenido, hasta alcanzar una tasa no menor del 5.4%: a) Rango entre 3.4 y 4.4% en el quinquenio 2015-2020 b) Rango entre 4.4 y 5.4% en el quinquenio 2021-2025. c) No menor del 5.4% en los siguientes años, hasta llegar a 2032.</t>
  </si>
  <si>
    <t>8.1.1 Tasa de crecimiento anual del PIB real per cápita</t>
  </si>
  <si>
    <r>
      <rPr>
        <b/>
        <sz val="12"/>
        <rFont val="Candara"/>
        <charset val="134"/>
      </rPr>
      <t xml:space="preserve">No presupuestable </t>
    </r>
    <r>
      <rPr>
        <sz val="12"/>
        <rFont val="Candara"/>
        <charset val="134"/>
      </rPr>
      <t xml:space="preserve">
RED en proceso de finalización.  Para el 2024, se ha incrementado en 3.5 puntos porcentuales, la tasa de crecimiento del PIB (De 3.1% en 2018 a 3.5% en 2024).  </t>
    </r>
  </si>
  <si>
    <t xml:space="preserve">	P5.b	Tasa de crecimiento anual del PIB real</t>
  </si>
  <si>
    <t>8.2.1 Tasa de crecimiento anual del PIB real por persona empleada</t>
  </si>
  <si>
    <t>17.10.1 Tasa arancelaria promedio ponderado aplicada por Guatemala a productos manufacturados importados (%)</t>
  </si>
  <si>
    <t>SAT, MINFIN</t>
  </si>
  <si>
    <t>17.11.1 Participación de los países en desarrollo y los países menos adelantados en las exportaciones mundiales</t>
  </si>
  <si>
    <t>9.a.1 Total de apoyo internacional oficial (asistencia para el desarrollo más otras corrientes oficiales ) a la infraestructura.</t>
  </si>
  <si>
    <t>OCDE (Organización para la cooperación y el desarrollo económico)</t>
  </si>
  <si>
    <t>8.a.1 Ayuda para los compromisos y desembolsos comerciales</t>
  </si>
  <si>
    <t>OCDE (Organización para la Cooperación y el Desarrollo Económico)</t>
  </si>
  <si>
    <t>17.2.1 Asistencia oficial para el desarrollo neta, total y para los países menos adelantados, como proporción del ingreso nacional bruto (INB) de los donantes del Comité de Asistencia para el Desarrollo de la Organización de Cooperación y Desarrollo Económicos (OCDE)</t>
  </si>
  <si>
    <t>OCDE (Organización para la cooperación y el desarrollo económicos)</t>
  </si>
  <si>
    <t>17.9.1 Valor en dólares de la asistencia financiera y técnica (incluso mediante la cooperación Norte-Sur, Sur-Sur y triangular) prometida a los países en desarrollo</t>
  </si>
  <si>
    <t>OCDE (Organización para cooperación y el desarrollo económicos)</t>
  </si>
  <si>
    <t>Meta E3P3M1: Se ha asegurado un nivel de inversión en capital físico (formación bruta de capital fijo –FBCF-) no menor al 20% del PIB y un nivel de gasto público de capital por encima del 5% del PIB. El incremento de la FBCF deberá ser progresivo y sostenido: a) No menor que el 17% del PIB durante el primer quinquenio b) Mayor que el 19% durante el segundo quinquenio c) No menor que el 20% a partir de la finalización del segundo quinquenio, hasta llegar al año 2032.</t>
  </si>
  <si>
    <t xml:space="preserve">	9.2.1.a	Valor agregado por manufactura per cápita</t>
  </si>
  <si>
    <t xml:space="preserve">	P5.d	Formación Bruta de Capital Fijo real como proporción del Producto Interno Bruto real</t>
  </si>
  <si>
    <t>9.2.1 Valor agregado por manufactura como proporción del PIB</t>
  </si>
  <si>
    <t>9.1.2 Volumen de transporte de pasajeros y carga, por medio de transporte</t>
  </si>
  <si>
    <t>DGAC, DGT, CPN, SAT</t>
  </si>
  <si>
    <t>9.1.1 Proporción de la población rural que vive a menos de 2 km de una carretera transitable todo el año</t>
  </si>
  <si>
    <t>MICIVI</t>
  </si>
  <si>
    <t>Meta: E3P4M1 Se ha reducido la precariedad laboral mediante la generación de empleos decentes y de calidad.</t>
  </si>
  <si>
    <t>9.2.2 Empleo en la manufactura como proporción del empleo total</t>
  </si>
  <si>
    <t>MINTRAB, INE</t>
  </si>
  <si>
    <t xml:space="preserve">RED 11. Para el 2024, se ha incrementado la formalidad del empleo en 2.5 puntos porcentuales
(De 32.6% en 2019 a 35.1% en 2024)
</t>
  </si>
  <si>
    <t xml:space="preserve">	P5.e	Tasa de sub empleo</t>
  </si>
  <si>
    <t xml:space="preserve">	8.8.1	Lesiones ocupacionales mortales y no mortales por cada 100.000 trabajadores</t>
  </si>
  <si>
    <t xml:space="preserve">	8.5.2	Tasa de desempleo, desglosada por sexo, edad y personas con discapacidad</t>
  </si>
  <si>
    <t>INE, MINTRAB</t>
  </si>
  <si>
    <t xml:space="preserve">	8.5.1	Ingreso medio por hora de mujeres y hombres empleados, desglosado por ocupación, edad y personas con discapacidad</t>
  </si>
  <si>
    <t xml:space="preserve">	8.3.1	Proporción de empleo informal en el empleo total</t>
  </si>
  <si>
    <t>8.8.2 Aumento del cumplimiento nacional de derechos laborales (libertad de asociación y negociación colectiva) sobre la base de fuentes textuales de la OIT y la legislación nacional desglosado por sexo y condición de migrante</t>
  </si>
  <si>
    <t xml:space="preserve">Meta: E4P9M2 Energía de calidad en todo el país para su utilización en actividades productivas, industriales, comerciales y agrícolas. </t>
  </si>
  <si>
    <t>7.2.1 Proporción de la generación de energía renovable en la generación total de energía eléctrica.</t>
  </si>
  <si>
    <t xml:space="preserve">Seguridad alimentaria y nutricional </t>
  </si>
  <si>
    <t>MED9. Para el año 2032, reducir en no menos de 25 puntos porcentuales la desnutrición crónica en niños menores de cinco años, con énfasis en los niños y niñas de los pueblos maya, xinka y garífuna, y del área rural.</t>
  </si>
  <si>
    <t>Meta 02.1: Para 2030, poner fin al hambre y asegurar el acceso de todas las personas, en particular los pobres y las personas en situaciones vulnerables, incluidos los lactantes, a una alimentación sana, nutritiva y suficiente durante todo el año.</t>
  </si>
  <si>
    <t>2.1.1 Prevalencia de la subalimentación</t>
  </si>
  <si>
    <t>SESAN, FAO</t>
  </si>
  <si>
    <t xml:space="preserve">P5.c Tasa de enfermedades diarreicas en menores de 5 años por 100,000 habitantes. </t>
  </si>
  <si>
    <t>2.2.2 Prevalencia de la malnutrición  entre los niños menores de 5 años, desglosada por tipo (emaciación y peso excesivo</t>
  </si>
  <si>
    <t>MSPAS, INE (ENSMI)</t>
  </si>
  <si>
    <t>2.1.2 Prevalencia de la inseguridad alimentaria moderada o grave entre la población, según la Escala de Experiencia de Inseguridad Alimentaria</t>
  </si>
  <si>
    <t>MSPAS, INE (ENCOVI)</t>
  </si>
  <si>
    <t xml:space="preserve">2.a.2 Total de corrientes oficiales de recursos (asistencia oficial para el desarrollo más otras corrientes oficiales) destinado al sector agrícola. </t>
  </si>
  <si>
    <t>MINEX, MINFIN, (OCDE)</t>
  </si>
  <si>
    <t xml:space="preserve">Meta 02.3: Para 2030, duplicar la productividad agrícola y los ingresos de los productores de alimentos en pequeña escala, en particular las mujeres, pueblos indígenas, agricultores familiares, pastores y  pescadores, lo que incluye acceso seguro y equitativo a la tierra, a otros recursos de producción e insumos, a conocimientos, a servicios financieros, a mercados y a oportunidades para la generación de valor añadido y empleos no agrícolas. </t>
  </si>
  <si>
    <t>2.b.1 Subsidios a la exportación de productos agropecuarios</t>
  </si>
  <si>
    <t>2.a.1 Índice de orientación agrícola para los gastos públicos</t>
  </si>
  <si>
    <t>MAGA, (FAO)</t>
  </si>
  <si>
    <t>Meta E2P2M1: Para el año 2032, reducir en no menos de 25 puntos porcentuales la desnutrición crónica en niños menores de cinco años, con énfasis en los niños y niñas de los pueblos maya, xinka y garífuna, y del área rural.</t>
  </si>
  <si>
    <t>2.2.1 Prevalencia del retraso del crecimiento (estatura para la edad, desviación típica &lt; -2 de la mediana de los patrones de crecimiento infantil de la Organización Mundial de la Salud (OMS) entre los niños menores de 5 años</t>
  </si>
  <si>
    <t>Meta E4P6M1: Asegurar la disponibilidad de tierras con capacidad de uso para la producción de granos básicos que garanticen la seguridad alimentaria</t>
  </si>
  <si>
    <t>P5.a Porcentaje de la cantidad de tierra agrícola disponible  utilizada para la producción de granos básicos</t>
  </si>
  <si>
    <t>MAGA, INE (ENA)</t>
  </si>
  <si>
    <t>P5.b Suministro de energía alimentaria per cápita</t>
  </si>
  <si>
    <t xml:space="preserve">Valor económico de los recursos naturales </t>
  </si>
  <si>
    <t>Meta 15.9: Para 2020, integrar los valores de los ecosistemas y la diversidad biológica en la planificación nacional y local, los procesos de desarrollo, las estrategias de reducción de la pobreza y la contabilidad</t>
  </si>
  <si>
    <t>Meta 02.5: Para 2020, mantener la diversidad genética de las semillas, las plantas cultivadas y los animales de granja y domesticados y sus especies silvestres conexas, entre otras cosas mediante una buena gestión y diversificación de los bancos de semillas y plantas a nivel nacional, regional e internacional, y garantizar el acceso a los beneficios que se deriven de la utilización de los recursos genéticos y los conocimientos tradicionales y su distribución justa y equitativa, como se ha convenido internacionalmente</t>
  </si>
  <si>
    <t>2.5.1.a Número de recursos genéticos vegetales y animales para la alimentación y la agricultura preservados en instalaciones de conservación a medio y largo plazo</t>
  </si>
  <si>
    <t>2.5.1.b Número de recursos genéticos animales para la alimentación y la agricultura preservados en instalaciones de conservación a medio y largo plazo</t>
  </si>
  <si>
    <t>CONAP, DFRN, VISAR, MAGA</t>
  </si>
  <si>
    <t>2.5.2 Proporción de razas y variedades locales consideradas en riesgo de extinción, sin riesgo o con un nivel de riesgo desconocido</t>
  </si>
  <si>
    <t xml:space="preserve">MAGA </t>
  </si>
  <si>
    <t>Meta 06.4:: Para 2030, aumentar sustancialmente la utilización eficiente de los recursos hídricos en todos los sectores y asegurar la sostenibilidad de la extracción y el abastecimiento de agua dulce para hacer frente a la escasez de agua y reducir sustancialmente el número de personas que sufren de escasez de agua</t>
  </si>
  <si>
    <t>6.4.1 Cambio en el uso eficiente de los recursos hídricos con el paso del tiempo</t>
  </si>
  <si>
    <t>6.4.2 Nivel de estrés hídrico: extracción de agua dulce en proporción a los recursos de agua dulce disponibles</t>
  </si>
  <si>
    <t>Meta: 6.5 Para 2030, poner en práctica la ordenación integrada de los recursos hídricos a todos los niveles, incluso mediante la cooperación transfronteriza, según proceda</t>
  </si>
  <si>
    <t>6.5.1 Grado de gestión integrada de los recursos hídricos</t>
  </si>
  <si>
    <t>Política de Estado en Materia de Cursos de Agua Internacionales; 
Política de Promoción del Riego</t>
  </si>
  <si>
    <t>6.5.2 Proporción de la superficie de cuencas transfronterizas sujetas a arreglos operacionales para la cooperación en materia de aguas</t>
  </si>
  <si>
    <t>MARN, MINEX, MAGA, MINDEF</t>
  </si>
  <si>
    <t>17.7.1 Total de los fondos aprobados y asignados a Guatemala a fin de promover el desarrollo, la transferencia y la difusión de tecnologías ecológicamente racionales.</t>
  </si>
  <si>
    <t>OECD</t>
  </si>
  <si>
    <t>Meta 14.2: Para 2020, gestionar y proteger de manera sostenible los ecosistemas marinos y costeros con miras a evitar efectos nocivos importantes, incluso mediante el fortalecimiento de su resiliencia, y adoptar medidas para su restablecimiento a objeto de mantener.</t>
  </si>
  <si>
    <t>14.2.1 Número de países que aplican enfoques basados en los ecosistemas para gestionar las zonas marinas</t>
  </si>
  <si>
    <t>Política de Estado en Materia de Cursos de Agua Internacionales</t>
  </si>
  <si>
    <t>14.a.1 Proporción del presupuesto total de investigación asignada a la investigación en el campo de la tecnología marina</t>
  </si>
  <si>
    <t xml:space="preserve">Política para el Manejo Integral de las Zonas Marino Costeras de Guatemala </t>
  </si>
  <si>
    <t>14.b.1  Grado de aplicación de un marco jurídico, reglamentario, normativo o institucional que reconozca y proteja los derechos de acceso para la pesca en pequeña escala</t>
  </si>
  <si>
    <t>MAGA-DIPESCA</t>
  </si>
  <si>
    <t>14.c.1 Número de países que, mediante marcos jurídicos, normativos e institucionales, avanzan en la ratificación, la aceptación y la implementación de los instrumentos relacionados con los océanos que aplican el derecho internacional reflejado en la Convención de las Naciones Unidas sobre el Derecho del Mar para la conservación y el uso sostenible de los océanos y sus recursos.</t>
  </si>
  <si>
    <t>MINEX</t>
  </si>
  <si>
    <t>15.9.1a Número de países que han establecido metas nacionales de conformidad con la segunda Meta de Aichi del Plan Estratégico para la Diversidad Biológica 2011-2020 o metas similares en sus estrategias y planes de acción nacionales en materia de diversidad biológica y han informado de sus progresos en el logro de estas metas.</t>
  </si>
  <si>
    <t>Política Nacional de Bioseguridad de los Organismos Vivos Modificados  2013-2023, 
Política Nacional y Estrategias para el Desarrollo del Sistema Nacional de Áreas Protegidas</t>
  </si>
  <si>
    <t>15.9.1b Número de países que han integrado los valores de la diversidad biológica en los sistemas nacionales de contabilidad y presentación de informes, definidos como la aplicación del Sistema de Contabilidad Ambiental y Económica -SCAE-</t>
  </si>
  <si>
    <t>Meta: E1P3M1 Para el año 2032, Guatemala posee un nuevo modelo de regionalización que apoya la gestión departamental y municipal.</t>
  </si>
  <si>
    <t xml:space="preserve">P6.c Porcentaje de avance en la elaboración del Modelo de regionalización </t>
  </si>
  <si>
    <t xml:space="preserve">Política Nacional de Desarrollo, 
Política de Fortalecimiento de las Municipalidades, </t>
  </si>
  <si>
    <t>Meta: E1P4M1 En el año 2032, el 100% de las instituciones públicas y los Gobiernos municipales aplican criterios de territorios, ciudades y municipios resilientes.</t>
  </si>
  <si>
    <t>P6.b Porcentaje de municipios con planes de desarrollo municipal que incluyen las variables de gestión de riesgo, adaptación, mitigación, resiliencia.</t>
  </si>
  <si>
    <t xml:space="preserve"> SEGEPLAN (DPT)</t>
  </si>
  <si>
    <r>
      <rPr>
        <b/>
        <sz val="12"/>
        <rFont val="Candara"/>
        <charset val="134"/>
      </rPr>
      <t xml:space="preserve">No Presupuestable </t>
    </r>
    <r>
      <rPr>
        <sz val="12"/>
        <rFont val="Candara"/>
        <charset val="134"/>
      </rPr>
      <t xml:space="preserve">
RED en proceso de finalización. Para el 2024, se ha incrementado en 36 puntos porcentuales los gobiernos locales que mejoran la gestión municipal en función de sus competencias (De 14% en categorías media a alta en 2016 a 50% en 2024, según el Ranking de la gestión municipal).</t>
    </r>
  </si>
  <si>
    <t xml:space="preserve">Política Nacional de Desarrollo, 
Política de Fortalecimiento de las Municipalidades, 
Política Nacional de Cambio Climático, </t>
  </si>
  <si>
    <t>Meta: E5P1M5 En 2032, se ha fortalecido la planificación, toma de decisiones y ejecución de recursos de la gestión pública en el marco del Sistema de Consejos de desarrollo Urbano y Rural (SCDUR).</t>
  </si>
  <si>
    <t>P6.a Porcentaje de la asignación de los CODEDES invertida en los temas priorizados de país</t>
  </si>
  <si>
    <t>SEGEPLAN (SNIP)</t>
  </si>
  <si>
    <t xml:space="preserve">Estado garante de los derechos humanos y conductor del desarrollo </t>
  </si>
  <si>
    <t xml:space="preserve">Fortalecimiento institucional, seguridad y justicia </t>
  </si>
  <si>
    <t>Meta 16.6: Crear instituciones eficaces, responsables y transparentes a todos los niveles</t>
  </si>
  <si>
    <t>Meta 05.2: Eliminar todas las formas de violencia contra todas las mujeres y las niñas en los ámbitos público y privado, incluidas la trata y la explotación sexual y otros tipos de explotación</t>
  </si>
  <si>
    <t xml:space="preserve">5.2.1 Proporción de mujeres y niñas de 15 años de edad o más que han sufrido en los 12 últimos meses violencia física, sexual o psicológica infligida por un compañero íntimo actual o anterior, por la forma de violencia y por grupo de edad </t>
  </si>
  <si>
    <t>MINGOB</t>
  </si>
  <si>
    <r>
      <rPr>
        <b/>
        <sz val="12"/>
        <rFont val="Candara"/>
        <charset val="134"/>
      </rPr>
      <t>No Presupuestable</t>
    </r>
    <r>
      <rPr>
        <sz val="12"/>
        <rFont val="Candara"/>
        <charset val="134"/>
      </rPr>
      <t xml:space="preserve"> 
RED en proceso de finalización. Para el 2024, se ha disminuido la violencia intrafamiliar en 20 puntos porcentuales (de 84% de  casos en 2019 a 64% en 2024)  </t>
    </r>
  </si>
  <si>
    <t>Política Nacional Prevención de la violencia y el delito, seguridad ciudadana y convivencia pacífica; 
Política Nacional de Seguridad, 
Política Criminal Democrática del Estado de Guatemala</t>
  </si>
  <si>
    <t>5.2.2 Proporción de mujeres y niñas de 15 años de edad o más que han sufrido en los últimos 12 meses violencia sexual infligida por otra persona que no sea un compañero íntimo, por grupo de edad y lugar del hecho</t>
  </si>
  <si>
    <t xml:space="preserve">Meta 05.3: Eliminar todas las prácticas nocivas, como el matrimonio infantil, precoz y forzado y la mutilación genital femenina </t>
  </si>
  <si>
    <t xml:space="preserve">5.3.1 Proporción de mujeres de entre 20 y 24 años que estaban casadas o mantenían una unión estable antes de cumplir los 15 años y antes de cumplir los 18 años </t>
  </si>
  <si>
    <t>ENSMI-MSPAS</t>
  </si>
  <si>
    <t xml:space="preserve">Meta 16.2: Poner fin al maltrato, la explotación, la trata, la tortura y todas las formas de violencia contra los niños </t>
  </si>
  <si>
    <t>16.2.1 Proporción de niños de 1 a 17 años que sufrieron algún castigo físico o agresión psicológica por los cuidadores en el mes anterior</t>
  </si>
  <si>
    <t>16.2.2 Número de víctimas de la trata de personas por cada 100,000 habitantes</t>
  </si>
  <si>
    <t>MINGOB/ SVET</t>
  </si>
  <si>
    <t>Política Pública contra la Trata de Personas y de protección integral a las víctimas 2014-2024; 
Política Nacional Prevención de la violencia y el delito, seguridad ciudadana y convivencia pacífica; 
Política Nacional de Seguridad, 
Política Criminal Democrática del Estado de Guatemala</t>
  </si>
  <si>
    <t xml:space="preserve">16.2.3 Proporción de mujeres y hombres jóvenes de 18 a 29 años de edad que habían sufrido violencia sexual antes de cumplir los 18 años </t>
  </si>
  <si>
    <t>Meta 16.5: Reducir sustancialmente la corrupción y el soborno en todas sus formas</t>
  </si>
  <si>
    <t xml:space="preserve">Meta 16.4: Para 2030, reducir de manera significativa las corrientes financieras y de armas ilícitas, fortalecer la recuperación y devolución de bienes robados y luchar contra todas las formas de delincuencia organizada </t>
  </si>
  <si>
    <t>16.4.1 Valor total de las corrientes financieras ilícitas de entrada y salida (en dólares corrientes de los Estados Unidos)</t>
  </si>
  <si>
    <t>SAT, SIB</t>
  </si>
  <si>
    <t xml:space="preserve">RED 16. Para el 2024, se ha disminuido en 10.7 la tasa de extorsiones (De 88.6 en 2019 a 77.9 en 2024 por cada cien mil habitantes) </t>
  </si>
  <si>
    <t>16.4.2 Proporción de armas pequeñas y armas ligeras incautadas que se registran y localizan, de conformidad con las normas internacionales y los instrumentos jurídicos</t>
  </si>
  <si>
    <t>MINGOB/ MINDEF</t>
  </si>
  <si>
    <t xml:space="preserve">Meta 16.5: Reducir sustancialmente la corrupción y el soborno en todas sus formas </t>
  </si>
  <si>
    <t>16.5.1 Proporción de las personas que han tenido por lo menos un contacto con un funcionario público y que pagaron un soborno a un funcionario público, o tuvieron la experiencia de que un funcionario público les pidiera que lo pagaran, durante los 12 meses anteriores</t>
  </si>
  <si>
    <t>Transparencia internacional TI</t>
  </si>
  <si>
    <t>16.5.2 Proporción de negocios que han tenido por lo menos un contacto con un funcionario público y que pagaron un soborno a un funcionario público, o tuvieron la experiencia de que un funcionario público les pidiera que lo pagaran, durante los 12 meses anteriores</t>
  </si>
  <si>
    <t>Banco Mundial</t>
  </si>
  <si>
    <t xml:space="preserve">RED 17. Para el 2024, se ha disminuido en 3.8 la tasa de hechos de tránsito (De 18.9 en el 2019 a 15.1 en 2024) </t>
  </si>
  <si>
    <t xml:space="preserve">Meta 16.6: Crear instituciones eficaces, responsables y transparentes a todos los niveles </t>
  </si>
  <si>
    <t>17.15.1 Grado de utilización de los marcos de resultados y de las herramientas de planificación de los propios países por los proveedores de cooperación para el desarrollo</t>
  </si>
  <si>
    <t>Secretaría de Planificación y Programación de la Presidencia -SEGEPLAN- con información de la Alianza Global para la Cooperación Eficaz al Desarrollo</t>
  </si>
  <si>
    <t xml:space="preserve">Política Nacional de Desarrollo, 
Política de Cooperación Internacional No Reembolsable, </t>
  </si>
  <si>
    <t>16.6.2 Proporción de la población que se siente satisfecha con su última experiencia de los servicios públicos</t>
  </si>
  <si>
    <t>Política Nacional de Datos Abiertos
Política Nacional de Desarrollo Científico y Tecnológico 2015-2032</t>
  </si>
  <si>
    <t>16.3.1 Proporción de las víctimas de violencia en los 12 meses anteriores que notificaron su victimización a las autoridades competentes u otros mecanismos de resolución de conflictos reconocidos oficialmente</t>
  </si>
  <si>
    <t xml:space="preserve">Política de Cooperación Internacional No Reembolsable, </t>
  </si>
  <si>
    <t xml:space="preserve">17.14.1 Número de países que cuentan con mecanismos para mejorar la coherencia de las políticas de desarrollo sostenible </t>
  </si>
  <si>
    <t>Coordinadora ONGD de España en colaboración con la Red Española de Estudios del Desarrollo (REEDES).</t>
  </si>
  <si>
    <t xml:space="preserve">17.16.1 Número de países que informan de los progresos en marcos de seguimiento de la eficacia de las actividades de desarrollo de múltiples interesados que favorecen el logro de los Objetivos de Desarrollo Sostenible </t>
  </si>
  <si>
    <t>Meta E5P1M1. En 2032, la estructura y funciones de las instituciones públicas han sido reformadas para responder de manera competente, especializada, ordenada y moderna a los desafíos del desarrollo</t>
  </si>
  <si>
    <t>16.6.1 Gastos primarios del gobierno como proporción del presupuesto aprobado original, desglosados por sector</t>
  </si>
  <si>
    <t xml:space="preserve">Política Nacional de Desarrollo, 
Política Nacional de Desarrollo Rural Integral, 
Política de Desarrollo Social y Población, </t>
  </si>
  <si>
    <t xml:space="preserve">17.18.1 Proporción de indicadores de desarrollo sostenible producidos a nivel nacional, con pleno desglose cuando sea pertinente a la meta, de conformidad con los Principios Fundamentales de las Estadísticas Oficiales </t>
  </si>
  <si>
    <t>17.19.1 Valor en dólares de todos los recursos proporcionados para fortalecer la capacidad estadística de los países en desarrollo (en millones de dólares US$)</t>
  </si>
  <si>
    <t>: Sistema Informe de Acreedores (CRS) de la OCDE</t>
  </si>
  <si>
    <t xml:space="preserve">17.19.2 Proporción de países que a) han realizado al menos un censo de población y vivienda en los últimos diez años, y b) han registrado el 100% de los nacimientos y el 80% de las defunciones </t>
  </si>
  <si>
    <t xml:space="preserve">17.18.3 Número de países que cuentan con un plan nacional de estadística plenamente financiado y en proceso de aplicación, desglosado por fuente de financiación </t>
  </si>
  <si>
    <t xml:space="preserve">Política Nacional de Desarrollo, 
Política de Desarrollo Social y Población, </t>
  </si>
  <si>
    <t xml:space="preserve">17.18.2 Número de países que cuentan con legislación nacional sobre las estadísticas acorde con los Principios Fundamentales de las Estadísticas Oficiales </t>
  </si>
  <si>
    <t>Meta E5P1M3. En 2032, el Estado ha institucionalizado la probidad y la transparencia como valores que orientan el marco legal y los mecanismos institucionales de la gestión pública</t>
  </si>
  <si>
    <t>P7.c Porcentaje de informes de fiscalización emitidos por la Contraloría General de Cuentas a entidades que administran recursos públicos</t>
  </si>
  <si>
    <t>Contraloría General de Cuentas -CGC-</t>
  </si>
  <si>
    <t>Política Nacional de Descentralización del Organismo Ejecutivo</t>
  </si>
  <si>
    <t>P7.b Índice de información a la ciudadanía (ranking municipal)</t>
  </si>
  <si>
    <t>Meta E5P1M7. En 2032, los mecanismos de gestión pública se encuentran fortalecidos y se desarrollan en el marco de la eficiencia y eficacia</t>
  </si>
  <si>
    <t>17.1.1 Total de los ingresos del gobierno como proporción del PIB</t>
  </si>
  <si>
    <t xml:space="preserve">Gabinete Económico, MINFIN </t>
  </si>
  <si>
    <r>
      <rPr>
        <b/>
        <sz val="12"/>
        <rFont val="Candara"/>
        <charset val="134"/>
      </rPr>
      <t xml:space="preserve">No presupuestable </t>
    </r>
    <r>
      <rPr>
        <sz val="12"/>
        <rFont val="Candara"/>
        <charset val="134"/>
      </rPr>
      <t xml:space="preserve">
RED en proceso de finalización. Para el 2024, se ha incrementado en 3.5 puntos porcentuales, la tasa de crecimiento del PIB (De 3.1% en 2018 a 3.5% en 2024)</t>
    </r>
  </si>
  <si>
    <t>Meta E5P1M8. En 2032, el Estado de Guatemala cuenta con una contundente política exterior vinculada con los requerimientos e intereses nacionales, y con apego a los parámetros de cooperación con la comunidad internacional.</t>
  </si>
  <si>
    <t>P7.d Índice de presencia global</t>
  </si>
  <si>
    <t>Real Instituto Elcano</t>
  </si>
  <si>
    <t>P7.f Índice global de facilitación comercial</t>
  </si>
  <si>
    <t>Foro Económico Mundial (WEF)</t>
  </si>
  <si>
    <t>Meta E5P2M2. En 2032 el sistema político guatemalteco amplía la representatividad, la inclusión y la transparencia</t>
  </si>
  <si>
    <t xml:space="preserve">5.5.1 Proporción de escaños ocupados por mujeres en los parlamentos nacionales y los gobiernos locales </t>
  </si>
  <si>
    <t>: Tribunal Supremo Electoral -TSE-, Congreso de la Republica de Guatemala y Asociación Nacional de Municipalidades</t>
  </si>
  <si>
    <t xml:space="preserve">Política Nacional de Desarrollo, 
Política Nacional de Promoción y Desarrollo Integral de las Mujeres 2008-2023 </t>
  </si>
  <si>
    <t>Meta E5P2M3. En 2032, los procesos electorales se realizan con integridad, transparencia, eficacia y eficiencia</t>
  </si>
  <si>
    <t>P7.e Monto del financiamiento electoral reportado al Tribunal Supremo Electoral, dentro de los límites estipulados por la ley (en millones de Quetzales)</t>
  </si>
  <si>
    <t>Tribunal Supremo Electoral</t>
  </si>
  <si>
    <t>P7.i Porcentaje de partidos que no han sido sancionados por campaña electoral anticipada</t>
  </si>
  <si>
    <t>Meta E5P2M4. En 2032, el Estado garantiza la gobernabilidad y la estabilidad social por medio de la reducción sustancial de la exclusión, el racismo y la discriminación</t>
  </si>
  <si>
    <t>P7.a Efectividad de la gobernanza</t>
  </si>
  <si>
    <t xml:space="preserve">Política Criminal Democrática del Estado de Guatemala, 
Política Pública para la Convivencia y la Eliminación del Racismo y la Discriminación Racial, </t>
  </si>
  <si>
    <t xml:space="preserve">Meta E5P3M1. En 2032 la sociedad guatemalteca se desenvuelve en un contexto óptimo de seguridad y justicia </t>
  </si>
  <si>
    <t>16.1.1 Número de víctimas de homicidios por cada 100.000 habitantes</t>
  </si>
  <si>
    <t>RED 12-Para el 2024, se ha disminuido la tasa de homicidios en 11.0 puntos (De 21.5 en 2019 a 10.5 por cada cien mil habitantes en 2024)</t>
  </si>
  <si>
    <t>Política Criminal Democrática del Estado de Guatemala</t>
  </si>
  <si>
    <t>16.1.3 Casos de hombres y mujeres de 15 a 49 años de edad sometidos a violencia física, psicológica o sexual por cada 100,000 habitantes</t>
  </si>
  <si>
    <t>16.1.4 Proporción de la población que no tiene miedo de caminar sola cerca de donde vive</t>
  </si>
  <si>
    <t>RED 16. Para el 2024, se ha disminuido en 10.7 la tasa de extorsiones (De 88.6 en 2019 a 77.9 en 2024 por cada cien mil habitantes)</t>
  </si>
  <si>
    <t>Política Nacional Prevención de la violencia y el delito, seguridad ciudadana y convivencia pacífica</t>
  </si>
  <si>
    <t>Meta E5P3M2. En 2032, la impunidad ha disminuido sustancialmente, de manera que el país se sitúa en posiciones intermedias de los estándares mundiales de medición de este flagelo</t>
  </si>
  <si>
    <t>16.3.2 Detenidos que no han sido sentenciados como porcentaje de la población carcelaria total</t>
  </si>
  <si>
    <t>Política Nacional de Reforma Penitenciaria 2014-2024</t>
  </si>
  <si>
    <t>P7.g Jueces por cada 100,000 habitantes</t>
  </si>
  <si>
    <t>Organismo Judicial -OJ-</t>
  </si>
  <si>
    <t>P7j.j Tasa de acceso a la justicia por cada 100,000 habitantes</t>
  </si>
  <si>
    <t>MINGOB/MIDES</t>
  </si>
  <si>
    <t>RED 13. Para el 2024, se ha disminuido en 20.6 puntos la tasa de delitos cometidos contra el patrimonio de las personas (De 51.0 en 2019 a 30.4 por cada cien mil habitantes en 2024)</t>
  </si>
  <si>
    <t>P7h. Policías por cada 100,000 habitantes</t>
  </si>
  <si>
    <t>4. Educación de calidad</t>
  </si>
  <si>
    <t xml:space="preserve">Educación </t>
  </si>
  <si>
    <t xml:space="preserve">Meta 04.1: Para 2030, velar por que todas las niñas y todos los niños tengan una enseñanza primaria y secundaria completa, gratuita, equitativa y de calidad que produzca resultados de aprendizaje pertinentes y efectivos. </t>
  </si>
  <si>
    <t xml:space="preserve">	4.1.1.d-e	Porcentaje de estudiantes que al finalizar el 6to grado de primaria alcanzan el logro satisfactorio y excelente en lectura y matemática.</t>
  </si>
  <si>
    <t>MINEDUC</t>
  </si>
  <si>
    <t xml:space="preserve">	4.1.1.a	Porcentaje de estudiantes que al finalizar el 1er grado de primaria alcanzan el nivel fluido en lectura.</t>
  </si>
  <si>
    <t xml:space="preserve">	4.1.1.b	Porcentaje de estudiantes en 3er grado de primaria que alcanza el logro satisfactorio y excelente en lectura.</t>
  </si>
  <si>
    <t xml:space="preserve">	4.1.1.c	Porcentaje de estudiantes en 3er grado de primaria que alcanza el logro satisfactorio y excelente en matemática.</t>
  </si>
  <si>
    <t xml:space="preserve">	P8.d	Tasa neta de cobertura en educación diversificada (secundaria superior)</t>
  </si>
  <si>
    <t>MINEDUC
INE</t>
  </si>
  <si>
    <t xml:space="preserve">	p8.a	Tasa neta de cobertura en educación preprimaria</t>
  </si>
  <si>
    <t xml:space="preserve">	4.1.1.t.u.v	Porcentaje de jóvenes de 14 a 16 años de edad que alcanzan el nivel 2 o más en las pruebas de lectura, matemática y ciencias del Programa Internacional de Evaluación de Estudiantes (PISA).</t>
  </si>
  <si>
    <t xml:space="preserve">	4.1.1.l-m-n	Porcentaje de estudiantes en 6to grado de primaria que alcanzan el nivel III o más en la prueba de competencias en i) lectura y; ii) matemáticas del Estudio Regional Comparativo y Explicativo ERCE.</t>
  </si>
  <si>
    <t>Estudio Regional Comparativo y Explicativo (ERCE)</t>
  </si>
  <si>
    <t xml:space="preserve">	P8.c	Tasa neta de cobertura en educación básica (secundaria inferior)</t>
  </si>
  <si>
    <t xml:space="preserve">	P8.b	Tasa neta de cobertura en educación primaria</t>
  </si>
  <si>
    <t xml:space="preserve">	4.1.1.f-g	Porcentaje de estudiantes que al finalizar el 3er grado del nivel básico alcanzan el logro satisfactorio y excelente en lectura y matemática.</t>
  </si>
  <si>
    <t xml:space="preserve">	4.1.1.h-i	Porcentaje de estudiantes que al finalizar el ciclo diversificado del nivel medio alcanzan el nivel de logro satisfactorio y excelente en lectura y matemática.</t>
  </si>
  <si>
    <t xml:space="preserve">	4.1.1.j-k	Porcentaje de estudiantes en 3er grado de primaria que alcanzan el nivel II o más en la prueba de i) lectura y; ii) matemática del Estudio Regional Comparativo y Explicativo ERCE.</t>
  </si>
  <si>
    <t xml:space="preserve">	4.1.1.o-p	Puntaje promedio alcanzado por los estudiantes de 3er grado de primaria en lectura y matemática de la prueba del Estudio Regional Comparativo y Explicativo ERCE</t>
  </si>
  <si>
    <t>MINEDUC
Estudio Regional Comparativo y Explicativo (ERCE)</t>
  </si>
  <si>
    <t xml:space="preserve">	4.1.1.q-r-s	Puntaje promedio alcanzado por los estudiantes de 6to grado de primaria en lectura, matemática y ciencias</t>
  </si>
  <si>
    <t>4.1.2 Tasa de finalización</t>
  </si>
  <si>
    <t>RED 14. Para el 2024, se ha incrementado en 4.6 puntos porcentuales la población que alcanza
el nivel de lectura y en 3.53 puntos porcentuales la población que alcanza el nivel de matemática en niños y niñas del sexto grado del nivel primario (De 40.40% en lectura en 2014 a 45% a 2024 y de 44.47% en matemática a 48% a 2024)</t>
  </si>
  <si>
    <t>Políticas Educativas (Cobertura);                                                                                                                                        
Política Nacional de Desarrollo</t>
  </si>
  <si>
    <t xml:space="preserve">Meta 04.2: Para 2030, velar por que todas las niñas y todos los niños tengan acceso a servicios de calidad en materia de atención y desarrollo en la primera infancia y enseñanza preescolar, con el fin de que estén preparados para la enseñanza primaria </t>
  </si>
  <si>
    <t>4.2.1	Proporción de niños entre los 36 y 59 meses de edad cuyo desarrollo se encuentra bien encauzado en cuanto a la salud, el aprendizaje y el bienestar psicosocial, desglosado por sexo</t>
  </si>
  <si>
    <t>SESAN
Instituto de Nutrición de Centroamérica y Panamá (INCAP)</t>
  </si>
  <si>
    <t>Políticas Educativas (Cobertura) 
Política Nacional de Desarrollo</t>
  </si>
  <si>
    <t xml:space="preserve">	4.b.1	Volumen de la Asistencia Oficial para el Desarrollo destinada a becas por sector y por tipo de estudio</t>
  </si>
  <si>
    <t>Sistema de Reporte de Acreedores de la OCDE/DAC</t>
  </si>
  <si>
    <t>4.2.2 Tasa de participación en el aprendizaje organizado (un año antes de la edad oficial de ingreso en la enseñanza primaria), desglosada por sexo</t>
  </si>
  <si>
    <t>4.6.1 Proporción de la población en un grupo de edad determinado que ha alcanzado al menos un nivel fijo de competencia funcional en a) alfabetización y b) nociones elementales de aritmética, desglosada por sexo</t>
  </si>
  <si>
    <t>RED 2. Para el 2024, se ha reducido el analfabetismo en 9.3 puntos porcentuales a nivel nacional (De 12.3% en 2016 a 3.0% en 2024)</t>
  </si>
  <si>
    <t>Meta 04.3: Para 2030, asegurar el acceso en condiciones de igualdad para todos los hombres y las mujeres a formación técnica, profesional y superior de calidad, incluida la enseñanza universitaria</t>
  </si>
  <si>
    <t xml:space="preserve">	4.3.1	Tasa de participación de jóvenes y adultos en educación y formación formal y no formal en los últimos 12 meses, por sexo</t>
  </si>
  <si>
    <t>Meta 04.1: Para 2030, velar por que todas las niñas y todos los niños tengan una enseñanza primaria y secundaria completa, gratuita, equitativa y de calidad que produzca resultados de aprendizaje pertinentes y efectivos.</t>
  </si>
  <si>
    <t>Meta 04.5: Para 2030, eliminar las disparidades de género en la educación y garantizar el acceso a esta, en condiciones de igualdad, a las personas vulnerables —incluidas las personas con discapacidad, los pueblos indígenas y los niños en situaciones de vulnerabilidad—, en todos los niveles de la enseñanza y la formación profesional</t>
  </si>
  <si>
    <t>4.5.1 Índices de paridad (entre mujeres y hombres, zonas rurales y urbanas, quintiles de riqueza superior e inferior y grupos como los discapacitados, los pueblos indígenas y los afectados por los conflictos, a medida que se disponga de datos) para todos los indicadores educativos de esta lista que puedan desglosarse</t>
  </si>
  <si>
    <t>MINEDUC (Ficha técnica muestra múltiples fuentes de datos)</t>
  </si>
  <si>
    <t>Política Nacional de Empleo Digno 2017-2032
Política Económica 2016-2021
Política Nacional para el Desarrollo de las Micro, Pequeñas y Medianas Empresas</t>
  </si>
  <si>
    <t>4.a.1	Porcentaje de escuelas por nivel educativo (primaria, secundaria inferior y secundaria superior) que ofrecen servicios básicos, por tipo de servicio</t>
  </si>
  <si>
    <t xml:space="preserve">MINEDUC, MSPAS, </t>
  </si>
  <si>
    <t>4.c.1 Proporción de docentes con las calificaciones mínimas requeridas, desglosada por nivel educativo</t>
  </si>
  <si>
    <t>Políticas Educativas (Recurso Humano);                                                                                                                                        
Política Nacional de Desarrollo</t>
  </si>
  <si>
    <t xml:space="preserve">Meta 04.7: Para 2030, garantizar que todos los estudiantes adquieran los conocimientos teóricos y prácticos necesarios para promover el desarrollo sostenible, en particular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 </t>
  </si>
  <si>
    <t>4.7.1 Grado en que i) la educación para la ciudadanía mundial y ii) la educación para el desarrollo sostenible se incorporan en a) las políticas nacionales de educación, b) los planes de estudio, c) la formación del profesorado y d) la evaluación de los estudiantes</t>
  </si>
  <si>
    <t xml:space="preserve">RED 15. Para el 2024, se incrementó en 05 puntos porcentuales la población que alcanza el nivel de lectura y en 03 puntos porcentuales la población que alcanza el nivel de matemática en jóvenes del tercer grado del ciclo básico del nivel medio (De 15% en lectura en 2013 a 20% a 2024 y de 18% en matemática a 21% a 2024)
</t>
  </si>
  <si>
    <t>13.3.1 Número de países que han incorporado la mitigación, la adaptación, la reducción del impacto y la alerta temprana en los planes de estudios de la enseñanza primaria, secundaria y terciaria</t>
  </si>
  <si>
    <t>Políticas Educativas (Recurso Humano);                                                                                                                                        
Política Nacional de Desarrollo, 
Política Nacional para la Reducción de Riesgo a los Desastres en Guatemala</t>
  </si>
  <si>
    <t>Meta E2P8M1: Para el año 2020 se ha erradicado el analfabetismo en la población comprendida entre los 15 y los 30 años de edad.</t>
  </si>
  <si>
    <t>E2P8M1	Tasa de analfabetismo de 15 años y más de edad, desagregado según área (rural o urbana) y grupo étnico (no indígena e indígena)</t>
  </si>
  <si>
    <t>CONALFA</t>
  </si>
  <si>
    <t>Bienestar para la gente</t>
  </si>
  <si>
    <t xml:space="preserve"> MED 13 - Para 2030, velar porque todas las niñas y todos los niños tengan una enseñanza primaria y secundaria completa, gratuita, equitativa y de calidad que produzca resultados de aprendizajes pertinentes y efectivos.</t>
  </si>
  <si>
    <t xml:space="preserve">Reforma fiscal integral </t>
  </si>
  <si>
    <t xml:space="preserve">Meta E3P7M1 La carga tributaria ha superado el nivel observado en 2007 (12.1%), y el gasto social ha superado el nivel del 7% del PIB, obtenido en 2010 </t>
  </si>
  <si>
    <t>Meta E3P7M1 La carga tributaria ha superado el nivel observado en 2007 (12.1%), y el gasto social ha superado el nivel del 7% del PIB, obtenido en 2010</t>
  </si>
  <si>
    <t>17.1.2 Proporción del gasto presupuestario interno del gobierno central financiado por los ingresos tributarios</t>
  </si>
  <si>
    <t>P9.a Carga tributaria</t>
  </si>
  <si>
    <t>No Presupuestable 
Para el año 2027, se ha incrementado la carga tributaria en 0.8 puntos porcentuales (De 10.7 en 2018 a 11.5 en 2027)</t>
  </si>
  <si>
    <t>Política Integrada de Comercio Exterior
Competitividad e Inversiones de Guatemala
Política Nacional de Desarrollo
Política de Desarrollo Social y Población
Política Nacional de Desarrollo Rural Integral</t>
  </si>
  <si>
    <t>Tablero Macroeconómico</t>
  </si>
  <si>
    <t xml:space="preserve">MINFIN, SAT y BANGUAT </t>
  </si>
  <si>
    <t xml:space="preserve">Gabinete Económico. </t>
  </si>
  <si>
    <t xml:space="preserve">Ordenamiento territorial </t>
  </si>
  <si>
    <t>Meta: E1P3M2. En 2032, los gobiernos municipales alcanzan una mayor capacidad de gestión para atender las necesidades y demandas de la ciudadanía</t>
  </si>
  <si>
    <t>P10.b.3 subindicador Proporción de municipios con desempeño aceptable en el Índice de Gestión de Servicios Públicos IGSP</t>
  </si>
  <si>
    <t>MARN, MAGA, MSPAS, INFOM, SEGEPLAN</t>
  </si>
  <si>
    <t>MAGA, MARN, MINFIN, MSPAS, SCEP, INFOM, RIC, CIV</t>
  </si>
  <si>
    <t>Política Nacional de Desarrollo, 
Política de Fortalecimiento de las Municipalidades, 
Política Nacional de Ordenamiento Territorial (PNOT)</t>
  </si>
  <si>
    <t>P10.b Proporción de municipios con desempeño aceptable en el Índice de Gestión Municipal IGM</t>
  </si>
  <si>
    <t>MARN, MAGA, MINFIN, MSPAS, SCEP, INFOM, RIC, SEGEPLAN</t>
  </si>
  <si>
    <t>P10.b.5 subindicador Proporción de municipios con desempeño aceptable en el Índice de Gestión Financiera IGF</t>
  </si>
  <si>
    <t>P10.b complementario 1 Porcentaje de Inversión Publica destinada a proyectos de agua y saneamiento.</t>
  </si>
  <si>
    <t>P10.b.4 subindicador Proporción de municipios con desempeño aceptable en el Índice de Gestión Administrativa IGA</t>
  </si>
  <si>
    <t>INFOM, SEGEPLAN</t>
  </si>
  <si>
    <t>P10.b.6 subindicador Proporción de municipios con desempeño aceptable en el Índice de Gestión Estratégica IGE</t>
  </si>
  <si>
    <t>SEGEPLAN, MAGA, MARN, CIV, RIC</t>
  </si>
  <si>
    <t>Meta: E4P5M1.El 100% de los municipios cuenta con planes de ordenamiento territorial integral que se implementan satisfactoriamente</t>
  </si>
  <si>
    <t>P10.a Porcentaje de municipios que están implementado PDM-OT</t>
  </si>
  <si>
    <t>MAGA, MARN, CIV y SEGEPLAN</t>
  </si>
  <si>
    <t>P10.a Complementario 2 Porcentaje de municipios declarados catastrados</t>
  </si>
  <si>
    <t>RIC</t>
  </si>
  <si>
    <t xml:space="preserve">P10.a Complementario 3 Porcentaje de municipios con Planes de Desarrollo Municipal y Ordenamiento Territorial formulados que incluyen funciones y conexiones de lo rural con lo urbano.
</t>
  </si>
  <si>
    <t>P10.a Complementario 1 porcentaje de Municipios que reciben Base Predial del RIC</t>
  </si>
  <si>
    <t xml:space="preserve">Meta: E4P5M1.El 100% de los municipios cuenta con planes de ordenamiento territorial integral que se implementan satisfactoriamente </t>
  </si>
  <si>
    <t>Meta E4P7M1. El 100% de los municipios implementa acciones participativas de manejo integrado de los desechos sólidos y se encuentra organizado para el tratamiento de sus desechos por medio de rellenos sanitarios con tecnología avanzada</t>
  </si>
  <si>
    <t>12.5.1 tasa nacional de reciclado, toneladas de material reciclado</t>
  </si>
  <si>
    <t>MARN, INFOM, SCAE</t>
  </si>
  <si>
    <t>Política Nacional para la Gestión Integral de los Residuos y Desechos Sólidos, 
Política para la Desconcentración y Descentralización de la Gestión Ambiental en Guatemala</t>
  </si>
  <si>
    <t>P10.c Proporción de municipios con desempeño aceptable que disponen de sistemas de tratamiento adecuado de residuos sólidos</t>
  </si>
  <si>
    <t>12.4.2.a Desechos peligrosos generados per cápita</t>
  </si>
  <si>
    <t>Política Nacional para la Gestión Ambientalmente Racional de Productos Químicos y Desechos Peligrosos en Guatemala, 
Política Nacional para la gestión de Desechos Radiactivos en Guatemala</t>
  </si>
  <si>
    <t>11.6.1 Proporción de residuos sólidos municipales recogidos y gestionados en instalaciones controladas del total de residuos municipales generados, por ciudades</t>
  </si>
  <si>
    <t>MARN, INFOM, BID</t>
  </si>
  <si>
    <t>*** Nota: Los RED es responsabilidad de los entes rectores, en el análisis de la magnitud y temporalidad para su actualización.</t>
  </si>
  <si>
    <t>*** Nota: Los indicadores y metas se encuentran en la página https://pnd.gt/</t>
  </si>
  <si>
    <t>Vinculación institucional a K´atun 2032, Agenda 2030, Prioridades Nacionales de Desarrollo -PND-, MED y PGG</t>
  </si>
  <si>
    <t>La institución deberá con base a la matriz 03 Alineación-Vinculación, realizar el análisis de vinculación estratégica, organizar y nombrar responsables de las modalidades de inclusión que se integrarán en el que hacer institucional para asegurar su cumplimiento.</t>
  </si>
  <si>
    <t>Eje K´atun</t>
  </si>
  <si>
    <t>PND</t>
  </si>
  <si>
    <t>MED</t>
  </si>
  <si>
    <t>RED</t>
  </si>
  <si>
    <t>PGG 2024-2028</t>
  </si>
  <si>
    <t>Ejes Estratégicos</t>
  </si>
  <si>
    <t>Meta PGG</t>
  </si>
  <si>
    <t>Desarrollo Social</t>
  </si>
  <si>
    <t>N/A</t>
  </si>
  <si>
    <t>Coordinación y asesoría en la articulación de marcos legales y de políticas públicas para garantizar los derechos humanos de las mujeres a la institucionalidad pública.</t>
  </si>
  <si>
    <t>Dirección de Análisis Jurídico y Control de Convencionalidad.</t>
  </si>
  <si>
    <t>No Presupuestable (en proceso de finalización)
RED 19. Para el 2024, se han disminuido en 7 puntos porcentuales los embarazos en niñas y adolescentes (De 18% en 2016 a 11% en 2032).</t>
  </si>
  <si>
    <t>Desarrollo Social
Protección, Asistencia y Seguridad Social</t>
  </si>
  <si>
    <t>Asistencia técnica para la implementación de lineamientos de política pública para incorporar el enfoque de equidad entre hombres y mujeres a la institucionalidad pública desde un marco de control de convencionalidad, a entidades públicas, gobiernos locales y sistema de consejos de desarrollo urbano y rural.</t>
  </si>
  <si>
    <t>Dirección de Gestión de Políticas Públicas para la Equidad entre hombres y mujeres.</t>
  </si>
  <si>
    <t>Importante:</t>
  </si>
  <si>
    <t>Esta herramienta debe ser acompañada de un análisis detallado de la contribución de la institución a cada uno de estos planes de mediano y largo plazo.</t>
  </si>
  <si>
    <t>*** Nota. La PGG se encuentra en proceso de formulación por lo que las instituciones al momento de estar finalizada la política deben realizar las vinculaciones a la misma.</t>
  </si>
  <si>
    <t xml:space="preserve"> </t>
  </si>
  <si>
    <t>La institución deberá identificar en la tabla que incluye el detalle de los enfoques, los elementos que aplican y definir las vías en las que los incorporará en el que hacer institucional. Está tabla debe acompañarse de un resumen ejecutivo del análisis realizado.</t>
  </si>
  <si>
    <t>Enfoques</t>
  </si>
  <si>
    <t xml:space="preserve">Equidad </t>
  </si>
  <si>
    <t>La Seprem, en el marco de sus competencias y mandato, es la responsable del seguimiento de las orientaciones técnicas y de la normativa para transversalizar el enfoque de equidad entre hombres y mujeres en todas las esferas del desarrollo.</t>
  </si>
  <si>
    <t xml:space="preserve">Dirección de Gestión de Políticas Públicas para la Equidad entre Hombres y Mujeres.
Dirección de Análisis Jurídico y Control de Convencionalidad.
Dirección de Gestión de la Información.
</t>
  </si>
  <si>
    <t xml:space="preserve">Coadyuvar a la coordinación entre los tres organismos del Estado para el seguimiento de compromisos internacionales en materia de
derechos humanos de las mujeres y para la gestión de políticas públicas para la equidad entre hombres y mujeres. </t>
  </si>
  <si>
    <t>Coordinar espacios para la toma de decisiones técnicas (dentro del Organismo Ejecutivo o en
aquellas instancias señaladas por la legislación nacional para conducir procesos focalizados en el bienestar de las mujeres, a nivel central y en los territorios.</t>
  </si>
  <si>
    <t>Emitir normativas, orientaciones y directrices técnicas que permitan brindar acompañamiento técnico en la implementación de políticas públicas para la equidad (PNPDIM, principalmente) en el marco del SNP y las normas del presupuesto.</t>
  </si>
  <si>
    <t>Diseñar instrumentos técnicos y metodologías para la construcción de herramientas técnicas o de política pública enfocada en el cierre de brechas entre hombres y mujeres.</t>
  </si>
  <si>
    <t>Coadyuvar en el fortalecimiento e institucionalización de los mecanismos instalados para el avance de las mujeres.</t>
  </si>
  <si>
    <t>Abordar la comunicación para procurar la equidad e igualdad entre hombres y mujeres.</t>
  </si>
  <si>
    <t>Unidad de Comunicación Social</t>
  </si>
  <si>
    <t>Posicionar en la agenda pública temas vinculados con el avance de las mujeres.</t>
  </si>
  <si>
    <t>Secretaria y Subsecretaria Presidencial de la Mujer</t>
  </si>
  <si>
    <t xml:space="preserve">Cambio climático </t>
  </si>
  <si>
    <t>Brindar acompañamiento técnico para la implementación de la Agendas temáticas entre ellas la Agenda para la gestión del cambio climático, gestión integral del riesgo y construcción de capacidades en Guatemala, con enfoque de equidad e igualdad entre hombres y mujeres.</t>
  </si>
  <si>
    <t>Dirección de Gestión de Políticas Públicas para la Equidad entre Hombres y Mujeres.</t>
  </si>
  <si>
    <t>Gestión integral del riesgo (ambiental, laboral u otro)</t>
  </si>
  <si>
    <t>A nivel interno de la Seprem seguimiento al Plan Institucional de Respuesta (PIR).</t>
  </si>
  <si>
    <t xml:space="preserve">Dirección Administrativa y RRHH </t>
  </si>
  <si>
    <t>Dirección Administrativa y RRHH</t>
  </si>
  <si>
    <t>El formato de la tabla contiene en la primera columna el detalle de los enfoques para que la institución se circunscriba a incluir en la columna de la derecha la forma o modalidad en la que se incorporará cada enfoque en el quehacer institucional, así como los responsables de incorporar y verificar la inclusión de los enfoques en el que hacer institucional.  Consultar la sección 3.1.4 y el  anexo 6 de la Guía PEI.
El enfoque de Gestión por Resultados se aplica al desarrollar los modelos GpR.</t>
  </si>
  <si>
    <t>Vinculación a planes estratégicos sectoriales -PES-</t>
  </si>
  <si>
    <t>SPPD_06</t>
  </si>
  <si>
    <t>Nota: Ver Modelos GpR en el documento narrativo del Plan Estratégico Institucional 2023-2032, P41</t>
  </si>
  <si>
    <t xml:space="preserve">Los problemas más relevantes de los sectores y sus causas han sido analizados en los PES, y sus resultados y cadenas de valor han sido desarrollados, por eso es importante iniciar por determinar en el modelo conceptual, los factores causales que le competen a la institución, según fue definido en dicho plan y achurarlos. </t>
  </si>
  <si>
    <t>Aplica únicamente a instituciones que ya han trabajado en mesas de Documentos de Resultado Estratégicos de Desarrollo- Documentos RED-  donde se ha aplicado la Guía PES</t>
  </si>
  <si>
    <t>SPPD_07</t>
  </si>
  <si>
    <t>Sí la institución todavía no se ha vinculado a un Documento RED o bien ha identificado otras problemáticas aun no desarrolladas Sectorialmente y que por mandato la institución debe resolver dicha problemática. La misma debe aplicar el modelaje GpR con base en su mandato legal.</t>
  </si>
  <si>
    <t>Ver : 3.2.2 Sub-fase 2.2	Desarrollo de modelos GpR de la Guía PEI.</t>
  </si>
  <si>
    <t xml:space="preserve">IDENTIFICACIÓN Y PRIORIZACIÓN DE LA PROBLEMÁTICA </t>
  </si>
  <si>
    <t>Institución:</t>
  </si>
  <si>
    <t>Secretaría Presidencial de la Mujer</t>
  </si>
  <si>
    <r>
      <rPr>
        <b/>
        <sz val="14"/>
        <rFont val="Candara"/>
        <charset val="134"/>
      </rPr>
      <t xml:space="preserve">Instrucciones: </t>
    </r>
    <r>
      <rPr>
        <sz val="14"/>
        <rFont val="Candara"/>
        <charset val="134"/>
      </rPr>
      <t xml:space="preserve">Enliste los problemas que por mandato debe atender, considerando los elementos. ¿Qué?, ¿Quiénes?, y la Magnitud del problema (Datos estadísticos de los últimos 5 a 10 años, tanto de fuentes nacionales, como de fuentes internacionales, para hacer comparaciones, y con base en ello definir el tamaño del problema).
</t>
    </r>
    <r>
      <rPr>
        <b/>
        <sz val="14"/>
        <rFont val="Candara"/>
        <charset val="134"/>
      </rPr>
      <t xml:space="preserve">Con base en el tamaño del problema priorice el de mayor impacto en la población a la que por mandato debe atender.
</t>
    </r>
    <r>
      <rPr>
        <sz val="14"/>
        <rFont val="Candara"/>
        <charset val="134"/>
      </rPr>
      <t>Consultar el Paso 1. Selección de los principales problemas de desarrollo, de la Guía para la elaboración de Planes Estratégicos Institucionales.</t>
    </r>
  </si>
  <si>
    <t>No.</t>
  </si>
  <si>
    <r>
      <rPr>
        <b/>
        <sz val="14"/>
        <color theme="0"/>
        <rFont val="Candara"/>
        <charset val="134"/>
      </rPr>
      <t xml:space="preserve">¿Qué? </t>
    </r>
    <r>
      <rPr>
        <sz val="14"/>
        <color theme="0"/>
        <rFont val="Candara"/>
        <charset val="134"/>
      </rPr>
      <t xml:space="preserve">
(Situación que limita las capacidades, los derechos y el bienestar de una población)</t>
    </r>
  </si>
  <si>
    <r>
      <rPr>
        <b/>
        <sz val="14"/>
        <color theme="0"/>
        <rFont val="Candara"/>
        <charset val="134"/>
      </rPr>
      <t xml:space="preserve">¿Quiénes? </t>
    </r>
    <r>
      <rPr>
        <sz val="14"/>
        <color theme="0"/>
        <rFont val="Candara"/>
        <charset val="134"/>
      </rPr>
      <t xml:space="preserve">
(Población afectada por el problema y sus factores causales)</t>
    </r>
  </si>
  <si>
    <r>
      <rPr>
        <b/>
        <sz val="14"/>
        <color theme="0"/>
        <rFont val="Candara"/>
        <charset val="134"/>
      </rPr>
      <t xml:space="preserve">Magnitud </t>
    </r>
    <r>
      <rPr>
        <sz val="14"/>
        <color theme="0"/>
        <rFont val="Candara"/>
        <charset val="134"/>
      </rPr>
      <t xml:space="preserve">
(Tamaño del problema, datos estadísticos nacionales y  comparaciones con datos internacionales de los últimos 5 a 10 años)</t>
    </r>
  </si>
  <si>
    <t>Problema</t>
  </si>
  <si>
    <r>
      <rPr>
        <b/>
        <sz val="14"/>
        <color theme="0"/>
        <rFont val="Candara"/>
        <charset val="134"/>
      </rPr>
      <t xml:space="preserve">Prioridad
 </t>
    </r>
    <r>
      <rPr>
        <sz val="14"/>
        <color theme="0"/>
        <rFont val="Candara"/>
        <charset val="134"/>
      </rPr>
      <t>(Enlistar de uno en adelante los problemas con base en el tamaño del problema)</t>
    </r>
  </si>
  <si>
    <t>Desafío en el desarrollo de capacidades técnicas del Estado para el diseño e implementación de intervenciones focalizadas en términos temáticos, territoriales e interseccionales, acorde a los estándares internacionales, que permitan el cierre de brechas de inequidad entre hombres y mujeres.</t>
  </si>
  <si>
    <t>Entidades del Estado</t>
  </si>
  <si>
    <t>Sin información estadística</t>
  </si>
  <si>
    <t>Escasos diagnósticos situacionales, estudios especiales, análisis de coyuntura y prospectiva, sistematizados y actualizados que visibilicen las necesidades de priorización de lineamientos de política pública orientados a la reducción de brechas entre hombres y mujeres desde un enfoque de interseccionalidad.</t>
  </si>
  <si>
    <t>Escasos resultados en la implementación de las agendas para el cierre de brechas entre hombres y mujeres, emanados desde los mecanismos de coordinación existentes.</t>
  </si>
  <si>
    <t>Limitada generación de datos e información estadística sobre equidad entre hombres y mujeres.</t>
  </si>
  <si>
    <t>Instrumentos metodológicos y herramientas para la identificación de brechas de inequidad y el diseño e implementación de intervenciones de acciones afirmativas para las mujeres, inexistentes o desactualizados.</t>
  </si>
  <si>
    <t>Escasa elaboración y asesoramiento en la articulación de marcos jurídicos y de políticas públicas, para el fortalecimiento de los Derechos Humanos de las Mujeres en el marco del Control de Convencionalidad.</t>
  </si>
  <si>
    <t>Consolidación parcial de un sistema de seguimiento y evaluación de políticas públicas que aborden los derechos humanos de las mujeres.</t>
  </si>
  <si>
    <t>Escasas estrategias para abordar el cambio de comportamiento en la institucionalidad pública para garantizar los Derechos Humanos de las Mujeres.</t>
  </si>
  <si>
    <t>Realice la justificación analítica de la selección del problema priorizado:</t>
  </si>
  <si>
    <t>El problema Central "Desafío en el desarrollo de capacidades técnicas del Estado para el diseño e implementación de intervenciones focalizadas en términos temáticos, territoriales e interseccionales, acorde a los estándares internacionales, que permitan el cierre de brechas de inequidad entre hombres y mujeres" se plantea de cara a la problemática que afrontan las mujeres, el análisis de la respuesta que el Estado ha dado a esa problemática, con fundamento en evidencias.</t>
  </si>
  <si>
    <t>ANÁLISIS DE POBLACIÓN</t>
  </si>
  <si>
    <t xml:space="preserve">Instrucciones: </t>
  </si>
  <si>
    <t xml:space="preserve">Delimitar a la población que es afectada por el/ los problema(s) priorizado(s), identificando tanto sus características internas como externas, para establecer con precisión en que población (la elegible) se enfocará la atención por medio de la entrega de productos.  
El análisis de población se realiza en función al número de problemas priorizados, ejemplo: si priorizó dos problemas, debe de realizar dos ejercicios de análisis de población, donde identificará los productos (bienes o servicios) a entregar al ciudadano o a su entorno inmediato. Consultar la sección,  3.2.2.2 Paso 2. Análisis de población de la Guía PEI.
Para consultar ejemplos de población por sus características internas y externas, ir al Paso 2 Formulación de resultados estratégicos y sus indicadores a partir de los problemas de desarrollo de la Guía PES. </t>
  </si>
  <si>
    <t xml:space="preserve">Descripción de la población objetivo que por mandato debe atender la institución: </t>
  </si>
  <si>
    <t xml:space="preserve">Problema central </t>
  </si>
  <si>
    <t>*Causa</t>
  </si>
  <si>
    <t>**Población universo</t>
  </si>
  <si>
    <t>**Población objetivo</t>
  </si>
  <si>
    <t>**Población elegible</t>
  </si>
  <si>
    <t xml:space="preserve">***Sexo </t>
  </si>
  <si>
    <t>Rango de edad***</t>
  </si>
  <si>
    <t>Ubicación geográfica de la población elegible **
(marcar con una X)</t>
  </si>
  <si>
    <t>Territorialización **</t>
  </si>
  <si>
    <t>Pueblo al que pertenece la población*** 
(ver listado abajo)</t>
  </si>
  <si>
    <t>Comunidad Lingüística*** (ver listado abajo)</t>
  </si>
  <si>
    <t>Urbana</t>
  </si>
  <si>
    <t>Rural</t>
  </si>
  <si>
    <t>Departamento</t>
  </si>
  <si>
    <t>Municipio</t>
  </si>
  <si>
    <t>Hombres</t>
  </si>
  <si>
    <t>Mujeres</t>
  </si>
  <si>
    <t xml:space="preserve"> Desafío en el desarrollo de capacidades técnicas del Estado para el diseño e implementación de intervenciones focalizadas en términos temáticos, territoriales e interseccionales, acorde a los estándares internacionales, que permitan el cierre de brechas de inequidad entre hombres y mujeres</t>
  </si>
  <si>
    <t>Escasos resultados en la implementación de las agendas para el cierre de brechas entre hombres y mujeres, emanados desde los mecanismos de coordinación existentes</t>
  </si>
  <si>
    <t>614 Entidades del sector público, de la sociedad civil, la academia, asociaciones no gubernamentales, Consejos de Desarrollo Urbano y Rural y gobiernos locales, que figuran en la PNPDIM y el PLANOVI</t>
  </si>
  <si>
    <t>469 Entidades públicas,  gobiernos locales, consejos de desarrollo urbano y rural priorizados según criterios aplicados.</t>
  </si>
  <si>
    <r>
      <rPr>
        <sz val="20"/>
        <color rgb="FFFF0000"/>
        <rFont val="Candara"/>
        <charset val="134"/>
      </rPr>
      <t>115</t>
    </r>
    <r>
      <rPr>
        <sz val="11"/>
        <color theme="1"/>
        <rFont val="Candara"/>
        <charset val="134"/>
      </rPr>
      <t xml:space="preserve"> Entidades públicas, Sistema de Consejos de Desarrollo Urbano y Rural y gobiernos locales beneficiarias de asistencia técnica.</t>
    </r>
  </si>
  <si>
    <t>No aplica</t>
  </si>
  <si>
    <t xml:space="preserve">*  Según Modelo Conceptual </t>
  </si>
  <si>
    <t>** Con base en el numeral  3.2.2.2. Análisis de Población, de la Guía para elaboración de PEI.  Para población diferente a personas,  especificar el número de Hectáreas, instituciones, empresas, etc.</t>
  </si>
  <si>
    <t>Pueblos:</t>
  </si>
  <si>
    <t>Comunidad Lingüística</t>
  </si>
  <si>
    <t>***  Aplica cuando el problema bajo análisis afecta a personas - de lo contrario colocar NO APLICA- N/A</t>
  </si>
  <si>
    <t>1. Maya</t>
  </si>
  <si>
    <t>1. Achí</t>
  </si>
  <si>
    <t>2. Xinca</t>
  </si>
  <si>
    <t>2. Akateka</t>
  </si>
  <si>
    <t>3.Garifuna</t>
  </si>
  <si>
    <t>3. Awakateca</t>
  </si>
  <si>
    <t>4. Mestizo o Ladino</t>
  </si>
  <si>
    <t>4. Ch'orti'</t>
  </si>
  <si>
    <t>5. Chuj</t>
  </si>
  <si>
    <t>6. Itza'</t>
  </si>
  <si>
    <t>7. Ixil</t>
  </si>
  <si>
    <t>8. Jakalteca</t>
  </si>
  <si>
    <t>9. K'iche'</t>
  </si>
  <si>
    <t>10. Kaqchikel</t>
  </si>
  <si>
    <t>11. Mam</t>
  </si>
  <si>
    <t>12. Mopan</t>
  </si>
  <si>
    <t>13. Poqomam</t>
  </si>
  <si>
    <t>14. Pocomchí</t>
  </si>
  <si>
    <t>15. Q'anjob'al</t>
  </si>
  <si>
    <t>16. Q'eqchi'</t>
  </si>
  <si>
    <t>17. Sakapulteka</t>
  </si>
  <si>
    <t>18. Sipakapense</t>
  </si>
  <si>
    <t>19. Tektiteko</t>
  </si>
  <si>
    <t>20. Tz'utujil</t>
  </si>
  <si>
    <t>21. Uspanteka</t>
  </si>
  <si>
    <t>22. Garífuna</t>
  </si>
  <si>
    <t>23. Xinka</t>
  </si>
  <si>
    <t>24. Chalchiteka</t>
  </si>
  <si>
    <t>25. Castellano</t>
  </si>
  <si>
    <t>PUEBLO</t>
  </si>
  <si>
    <t>COMUNIDAD LINGÜÍSTICA</t>
  </si>
  <si>
    <t>Garifuna</t>
  </si>
  <si>
    <t>Achi'</t>
  </si>
  <si>
    <t>Maya</t>
  </si>
  <si>
    <t>Akateko</t>
  </si>
  <si>
    <t>Meztizo</t>
  </si>
  <si>
    <t>Awakateko</t>
  </si>
  <si>
    <t>Xinca</t>
  </si>
  <si>
    <t>Castellano</t>
  </si>
  <si>
    <t>Chalchiteka</t>
  </si>
  <si>
    <t>Ch'orti’</t>
  </si>
  <si>
    <t>Chuj</t>
  </si>
  <si>
    <t>Itza’</t>
  </si>
  <si>
    <t>Ixil</t>
  </si>
  <si>
    <t>Jakalteca</t>
  </si>
  <si>
    <t>Kaqchikel</t>
  </si>
  <si>
    <t>K'iche'</t>
  </si>
  <si>
    <t>Mam</t>
  </si>
  <si>
    <t>Mopán</t>
  </si>
  <si>
    <t>Poqomam</t>
  </si>
  <si>
    <t>Poqomchi'</t>
  </si>
  <si>
    <t>Q'anjob'al</t>
  </si>
  <si>
    <t>Q'eqchi'</t>
  </si>
  <si>
    <t>Sakapulteko</t>
  </si>
  <si>
    <t>Sipakapense</t>
  </si>
  <si>
    <t>Tektiteko</t>
  </si>
  <si>
    <t>Tz'utujil</t>
  </si>
  <si>
    <t>Uspanteko</t>
  </si>
  <si>
    <t>ANÁLISIS DE EVIDENCIA- CON BASE EN LA MAGNITUD, LA EVIDENCIA Y LA FUERZA EXPLICATIVA</t>
  </si>
  <si>
    <t>Para cada problema principal priorizado debe llenar una  matriz de evidencias. Seguir el orden de causas directas y sus causas últimas (de la red de causalidad, es la última causa indirecta identificada), una por una. Para mayores detalles consultar el Paso 5  de la Guía PES.</t>
  </si>
  <si>
    <t>Problema principal:</t>
  </si>
  <si>
    <t>Causa Directa/Última</t>
  </si>
  <si>
    <r>
      <rPr>
        <b/>
        <sz val="14"/>
        <color theme="0"/>
        <rFont val="Calibri"/>
        <charset val="134"/>
        <scheme val="minor"/>
      </rPr>
      <t>Análisis sobre Magnitud</t>
    </r>
    <r>
      <rPr>
        <b/>
        <sz val="12"/>
        <color theme="0"/>
        <rFont val="Calibri"/>
        <charset val="134"/>
        <scheme val="minor"/>
      </rPr>
      <t xml:space="preserve">
(Copiar el párrafo del documento que explica la magnitud del problema, use normas APA para referirse al documento)</t>
    </r>
  </si>
  <si>
    <r>
      <rPr>
        <b/>
        <sz val="14"/>
        <color theme="0"/>
        <rFont val="Calibri"/>
        <charset val="134"/>
        <scheme val="minor"/>
      </rPr>
      <t>Análisis sobre Fuerza Explicativa</t>
    </r>
    <r>
      <rPr>
        <b/>
        <sz val="12"/>
        <color theme="0"/>
        <rFont val="Calibri"/>
        <charset val="134"/>
        <scheme val="minor"/>
      </rPr>
      <t xml:space="preserve"> 
(Copiar el párrafo del documento que explica la relación de causa y efecto entre el problema, la causa directa y la causa ultima analizada, use normas APA para referirse a la porción del documento)</t>
    </r>
  </si>
  <si>
    <t>Clasificación de la evidencia consultada</t>
  </si>
  <si>
    <t>Causa Directa: Escasa elaboración y asesoramiento en la articulación de marcos jurídicos y de políticas públicas, para el fortalecimiento de los Derechos Humanos de las Mujeres en el marco del Control de Convencionalidad.</t>
  </si>
  <si>
    <t>Según Plan Estratégico Instucional 2023-2032, de la Seprem  "Por la naturaleza de la causa, no es posible cuantificar con indicadores la magnitud que corresponde a cada una" Ver modelo explicativo, páginas 134 y 135.</t>
  </si>
  <si>
    <t>Según Plan Estratégico Instucional 2023-2032 de la Seprem "La construcción de este modelo se realizó con base en la opinión del grupo de expertos institucionales, realizando rondas de análisis y discusión que permitieron la identificación de las causas del problema priorizado en función de las características propias del país, y la priorización de los factores causales directos e indirectos y la jerarquización de estos con base en evidencias, lo que permitió realizar la valoración de la fuerza explicativa" Ver modelo explicativo, páginas 134 y 135</t>
  </si>
  <si>
    <t>De acuerdo con el Plan Estratégico Instucional 2023-2032 de la Seprem, el análisis de las evidencias se encuentra en las páginas 114 al 134.</t>
  </si>
  <si>
    <t>Causa Directa: Escasos resultados en la implementación de las agendas para el cierre de brechas entre hombres y mujeres, emanados desde los mecanismos de coordinación existentes.</t>
  </si>
  <si>
    <t>Causa Indirecta: Limitada generación de datos e información estadística sobre equidad entre hombres y mujeres.</t>
  </si>
  <si>
    <t>Causa Indirecta: Instrumentos metodológicos y herramientas para la identificación de brechas de inequidad y el diseño de implementación de intervenciones de acciones afirmativas para las mujeres, inexistentes o desactualizados.</t>
  </si>
  <si>
    <t>Causa Indirecta: Escasa elaboración y asesoramiento en la articulación de marcos jurídicos y de políticas públicas, para el fortalecimiento de los Derechos Humanos de las Mujeres en el marco del Control de Convencionalidad.</t>
  </si>
  <si>
    <t>Causa Indirecta: Consolidación parcial de un sistema de seguimiento y evaluación de políticas públicas que aborden los derechos humanos de las mujeres.</t>
  </si>
  <si>
    <t xml:space="preserve">Causa Indirecta: Escasas estrategias para abordar el cambio de comportamiento en la institucionalidad pública para garantizar los Derechos Humanos de las Mujeres.  </t>
  </si>
  <si>
    <t>MAGNITUD</t>
  </si>
  <si>
    <t>FUERZA EXPLICATIVA</t>
  </si>
  <si>
    <t>CLASIFICACIÓN DE LA EVIDENCIA</t>
  </si>
  <si>
    <t xml:space="preserve">Magnitud es la cantidad de causa presente en el contexto en que se va a planificar, que  se mide en función de la frecuencia (número de veces que se presenta la causa) o la cantidad de causa presente. Es necesario establecerla, en primer lugar, porque si algunas tienen una magnitud muy pequeña (en el país, en los territorios o en algún grupo de población) se puede descartar. </t>
  </si>
  <si>
    <t>La fuerza explicativa (también llamada fuerza causal o severidad) mide la cantidad de cambio que una causa indirecta genera sobre una directa o una causa directa sobre el problema, a través de la proporción de casos que tienen un problema (causa) y presentan el efecto, como en el siguiente ejemplo de letalidad (proporción de las personas que tienen determinada enfermedad y mueren a causa de la misma).</t>
  </si>
  <si>
    <t>La evidencia de las relaciones causales entre un problema de desarrollo y sus causas o entre causas de distintos niveles es la demostración por métodos científicos de esta relación es cierta. 
La toma de decisiones basada en evidencias es un pilar esencial de la GpR que se aplicará en la elaboración de las redes de causalidad, en la selección y priorización de los productos y en la aplicación de los hallazgos que se deriven del seguimiento y la evaluación. De ser posible, tiene como base revisiones sistemáticas.
Sin embargo, no siempre se dispone de revisiones sistemáticas, por esta razón a continuación se presenta una clasificación para valorar la calidad de la evidencia que aportan los distintos tipos de estudios u otras iniciativas.</t>
  </si>
  <si>
    <t xml:space="preserve">Consultar Guía PES- Recuadro 3 </t>
  </si>
  <si>
    <t>Consultar Guía PES- Tabla 2</t>
  </si>
  <si>
    <t>Consultar la Guía PES- La clasificación está en el Recuadro 4.</t>
  </si>
  <si>
    <t>ANÁLISIS DE INTERVENCIONES- CON BASE A MAGNITUD, EVIDENCIA Y FUERZA EXPLICATIVA</t>
  </si>
  <si>
    <t>Para  cada intervención se debe hacer una relación directa a las causas del problema, esto por la jerarquización obtenida previamente, para darle mayor énfasis a las causas que provocan más el problema, debe describir la eficacia para influir sobre la causa, debe consignar la información sobre el documento que ampara esa eficacia de acuerdo a normas APA, y clasificar el tipo de evidencia consultada al igual que se hizo en el análisis de evidencia de las causas.</t>
  </si>
  <si>
    <t>Problema Principal:</t>
  </si>
  <si>
    <t>Nombre de la intervención:</t>
  </si>
  <si>
    <t>Causa para la cual es eficaz - según jerarquización de causa de más a menos</t>
  </si>
  <si>
    <t>Descripción de la eficacia  de la intervención para influir sobre la causa 
(Copiar el párrafo del documento que explica la relación de influencia de la intervención y la causa analizada, use normas APA para referirse al documento)</t>
  </si>
  <si>
    <t>Clasificación de la evidencia consultada*</t>
  </si>
  <si>
    <t>Intervención 1: Asesoría para la implementación de lineamientos de política pública para incorporar el enfoque de equidad entre hombres y mujeres a la institucionalidad pública desde un marco de control de convencionalidad, a entidades públicas, gobiernos locales y sistema de consejos de desarrollo urbano y rural.</t>
  </si>
  <si>
    <t>Según Plan Estratégico Instucional 2023-2032 de la Seprem  "A partir de la elaboración del modelo explicativo y la identificación de caminos causales críticos, por medio del análisis realizado por el grupo de expertos institucionales, se definen las intervenciones clave para atender y dar respuesta de manera efectiva a la problemática, por medio de los caminos causales críticos".
Problema central:  
Desafío en el desarrollo de capacidades técnicas del Estado para el diseño e implementación de intervenciones focalizadas en términos temáticos, territoriales e interseccionales, acorde a los estándares internacionales, que permitan el cierre de brechas de inequidad entre hombres y mujeres.</t>
  </si>
  <si>
    <t xml:space="preserve">La identificación de las intervenciones, se realizó con base en evidencias contenidas en diagnósticos, informes, normativas, agendas, observaciones y recomendaciones de órganos de derechos humanos, así como con base en la experiencia de los expertos que participaron en el proceso.  </t>
  </si>
  <si>
    <t>Invervención 2: Coordinar en el nivel departamental la logística y organización de la elección de representantes ante los consejos departamentales de desarrollo (cuando corresponda).</t>
  </si>
  <si>
    <t>Invervención 3: Asesoría y  coordinación de espacios estratégicos a nivel político y técnico, para la incorporación de intervenciones para reducción de brechas de inequidad entre hombres y mujeres a nivel, sectorial, territorial y en el Sistema de Consejos de Desarrollo Urbano y Rural.</t>
  </si>
  <si>
    <t>Intervención 4: 	Asesoría y coordinación de espacios estratégicos a nivel político y técnico al sistema de consejos de desarrollo.</t>
  </si>
  <si>
    <t>Invervención 5: Orientaciones y lineamientos de política pública para la incorporación del enfoque de equidad entre hombres y mujeres que incorporen el control de convencionalidad.</t>
  </si>
  <si>
    <t>Intervención 6:Coordinar la evaluación y actualización de la PNPDIM</t>
  </si>
  <si>
    <t>Intervención 7: Diseño e implementación de instrumentos metodológicos.</t>
  </si>
  <si>
    <t>Invervención 8: Coordinación y asesoría en la articulación de marcos legales y de políticas públicas para garantizar los derechos humanos de las mujeres a la institucionalidad pública.</t>
  </si>
  <si>
    <t>Intervención 9: Orientaciones y lineamientos para el análisis y creación del marco legal relacionado con la condición jurídica de las mujeres, dirigidas a las instituciones públicas.</t>
  </si>
  <si>
    <t>Intervención 10: Coordinación y asesoría para el seguimiento del cumplimiento de medidas relacionadas con recomendaciones de los sistemas de protección de derechos humanos y sentencias internacionales contra el Estado de Guatemala en materia de derechos humanos de las mujeres.</t>
  </si>
  <si>
    <t>Intervención 11: Definición de la estrategia de comunicación para el cambio comportamiento.</t>
  </si>
  <si>
    <t>Escasos diagnósticos situacionales, estudios especiales, análisis de coyuntura y prospectiva, sistematizados y actualizados que visibilicen las necesidades de priorización de lineamientos de política pública orientados a la reducción de brechas entre hombres y mujeres desde un enfoque de interseccionalidad</t>
  </si>
  <si>
    <t>Intervención 12: Seguimiento al avance de la equidad entre hombres y mujeres por medio de estudios especiales, análisis de coyuntura, análisis de situación y definición de criterios para orientar las políticas públicas relacionadas con la equidad entre hombres y mujeres.</t>
  </si>
  <si>
    <t>Intervención 13: Informes y análisis de seguimiento de políticas públicas y compromisos internacionales para la equidad entre hombres y mujeres a entes rectores, gobiernos locales y sistemas de protección de derechos humanos.</t>
  </si>
  <si>
    <t>Invervención 14: Desarrollo de la plataforma informática del Sistema de Seguimiento y Evaluación.</t>
  </si>
  <si>
    <t>Intervención 15: Elaboración de marcos conceptuales.</t>
  </si>
  <si>
    <t>Intervención 16: Fortalecimiento de capacidades para la implementación de los derechos humanos de las mujeres.</t>
  </si>
  <si>
    <t>Invervención 17: Asistencia técnica para la producción de información estadística que evidencie brechas de inequidad entre hombres y mujeres.</t>
  </si>
  <si>
    <t xml:space="preserve">Escasos diagnósticos situacionales, estudios especiales, análisis de coyuntura y prospectiva, sistematizados y actualizados que visibilicen las necesidades de priorización de lineamientos de política pública orientados a la reducción de brechas entre hombres y mujeres desde un enfoque de interseccionalidad.
</t>
  </si>
  <si>
    <t>Invervención 18: Asistencia técnica para el abordaje de la comunicación respecto de la equidad e igualdad entre hombres y mujeres.</t>
  </si>
  <si>
    <t>Resumen de resultados, metas e indicadores</t>
  </si>
  <si>
    <t>Vinculación institucional</t>
  </si>
  <si>
    <t>Resultado institucional</t>
  </si>
  <si>
    <t>Nombre del indicador</t>
  </si>
  <si>
    <t>Línea base *</t>
  </si>
  <si>
    <t>Fórmula de cálculo</t>
  </si>
  <si>
    <t>Magnitud del indicador (meta a alcanzar)</t>
  </si>
  <si>
    <t>Descripción de resultado</t>
  </si>
  <si>
    <t>Nivel de resultado</t>
  </si>
  <si>
    <t>Prioridad Nacional de Desarrollo</t>
  </si>
  <si>
    <t>Meta Estratégica de Desarrollo</t>
  </si>
  <si>
    <t>99 metas 
(16 + 83)</t>
  </si>
  <si>
    <t>Política General de Gobierno</t>
  </si>
  <si>
    <t xml:space="preserve">RED  </t>
  </si>
  <si>
    <t>Final</t>
  </si>
  <si>
    <t>Intermedio</t>
  </si>
  <si>
    <t>Inmediato</t>
  </si>
  <si>
    <t>Año</t>
  </si>
  <si>
    <t>Dato absoluto</t>
  </si>
  <si>
    <t>Dato relativo %</t>
  </si>
  <si>
    <t>Eje Estratégico</t>
  </si>
  <si>
    <t xml:space="preserve">Meta </t>
  </si>
  <si>
    <t xml:space="preserve">Reducción de la pobreza y protección social 
Acceso a servicios de salud </t>
  </si>
  <si>
    <t>Meta 10.2: Para 2030, potenciar y promover la inclusión social, económica y política de todas las personas, independientemente de su edad, sexo, discapacidad, raza, etnia, origen, religión o situación económica u otra condición
Meta 01.3: Implementar a nivel nacional sistemas y medidas apropiados de protección social para todos, incluidos niveles mínimos, y, de aquí a 2030, lograr una amplia cobertura de las personas pobres y vulnerables.
Meta 03.8: Lograr la cobertura sanitaria universal, en particular la protección contra los riesgos financieros, el acceso a servicios de salud esenciales de calidad y el acceso a medicamentos y vacunas seguros, eficaces, asequibles y de calidad para todos</t>
  </si>
  <si>
    <t xml:space="preserve">Meta 05.1: Poner fin a todas las formas de discriminación contra todas las mujeres y las niñas en todo el mundo.
Meta 05.4: Reconocer y valorar los cuidados no remunerados y el trabajo doméstico no remunerado mediante la prestación de servicios públicos, la provisión de infraestructura y la formulación de políticas de protección social, así como la promoción de la responsabilidad compartida en el hogar y la familia, según proceda en cada país 
Meta 03.7: Para 2030, garantizar el acceso universal a servicios de salud sexual y reproductiva, incluidos la planificación de la familia, la información y la educación, y la integración de la salud reproductiva en las estrategias y los programas nacionales.
3.7.1 Proporción de mujeres en edad de procrear (entre 15 y 49 años) que cubren sus necesidades de planificación familiar con métodos modernos.
3.7.2 Tasa de fecundidad de las adolescentes (entre 10 y 14 años y entre 15 y 19 años) por cada 1.000 mujeres de ese grupo de edad
</t>
  </si>
  <si>
    <t xml:space="preserve">No Presupuestable 
RED 19. Para el 2024, se han disminuido en 7 puntos porcentuales los embarazos en niñas y adolescentes (De 18 % en 2016 a 11% en 2032).
</t>
  </si>
  <si>
    <t>Incrementar de 3 % del 2023 al 80 % en el 2032  los procesos para fortalecer las capacidades técnicas con intervenciones focalizadas que mejoren la oferta programática de las entidades públicas para el cierre de brechas de inequidad entre hombres y mujeres.</t>
  </si>
  <si>
    <t>X</t>
  </si>
  <si>
    <t>Porcentaje de procesos para fortalecer las capacidades técnicas de las entidades públicas para el cierre de brechas de inequidad entre hombres y mujeres.</t>
  </si>
  <si>
    <t xml:space="preserve">Número procesos  para fortalecer las capacidades técnicas de las entidades públicas para el cierre de brechas de inequidad entre hombres y mujeres/ Número de procesos programados *100 </t>
  </si>
  <si>
    <t xml:space="preserve">No Presupuestable 
RED 19. Para el 2024, se han disminuido en 7 puntos porcentuales los embarazos en niñas y adolescentes (De 18 % en 2016 a 11 % en 2032).
</t>
  </si>
  <si>
    <t>Incrementar de 3 % del 2023 al 33 % en el 2027 los procesos para fortalecer las capacidades técnicas con intervenciones focalizadas que mejoren la oferta programática de las entidades públicas para el cierre de brechas de inequidad entre hombres y mujeres.</t>
  </si>
  <si>
    <t>Incrementar de 3 % del 2023 al 13 % en el 2025 los procesos para fortalecer las capacidades técnicas con intervenciones focalizadas que mejoren la oferta programática de las entidades públicas para el cierre de brechas de inequidad entre hombres y mujeres.</t>
  </si>
  <si>
    <t>Nota:</t>
  </si>
  <si>
    <t>*Línea base: 
Dato de comparación con el que cuenta la institución, puede ser como mínimo uno o dos años antes de la formulación.  
Debe presentarse en datos absolutos. 
Tomar en consideración el numeral 3.2.2.9 Paso 9. Resultados, indicadores y metas , de la Guía PEI, para el llenado de la información.</t>
  </si>
  <si>
    <t xml:space="preserve"> Ficha del indicador</t>
  </si>
  <si>
    <t>Nombre del Indicador (1)</t>
  </si>
  <si>
    <t>Categoría del Indicador (2)</t>
  </si>
  <si>
    <t>Institucional</t>
  </si>
  <si>
    <t>Meta de la Política General de Gobierno asociada (3)</t>
  </si>
  <si>
    <t>Eje 2 Desarrollo Social
Eje 3 Protección, Asistencia y Seguridad Social</t>
  </si>
  <si>
    <t>Política Pública Asociada (4)</t>
  </si>
  <si>
    <t>Política Nacional de Promoción y Desarrollo Integral de las Mujeres -PNPDIM-</t>
  </si>
  <si>
    <t>Descripción del Indicador (5)</t>
  </si>
  <si>
    <t>Procesos  implementados para fortalecer las capacidades técnicas de las entidades públicas para el cierre de brechas de inequidad entre hombres y mujeres de 3 % del 2023 al 80 % en el 2032.</t>
  </si>
  <si>
    <t>Interpretación (6)</t>
  </si>
  <si>
    <t>Se refiere al porcentaje de procesos para fortalecer las capacidades técnicas de las entidades públicas para el cierre de brechas de inequidad entre hombres y mujeres.</t>
  </si>
  <si>
    <t>Fórmula de cálculo (7)</t>
  </si>
  <si>
    <t>Ámbito geográfico (8)</t>
  </si>
  <si>
    <t>Nacional</t>
  </si>
  <si>
    <t>Regional</t>
  </si>
  <si>
    <t>Frecuencia de la medición (9)</t>
  </si>
  <si>
    <t>Mensual</t>
  </si>
  <si>
    <t>Cuatrimestral</t>
  </si>
  <si>
    <t>Semestral</t>
  </si>
  <si>
    <t>Anual</t>
  </si>
  <si>
    <t xml:space="preserve">Tendencia del Indicador </t>
  </si>
  <si>
    <t>Años (10)</t>
  </si>
  <si>
    <t>Valor  del indicador (en datos absolutos y relativos ) (11)</t>
  </si>
  <si>
    <t>36 (13%)</t>
  </si>
  <si>
    <t>27 (23%)</t>
  </si>
  <si>
    <t>27 (33%)</t>
  </si>
  <si>
    <t>26 (43%)</t>
  </si>
  <si>
    <t>27 (53%)</t>
  </si>
  <si>
    <t>23 (62%)</t>
  </si>
  <si>
    <t>25 (71%)</t>
  </si>
  <si>
    <t>24 (80%)</t>
  </si>
  <si>
    <t>Línea Base</t>
  </si>
  <si>
    <t>Año (12)</t>
  </si>
  <si>
    <t>Meta en datos absolutos</t>
  </si>
  <si>
    <t>Medios de Verificación</t>
  </si>
  <si>
    <t>Procedencia de los datos (13)</t>
  </si>
  <si>
    <t>Informe de procesos  para fortalecer las capacidades técnicas de las entidades asesoradas.</t>
  </si>
  <si>
    <t>Unidad Responsable (14)</t>
  </si>
  <si>
    <t>Dirección de Gestión de Políticas Públicas para la Equidad entre Hombres y Mujeres; Dirección de Gestión de la Información; Dirección de Análisisis Jurídico y Control de Convencionalidad y Unidad de Comunicación Social.</t>
  </si>
  <si>
    <t>Metodología de Recopilación (15)</t>
  </si>
  <si>
    <t>Informe anual de avances del indicador institucional.</t>
  </si>
  <si>
    <t>* Consultar el numeral 3.4 Fase 4. Mecanismos de avance a Nivel Estratégico de la guía PEI</t>
  </si>
  <si>
    <t>(1) Escriba el nombre del indicador.</t>
  </si>
  <si>
    <t>(2) Seleccione la categoría del indicador, mostrando si es de resultado institucional o estratégico de desarrollo</t>
  </si>
  <si>
    <t>(3) Seleccione la meta de la política general de gobierno que se relaciona con el objetivo estratégico señalado en el numeral anterior</t>
  </si>
  <si>
    <t>(4) Seleccione la política pública que se relaciona con el resultado estratégico señalado en el numeral anterior</t>
  </si>
  <si>
    <t>(5) Escriba la descripción que corresponde al indicador seleccionado</t>
  </si>
  <si>
    <t xml:space="preserve">(6) Explique los valores que puede asumir el indicador, en qué momento y si se obtiene un desempeño positivo o negativo. </t>
  </si>
  <si>
    <t xml:space="preserve">(7) Ingrese la relación aritmética de las variables y constantes que integran el indicador. </t>
  </si>
  <si>
    <t xml:space="preserve">(8) Seleccione el ámbito geográfico. </t>
  </si>
  <si>
    <t xml:space="preserve">(9) Seleccione la frecuencia de la medición. No olvide que esta información constituye un compromiso institucional para proporcionar oportunamente los datos que permitirán el respectivo seguimiento. </t>
  </si>
  <si>
    <t>(10) Ingrese los años que estará siendo medido el indicador.</t>
  </si>
  <si>
    <t>(11) Introduzca el valor del indicador después de haber aplicado la fórmula a las variables registradas en cada uno de los años que comprende la serie</t>
  </si>
  <si>
    <t xml:space="preserve">(12) Ingrese la línea base del indicador.  La línea base permite conocer el valor de los indicadores al momento de iniciarse las acciones planificadas, establecer comparaciones posteriores e indagar por los cambios ocurridos conforme las acciones planificadas que se vayan realizando.  Debe ingresar el año que se tomará como referencia para el indicador y la cuantificación del mismo. </t>
  </si>
  <si>
    <t xml:space="preserve">(13) Explique la fuente oficial de la procedencia de los datos con los cuales se ha construido el indicador. </t>
  </si>
  <si>
    <t xml:space="preserve">(14) Seleccione la unidad responsable de proporcionar la información para el seguimiento del indicador. </t>
  </si>
  <si>
    <t>(15) Explique el proceso de recopilación, traslado y validación de los datos.</t>
  </si>
  <si>
    <t>Procesos implementados para fortalecer las capacidades técnicas de las entidades públicas para el cierre de brechas de inequidad entre hombres y mujeres de 3 % del 2023 al 33 % en el 2027.</t>
  </si>
  <si>
    <t>Informes de procesos  para fortalecer las capacidades técnicas de las entidades asesoradas.</t>
  </si>
  <si>
    <t>Procesos implementados para fortalecer las capacidades técnicas de las entidades públicas para el cierre de brechas de inequidad entre hombres y mujeres de 3 % del 2023 al 13 % en el 2025.</t>
  </si>
  <si>
    <t>Procesos  para fortalecer las capacidades técnicas de las entidades asesoradas.</t>
  </si>
  <si>
    <t xml:space="preserve"> Visión, Misión, Valores y/o Principios</t>
  </si>
  <si>
    <t xml:space="preserve">Nombre de la institución: </t>
  </si>
  <si>
    <t>Visión</t>
  </si>
  <si>
    <t>Preguntas que ayudan a definir la Visión</t>
  </si>
  <si>
    <t>Ejemplo de respuesta</t>
  </si>
  <si>
    <t xml:space="preserve">Formulación de la visión </t>
  </si>
  <si>
    <t>La visión sustantiva expresa la imagen objetivo que la institución espera lograr, a través de su contribución trascendente, en las condiciones de la población que constituye su clientela última y a cuyas necesidades orienta su atención.</t>
  </si>
  <si>
    <t>¿Cuáles son las condiciones de la población a atender en función del mandato institucional?</t>
  </si>
  <si>
    <t>“La calidad de educación en Guatemala es baja ya que el País no está considerado dentro de los 10 países latinoamericanos con mejor educación y a nivel mundial ocupa el lugar 105”</t>
  </si>
  <si>
    <t>Al 2032, la SEPREM se consolida como la institución referente para la representación del Estado, en la asesoría, coordinación y posicionamiento estratégico, al impulsar acciones de políticas públicas innovadoras para mejorar las condiciones de vida de las mujeres, mediante la promoción de la equidad e igualdad entre hombres y mujeres en el sector público.</t>
  </si>
  <si>
    <t>¿Cómo visualiza la institución la condición futura de esa población?</t>
  </si>
  <si>
    <t xml:space="preserve"> “Guatemala ha mejorado sustancialmente la calidad de la educación y se encuentra entre los 10 países latinoamericanos con mejor educación en 2030”</t>
  </si>
  <si>
    <t>Misión</t>
  </si>
  <si>
    <t>Preguntas que ayudan a definir la Misión</t>
  </si>
  <si>
    <t>Forma de responder</t>
  </si>
  <si>
    <t>Formulación de la misión</t>
  </si>
  <si>
    <t xml:space="preserve">La misión expresa la razón de ser de la institución, su propósito fundamental en términos de las necesidades que satisface y a quiénes se dirige su acción. La base para su definición se encuentra en el Análisis de mandatos legales. </t>
  </si>
  <si>
    <t xml:space="preserve">i) ¿Para qué existe la institución, cuál es su mandato según la ley de creación? </t>
  </si>
  <si>
    <t>Somos la institución creada para… o que tiene como fin …</t>
  </si>
  <si>
    <t xml:space="preserve">Somos el mecanismo al más alto nivel que  representa al Estado  y promueve la equidad e igualdad entre hombres y mujeres, por medio de la asesoría a instituciones públicas y coordinación de acciones para la aplicación efectiva de políticas y el cumplimiento de estándares internacionales, en atención a los principios de ética, inclusión, solidaridad, tolerancia y transparencia. </t>
  </si>
  <si>
    <t>ii) ¿Su competencia es rectora, ejecutora, coordinadora, supervisora?</t>
  </si>
  <si>
    <t>… ejercemos rectoría en…  y entregamos bienes y servicios …</t>
  </si>
  <si>
    <t>iii) ¿Cuáles son sus grandes ámbitos de acción? (Resumir y ordenar atribuciones en grandes categorías)</t>
  </si>
  <si>
    <t>…. de prevención, recuperación y rehabilitación …</t>
  </si>
  <si>
    <t>iv) ¿Qué población debe atender?</t>
  </si>
  <si>
    <t>….. a la población …,</t>
  </si>
  <si>
    <t>v) ¿Qué principios nos rigen?</t>
  </si>
  <si>
    <t xml:space="preserve">Nuestros principios son: Solidaridad, subsidiariedad, transparencia, probidad, eficacia, eficiencia, descentralización y participación ciudadana </t>
  </si>
  <si>
    <t>Valores (principios)</t>
  </si>
  <si>
    <t>Describir brevemente como aplican los valores enunciados</t>
  </si>
  <si>
    <t>Describir  como los  valores institucionales se aplican también  hacia la población objetivo o elegible</t>
  </si>
  <si>
    <t xml:space="preserve">Compromiso. </t>
  </si>
  <si>
    <t xml:space="preserve"> Toda persona que en cualquier forma establecida en la ley sostenga relación laboral, profesional, contractual o de otra índole con la Seprem, se debe comprometer a contribuir en el fortalecimiento cultural de actuar bajo valores y principios institucionales que conduzcan a un comportamiento ético, en el ámbito personal y laboral.</t>
  </si>
  <si>
    <t xml:space="preserve"> Entidades públicas y espacios estratégicos con asesoría y acompañamiento técnico para la gestión de políticas públicas, la comunicación y generación de estadísticas con enfoque de control de convencionalidad</t>
  </si>
  <si>
    <t xml:space="preserve">Ética.  </t>
  </si>
  <si>
    <t>Actuar con rectitud, lealtad y honestidad; promover la misión de servicio, la probidad, la honradez, la integridad, la imparcialidad, la buena fe, la confianza mutua, la solidaridad, la corresponsabilidad social, la dedicación al trabajo, el respeto a la ciudadanía, la diligencia, la austeridad en el manejo de los fondos y recursos públicos, así como la primacía del interés general sobre el particular.</t>
  </si>
  <si>
    <t xml:space="preserve">Honestidad. </t>
  </si>
  <si>
    <t xml:space="preserve"> Manifestar un comportamiento coherente y sincero en todas sus acciones, poseer moralidad e integridad y actuar en función de la verdad, para generar un ambiente confiable.</t>
  </si>
  <si>
    <t xml:space="preserve">Inclusión. </t>
  </si>
  <si>
    <t xml:space="preserve"> Reconocer la heterogeneidad y diversidad cultural que coexiste en la sociedad y la inclusión como parte sustantiva de la misma, que se interrelacionan y se expresan mediante las distintas formas de complementariedad cultural.</t>
  </si>
  <si>
    <t xml:space="preserve">Justicia.  </t>
  </si>
  <si>
    <t>Tener permanente disposición para el cumplimiento de sus funciones, otorgando a cada quien lo que le es debido, tanto en sus relaciones con el Estado, sus superiores, personas subordinadas y con la ciudadanía.</t>
  </si>
  <si>
    <t xml:space="preserve">Lealtad.  </t>
  </si>
  <si>
    <t xml:space="preserve">Desarrollar las actividades inherentes a su cargo, en el marco del compromiso con el bienestar de las mujeres y el beneficio de la institución.  </t>
  </si>
  <si>
    <t>Respeto.</t>
  </si>
  <si>
    <t xml:space="preserve"> Reconocer el valor humano, comprendiendo que todas las personas merecen ser tratadas con amabilidad, comprensión y cortesía.</t>
  </si>
  <si>
    <t xml:space="preserve">Solidaridad. </t>
  </si>
  <si>
    <t>Estar dispuesto a brindar apoyo y mostrar interés en resolver o alcanzar determinado fin; demostrar empatía en todo momento.</t>
  </si>
  <si>
    <t xml:space="preserve">Tolerancia. </t>
  </si>
  <si>
    <t>Respetar las opiniones, ideas y comentarios; aunque no coincidan con su punto de vista.</t>
  </si>
  <si>
    <t xml:space="preserve">Integridad. </t>
  </si>
  <si>
    <t>Se refleja en el proceder del personal al cumplir con elevadas normas de conducta. Toda persona actuará con total convicción, sabiendo que tiene un compromiso consigo mismo, su familia, su trabajo, su comunidad y su país.</t>
  </si>
  <si>
    <t xml:space="preserve">Puntualidad.  </t>
  </si>
  <si>
    <t xml:space="preserve">Cumplir con los horarios establecidos en la jornada laboral, como en las actividades o compromisos adquiridos. </t>
  </si>
  <si>
    <t xml:space="preserve">Responsabilidad. </t>
  </si>
  <si>
    <t>Tomar decisiones y asumir las consecuencias de estas, así como responder por las mismas ante quien corresponda en cada momento.</t>
  </si>
  <si>
    <t>Trabajo en equipo.</t>
  </si>
  <si>
    <t xml:space="preserve"> Capacidad de realizar acciones en conjunto para facilitar el cumplimiento de los objetivos en común.</t>
  </si>
  <si>
    <t>Transparencia.</t>
  </si>
  <si>
    <t>Todos los actos emanados de las y los trabajadores de la institución
pueden estar sujetos a evaluación por parte de entes fiscalizadores y sociedad civil, ya
que su actuar es correcto y prudente en todo momento.</t>
  </si>
  <si>
    <t>Probidad</t>
  </si>
  <si>
    <t>Moralidad, integridad y honradez en las acciones.</t>
  </si>
  <si>
    <t>Eficacia</t>
  </si>
  <si>
    <t>Capacidad para producir el efecto deseado o de ir bien para determinada cosa.</t>
  </si>
  <si>
    <t>Eficiencia</t>
  </si>
  <si>
    <t>Capacidad para realizar o cumplir adecuadamente una función.</t>
  </si>
  <si>
    <t>Descentralización</t>
  </si>
  <si>
    <t xml:space="preserve"> Principio organizacional que tiene por objeto distribuir funciones entre la administración central y los territorios, o entre la primera y entidades que cumplen con labores especializadas</t>
  </si>
  <si>
    <t>Participación ciudadana</t>
  </si>
  <si>
    <t>Involucramiento activo de los ciudadanos y las ciudadanas en los procesos de toma de decisiones públicas que tienen repercusión en sus vidas.</t>
  </si>
  <si>
    <t>Debe incluir los principios éticos  que darán coherencia a la cultura organizacional y facilitarán la resolución de conflictos. Para la administración pública, los principios se encuentran en la Ley del Organismo Ejecutivo. Art. 4. Principios que rigen la función administrativa: Solidaridad, subsidiariedad, transparencia, probidad, eficacia, eficiencia, descentralización y participación ciudadana. Estos deben ser retomados en las misiones de las instituciones.</t>
  </si>
  <si>
    <t>* Las instituciones que cuentan con Ley Orgánica, deben identificar dentro de esta, los principios o valores que la rigen.</t>
  </si>
  <si>
    <t>* Para mayor información sobre la formulación de la Misión, Visión y Principios, revisar el numeral 3.3.1 Paso 1. Definición de visión  sustantiva y 3.3.2 Paso 2. Definición de misión y principios  de la Guía para elaboración de planes estratégicos institucionales.</t>
  </si>
  <si>
    <t xml:space="preserve">Análisis de capacidades y FODA- </t>
  </si>
  <si>
    <t>El análisis de capacidades es importante para determinar la cantidad de productos que la institución puede entregar con la capacidad instalada que tiene y a través de ello establecer en que porcentaje se está cubriendo a la población elegible y cuáles son las brechas existentes para programar su cobertura.</t>
  </si>
  <si>
    <t xml:space="preserve">Análisis de capacidades </t>
  </si>
  <si>
    <t xml:space="preserve">Elementos a considerar en el análisis </t>
  </si>
  <si>
    <t xml:space="preserve">Análisis FODA </t>
  </si>
  <si>
    <t>ESPACIO VACÍO</t>
  </si>
  <si>
    <t>FORTALEZAS</t>
  </si>
  <si>
    <t>DEBILIDADES</t>
  </si>
  <si>
    <t>F1</t>
  </si>
  <si>
    <t>Contar con posicionamiento institucional técnico y político en los diferentes espacios de intervención, (Gobierno central, local y SCDUR).</t>
  </si>
  <si>
    <t>D1</t>
  </si>
  <si>
    <t>Limitados recursos humanos, físicos y financieros para el cumplimiento del mandato de la Seprem.</t>
  </si>
  <si>
    <t>F2</t>
  </si>
  <si>
    <t xml:space="preserve">Contar con la Política Nacional de Promoción y Desarrollo Integral de las Mujeres </t>
  </si>
  <si>
    <t>D2</t>
  </si>
  <si>
    <t>Necesidad de fortalecimiento de la gestión de procesos de recursos humanos de manera integral (central y territorial), que garantice la viabilidad de los procesos institucionales conforme a su mandato legal.</t>
  </si>
  <si>
    <t>F3</t>
  </si>
  <si>
    <t>Ser rectora técnica del Sistema Nacional para la Equidad entre Hombres y Mujeres que ordena y armoniza los lineamientos dirigidos a la institucionalidad pública que promueve la reducción de brechas de inequidad entre hombres y mujeres.</t>
  </si>
  <si>
    <t>D3</t>
  </si>
  <si>
    <t>Inadecuada planificación administrativa-financiera en la distribución de recursos presupuestarios institucionales.</t>
  </si>
  <si>
    <t>F4</t>
  </si>
  <si>
    <t>Contar con instrumentos para la asesoría y asistencia técnica como guías, agendas estratégicas, Planovi y el CPEG.</t>
  </si>
  <si>
    <t>D4</t>
  </si>
  <si>
    <t>Débil normativa interna para el resguardo de la información física y digital.</t>
  </si>
  <si>
    <t>F5</t>
  </si>
  <si>
    <t xml:space="preserve">Contar con Unidades de Género y Direcciones Municipales de la Mujer como mecanismos que impulsan desde la institucionalidad pública el desarrollo integral de las mujeres. </t>
  </si>
  <si>
    <t>D5</t>
  </si>
  <si>
    <t>Infraestructura inadecuada a nivel central y territorial, que no cumple con los estándares internacionales.</t>
  </si>
  <si>
    <t>F6</t>
  </si>
  <si>
    <t>Disponer de un diseño de programa de formación presencial y plataforma virtual para el fortalecimiento de conocimientos, capacidades y habilidades que fomenta una cultura organizacional enfocada en la equidad entre hombres y mujeres.</t>
  </si>
  <si>
    <t>D6</t>
  </si>
  <si>
    <t>Mobiliario y equipo insuficiente para el desarrollo de las funciones.</t>
  </si>
  <si>
    <t>F7</t>
  </si>
  <si>
    <t>D7</t>
  </si>
  <si>
    <t>No existe un programa sistemático y estructurado para el fortalecimiento de las capacidades técnicas, administrativas, financieras, operativas y en materia de los procesos en los que la Seprem tiene competencia, para la especialización del personal que la integra.</t>
  </si>
  <si>
    <t>F8</t>
  </si>
  <si>
    <t>D8</t>
  </si>
  <si>
    <t>Limitada promoción para el desarrollo de carrera del personal especializado.</t>
  </si>
  <si>
    <t>F9</t>
  </si>
  <si>
    <t>D9</t>
  </si>
  <si>
    <t>Escasos procesos institucionales sistematizados.</t>
  </si>
  <si>
    <t>D10</t>
  </si>
  <si>
    <t>Debilidades en algunos procesos administrativos-financieros.</t>
  </si>
  <si>
    <t>F10</t>
  </si>
  <si>
    <t>D11</t>
  </si>
  <si>
    <t>Débil coordinación y comunicación interna para el desarrollo de procesos técnicos y administrativos.</t>
  </si>
  <si>
    <t>OPORTUNIDADES</t>
  </si>
  <si>
    <t>ESTRATEGIAS FO</t>
  </si>
  <si>
    <t>ESTRATEGIAS DO</t>
  </si>
  <si>
    <t>O1</t>
  </si>
  <si>
    <t xml:space="preserve">Participación en espacios nacionales e internacionales que permite consolidar acuerdos y operar compromisos de Estado en materia de derechos humanos de las mujeres. </t>
  </si>
  <si>
    <t>FO1</t>
  </si>
  <si>
    <t>Posicionar en la agenda pública y a nivel internacional, temáticas que permitan consolidar acuerdos y operar compromisos de Estado en materia de derechos humanos de las mujeres. (Conadur, GEDS, GABECO, Consejo Nacional de Cambio Climático, CONASAN, Consejo Nacional de Seguridad, Conaprevi, Conapre, Conadi, COMMCA-SICA, CIT)</t>
  </si>
  <si>
    <t>DO1</t>
  </si>
  <si>
    <t>O2</t>
  </si>
  <si>
    <t>Apertura y apoyo de las entidades y mecanismos de coordinación interinstitucionales para implementar la PNPDIM a nivel central y territorial con actores gubernamentales, no gubernamentales y sociedad civil.</t>
  </si>
  <si>
    <t>FO2</t>
  </si>
  <si>
    <t>DO2</t>
  </si>
  <si>
    <t>O3</t>
  </si>
  <si>
    <t>Existe un marco de políticas públicas y normativa nacional e internacional vigente en Derechos Humanos de las Mujeres.</t>
  </si>
  <si>
    <t>FO3</t>
  </si>
  <si>
    <t>DO3</t>
  </si>
  <si>
    <t>Realizar la gestión técnica y política ante los órganos competentes, para requerir el presupuesto necesario que financien las plazas vacantes y la contratación de personal permanente.</t>
  </si>
  <si>
    <t>O4</t>
  </si>
  <si>
    <t>Representación y participación de la Seprem con voz y voto en los tres niveles del Sistema de Consejos de Desarrollo Urbano y Rural (nivel nacional, regional y departamental).  F1 POSICIONAMIENTO</t>
  </si>
  <si>
    <t>FO4</t>
  </si>
  <si>
    <t>DO4</t>
  </si>
  <si>
    <t>O5</t>
  </si>
  <si>
    <t>Incidir en el marco del sistema nacional de planificación para que las entidades puedan definir intervenciones que aporten al cierre de brechas entre hombres y mujeres.</t>
  </si>
  <si>
    <t>FO5</t>
  </si>
  <si>
    <t>Coordinar con Segeplan y Minfin la articulación del sistema nacional para la equidad entre hombres y mujeres con en el sistema nacional de planificación y el presupuesto, para asegurar la incorporación a los procesos institucionales la reducción de brechas entre hombres y mujeres.</t>
  </si>
  <si>
    <t>DO5</t>
  </si>
  <si>
    <t>O6</t>
  </si>
  <si>
    <t>Institucionalización del enfoque de equidad entre hombres y mujeres en el Sector Público.</t>
  </si>
  <si>
    <t>FO6</t>
  </si>
  <si>
    <t>Institucionalizar, consolidar y operativizar el sistema nacional para la equidad entre hombres y mujeres en las entidades del Estado.</t>
  </si>
  <si>
    <t>DO6</t>
  </si>
  <si>
    <t>O7</t>
  </si>
  <si>
    <t xml:space="preserve">Ser parte del Sistema Nacional de Información de la Violencia contra la Mujer -SNIVCM-. </t>
  </si>
  <si>
    <t>FO7</t>
  </si>
  <si>
    <t>DO7</t>
  </si>
  <si>
    <t>O8</t>
  </si>
  <si>
    <t xml:space="preserve">Existencia del Foro de Alto Nivel de Cooperantes para gestionar y/o negociar apoyo financiero, técnico y en especie incluyendo la asistencia técnica. </t>
  </si>
  <si>
    <t>FO8</t>
  </si>
  <si>
    <t xml:space="preserve">Generar alianzas de cooperación para el fortalecimiento de los procesos institucionales.
</t>
  </si>
  <si>
    <t>DO8</t>
  </si>
  <si>
    <t>O9</t>
  </si>
  <si>
    <t>Disponibilidad de la cooperación internacional para apoyo técnico y financiero.</t>
  </si>
  <si>
    <t>FO9</t>
  </si>
  <si>
    <t xml:space="preserve">Institucionalizar los procesos de negociación, gestión y operación de la cooperación nacional  e internacional. </t>
  </si>
  <si>
    <t>DO9</t>
  </si>
  <si>
    <t>O10</t>
  </si>
  <si>
    <t>Apertura de las instituciones especializadas en temas gubernamentales para fortalecer las capacidades del recurso humano de Seprem.</t>
  </si>
  <si>
    <t>FO10</t>
  </si>
  <si>
    <t>Establecer alianzas con instituciones y Universidades para el  fortalecimiento y especialización del personal técnico de Seprem.</t>
  </si>
  <si>
    <t>DO10</t>
  </si>
  <si>
    <t>Establecer alianzas y/o convenios de cooperación con SENACYT, otras entidades y Universidades del país para mejorar los procesos tecnológicos, la gestión de la información y la actualización de conocimientos del personal, que faciliten la ejecución de los procesos técnico-administrativos y la gestión del conocimiento.</t>
  </si>
  <si>
    <t>O11</t>
  </si>
  <si>
    <t>Alianzas con instituciones y universidades para el fortalecimiento de procesos de la Secretaría.</t>
  </si>
  <si>
    <t>FO11</t>
  </si>
  <si>
    <t>DO11</t>
  </si>
  <si>
    <t>Simplificar procesos administrativos a través de revisión de normativas y unificación de criterios.</t>
  </si>
  <si>
    <t>O12</t>
  </si>
  <si>
    <t xml:space="preserve">Existencia de medios de comunicación para la difusión de los derechos humanos de las mujeres. </t>
  </si>
  <si>
    <t>FO12</t>
  </si>
  <si>
    <t>DO12</t>
  </si>
  <si>
    <t>Diseño y desarrollo de la estrategia de comunicación  interna y externa para posicionar los temas de equidad, cambios de comportamiento, el rol de la Seprem y de la institucionalidad pública.</t>
  </si>
  <si>
    <t>O13</t>
  </si>
  <si>
    <t>Contar con el punto resolutivo para que las Comisiones de la Mujer alineen sus planes de trabajo a nivel nacional, regional y departamental.</t>
  </si>
  <si>
    <t>FO13</t>
  </si>
  <si>
    <t>DO13</t>
  </si>
  <si>
    <t>O14</t>
  </si>
  <si>
    <t>Dar cumplimiento a las observaciones y recomendaciones del Comité de Cedaw, para el fortalecimiento de la Seprem.</t>
  </si>
  <si>
    <t>FO14</t>
  </si>
  <si>
    <t>DO14</t>
  </si>
  <si>
    <t>O15</t>
  </si>
  <si>
    <t>Rectoría de la Mesa Temática de la Mujer del Gabinete Específico de Desarrollo Social a cargo de Seprem.</t>
  </si>
  <si>
    <t>FO15</t>
  </si>
  <si>
    <t>DO15</t>
  </si>
  <si>
    <t>O16</t>
  </si>
  <si>
    <t>Existencia de la política de Gobierno Abierto para transparentar los procesos de Seprem.</t>
  </si>
  <si>
    <t>FO16</t>
  </si>
  <si>
    <t>DO16</t>
  </si>
  <si>
    <t>AMENAZAS</t>
  </si>
  <si>
    <t>ESTRATEGIAS FA</t>
  </si>
  <si>
    <t>ESTRATEGIAS DA</t>
  </si>
  <si>
    <t>A1</t>
  </si>
  <si>
    <t>Escasa inclusión de los derechos humanos de las mujeres en la gestión pública, lo que compromete la implementación del Sistema Nacional de Equidad.</t>
  </si>
  <si>
    <t>FA1</t>
  </si>
  <si>
    <t xml:space="preserve">F2 F4  A 1 Vincular  las prioridades en materia de derechos humanos de las mujeres al sistema de protección social a través de la implementación del PLANOVI.
</t>
  </si>
  <si>
    <t>DA1</t>
  </si>
  <si>
    <t>A2</t>
  </si>
  <si>
    <t>Recursos presupuestarios asignados para el ejercicio de las funciones sustantivas de la Secretaría que imposibilita la contratación de más personal, limita la implementación del ROI y debilita el posicionamiento del quehacer institucional, limitados.</t>
  </si>
  <si>
    <t>FA2</t>
  </si>
  <si>
    <t>DA2</t>
  </si>
  <si>
    <t xml:space="preserve">A 2 Gestionar y negociar recursos humanos, financieros, físicos y técnológicos para la implementación del ROI y del sistema nacional de la equidad entre hombres y mujeres. (acercamiento político de alto nivel con el objetivo de ampliar el presupuesto de la Seprem para la implementación del ROI, el cual requiere de la más contratación de personal, adquisición de mobiliario y equipo y mejora de la infraestructura a  nivel central y territorial, que conlleve mayor impacto en la implementación de políticas públicas de beneficio de la mujer, en todo su ciclo de vida.)
Implementar control recurrente de ejecución y monitoreo presupuestario, que permita proponer la redistribución de recursos en acciones sustantivas y de apoyo logístico. </t>
  </si>
  <si>
    <t>A3</t>
  </si>
  <si>
    <t>Incipiente funcionamiento de los mecanismos intrainstitucionales e interinstitucionales para el abordaje de los DDHH de las mujeres.</t>
  </si>
  <si>
    <t>FA3</t>
  </si>
  <si>
    <t>Establecer alianzas público privadas para el fortalecimiento de capacidades técnicas de las Unidades de Género, Directoras Municipales de las Mujer y del personal de la Seprem.</t>
  </si>
  <si>
    <t>DA3</t>
  </si>
  <si>
    <t>A4</t>
  </si>
  <si>
    <t>Insuficientes programas y proyectos que contribuyen al empoderamiento de las mujeres.</t>
  </si>
  <si>
    <t>FA4</t>
  </si>
  <si>
    <t xml:space="preserve">Incidir a nivel de las mesas temáticas de los gabinetes en función de la implementación de las agendas y Planovi. </t>
  </si>
  <si>
    <t>DA4</t>
  </si>
  <si>
    <t>A5</t>
  </si>
  <si>
    <t>Normativa para la implementación de proyectos dificulta la gestión de recursos de cooperación internacional.</t>
  </si>
  <si>
    <t>FA5</t>
  </si>
  <si>
    <t>Normativa nacional desactualizada relacionada con la administración de personal que no permite el fortalecimiento del personal de la Seprem.</t>
  </si>
  <si>
    <t>DA5</t>
  </si>
  <si>
    <t>A6</t>
  </si>
  <si>
    <t>El Plan Anual de Salarios limita a las instituciones la mejora de las condiciones salariales de los trabajadores.</t>
  </si>
  <si>
    <t>FA6</t>
  </si>
  <si>
    <t>Creación o reformas al marco legal nacional que no sea favorable o limite la promoción de los derechos humanos de las mujeres y el quehacer institucional.</t>
  </si>
  <si>
    <t>DA6</t>
  </si>
  <si>
    <t>* Para mayor información sobre el Análisis de capacidades y -FODA- , revisar el numeral 3.3.4 Paso 4. Análisis de capacidades, análisis estratégico FODA e identificación de proyectos de la Guía para elaboración de planes estratégicos institucionales.</t>
  </si>
  <si>
    <t xml:space="preserve">Análisis de actores </t>
  </si>
  <si>
    <t>Institución: Seretaría Presidencial de la Mujer</t>
  </si>
  <si>
    <t>Actor nombre y descripción</t>
  </si>
  <si>
    <t>(1)</t>
  </si>
  <si>
    <t>(2)</t>
  </si>
  <si>
    <t>(3)</t>
  </si>
  <si>
    <t>(4)</t>
  </si>
  <si>
    <t xml:space="preserve">Recursos </t>
  </si>
  <si>
    <t xml:space="preserve">Acciones principales y como puede influir en la gestión institucional del problema </t>
  </si>
  <si>
    <t>Ubicación geográfica  y área de influencia</t>
  </si>
  <si>
    <t>Rol</t>
  </si>
  <si>
    <t>Importancia</t>
  </si>
  <si>
    <t>Poder</t>
  </si>
  <si>
    <t>Interés</t>
  </si>
  <si>
    <t>Organismo Ejecutivo</t>
  </si>
  <si>
    <t>Políticos</t>
  </si>
  <si>
    <t>Formulación y ejecución de las políticas públicas e  implementación de acciones que favorezcan los derechos humanos de las mujeres.</t>
  </si>
  <si>
    <t>Organismo Legislativo</t>
  </si>
  <si>
    <t>Legislar en favor de los derechos de las mujeres.</t>
  </si>
  <si>
    <t>Organismo Judicial</t>
  </si>
  <si>
    <t xml:space="preserve">Garantizar el acceso a la justicia para las mujeres, adoptar medidas judiciales. </t>
  </si>
  <si>
    <t>Gobiernos locales e instituciones municipales</t>
  </si>
  <si>
    <t>Formulación y ejecución de las políticas públicas e  implementación de acciones que favorezcan los derechos humanos de las mujeres, a nivel municipal.</t>
  </si>
  <si>
    <t>Sistema de consejos</t>
  </si>
  <si>
    <t>Formulación y ejecución de las políticas públicas de desarrollo, planes y programas presupuestarios e inversión pública que favorezcan los derechos humanos de las mujeres, a nivel territorial.</t>
  </si>
  <si>
    <t>Organizaciones de mujeres</t>
  </si>
  <si>
    <t>Se organizan para garantizar la observancia de los derechos humanos de las mujeres y promover su desarrollo.</t>
  </si>
  <si>
    <t>Cooperación internacional</t>
  </si>
  <si>
    <t>Asistencia técnica y Financiera</t>
  </si>
  <si>
    <t>Colaboración entre los países para contribuir a los procesos de desarrollo mediante la transferencia de recursos técnicos y financieros.</t>
  </si>
  <si>
    <t>Academia</t>
  </si>
  <si>
    <t>Técnicos</t>
  </si>
  <si>
    <t>Apoyar en la generación de conocimiento de investigación en el ámbito de los derechos humanos de las mujeres.</t>
  </si>
  <si>
    <t>Organos de control político</t>
  </si>
  <si>
    <t>Veduría de los derechos humanos y fomento de la participación política de las mujeres.</t>
  </si>
  <si>
    <t>Organos de control jurídico administrativo</t>
  </si>
  <si>
    <t>Fomentar el acceso a una justicia pronta y cumplida.</t>
  </si>
  <si>
    <t>Entidades descentralizadas no empresariales</t>
  </si>
  <si>
    <t>Formulación e implementación de acciones que favorezcan los derechos humanos de las mujeres, en el ámbito de su competencia.</t>
  </si>
  <si>
    <t xml:space="preserve">Entidades autónomas no  empresariales </t>
  </si>
  <si>
    <t>Instituciones de Seguridad Social</t>
  </si>
  <si>
    <t>Fomentar el acceso a la salud y previsión social.</t>
  </si>
  <si>
    <t>Instituciones Públicas Financieras</t>
  </si>
  <si>
    <t>Financieros</t>
  </si>
  <si>
    <t>Fomentar acceso al sistema financiero.</t>
  </si>
  <si>
    <t>Empresas Públicas Nacionales</t>
  </si>
  <si>
    <r>
      <rPr>
        <b/>
        <sz val="12"/>
        <color theme="1"/>
        <rFont val="Candara"/>
        <charset val="134"/>
      </rPr>
      <t>(1)</t>
    </r>
    <r>
      <rPr>
        <b/>
        <sz val="7"/>
        <color indexed="8"/>
        <rFont val="Candara"/>
        <charset val="134"/>
      </rPr>
      <t xml:space="preserve">    </t>
    </r>
    <r>
      <rPr>
        <b/>
        <sz val="12"/>
        <color indexed="8"/>
        <rFont val="Candara"/>
        <charset val="134"/>
      </rPr>
      <t>Rol que desempeñan:</t>
    </r>
  </si>
  <si>
    <r>
      <rPr>
        <b/>
        <sz val="12"/>
        <color theme="1"/>
        <rFont val="Candara"/>
        <charset val="134"/>
      </rPr>
      <t>(2)</t>
    </r>
    <r>
      <rPr>
        <b/>
        <sz val="7"/>
        <color indexed="8"/>
        <rFont val="Candara"/>
        <charset val="134"/>
      </rPr>
      <t xml:space="preserve">  </t>
    </r>
    <r>
      <rPr>
        <b/>
        <sz val="12"/>
        <color indexed="8"/>
        <rFont val="Candara"/>
        <charset val="134"/>
      </rPr>
      <t>Importancia de las relaciones predominantes</t>
    </r>
  </si>
  <si>
    <r>
      <rPr>
        <b/>
        <sz val="12"/>
        <color theme="1"/>
        <rFont val="Candara"/>
        <charset val="134"/>
      </rPr>
      <t>(3)</t>
    </r>
    <r>
      <rPr>
        <b/>
        <sz val="7"/>
        <color indexed="8"/>
        <rFont val="Candara"/>
        <charset val="134"/>
      </rPr>
      <t xml:space="preserve">  </t>
    </r>
    <r>
      <rPr>
        <b/>
        <sz val="12"/>
        <color indexed="8"/>
        <rFont val="Candara"/>
        <charset val="134"/>
      </rPr>
      <t>Jerarquización del poder</t>
    </r>
  </si>
  <si>
    <r>
      <rPr>
        <b/>
        <sz val="12"/>
        <color theme="1"/>
        <rFont val="Candara"/>
        <charset val="134"/>
      </rPr>
      <t>(4)</t>
    </r>
    <r>
      <rPr>
        <b/>
        <sz val="7"/>
        <color indexed="8"/>
        <rFont val="Candara"/>
        <charset val="134"/>
      </rPr>
      <t xml:space="preserve">  </t>
    </r>
    <r>
      <rPr>
        <b/>
        <sz val="12"/>
        <color indexed="8"/>
        <rFont val="Candara"/>
        <charset val="134"/>
      </rPr>
      <t>Interés que posea el actor</t>
    </r>
  </si>
  <si>
    <t>Facilitador</t>
  </si>
  <si>
    <t>A favor</t>
  </si>
  <si>
    <t>Alto</t>
  </si>
  <si>
    <t>Alto interés</t>
  </si>
  <si>
    <t>Aliado</t>
  </si>
  <si>
    <t>Indeciso/ indiferente</t>
  </si>
  <si>
    <t>Medio</t>
  </si>
  <si>
    <t>Bajo Interés</t>
  </si>
  <si>
    <t>Oponente</t>
  </si>
  <si>
    <t>En contra</t>
  </si>
  <si>
    <t>Bajo</t>
  </si>
  <si>
    <t>Neutro</t>
  </si>
  <si>
    <t>Los actores son aquellos agentes con los cuales se establece alguna relación, sea ésta de coordinación, alianza o apoyo a la gestión institucional en uno o más cursos de acción relacionados con la problemática priorizada, también pueden asumir una actitud de indiferencia o ser contrarios a la intervención que se pretende desarrollar. Pueden ser personas, grupos de personas, organizaciones o instituciones.</t>
  </si>
  <si>
    <t>* Para mayor información sobre el Análisis de Actores , revisar el numeral 3.3.5 Paso 5. Análisis de actores de la Guía para elaboración de planes estratégicos institucionales.</t>
  </si>
  <si>
    <t>Índice de caja de herramientas de planificación para la formulación del POM 2025-2029 y POA 2025</t>
  </si>
  <si>
    <t>POM</t>
  </si>
  <si>
    <t>SPPD-17</t>
  </si>
  <si>
    <t xml:space="preserve">Listado de Proyectos de Inversión </t>
  </si>
  <si>
    <t>SPPD-18</t>
  </si>
  <si>
    <t>Ficha de indicadores POM</t>
  </si>
  <si>
    <t>SPPD-19</t>
  </si>
  <si>
    <t>POA</t>
  </si>
  <si>
    <t>SPPD-20</t>
  </si>
  <si>
    <t>SPPD-21</t>
  </si>
  <si>
    <t>Programación Mensual: Productos-Subproductos-Acciones</t>
  </si>
  <si>
    <t>SPPD-22</t>
  </si>
  <si>
    <t>Ficha de indicadores POA</t>
  </si>
  <si>
    <t>SPPD-23</t>
  </si>
  <si>
    <t>Vinculación de la planificación a la red de categorías programáticas (ANEXO)</t>
  </si>
  <si>
    <t>ANEXO-4</t>
  </si>
  <si>
    <t>NOTA IMPORTANTE: Cada una de las etapas de la planificación operativa debe contener un análisis descriptivo adjunto a las herramientas que se proporcionan.</t>
  </si>
  <si>
    <t>Regresar a caratula</t>
  </si>
  <si>
    <t xml:space="preserve">PLAN OPERATIVO MULTIANUAL </t>
  </si>
  <si>
    <t xml:space="preserve">VINCULACIÓN INSTITUCIONAL </t>
  </si>
  <si>
    <t>POLÍTICA  GENERAL DE GOBIERNO 2024-2028</t>
  </si>
  <si>
    <t>RESULTADO INSTITUCIONAL</t>
  </si>
  <si>
    <t>PRODUCTO  / SUBPRODUCTO</t>
  </si>
  <si>
    <t>PRODUCTOS DE MAYOR CONTRIBUCIÓN A LA POLITICA GENERAL DE GOBIERNO ( 1 / 0 )</t>
  </si>
  <si>
    <t>COBERTURA DE DEPARTAMENTOS</t>
  </si>
  <si>
    <t>COBERTURA DE MUNICIPIOS</t>
  </si>
  <si>
    <t>IDENTIFICAR PRODUCTOS / SUBPRODUCTOS DE RECUPERACIÓN (SI APLICA) (1)</t>
  </si>
  <si>
    <t>UNIDAD DE MEDIDA</t>
  </si>
  <si>
    <t>META POR AÑO</t>
  </si>
  <si>
    <t>Descripción de Resultado</t>
  </si>
  <si>
    <t>Nivel</t>
  </si>
  <si>
    <t xml:space="preserve">Ejes Estratégicos </t>
  </si>
  <si>
    <t>Meta física</t>
  </si>
  <si>
    <t>Meta financiera</t>
  </si>
  <si>
    <t>Producto 1: Dirección y coordinación</t>
  </si>
  <si>
    <t>Documento</t>
  </si>
  <si>
    <t>Subproducto 1: Dirección y coordinación</t>
  </si>
  <si>
    <t>La Seprem, como entidad asesora y coordinadora de políticas públicas, no establece metas y mecanismos para cuantificar y medir su impacto institucional derivado a que esta entidad no oferta producción institucional específica y entrega producción intermedia, por consiguiente, sus productos están dirigidos a las instituciones y no directamente a la población.
Es importante indicar que las intervenciones de la Seprem, están estrechamente vinculada a la Política General de Gobierno 2024-2028 y aporta indirectamente a las metas establecidas en los ejes de este instrumento de Estado, que Orienta la priorización de las acciones gubernamentales en respuesta a la demanda de la población.</t>
  </si>
  <si>
    <t>*</t>
  </si>
  <si>
    <t>Entidad</t>
  </si>
  <si>
    <t xml:space="preserve">TOTAL </t>
  </si>
  <si>
    <t>*Nota: Ver el apartado de Cambio climático y gestión de riesgo en el Plan Estratégico Institucional 2023-2032.</t>
  </si>
  <si>
    <t>LISTADO DE PROYECTOS DE INVERSIÓN</t>
  </si>
  <si>
    <t>CÓDIGO SNIP</t>
  </si>
  <si>
    <t>NOMBRE DEL PROYECTO</t>
  </si>
  <si>
    <t>Unidad de Medida</t>
  </si>
  <si>
    <t>Producto 1:</t>
  </si>
  <si>
    <t>Subproducto 1</t>
  </si>
  <si>
    <t>Subproducto 2</t>
  </si>
  <si>
    <t>Subproducto n</t>
  </si>
  <si>
    <t>Producto 2:</t>
  </si>
  <si>
    <t>Producto 3:</t>
  </si>
  <si>
    <t>Producto 4:</t>
  </si>
  <si>
    <t>Producto 5:</t>
  </si>
  <si>
    <t>Producto 6:</t>
  </si>
  <si>
    <t>Producto 7:</t>
  </si>
  <si>
    <t>Producto n:</t>
  </si>
  <si>
    <t xml:space="preserve">FICHA DE INDICADORES DE PRODUCTOS A NIVEL MULTIANUAL </t>
  </si>
  <si>
    <t xml:space="preserve">PRODUCTOS </t>
  </si>
  <si>
    <t xml:space="preserve"> UNIDAD DE MEDIDA DEL PRODUCTO</t>
  </si>
  <si>
    <t>NOMBRE DEL INDICADOR DEL PRODUCTO</t>
  </si>
  <si>
    <t>INDICADORES DE PRODUCTOS</t>
  </si>
  <si>
    <t xml:space="preserve"> TOTAL META MULTIANUAL</t>
  </si>
  <si>
    <t xml:space="preserve"> FÓRMULA DEL INDICADOR</t>
  </si>
  <si>
    <t>LINEA DE BASE</t>
  </si>
  <si>
    <t>2025-2029</t>
  </si>
  <si>
    <t>AÑO</t>
  </si>
  <si>
    <t>Datos Absolutos</t>
  </si>
  <si>
    <t xml:space="preserve">Datos Relativos </t>
  </si>
  <si>
    <t>META</t>
  </si>
  <si>
    <t>Datos absolutos</t>
  </si>
  <si>
    <t>Datos Relativos</t>
  </si>
  <si>
    <t>Direccion y coordinación</t>
  </si>
  <si>
    <t>Porcentaje de informes de gestión institucional</t>
  </si>
  <si>
    <t>Numero de informes de gestión institucional / Total de informes programados * 100</t>
  </si>
  <si>
    <t>Entidades públicas y espacios estratégicos con asesoría y acompañamiento técnico para la gestión de políticas públicas, la comunicación y generación de estadísticas con enfoque de control de convencionalidad.</t>
  </si>
  <si>
    <t>Porcentaje de entidades públicas y espacios estratégicos con asesoría y acompañamiento técnico para la gestión de políticas públicas, la comunicación y generación de estadísticas con enfoque de control de convencionalidad.</t>
  </si>
  <si>
    <t>Número de entidades públicas y espacios estratégicos con asesoría y acompañamiento técnico para la gestión de políticas públicas, la comunicación y generación de estadísticas con enfoque de control de convencionalidad / Total de entidades  públicas y espacios estratégicos con asesoría y acompañamiento técnico  programadas * 100</t>
  </si>
  <si>
    <t>FICHA DE INDICADORES DE SUBPRODUCTOS A NIVEL MULTIANUAL</t>
  </si>
  <si>
    <t xml:space="preserve">SUBPRODUCTOS </t>
  </si>
  <si>
    <t xml:space="preserve"> UNIDAD DE MEDIDA </t>
  </si>
  <si>
    <t>NOMBRE DE INDICADOR DEL SUBPRODUCTO</t>
  </si>
  <si>
    <t>INDICADORES DE SUBPPRODUCTOS</t>
  </si>
  <si>
    <t xml:space="preserve">Direccion y coordinación </t>
  </si>
  <si>
    <t>Número de informes de gestión institucional / Total de informes programados * 100</t>
  </si>
  <si>
    <t>Entidades públicas y espacios estratégicos con asesoría y acompañamiento técnico para la gestión de políticas públicas con enfoque de control de convencionalidad.</t>
  </si>
  <si>
    <t>Porcentaje  de entidades públicas y espacios estratégicos con asesoría y acompañamiento técnico para la gestión de políticas públicas con enfoque de control de convencionalidad.</t>
  </si>
  <si>
    <t>Número de entidades públicas y espacios estratégicos con asesoría y acompañamiento técnico para la gestión de políticas públicas con enfoque de control de convencionalidad / Total de entidades  públicas y espacios estratégicos con asesoría y acompañamiento técnico  programadas * 100</t>
  </si>
  <si>
    <t>Entidades públicas asistidas técnicamente en el abordaje de la comunicación y generación de estadísticas sobre brechas de inequidad y desigualdad entre hombres y mujeres.</t>
  </si>
  <si>
    <t>Porcentaje  de entidades públicas asistidas técnicamente en el abordaje de la comunicación y generación de estadísticas sobre brechas de inequidad y desigualdad entre hombres y mujeres.</t>
  </si>
  <si>
    <t>Número de entidades públicas asistidas técnicamente en el abordaje de la comunicación y generación de estadísticas sobre brechas de inequidad y desigualdad entre hombres y mujeres / Total de entidades  públicas asistidas técnicamente programadas * 100</t>
  </si>
  <si>
    <t>Informes de avances en el cumplimiento de tratados y convenios internacionales, normativas y propuestas de aplicación de estándares internacionales sobre derechos humanos de las mujeres en la gestión de políticas públicas</t>
  </si>
  <si>
    <t>Porcentaje de informes de avances en el cumplimiento de tratados y convenios internacionales, normativas y propuestas de aplicación de estándares internacionales sobre derechos humanos de las mujeres en la gestión de políticas públicas.</t>
  </si>
  <si>
    <t>Número de informes de avances en el cumplimiento de tratados y convenios internacionales, normativas y propuestas de aplicación de estándares internacionales sobre derechos humanos de las mujeres en la gestión de políticas públicas / Total de informes programados * 100</t>
  </si>
  <si>
    <t xml:space="preserve">PLAN OPERATIVO ANUAL </t>
  </si>
  <si>
    <t>Cuatrimestre 1</t>
  </si>
  <si>
    <t>Cuatrimestre 2</t>
  </si>
  <si>
    <t>Cuatrimestre 3</t>
  </si>
  <si>
    <t>Total anual</t>
  </si>
  <si>
    <t>La Seprem, como entidad asesora y coordinadora de políticas públicas, no establece metas y mecanismos para cuantificar y medir su impacto institucional derivado a que esta entidad no oferta producción institucional específica y entrega producción intermedia, por lo que dará seguimiento como parte de la cadena de producción a nivel nacional, por consiguiente, sus productos están dirigidos a las instituciones y no directamente a la población.</t>
  </si>
  <si>
    <t>Producto 1: Entidades públicas y espacios estratégicos con asesoría y acompañamiento técnico para la gestión de políticas públicas, la comunicación y generación de estadísticas con enfoque de control de convencionalidad.</t>
  </si>
  <si>
    <t>META POR CUATRIMESTRE</t>
  </si>
  <si>
    <t xml:space="preserve">Total Anual </t>
  </si>
  <si>
    <t>Actividad presupuestaria</t>
  </si>
  <si>
    <t>Producto</t>
  </si>
  <si>
    <t>Subproducto</t>
  </si>
  <si>
    <t>Acciones</t>
  </si>
  <si>
    <t>Insumo</t>
  </si>
  <si>
    <t>Cantidad</t>
  </si>
  <si>
    <t>Renglón</t>
  </si>
  <si>
    <t>Código de Insumo</t>
  </si>
  <si>
    <t>Fuente de Financiamiento</t>
  </si>
  <si>
    <t>Precio Unitario</t>
  </si>
  <si>
    <t>Dependencia Responsable</t>
  </si>
  <si>
    <t>Presupuesto inicial 2025</t>
  </si>
  <si>
    <t>Débito 1</t>
  </si>
  <si>
    <t>Crédito 1</t>
  </si>
  <si>
    <t>Débito 2</t>
  </si>
  <si>
    <t>Crédito 2</t>
  </si>
  <si>
    <t>Debito 3</t>
  </si>
  <si>
    <t>Crédito 3</t>
  </si>
  <si>
    <t>Debito 4</t>
  </si>
  <si>
    <t>Crédito 4</t>
  </si>
  <si>
    <t>Debito 5</t>
  </si>
  <si>
    <t>Crédito 5</t>
  </si>
  <si>
    <t>Reprogramación 1 Débito</t>
  </si>
  <si>
    <t>Reprogramación 1 Crédito</t>
  </si>
  <si>
    <t>Debito 6          
Anulado</t>
  </si>
  <si>
    <t>Crédito 6
Anulado</t>
  </si>
  <si>
    <t>Debito 7</t>
  </si>
  <si>
    <t>Crédito 7</t>
  </si>
  <si>
    <t>Debito 8</t>
  </si>
  <si>
    <t>Crédito 8</t>
  </si>
  <si>
    <t>Debito 9</t>
  </si>
  <si>
    <t>Crédito 9</t>
  </si>
  <si>
    <t>Debito 10</t>
  </si>
  <si>
    <t>Crédito 10</t>
  </si>
  <si>
    <t>Debito 11</t>
  </si>
  <si>
    <t>Crédito 11</t>
  </si>
  <si>
    <t>Debito 12</t>
  </si>
  <si>
    <t>Crédito 12</t>
  </si>
  <si>
    <t>Reprogramación 2
Débito</t>
  </si>
  <si>
    <t>Reprogramación 2
Crédito</t>
  </si>
  <si>
    <t>Debito 13</t>
  </si>
  <si>
    <t>Crédito 13</t>
  </si>
  <si>
    <t>Debito 14</t>
  </si>
  <si>
    <t>Crédito 14</t>
  </si>
  <si>
    <t>Debito 15</t>
  </si>
  <si>
    <t>Crédito 15</t>
  </si>
  <si>
    <t>Debito 16</t>
  </si>
  <si>
    <t>Crédito 16</t>
  </si>
  <si>
    <t>Debito 17</t>
  </si>
  <si>
    <t>Crédito 17</t>
  </si>
  <si>
    <t>Debito 18</t>
  </si>
  <si>
    <t>Crédito 18</t>
  </si>
  <si>
    <t>Debito 19</t>
  </si>
  <si>
    <t>Crédito 19</t>
  </si>
  <si>
    <t>Reprogramación  
Débito</t>
  </si>
  <si>
    <t>Reprogramación  
Crédito</t>
  </si>
  <si>
    <t>Debito 20</t>
  </si>
  <si>
    <t>Crédito 20</t>
  </si>
  <si>
    <t>Debito 21</t>
  </si>
  <si>
    <t>Crédito 21</t>
  </si>
  <si>
    <t>Debito 22</t>
  </si>
  <si>
    <t>Crédito 22</t>
  </si>
  <si>
    <t>Repro
Débito</t>
  </si>
  <si>
    <t>Repro
Crédito</t>
  </si>
  <si>
    <t>Debito 23</t>
  </si>
  <si>
    <t>Crédito 23</t>
  </si>
  <si>
    <t>Debito 24</t>
  </si>
  <si>
    <t>Crédito 24</t>
  </si>
  <si>
    <t>Debito 25</t>
  </si>
  <si>
    <t>Crédito 25</t>
  </si>
  <si>
    <t>Debito 26</t>
  </si>
  <si>
    <t>Crédito 26</t>
  </si>
  <si>
    <t>Debito 27</t>
  </si>
  <si>
    <t>Crédito 27</t>
  </si>
  <si>
    <t>Debito 28</t>
  </si>
  <si>
    <t>Crédito 28</t>
  </si>
  <si>
    <t>Debito 29</t>
  </si>
  <si>
    <t>Crédito 29</t>
  </si>
  <si>
    <t>Debito 32</t>
  </si>
  <si>
    <t>Crédito 32</t>
  </si>
  <si>
    <t>Reprogramación 
Débito</t>
  </si>
  <si>
    <t>Reprogramación 
Crédito</t>
  </si>
  <si>
    <t xml:space="preserve">Débito
33
</t>
  </si>
  <si>
    <t xml:space="preserve">Crédito
33
</t>
  </si>
  <si>
    <t xml:space="preserve">Débito
34
</t>
  </si>
  <si>
    <t xml:space="preserve">Crédito
34
</t>
  </si>
  <si>
    <t xml:space="preserve">Débito
35
</t>
  </si>
  <si>
    <t xml:space="preserve">Crédito
35
</t>
  </si>
  <si>
    <t xml:space="preserve">Débito
36
</t>
  </si>
  <si>
    <t xml:space="preserve">Crédito
36
</t>
  </si>
  <si>
    <t>Presupuesto vigente 2025</t>
  </si>
  <si>
    <t>Enero</t>
  </si>
  <si>
    <t>Febrero</t>
  </si>
  <si>
    <t>Marzo</t>
  </si>
  <si>
    <t>Abril</t>
  </si>
  <si>
    <t>Cuatrimestre I</t>
  </si>
  <si>
    <t>Mayo</t>
  </si>
  <si>
    <t>Junio</t>
  </si>
  <si>
    <t>Julio</t>
  </si>
  <si>
    <t>Agosto</t>
  </si>
  <si>
    <t>Cuatrimestre II</t>
  </si>
  <si>
    <t>Septiembre</t>
  </si>
  <si>
    <t>Octubre</t>
  </si>
  <si>
    <t>Noviembre</t>
  </si>
  <si>
    <t>Diciembre</t>
  </si>
  <si>
    <t>Cuatrimestre III</t>
  </si>
  <si>
    <t>Diferencia</t>
  </si>
  <si>
    <t>001 Dirección y Coordinación</t>
  </si>
  <si>
    <t>Dirección y Coordinación</t>
  </si>
  <si>
    <t>Conducir el proceso de planificación atendiendo a los lineamientos emitidos por las instancias responsables de la planificación y presupuesto (Segeplán y Minfin)</t>
  </si>
  <si>
    <t>Cena</t>
  </si>
  <si>
    <t>Ración</t>
  </si>
  <si>
    <t>Unidad de Planificación</t>
  </si>
  <si>
    <t>Diseñar y desarrollar programas de capacitación y entrenamiento para el personal que desarrolla labores relacionadas con los procesos de planificación</t>
  </si>
  <si>
    <t>Almuerzo</t>
  </si>
  <si>
    <t>002 Gestión de políticas públicas para la equidad e igualdad entre hombres y mujeres en el marco de control de convencionalidad</t>
  </si>
  <si>
    <t>Apoyo en el proceso de Actualización de la Politica Nacional de Promoción y Desarrollo Integral de las Mujeres -PNPDIM-</t>
  </si>
  <si>
    <t>Gestión política en el marco de la coordinación interinstitucional gubernamental y con otros actores estratégicos para el cierre de brechas de inequidad y desigualdad entre hombres y mujeres.</t>
  </si>
  <si>
    <t>Órgano de Despacho Superior</t>
  </si>
  <si>
    <t>Refacción</t>
  </si>
  <si>
    <t>Representación del Estado en materia de Derechos Humanos de las Mujeres ante mecanismos nacionales e internacionales.</t>
  </si>
  <si>
    <t xml:space="preserve">Dirigir y supervisar las actividades administrativas a través del comité administrativo financiero -CAF- </t>
  </si>
  <si>
    <t>Órgano de Despacho Superior, Subdespacho</t>
  </si>
  <si>
    <t>Coordinación para la socialización de los resultados del estudio de la participación sociopolítica de la mujer en el COMUDE y en las municipalidades (25 talleres)</t>
  </si>
  <si>
    <t>Viáticos en el interior</t>
  </si>
  <si>
    <t>Coordinación con el personal técnico de la Seprem, para el proceso de Actualización de la Politica Nacional de Promoción y Desarrollo Integral de las Mujeres -PNPDIM- 7 talleres regionales coordinados por la Subsecretaria</t>
  </si>
  <si>
    <t>Reconocimiento de gastos</t>
  </si>
  <si>
    <t>cena</t>
  </si>
  <si>
    <t>desayuno</t>
  </si>
  <si>
    <t>Gestionar los procesos administrativos de funcionamiento de la Seprem</t>
  </si>
  <si>
    <t xml:space="preserve">Agua </t>
  </si>
  <si>
    <t>Dirección Administrativa</t>
  </si>
  <si>
    <t>Telefonía</t>
  </si>
  <si>
    <t xml:space="preserve">Correos y telégrafos </t>
  </si>
  <si>
    <t xml:space="preserve">Extración de basura </t>
  </si>
  <si>
    <t xml:space="preserve">Servicio de lavandería </t>
  </si>
  <si>
    <t xml:space="preserve">Divulgación e información </t>
  </si>
  <si>
    <t>Impresión, encuadernación y reproducción</t>
  </si>
  <si>
    <t xml:space="preserve">Viaticos  en el interior </t>
  </si>
  <si>
    <t>Arrendamiento de edificios y locales (Oficina Central zona 01)</t>
  </si>
  <si>
    <t>Arrendamiento de edificios y locales (Bodea zona 18)</t>
  </si>
  <si>
    <t xml:space="preserve">Arrendamiento de máquinas y equipo de oficina </t>
  </si>
  <si>
    <t xml:space="preserve">Mantenimiento y reparación de medios de transporte </t>
  </si>
  <si>
    <t>Mantenimiento y repáración de otras maquinarias y equipo (Extintores)</t>
  </si>
  <si>
    <t>Mantenimiento y reparación de instalaciones</t>
  </si>
  <si>
    <t>Soporte técnico informático para configuración y actualización de programas</t>
  </si>
  <si>
    <t>Unidad</t>
  </si>
  <si>
    <t>Primas y gastos de seguros y fianzas</t>
  </si>
  <si>
    <t>Impuestos, derechos y tasas</t>
  </si>
  <si>
    <t xml:space="preserve">Servicios de atención y protocolo </t>
  </si>
  <si>
    <t>Otros Servicios</t>
  </si>
  <si>
    <t>Azúcar</t>
  </si>
  <si>
    <t>Bolsa</t>
  </si>
  <si>
    <t xml:space="preserve">Café </t>
  </si>
  <si>
    <t>Paquete</t>
  </si>
  <si>
    <t xml:space="preserve">Refacción </t>
  </si>
  <si>
    <t xml:space="preserve">Desayuno </t>
  </si>
  <si>
    <t xml:space="preserve">Cena </t>
  </si>
  <si>
    <t>Agua</t>
  </si>
  <si>
    <t>Botella</t>
  </si>
  <si>
    <t>Garrafón</t>
  </si>
  <si>
    <t>Galleta</t>
  </si>
  <si>
    <t>Té de manzanilla</t>
  </si>
  <si>
    <t>Caja</t>
  </si>
  <si>
    <t>Té de pericón</t>
  </si>
  <si>
    <t>Cáñamo</t>
  </si>
  <si>
    <t>Rollo</t>
  </si>
  <si>
    <t>Camisa</t>
  </si>
  <si>
    <t xml:space="preserve">Pantalón </t>
  </si>
  <si>
    <t xml:space="preserve">Papel bond carta </t>
  </si>
  <si>
    <t>Resma</t>
  </si>
  <si>
    <t>Papel bond oficio</t>
  </si>
  <si>
    <t>Papel bond doble carta</t>
  </si>
  <si>
    <t xml:space="preserve">Cartulina Opalina 220 gramos 100 U;  Gramaje: 220 Gramos;  Tamaño: Carta; </t>
  </si>
  <si>
    <t>Papel de escritorio 120 gms carta</t>
  </si>
  <si>
    <t>Papel construcción oficio</t>
  </si>
  <si>
    <t>Masking tape 1"</t>
  </si>
  <si>
    <t>Toalla</t>
  </si>
  <si>
    <t>folder carta</t>
  </si>
  <si>
    <t>paquete</t>
  </si>
  <si>
    <t>folder oficio</t>
  </si>
  <si>
    <t>folder colores carta</t>
  </si>
  <si>
    <t>folder colores oficio</t>
  </si>
  <si>
    <t>Sobre media carta</t>
  </si>
  <si>
    <t>Sobre doble carta</t>
  </si>
  <si>
    <t>Sobre oficio</t>
  </si>
  <si>
    <t xml:space="preserve">Sobre Manila Clase: Manila;  Tamaño: Carta; </t>
  </si>
  <si>
    <t>Papel higiénico</t>
  </si>
  <si>
    <t>Caja para archivo</t>
  </si>
  <si>
    <t>Servilletas</t>
  </si>
  <si>
    <t>Masking tape (2 PULGADA)</t>
  </si>
  <si>
    <t xml:space="preserve">Folder Color T/Oficio; Clase: Manila;  Tamaño: Legal; </t>
  </si>
  <si>
    <t xml:space="preserve">Sobre Manila Tamaño: Doble oficio; </t>
  </si>
  <si>
    <t xml:space="preserve">Sobre Manila Tamaño: Legal; </t>
  </si>
  <si>
    <t>Archivador carta</t>
  </si>
  <si>
    <t>Libro de actas empartado 100 hojas</t>
  </si>
  <si>
    <t>Bloc Adhesivo 3"x3"</t>
  </si>
  <si>
    <t>Cuaderno</t>
  </si>
  <si>
    <t>Archivador medio oficio</t>
  </si>
  <si>
    <t>Libro de Actas 200 Hojas</t>
  </si>
  <si>
    <t xml:space="preserve">Libro de actas 400 hojas </t>
  </si>
  <si>
    <t xml:space="preserve">Cuaderno Cantidad de hojas: 100 ;  Clase: Espiral;  Estilo de hoja: Con líneas;  Tamaño: Carta;  Tipo de papel: Bond; </t>
  </si>
  <si>
    <t>Suscripción Diario Oficial</t>
  </si>
  <si>
    <t>Formulario 1-h</t>
  </si>
  <si>
    <t xml:space="preserve">Llantas y neumáticos </t>
  </si>
  <si>
    <t xml:space="preserve">Guantes </t>
  </si>
  <si>
    <t>Par</t>
  </si>
  <si>
    <t>Sapito (sanitario)</t>
  </si>
  <si>
    <t>unidad</t>
  </si>
  <si>
    <t>Cloro</t>
  </si>
  <si>
    <t xml:space="preserve">Bote </t>
  </si>
  <si>
    <t xml:space="preserve">Combustible </t>
  </si>
  <si>
    <t>Cupón</t>
  </si>
  <si>
    <t>Combustible</t>
  </si>
  <si>
    <t>Insecticida</t>
  </si>
  <si>
    <t>Litro</t>
  </si>
  <si>
    <t>Tóner Ce278a; Color:  Negro; Uso:  Impresora; Número:  78a</t>
  </si>
  <si>
    <t>Tóner Cf230a; Color:  Negro; Uso:  Impresora</t>
  </si>
  <si>
    <t>Tóner Código: W3210a; Color: Negro;</t>
  </si>
  <si>
    <t>Tóner Código: W3211a; Color: Cian;Número 215a; Uso: Impresora</t>
  </si>
  <si>
    <t>Tóner Código: W2312a; Color: Amarillo;Número 215a; Uso: Impresora</t>
  </si>
  <si>
    <t>Tóner Código: W2313a; Color: Magneta;Número 215a; Uso: Impresora</t>
  </si>
  <si>
    <t>Tóner Código: W1510a; Color: Negro;Número 151a; Uso: Impresora</t>
  </si>
  <si>
    <t>Tinta T544120-Al; Color:  Negro; Uso:  Impresora;</t>
  </si>
  <si>
    <t>Tinta T544220-Al; Color:  Cian; Uso:  Impresora;</t>
  </si>
  <si>
    <t>Tinta T544320-Al; Color:  Magenta; Uso:  Impresora;</t>
  </si>
  <si>
    <t>Tóner Código: Cb435a; Color: Negro;Uso: Impresora</t>
  </si>
  <si>
    <t>Tóner Ce310a; Color:  Negro; Uso:  Impresora;</t>
  </si>
  <si>
    <t>Tóner Ce314a; Color:  Negro; Uso:  Impresora;</t>
  </si>
  <si>
    <t xml:space="preserve">Tinta Gi-190;  Color: Negro;  Uso: Impresora; </t>
  </si>
  <si>
    <t xml:space="preserve">Tinta Gi-190c;  Color: Cian;  Uso: Impresora; </t>
  </si>
  <si>
    <t xml:space="preserve">Tinta Gi-190m;  Color: Magenta;  Uso: Impresora; </t>
  </si>
  <si>
    <t xml:space="preserve">Tinta Gi-190y;  Color: Amarillo;  Uso: Impresora; </t>
  </si>
  <si>
    <t>Tinta T6641; Color:  Negro; Uso:  Impresora;</t>
  </si>
  <si>
    <t>bolsa para basura extragrande</t>
  </si>
  <si>
    <t>bolsa para basura grande</t>
  </si>
  <si>
    <t>bolsa para basura pequeña</t>
  </si>
  <si>
    <t xml:space="preserve">Funda </t>
  </si>
  <si>
    <t>peine</t>
  </si>
  <si>
    <t>caja</t>
  </si>
  <si>
    <t>Archivador</t>
  </si>
  <si>
    <t>Pastas Plásticas</t>
  </si>
  <si>
    <t>Folder</t>
  </si>
  <si>
    <t>abrillantador</t>
  </si>
  <si>
    <t>envase</t>
  </si>
  <si>
    <t>Silicón</t>
  </si>
  <si>
    <t>Cedazo mosquitero</t>
  </si>
  <si>
    <t>rollo</t>
  </si>
  <si>
    <t>Hule para sello</t>
  </si>
  <si>
    <t>Grapa industrial</t>
  </si>
  <si>
    <t>Marcador</t>
  </si>
  <si>
    <t>Lápiz</t>
  </si>
  <si>
    <t>Bolígrafo negro</t>
  </si>
  <si>
    <t>Bolígrafo azul</t>
  </si>
  <si>
    <t>Tape (cinta adhesiva) 2"</t>
  </si>
  <si>
    <t>banderitas</t>
  </si>
  <si>
    <t>Marcador resaltador</t>
  </si>
  <si>
    <t>tape magico</t>
  </si>
  <si>
    <t>tachuela</t>
  </si>
  <si>
    <t xml:space="preserve">Clip </t>
  </si>
  <si>
    <t>humecedor</t>
  </si>
  <si>
    <t>goma de pegar</t>
  </si>
  <si>
    <t>bote</t>
  </si>
  <si>
    <t>clips</t>
  </si>
  <si>
    <t>clip</t>
  </si>
  <si>
    <t>Borrador</t>
  </si>
  <si>
    <t>cd-r</t>
  </si>
  <si>
    <t>dvd -r</t>
  </si>
  <si>
    <t xml:space="preserve">Prensa Papel Pequeño ;  Dimensión: 1 Pulgadas;  Material: Metal;  Tipo: Binder; </t>
  </si>
  <si>
    <t xml:space="preserve">Clip;  Dimensión: 2 Pulgadas;  Material: Metal;  Tipo: Binder; </t>
  </si>
  <si>
    <t>Set de marcadores resaltadores</t>
  </si>
  <si>
    <t>Empaque</t>
  </si>
  <si>
    <t>Set de banderitas y bloc adhesivo</t>
  </si>
  <si>
    <t>marcador permanente industrial</t>
  </si>
  <si>
    <t>lapiceros rojos; Color: Rojo; Tipo de punta: Mediano;</t>
  </si>
  <si>
    <t>almohadillas para sellos Shiny Printer S823</t>
  </si>
  <si>
    <t>Marcador para rotular CD; Color: Negro; Uso: Rotular cd;</t>
  </si>
  <si>
    <t>Sacapuntas de Metal Pequeño; Con depósito: Si; Número de orificios: 1; Tipo: Plástico;</t>
  </si>
  <si>
    <t>detergente</t>
  </si>
  <si>
    <t>bolsa</t>
  </si>
  <si>
    <t>toalla para trapear</t>
  </si>
  <si>
    <t>desodorante ambiental</t>
  </si>
  <si>
    <t>esponja lavatrastos</t>
  </si>
  <si>
    <t xml:space="preserve">desinfectante </t>
  </si>
  <si>
    <t>limpiador</t>
  </si>
  <si>
    <t>jabon lavatrastos</t>
  </si>
  <si>
    <t>tarro</t>
  </si>
  <si>
    <t>jabon en bola</t>
  </si>
  <si>
    <t>cepillo</t>
  </si>
  <si>
    <t>escoba</t>
  </si>
  <si>
    <t>jabon de manos</t>
  </si>
  <si>
    <t>paño limpiador</t>
  </si>
  <si>
    <t>multilimpiador</t>
  </si>
  <si>
    <t>Envase</t>
  </si>
  <si>
    <t>Aromatizante</t>
  </si>
  <si>
    <t>botella</t>
  </si>
  <si>
    <t>Juego de taza con plato</t>
  </si>
  <si>
    <t>Pichel</t>
  </si>
  <si>
    <t>Cafetera</t>
  </si>
  <si>
    <t>Batería aa recargable</t>
  </si>
  <si>
    <t>Extensión eléctrica 10 mts</t>
  </si>
  <si>
    <t>Extensión eléctrica 4 mts</t>
  </si>
  <si>
    <t>Extensión eléctrica 6 mts</t>
  </si>
  <si>
    <t>Cable</t>
  </si>
  <si>
    <t>rollo de 1 mts</t>
  </si>
  <si>
    <t>Accesorios y repuestos en general</t>
  </si>
  <si>
    <t>Maneral</t>
  </si>
  <si>
    <t>Silla ejecutiva</t>
  </si>
  <si>
    <t>Silla Secretarial</t>
  </si>
  <si>
    <t xml:space="preserve">
Gestionar la implementación del Plan Institucional de Respuesta -PIR- de la Seprem</t>
  </si>
  <si>
    <t>Lámpara de emergencia</t>
  </si>
  <si>
    <t>Mantenimiento y reparación de otras maquinarias y equipos</t>
  </si>
  <si>
    <t>Aspiradora</t>
  </si>
  <si>
    <t>Primas y gastos de seguros y fianzas (carros en uso)</t>
  </si>
  <si>
    <t>Primas y gastos de seguros y fianzas (carros nuevos)</t>
  </si>
  <si>
    <t xml:space="preserve">Unidad </t>
  </si>
  <si>
    <t>Silla Presidencial</t>
  </si>
  <si>
    <t xml:space="preserve">Armario de oficina </t>
  </si>
  <si>
    <t>Ventilador</t>
  </si>
  <si>
    <t>Oasis</t>
  </si>
  <si>
    <t>Pago arrendamiento de Sedes departamenales de la Secretaría Presidencial de la Mujer 2025.</t>
  </si>
  <si>
    <t>Arrendamiento de edificios y locales (Sedes departamentales)</t>
  </si>
  <si>
    <t>Administrar de manera óptima y transparente  los recursos financieros, así como facilitar el desempeño eficiente y ágil de la Institución.</t>
  </si>
  <si>
    <t>Dirección Financiera</t>
  </si>
  <si>
    <t>Papel</t>
  </si>
  <si>
    <t>Casco Plástico</t>
  </si>
  <si>
    <t>Alambre de amarre</t>
  </si>
  <si>
    <t>Libras</t>
  </si>
  <si>
    <t>Serrucho</t>
  </si>
  <si>
    <t>Almadana Octagonal</t>
  </si>
  <si>
    <t>Desarmador</t>
  </si>
  <si>
    <t>Juego</t>
  </si>
  <si>
    <t>Dsarmador Cangrejo</t>
  </si>
  <si>
    <t>Alicate de Punta</t>
  </si>
  <si>
    <t>Alicate diagonal</t>
  </si>
  <si>
    <t>Vise Grip Quijada Curva</t>
  </si>
  <si>
    <t>Alicate articulado</t>
  </si>
  <si>
    <t>Metro</t>
  </si>
  <si>
    <t>Alicate Electricista</t>
  </si>
  <si>
    <t>Cuchilla</t>
  </si>
  <si>
    <t>Martillo Uña</t>
  </si>
  <si>
    <t>Darmador</t>
  </si>
  <si>
    <t>Cinturon</t>
  </si>
  <si>
    <t xml:space="preserve">Lentes </t>
  </si>
  <si>
    <t>Grabador Eléctrico</t>
  </si>
  <si>
    <t>Guantes</t>
  </si>
  <si>
    <t>Posicionar a la Seprem como la entidad asesora y coordinadora para el desarrollo integral de las mujeres guatemaltecas</t>
  </si>
  <si>
    <t>Actualizar  e implementar la estrategia de comunicación social para el cambio de comportamiento para la eliminacion de los estereotipos y roles de género</t>
  </si>
  <si>
    <t>Otros servicios</t>
  </si>
  <si>
    <t>Portabanner</t>
  </si>
  <si>
    <t xml:space="preserve">Banderas </t>
  </si>
  <si>
    <t>Porta nombres (personificador)</t>
  </si>
  <si>
    <t xml:space="preserve">Tela </t>
  </si>
  <si>
    <t>Micrófono inalámbrico de mano</t>
  </si>
  <si>
    <t>Sistema de micrófono inalámbrico de solapa</t>
  </si>
  <si>
    <t>Accesorios y repuestos en general (Adaptador de lente)</t>
  </si>
  <si>
    <t>Accesorios y repuestos en general (Cable HDMI)</t>
  </si>
  <si>
    <t>Accesorios y repuestos en general (Flash)</t>
  </si>
  <si>
    <t xml:space="preserve">Asta para bandera  </t>
  </si>
  <si>
    <t xml:space="preserve">Impresión, encuadernación y reproducción </t>
  </si>
  <si>
    <t>Pódium</t>
  </si>
  <si>
    <t>Cámara fotográfica</t>
  </si>
  <si>
    <t xml:space="preserve">Unidades </t>
  </si>
  <si>
    <t>Accesorios y repuestos en general (Lente fotográfico digital)</t>
  </si>
  <si>
    <t>Gestionar espacios de coordinación y socialización sobre el avance en la equidad entre hombres y mujeres en el marco de la interseccionalidad de Derechos</t>
  </si>
  <si>
    <t>Entidades públicas asistidas técnicamente en el abordaje de la comunicación y generación de estadísticas sobre brechas de inequidad y desigualdad entre hombres y mujeres</t>
  </si>
  <si>
    <t>Asesoría técnica  a entidades públicas en el abordaje de la comunicación para el cambio de comportamiento respecto de la equidad e igualdad entre hombres y mujeres.</t>
  </si>
  <si>
    <t>Apoyo en los talleres regionales con el personal técnico de la Seprem, para el proceso de Actualización de la Politica Nacional de Promoción y Desarrollo Integral de las Mujeres -PNPDIM-</t>
  </si>
  <si>
    <t>Apoyo para el proceso de Actualización de la Politica Nacional de Promoción y Desarrollo Integral de las Mujeres -PNPDIM-</t>
  </si>
  <si>
    <t>Apoyo en eventos de socialización de los resultados de participación sociopolítica de la mujer en el COMUDE y en las municipalidades</t>
  </si>
  <si>
    <t>Evaluar el ambiente y estructura de control interno de las diferentes direcciones y unidades que conforman la Secretaría.</t>
  </si>
  <si>
    <t>Unidad de Auditoría Interna</t>
  </si>
  <si>
    <t>Apoyo para el proceso de actualización de la política nacional de promoción y desarrollo integral de las mujeres -PNPDIM-</t>
  </si>
  <si>
    <t xml:space="preserve">Gestionar el diseño, implementación y control de los sistemas informáticos para el funcionamiento de la Seprem </t>
  </si>
  <si>
    <t>Dirección de Informática</t>
  </si>
  <si>
    <t xml:space="preserve">Espuma Limpiadora </t>
  </si>
  <si>
    <t>Envase 590 ml</t>
  </si>
  <si>
    <t xml:space="preserve"> Q             50.00</t>
  </si>
  <si>
    <t xml:space="preserve">Limpia Contacto  </t>
  </si>
  <si>
    <t>Cable de red UTP</t>
  </si>
  <si>
    <t xml:space="preserve"> Q         1,400.00</t>
  </si>
  <si>
    <t>Tarjetas de red inalambrica</t>
  </si>
  <si>
    <t> </t>
  </si>
  <si>
    <t xml:space="preserve"> Q            300.00</t>
  </si>
  <si>
    <t>Apuntadores láser</t>
  </si>
  <si>
    <t xml:space="preserve"> Q            400.00</t>
  </si>
  <si>
    <t>Discos externos 4Tb</t>
  </si>
  <si>
    <t xml:space="preserve"> Q         1,420.00</t>
  </si>
  <si>
    <t>Baterías para UPS</t>
  </si>
  <si>
    <t xml:space="preserve">Lectores de CD </t>
  </si>
  <si>
    <t xml:space="preserve"> Q         1,000.00</t>
  </si>
  <si>
    <t>Mouse inalámbricos</t>
  </si>
  <si>
    <t xml:space="preserve"> Q            200.00</t>
  </si>
  <si>
    <t>Memorias Ram para computadoras portátiles</t>
  </si>
  <si>
    <t xml:space="preserve"> Q            445.00</t>
  </si>
  <si>
    <t>Aire acondicionado</t>
  </si>
  <si>
    <t>Servicios para cableado estructurado</t>
  </si>
  <si>
    <t>Proyector</t>
  </si>
  <si>
    <t xml:space="preserve"> Q         4,000.00</t>
  </si>
  <si>
    <t>Televisor</t>
  </si>
  <si>
    <t>Equipo de seguridad de red Firewall</t>
  </si>
  <si>
    <t xml:space="preserve"> Q       70,000.00</t>
  </si>
  <si>
    <t>Teléfono digital IP</t>
  </si>
  <si>
    <t>Punto de acceso inalámbrico</t>
  </si>
  <si>
    <t xml:space="preserve"> Q         2,300.00</t>
  </si>
  <si>
    <t>Switch de red administrable</t>
  </si>
  <si>
    <t>Computadora de Escritorio</t>
  </si>
  <si>
    <t xml:space="preserve"> Q       10,800.00</t>
  </si>
  <si>
    <t>Servidor en rack</t>
  </si>
  <si>
    <t xml:space="preserve"> Q       86,000.00</t>
  </si>
  <si>
    <t>UPS</t>
  </si>
  <si>
    <t xml:space="preserve"> Q            470.59</t>
  </si>
  <si>
    <t>Computadora Portátil</t>
  </si>
  <si>
    <t xml:space="preserve"> Q       13,000.00</t>
  </si>
  <si>
    <t>Computadora de Escritorio de alto rendimiento</t>
  </si>
  <si>
    <t xml:space="preserve"> Q       22,000.00</t>
  </si>
  <si>
    <t>Unidad de poder ininterrumpido (ups)</t>
  </si>
  <si>
    <t xml:space="preserve"> Q         1,100.00</t>
  </si>
  <si>
    <t>Impresora multifuncional con sistema continuo de tinta</t>
  </si>
  <si>
    <t xml:space="preserve"> Q         1,800.00</t>
  </si>
  <si>
    <t xml:space="preserve">Impresora </t>
  </si>
  <si>
    <t xml:space="preserve"> Q         4,500.00</t>
  </si>
  <si>
    <t>Impresora multifuncional</t>
  </si>
  <si>
    <t xml:space="preserve"> Q         4,800.00</t>
  </si>
  <si>
    <t>Escáner</t>
  </si>
  <si>
    <t xml:space="preserve"> Q         5,000.00</t>
  </si>
  <si>
    <t xml:space="preserve"> Q         8,000.00</t>
  </si>
  <si>
    <t xml:space="preserve">Computadora de Escritorio </t>
  </si>
  <si>
    <t xml:space="preserve">Servidor </t>
  </si>
  <si>
    <t>Estaciones de Trabajo (Computadora de Alto Rendimiento)</t>
  </si>
  <si>
    <t>Impresora multifuncional con sistema de bolsas de tinta</t>
  </si>
  <si>
    <t>1.1.1) Asistencia técnica para el desarrollo informático de la Plataforma de Políticas Públicas. Incluyen los módulos de Plan K´atun, Política General de Gobierno (PGG), Políticas Públicas, planes locales y Acuerdos Internacionales.</t>
  </si>
  <si>
    <t>081</t>
  </si>
  <si>
    <t>1.1.2) Asistencia técnica para el desarrollo informático de la Plataforma de Planificación y Programación. Incluye los módulos de Planificación estratégica, Planificación multianual y Planificación operativa anual. (11*15000)</t>
  </si>
  <si>
    <t>1.1.3) Asistencia técnica para el desarrollo informático de la Plataforma de Seguimiento. Incluye los módulos Participación Socio Política, Ficha técnica, Serie de datos, Comparación de indicadores, Seguimiento a sentencias internacionales y nacionales, Seguimiento a leyes e iniciativas de leyes, Clasificador Presupuestario con Enfoque de Género (CPEG) y PNPDIM. (2*11*16000)</t>
  </si>
  <si>
    <t xml:space="preserve">1.1.4) Asistencia técnica para la consolidación e integración de las plataformas y sus respectivos módulos al sistema de Seguimiento y Evaluación (12*17000) </t>
  </si>
  <si>
    <t>1.1.7) Adquisición de equipo de cómputo para el funcionamiento e Implementación del Sistema de Seguimiento y Evaluación de la PNPDIM</t>
  </si>
  <si>
    <t>Servidor</t>
  </si>
  <si>
    <t>Identificar y gestionar recursos técnicos y financieros según las lineas de cooperación del donante que apoyan al cumplimiento del mandato institucional de la SEPREM</t>
  </si>
  <si>
    <t>Unidad de Cooperación</t>
  </si>
  <si>
    <t>Desayuno</t>
  </si>
  <si>
    <t>Informar y rendir cuentas sobre la implementación y ejecución de recursos técnicos y financieros aprobados</t>
  </si>
  <si>
    <t>Apoyo en los talleres regionales con el personal técnico de la seprem, para el proceso de actualización de la Política Nacional de Promoción y Desarrollo Integral de las Mujeres -PNPDIM-</t>
  </si>
  <si>
    <t>Contratación de auditoria externa</t>
  </si>
  <si>
    <t>Servicio de auditoría externa para revisión de ejecución financiera</t>
  </si>
  <si>
    <t>Reuniones de socialización de avance del proyecto a nivel central y territorial</t>
  </si>
  <si>
    <t>Gestionar la informacion pública de conformidad con la ley y procedimientos internos de la Seprem</t>
  </si>
  <si>
    <t>Unidad de Información Pública</t>
  </si>
  <si>
    <t>Análisis y asesoría jurídica en asuntos sometidos a consideración por la Secretaría Presidencial de la Mujer y órganos de la Seprem.</t>
  </si>
  <si>
    <t>Unidad de Asuntos Jurídicos</t>
  </si>
  <si>
    <t>Administración de la nómina Actividad 001</t>
  </si>
  <si>
    <t>Dirección de Recursos Humanos</t>
  </si>
  <si>
    <t>SI</t>
  </si>
  <si>
    <t>Gestionar la dotación y promover el desarrollo del recurso humano de la Secretaría, mediante procesos eficientes y transparentes, para el logro de los objetivos institucionales</t>
  </si>
  <si>
    <t>Servicios profesionales en programación de sistemas</t>
  </si>
  <si>
    <t>Consultoría para el desarrollo de sistemas en entornos web</t>
  </si>
  <si>
    <t>144969  </t>
  </si>
  <si>
    <t>Servicios para el desarrollo de instrumentos orientativos para la conducción estratégica institucional</t>
  </si>
  <si>
    <t>Asesoría para el fortalecimiento de las capacidades de respuesta institucionales respecto de la derivación para atención de casos de violencia contra las mujeres</t>
  </si>
  <si>
    <t>189</t>
  </si>
  <si>
    <t>Servicios para redacción de informe y apartados de datos estadísticos de la convención para la eliminación de todas las formas de discriminación contra la mujer</t>
  </si>
  <si>
    <t>Servicios para generar bases de la incorporación de las entidades al gabinete de desarrollo económico (gabeco)</t>
  </si>
  <si>
    <t>Consultoría en gestión para la mejora de los procesos administrativos internos</t>
  </si>
  <si>
    <t>Servicio para la elaboración de informe de evaluación y sistematización de información para la actualización de la Política Nacional de Promoción y Desarrollo Integral de la Mujer (PNPDIM)</t>
  </si>
  <si>
    <t>Administración de la nómina Actividad 002</t>
  </si>
  <si>
    <t>Actualización de la Politica Nacional de Promoción y Desarrollo Integral de las Mujeres -PNPDIM-</t>
  </si>
  <si>
    <t>Dirección de Gestión de Políticas Públicas para Equidad entre Hombres y Mujeres</t>
  </si>
  <si>
    <t>Asistencia técnica y coordinación de espacios estratégicos a nivel político y técnico al sistema de consejos de desarrollo.</t>
  </si>
  <si>
    <t xml:space="preserve"> Q   90.00</t>
  </si>
  <si>
    <t>Asistencia técnica y coordinación de espacios estratégicos a nivel político y técnico para la incorporación de intervenciones para reducción de brechas de inequidad entre hombres y mujeres a nivel sectorial y territorial.</t>
  </si>
  <si>
    <t xml:space="preserve"> Q  420.00</t>
  </si>
  <si>
    <t>Coordinación de espacios estratégicos (Consejo Consultivo, MTM, CONAPREVI)</t>
  </si>
  <si>
    <t>Coordinación para la socialización de los resultados del estudio de la participación sociopolítica de la mujer en el COMUDE y en las municipalidades</t>
  </si>
  <si>
    <t>Representación Técnica a nivel internacional en espacios estratégicos  para el seguimiento de los derechos humanos de las mujeres</t>
  </si>
  <si>
    <t>Reuniones de Fortalecimiento a Representantes de Organizaciones de Mujeres -ROM- ante los Consejos Departamentales de Desarrollo -CODEDE- del Sistema de Consejo de Desarrollo Urbano y Rural -SISCODE</t>
  </si>
  <si>
    <t xml:space="preserve"> Q  140.00</t>
  </si>
  <si>
    <t xml:space="preserve"> Q  100.00</t>
  </si>
  <si>
    <t xml:space="preserve"> Q  110.00</t>
  </si>
  <si>
    <t>Reuniones de alto nivel (ministerios y municipalidades) para la incorporación del Enfoque de Equidad en la oferta programática</t>
  </si>
  <si>
    <t>Reuniones para facilitación de lineamientos  técnicos al personal de la DGPPEHM.</t>
  </si>
  <si>
    <t>Papel bond</t>
  </si>
  <si>
    <t>Pliego</t>
  </si>
  <si>
    <t>Papel arcoiris</t>
  </si>
  <si>
    <t>Block</t>
  </si>
  <si>
    <t>Cartulina</t>
  </si>
  <si>
    <t>Etiquetas</t>
  </si>
  <si>
    <t>Masking tape</t>
  </si>
  <si>
    <t>Sobres</t>
  </si>
  <si>
    <t>Block adhesivo</t>
  </si>
  <si>
    <t>Bolígrafo</t>
  </si>
  <si>
    <t>Tape</t>
  </si>
  <si>
    <t>Clips</t>
  </si>
  <si>
    <t>Procesos formativos para lideresas de organizaciones de mujeres mayas, garífunas, afrodescendientes, xinkas, mestizas o ladinas de los departamentos.</t>
  </si>
  <si>
    <t>Elaborar o actualizar marcos conceptuales o metodologías relacionadas con los derechos humanos de las mujeres y equidad entre hombres y mujeres</t>
  </si>
  <si>
    <t>Dirección de Gestión de la Información</t>
  </si>
  <si>
    <t>Elaborar estudios relacionados con los derechos humanos de las mujeres o equidad entre hombres y mujeres</t>
  </si>
  <si>
    <t>Recopilar información sobre la situación y condición de las mujeres en el país</t>
  </si>
  <si>
    <t xml:space="preserve"> Q          90.00</t>
  </si>
  <si>
    <t xml:space="preserve"> Q        140.00</t>
  </si>
  <si>
    <t xml:space="preserve"> Q          30.00</t>
  </si>
  <si>
    <t>Participación de las mujeres en los Comude</t>
  </si>
  <si>
    <t>1.1.5) Asistencia técnica para la realización de pruebas de funcionalidad y estrés de la plataforma de Políticas Públicas y, Planificación y Programación (4*12000)</t>
  </si>
  <si>
    <t>1.1.6) Asistencia técnica para la realización de pruebas de funcionalidad y estrés de la plataforma de seguimiento y aula virtual (4*12000)</t>
  </si>
  <si>
    <t>1.2.1) Talleres de validación de los diferentes módulos desarrollados para la plataforma de políticas públicas</t>
  </si>
  <si>
    <t>Galleta sin glutten</t>
  </si>
  <si>
    <t xml:space="preserve">1.2.2) Talleres de validación de los diferentes módulos desarrollados para la plataforma de Planificación y Programación </t>
  </si>
  <si>
    <t>1.2.3) Talleres de validación de los diferentes módulos desarrollados para la plataforma de Seguimiento.</t>
  </si>
  <si>
    <t>1.2.4) Talleres de validación de los diferentes módulos desarrollados para la plataforma de Aula Virtual</t>
  </si>
  <si>
    <t xml:space="preserve">1.2.6)  Reunión de socialización interinstitucional del Sistema de S&amp;E </t>
  </si>
  <si>
    <t>Brazo gitano</t>
  </si>
  <si>
    <t>Servicio de control de calidad de la información sistematizada para la actualización de la política nacional de promoción y desarrollo integral de la mujer</t>
  </si>
  <si>
    <t>Servicio de sistematización de la información desarrollada para la actualización de la política nacional de promoción y desarrollo integral de la mujer</t>
  </si>
  <si>
    <t>Consultoría para la logística e implementación de capacitaciones en sus distintas modalidades</t>
  </si>
  <si>
    <t>Servicio para la elaboración de malla curricular</t>
  </si>
  <si>
    <t>Brindar asistencia técnica para la producción de información estadística que evidencie brechas de inequidad entre hombres y mujeres</t>
  </si>
  <si>
    <t xml:space="preserve"> Q          20.00</t>
  </si>
  <si>
    <t>Reuniones (10) de coordinación para los procesos metodológicos y técnicos para la actualización de la PNPDIM que contemplen aspectos de acceso a estudios económicos, a un piso básico de protección social, y en la construcción del sistema de seguimiento (resultados, metas e indicadores) y evaluación de la política pública.</t>
  </si>
  <si>
    <t>Coordinación y asesoría para el seguimiento del  cumplimiento de medidas relacionadas con recomendaciones de los sistemas de protección de derechos humanos y sentencias internacionales contra el Estado de Guatemala en materia de derechos humanos de las mujeres.</t>
  </si>
  <si>
    <t>Dirección de Análisis Jurídico y Control de Convencionalidad</t>
  </si>
  <si>
    <t>Apoyo para el proceso de  actualización de la Política Nacional de Promoción y Desarrollo Integral de las Mujeres -PNPDIM-</t>
  </si>
  <si>
    <t>Informes y análisis de seguimiento de políticas públicas y compromisos internacionales para la equidad entre hombres y mujeres a entes rectores, gobiernos locales y sistemas de protección de derechos humanos.</t>
  </si>
  <si>
    <t>Almuerzos</t>
  </si>
  <si>
    <t>Desayunos</t>
  </si>
  <si>
    <t xml:space="preserve"> Q  90.00</t>
  </si>
  <si>
    <t>Informes de representación del Estado en materia de Derechos Humanos de las Mujeres ante mecanismos nacionales e internacionales</t>
  </si>
  <si>
    <t>Total general</t>
  </si>
  <si>
    <t>PROGRAMACION MENSUAL PRODUCTO-SUBPRODUCTO-ACCIONES</t>
  </si>
  <si>
    <t>PROGRAMA</t>
  </si>
  <si>
    <t>SUBPROGRAMA</t>
  </si>
  <si>
    <t>PROYECTO</t>
  </si>
  <si>
    <t>ACTIVIDAD</t>
  </si>
  <si>
    <t>OBRA</t>
  </si>
  <si>
    <t>CODIGO SNIP</t>
  </si>
  <si>
    <t>PRODUCTO  / SUBPRODUCTO /ACCIONES</t>
  </si>
  <si>
    <t>Cuantificación de metas  2025</t>
  </si>
  <si>
    <t xml:space="preserve">Ene  </t>
  </si>
  <si>
    <t xml:space="preserve">Feb       </t>
  </si>
  <si>
    <t xml:space="preserve">Mar </t>
  </si>
  <si>
    <t xml:space="preserve">Abr </t>
  </si>
  <si>
    <t xml:space="preserve">May </t>
  </si>
  <si>
    <t xml:space="preserve">Jun </t>
  </si>
  <si>
    <t xml:space="preserve">Jul </t>
  </si>
  <si>
    <t xml:space="preserve">Ago </t>
  </si>
  <si>
    <t xml:space="preserve">Sep </t>
  </si>
  <si>
    <t xml:space="preserve">Oct </t>
  </si>
  <si>
    <t>Nov</t>
  </si>
  <si>
    <t xml:space="preserve">Dic </t>
  </si>
  <si>
    <t>META FÍSICA Y FINANCIERA</t>
  </si>
  <si>
    <t>RESPONSABLE</t>
  </si>
  <si>
    <t>Monitoreo de avances de metas físicas  y consolidación del informe de gestión institucional</t>
  </si>
  <si>
    <t>Planificación</t>
  </si>
  <si>
    <t>Elaborar reporte de ejecución de metas físicas institucionales (producto y subproducto)</t>
  </si>
  <si>
    <t>Elaborar en coordinación con los órganos de la Seprem los Informes Institucionales y la Memoria de Labores de la Institución, de conformidad con los lineamientos establecidos por los entes rectores</t>
  </si>
  <si>
    <t>Diseñar y coordinar un sistema de seguimiento y evaluación de la gestión institucional, con base en la gestión por resultados. (Siplán).</t>
  </si>
  <si>
    <t>Conducir el sistema de seguimiento y evaluación de costos, con base en la gestión por resultados y los lineamientos establecidos por el Ministerio de Finanzas Públicas, como ente rector del sistema presupuestario</t>
  </si>
  <si>
    <t>Participar con la Dirección Financiera, en la elaboración del anteproyecto de presupuesto de la Seprem, en coordinación con los diferentes órganos de la Institución</t>
  </si>
  <si>
    <t>Proveer a la Dirección Financiera, los insumos necesarios para la elaboración del Informe de Rendición de Cuentas</t>
  </si>
  <si>
    <t>Secretaria</t>
  </si>
  <si>
    <t>Subsecretaria</t>
  </si>
  <si>
    <t>Administración</t>
  </si>
  <si>
    <t>Gestionar la implementación del Plan Institucional de Respuesta -PIR- de la Seprem</t>
  </si>
  <si>
    <t>Financiero</t>
  </si>
  <si>
    <t>CS</t>
  </si>
  <si>
    <t>Actualizar  e implementar  la estrategia de comunicación social para el cambio de comportamiento para la eliminación de los estereotipos y roles de género</t>
  </si>
  <si>
    <t>Elaborar el Plan Anual de Auditoría de conformidad con las normas establecidas.</t>
  </si>
  <si>
    <t>UDAI</t>
  </si>
  <si>
    <t>Brindar a las diferentes direcciones y unidades de la Secretaría asesoría en asuntos administrativos, financieros y de gestión; asi como emitir y dar seguimiento a las recomendaciones que contribuyan a la eficiencia de la gestión institucional.</t>
  </si>
  <si>
    <t>Elaborar informes para el cumplimiento de la normativa establecida para las Unidades de Auditoría Interna.</t>
  </si>
  <si>
    <t>Gestionar y velar por el buen estado y uso del equipo tecnológico de la Seprem</t>
  </si>
  <si>
    <t>Informática</t>
  </si>
  <si>
    <t>Implementación, mantenimiento y soporte del sistema de seguimiento y evaluación</t>
  </si>
  <si>
    <t>1.1.1) Asistencia técnica para el desarrollo informático de la Plataforma de Políticas Públicas. Incluye los módulos de Plan K´atun, Política General de Gobierno (PGG), Políticas Públicas, planes locales y Acuerdos Internacionales.</t>
  </si>
  <si>
    <t>Cooperación</t>
  </si>
  <si>
    <t>UIP</t>
  </si>
  <si>
    <t xml:space="preserve">Capacitar al personal de Seprem en temas de Información Pública y Transparencia. </t>
  </si>
  <si>
    <t>Elaborar y presentar informes de transparencia a instancias correspondientes.</t>
  </si>
  <si>
    <t>Asuntos</t>
  </si>
  <si>
    <t xml:space="preserve">Documento
</t>
  </si>
  <si>
    <t>RRHH</t>
  </si>
  <si>
    <t>Gestionar  las acciones administrativas,  pago de salarios y otras remuneraciones del personal de la  Seprem de conformidad con la ley.</t>
  </si>
  <si>
    <t>Subproducto 1: Entidades públicas y espacios estratégicos con asesoría y acompañamiento técnico para la gestión de políticas públicas con enfoque de control de convencionalidad.</t>
  </si>
  <si>
    <t>Políticas</t>
  </si>
  <si>
    <t>Informes del Clasificador Presupuestario con Enfoque de Género CPEG para incorporar el enfoque de equidad entre hombres y mujeres en instancias rectoras y gobiernos locales.</t>
  </si>
  <si>
    <t>Eventos</t>
  </si>
  <si>
    <t>Informe de avances de Agenda estratégica para el abordaje de los derechos humanos desde el enfoque de interseccionalidad.</t>
  </si>
  <si>
    <t>Actualización de Agendas estratégicas para el abordaje de los derechos humanos desde el enfoque de interseccionalidad.</t>
  </si>
  <si>
    <t>Informe de sistematización de procesos formativos desarrollados.</t>
  </si>
  <si>
    <t>Análisis</t>
  </si>
  <si>
    <t>DGI</t>
  </si>
  <si>
    <t>Elaborar mallas curriculares para: 1) lideresas de organizaciones de mujeres mayas, garífunas, afrodescendientes, xinkas, mestizas o ladina de los departamentos. 2) Mujeres integrantes de las Direcciones Municipales de la Mujer DMM, de los departamentos. 3) Representantes de Organizaciones de Mujeres -ROM- ante los Consejos Departamentales de Desarrollo -CODEDE- del Sistema de Consejo de Desarrollo Urbano y Rural -SISCODE- y 4) Unidades de Género, en el marco del Consejo Consultivo.</t>
  </si>
  <si>
    <t>Pago arrendamiento de Sedes departamentales de la Secretaría Presidencial de la Mujer 2025.</t>
  </si>
  <si>
    <t>Subproducto 2:  Entidades públicas asistidas técnicamente en el abordaje de la comunicación y generación de estadísticas sobre brechas de inequidad y desigualdad entre hombres y mujeres.</t>
  </si>
  <si>
    <t>Subproducto 3:   Informes de avances en el cumplimiento de tratados y convenios internacionales, normativas y propuestas de aplicación de estándares internacionales sobre derechos humanos de las mujeres en la gestión de políticas públicas</t>
  </si>
  <si>
    <t>Orientaciones y lineamientos para el análisis y creación del marco legal relacionado con la condición jurídica de las mujeres, dirigidas a las instituciones públicas.</t>
  </si>
  <si>
    <t>Documento de análisis del marco legal y normativa</t>
  </si>
  <si>
    <t xml:space="preserve">Análisis de normativa jurídica relacionados con la equidad entre hombres y mujeres. </t>
  </si>
  <si>
    <t>Propuestas legales con base a análisis de la condición jurídica de las mujeres</t>
  </si>
  <si>
    <t>Informes de avances en la implementación de sentencias internacionales</t>
  </si>
  <si>
    <t>TOTAL  INSTITUCIONAL</t>
  </si>
  <si>
    <t>Etiquetas de fila</t>
  </si>
  <si>
    <t>Suma de Presupuesto vigente 2025</t>
  </si>
  <si>
    <t>(en blanco)</t>
  </si>
  <si>
    <t>Programa</t>
  </si>
  <si>
    <t>Subprograma</t>
  </si>
  <si>
    <t>Actividad</t>
  </si>
  <si>
    <t xml:space="preserve">Cuatrimestre III </t>
  </si>
  <si>
    <t>Total Anual
2025</t>
  </si>
  <si>
    <t>Dirección y coordinación</t>
  </si>
  <si>
    <t>Informes de avances en el cumplimiento de tratados y convenios internacionales, normativas y propuestas de aplicación de estándares internacionales sobre derechos humanos de las mujeres en la gestión de políticas públicas.</t>
  </si>
  <si>
    <t>Total presupuesto</t>
  </si>
  <si>
    <t>Presupuesto Fuente 61</t>
  </si>
  <si>
    <t xml:space="preserve">FICHA DE INDICADORES DE PRODUCTOS A NIVEL ANUAL  </t>
  </si>
  <si>
    <t>NOMBRE DE LA INSTITUCIÓN: Secretaría Presidencial de la Mujer</t>
  </si>
  <si>
    <t>FICHA DE INDICADORES DE PRODUCTO A NIVEL ANUAL</t>
  </si>
  <si>
    <t>PRODUCTOS</t>
  </si>
  <si>
    <t>FÓRMULA DEL INDICADOR</t>
  </si>
  <si>
    <t xml:space="preserve">LINEA DE BASE </t>
  </si>
  <si>
    <t>Cuatrimestre I 2025</t>
  </si>
  <si>
    <t>Cuatrimestre II 2025</t>
  </si>
  <si>
    <t>Cuatrimestre III 2025</t>
  </si>
  <si>
    <t>TOTAL 2025</t>
  </si>
  <si>
    <r>
      <rPr>
        <b/>
        <i/>
        <sz val="11"/>
        <rFont val="Book Antiqua"/>
        <charset val="134"/>
      </rPr>
      <t>Observaciones</t>
    </r>
    <r>
      <rPr>
        <i/>
        <sz val="11"/>
        <rFont val="Book Antiqua"/>
        <charset val="134"/>
      </rPr>
      <t>: A partir del ejercicio fiscal 2025, la línea base del productos 002, "Entidades públicas y espacios estratégicos con asesoría y acompañamiento técnico para la gestión de políticas públicas, la comunicación y generación de estadísticas con enfoque de control de convencionalidad", es "0", en virtud de que a partir del año 2024, en el proceso de formulación de la planificación institucional y en anteproyecto de presupuesto, se modificó la estructura de la red de categorías programáticas, con base en la gestión por resultados, lo que generó un cambio en la linea base.</t>
    </r>
  </si>
  <si>
    <t>FICHA DE INDICADORES DE  SUBPRODUCTOS A NIVEL ANUAL</t>
  </si>
  <si>
    <t>SUBPRODUCTOS</t>
  </si>
  <si>
    <t>INDICADORES DE SUBPRODUCTOS</t>
  </si>
  <si>
    <r>
      <rPr>
        <b/>
        <i/>
        <sz val="11"/>
        <rFont val="Book Antiqua"/>
        <charset val="134"/>
      </rPr>
      <t>Observaciones</t>
    </r>
    <r>
      <rPr>
        <i/>
        <sz val="11"/>
        <rFont val="Book Antiqua"/>
        <charset val="134"/>
      </rPr>
      <t>: A partir del ejercicio fiscal 2025, la línea base de los subproductos 001 "Entidades públicas y espacios estratégicos con asesoría y acompañamiento técnico para la gestión de políticas públicas, la comunicación y generación de estadísticas con enfoque de control de convencionalidad", Subproducto 002 "Entidades públicas asistidas técnicamente en el abordaje de la comunicación y generación de estadísticas sobre brechas de inequidad y desigualdad entre hombres y mujeres" y Subproducto 004, " Informes de avances en el cumplimiento de tratados y convenios internacionales, normativas y propuestas de aplicación de estándares internacionales sobre derechos humanos de las mujeres en la gestión de políticas públicas" es "0", en virtud de que a partir del año 2024, en el proceso de formulación de la planificación institucional y en anteproyecto de presupuesto, se modificó la estructura de la red de categorías programáticas, con base en la gestión por resultados, lo que generó un cambio en la linea base.</t>
    </r>
  </si>
  <si>
    <t xml:space="preserve">Actividad Presupuestaria </t>
  </si>
  <si>
    <t>Fuente</t>
  </si>
  <si>
    <t>Unidad de medida</t>
  </si>
  <si>
    <t>META FÍSICA AÑO 2025</t>
  </si>
  <si>
    <t>1er. Cuatrimestre</t>
  </si>
  <si>
    <t>2do. Cuatrimestre</t>
  </si>
  <si>
    <t>3er. Cuatrimestre</t>
  </si>
  <si>
    <t>Nombre de la Dependencia</t>
  </si>
  <si>
    <t>VERIFICAR SE REPROGRAMO META</t>
  </si>
  <si>
    <t>FALTA PROGRAMAR UNA META PARA ABRIL, LA ACTUALIZACIÓN E MARZO</t>
  </si>
  <si>
    <t>LA META SE EJECUTO EL MARZO, VERIFICAR</t>
  </si>
  <si>
    <t>Secretaría</t>
  </si>
  <si>
    <t>LA META DEBERÍA DE IR ALINEADO A LO PRESUPUESTARIO</t>
  </si>
  <si>
    <t>Subsecretaría</t>
  </si>
  <si>
    <t>DEBERÍA DE DEJAR PRESUPUESTO PARA REFACCIONES MENSUALES</t>
  </si>
  <si>
    <t xml:space="preserve">Gestionar los procesos administrativos de funcionamiento de la Seprem </t>
  </si>
  <si>
    <t>SE DEBE MEJORAR LAS METAS DE FINANCIERO</t>
  </si>
  <si>
    <t xml:space="preserve">Documento </t>
  </si>
  <si>
    <t>11/12</t>
  </si>
  <si>
    <t>Brindar a las diferentes direcciones y unidades de la Secretaría asesoría en asuntos administrativos, financieros y de gestión; así como emitir y dar seguimiento a las recomendaciones que contribuyan a la eficiencia de las gestión institucional.</t>
  </si>
  <si>
    <t>EL POA DE METAS NO TIENE ESTA ACCIÓN</t>
  </si>
  <si>
    <t>Identificar y gestionar recursos técnicos y financieros según las lineas de cooperación del donante que apoye al cumplimiento del mandato institucional de la SEPREM</t>
  </si>
  <si>
    <t>REPROGRAMO META YA SE REVISÓ</t>
  </si>
  <si>
    <t>Unidad de Asuntos Jurídico</t>
  </si>
  <si>
    <t>Gestionar la dotación de personal y promover el desarrollo y formación del recurso humano de la Secretaría, mediante procesos eficientes y transparentes, para el logro de los objetivos institucionales.</t>
  </si>
  <si>
    <t>SE DEBE MEJORAR LAS METAS DE RRHH</t>
  </si>
  <si>
    <t>Documentos</t>
  </si>
  <si>
    <t>Informe de avances de actualización de la Política Nacional de Promoción y Desarrollo Integral de las Mujeres PNPDIM</t>
  </si>
  <si>
    <t xml:space="preserve">Entidad </t>
  </si>
  <si>
    <r>
      <rPr>
        <b/>
        <sz val="20"/>
        <color rgb="FFFF0000"/>
        <rFont val="Arial"/>
        <charset val="134"/>
      </rPr>
      <t>NO TIENE META, VERIFICAR SI TIENE PRESUPUESTO/</t>
    </r>
    <r>
      <rPr>
        <b/>
        <sz val="20"/>
        <color rgb="FF92D050"/>
        <rFont val="Arial"/>
        <charset val="134"/>
      </rPr>
      <t>LA ELIMINARON POR OTRA META</t>
    </r>
  </si>
  <si>
    <t>Apoyo en el proceso de Actualización de la Política Nacional de Promoción y Desarrollo Integral de las Mujeres -PNPDIM-</t>
  </si>
  <si>
    <t>RUTA DE TRABAJO</t>
  </si>
  <si>
    <t xml:space="preserve"> ANEXO SPPD-01</t>
  </si>
  <si>
    <t>Mes 1</t>
  </si>
  <si>
    <t>Mes n</t>
  </si>
  <si>
    <t xml:space="preserve">RESPONSABLE </t>
  </si>
  <si>
    <t>RECURSOS NECESARIOS</t>
  </si>
  <si>
    <t>Semana 1</t>
  </si>
  <si>
    <t>Semana 2</t>
  </si>
  <si>
    <t>Semana 3</t>
  </si>
  <si>
    <t>Semana 4</t>
  </si>
  <si>
    <t>DESCRIPCIÓN DE LA ACTIVIDAD A DESARROLLAR</t>
  </si>
  <si>
    <t>DÍAS</t>
  </si>
  <si>
    <t>HORAS</t>
  </si>
  <si>
    <t>%</t>
  </si>
  <si>
    <t>Lun</t>
  </si>
  <si>
    <t>Mar</t>
  </si>
  <si>
    <t>Mie</t>
  </si>
  <si>
    <t>Jue</t>
  </si>
  <si>
    <t>Vie</t>
  </si>
  <si>
    <t>TOTAL</t>
  </si>
  <si>
    <t>TOTAL PARCIAL HORAS</t>
  </si>
  <si>
    <t>TOTAL PARCIAL (%)</t>
  </si>
  <si>
    <t>TOTAL ACUMULADO HORAS</t>
  </si>
  <si>
    <t>TOTAL ACUMULADO (%)</t>
  </si>
  <si>
    <t>CLASIFICADORES TEMÁTICOS</t>
  </si>
  <si>
    <t xml:space="preserve"> ANEXO SPPD-02</t>
  </si>
  <si>
    <t xml:space="preserve"> NOMBRE DEL CLASIFICADOR TEMATICO</t>
  </si>
  <si>
    <t>PRODUCTO / SUBPRODUCTO QUE SE ASOCIA AL CLASIFICADOR TEMÁTICO</t>
  </si>
  <si>
    <t>Metas al 2025</t>
  </si>
  <si>
    <t>Física</t>
  </si>
  <si>
    <t xml:space="preserve">Financiera </t>
  </si>
  <si>
    <t>Clasificador Temático con Enfoque de Género</t>
  </si>
  <si>
    <t>*Nota: según corresponda de acuerdo a  la Ley Orgánica del  Presupuesto (Artículo 17 Quater , ejecución presupuestaria por clasificador temático)</t>
  </si>
  <si>
    <t>EJEMPLO BUENA PRÁCTICA</t>
  </si>
  <si>
    <t xml:space="preserve"> ANEXO SPPD-03</t>
  </si>
  <si>
    <t>FICHA DE VINCULACIÓN DE LA PLANIFICACIÓN CON LA RED PROGRAMÁTICA VIGENTE</t>
  </si>
  <si>
    <t xml:space="preserve">VINCULACIÓN DE LA PLANIFICACIÓN CON LA RED PROGRAMÁTICA VIGENTE </t>
  </si>
  <si>
    <t>PERIODO: 2025-2029</t>
  </si>
  <si>
    <t xml:space="preserve">PLANIFICACIÓN </t>
  </si>
  <si>
    <t>PRESUPUESTO</t>
  </si>
  <si>
    <t>ESTRUCTURA PROGRAMÁTICA</t>
  </si>
  <si>
    <t xml:space="preserve">Nivel del resultado </t>
  </si>
  <si>
    <t>RED DE CATEGORÍAS PROGRAMÁTICAS</t>
  </si>
  <si>
    <t>Resultados y productos institucionales</t>
  </si>
  <si>
    <t xml:space="preserve">Inmediato </t>
  </si>
  <si>
    <t xml:space="preserve">Intermedio </t>
  </si>
  <si>
    <t xml:space="preserve">Final </t>
  </si>
  <si>
    <t>Programas / Subprogramas</t>
  </si>
  <si>
    <t>Incrementar de 3 % del 2023 al 80 % en el 2032 los procesos para fortalecer las capacidades técnicas con intervenciones focalizadas que mejoren la oferta programática de las entidades públicas para el cierre de brechas de inequidad entre hombres y mujeres.</t>
  </si>
  <si>
    <r>
      <rPr>
        <b/>
        <sz val="10"/>
        <rFont val="Arial"/>
        <charset val="134"/>
      </rPr>
      <t>Programa 47:</t>
    </r>
    <r>
      <rPr>
        <sz val="10"/>
        <rFont val="Arial"/>
        <charset val="134"/>
      </rPr>
      <t xml:space="preserve"> Promoción y Desarrollo Integral de las Mujeres</t>
    </r>
  </si>
  <si>
    <t>Producto / Intervención</t>
  </si>
  <si>
    <t>Nombre de la actividad presupuestaria</t>
  </si>
  <si>
    <t>Dirección y Coordiación</t>
  </si>
  <si>
    <t>Actividad 001: Dirección y coordinación</t>
  </si>
  <si>
    <t xml:space="preserve">
Actividad 002: Gestión de políticas públicas para la equidad e igualdad entre hombres y mujeres en el marco de control de convencionalidad</t>
  </si>
  <si>
    <t xml:space="preserve">Subproductos: </t>
  </si>
</sst>
</file>

<file path=xl/styles.xml><?xml version="1.0" encoding="utf-8"?>
<styleSheet xmlns="http://schemas.openxmlformats.org/spreadsheetml/2006/main" xmlns:mc="http://schemas.openxmlformats.org/markup-compatibility/2006" xmlns:xr9="http://schemas.microsoft.com/office/spreadsheetml/2016/revision9" mc:Ignorable="xr9">
  <numFmts count="15">
    <numFmt numFmtId="42" formatCode="_(&quot;$&quot;* #,##0_);_(&quot;$&quot;* \(#,##0\);_(&quot;$&quot;* &quot;-&quot;_);_(@_)"/>
    <numFmt numFmtId="176" formatCode="_-* #,##0.00_-;\-* #,##0.00_-;_-* &quot;-&quot;??_-;_-@_-"/>
    <numFmt numFmtId="177" formatCode="_-&quot;Q&quot;* #,##0.00_-;\-&quot;Q&quot;* #,##0.00_-;_-&quot;Q&quot;* &quot;-&quot;??_-;_-@_-"/>
    <numFmt numFmtId="178" formatCode="_ * #,##0_ ;_ * \-#,##0_ ;_ * &quot;-&quot;_ ;_ @_ "/>
    <numFmt numFmtId="179" formatCode="_(&quot;Q&quot;* #,##0.00_);_(&quot;Q&quot;* \(#,##0.00\);_(&quot;Q&quot;* &quot;-&quot;??_);_(@_)"/>
    <numFmt numFmtId="180" formatCode="_-[$Q-100A]* #,##0.00_-;\-[$Q-100A]* #,##0.00_-;_-[$Q-100A]* &quot;-&quot;??_-;_-@_-"/>
    <numFmt numFmtId="181" formatCode="000"/>
    <numFmt numFmtId="182" formatCode="00"/>
    <numFmt numFmtId="183" formatCode="_([$Q-100A]* #,##0.00_);_([$Q-100A]* \(#,##0.00\);_([$Q-100A]* &quot;-&quot;??_);_(@_)"/>
    <numFmt numFmtId="184" formatCode="&quot;Q&quot;#,##0.00;[Red]\-&quot;Q&quot;#,##0.00"/>
    <numFmt numFmtId="185" formatCode="_-&quot;Q&quot;* #,##0.00_-;\-&quot;Q&quot;* #,##0.00_-;_-&quot;Q&quot;* &quot;-&quot;??_-;_-@"/>
    <numFmt numFmtId="186" formatCode="0_);[Red]\(0\)"/>
    <numFmt numFmtId="187" formatCode="_-[$Q-100A]* #,##0.00_-;\-[$Q-100A]* #,##0.00_-;_-[$Q-100A]* &quot;-&quot;??_-;_-@"/>
    <numFmt numFmtId="188" formatCode="[$Q-100A]#,##0.00"/>
    <numFmt numFmtId="189" formatCode="0.0"/>
  </numFmts>
  <fonts count="269">
    <font>
      <sz val="10"/>
      <name val="Arial"/>
      <charset val="134"/>
    </font>
    <font>
      <b/>
      <sz val="14"/>
      <color theme="0"/>
      <name val="Candara"/>
      <charset val="134"/>
    </font>
    <font>
      <b/>
      <sz val="12"/>
      <color indexed="56"/>
      <name val="Calibri"/>
      <charset val="134"/>
    </font>
    <font>
      <b/>
      <sz val="12"/>
      <color indexed="56"/>
      <name val="Candara"/>
      <charset val="134"/>
    </font>
    <font>
      <b/>
      <sz val="10"/>
      <name val="Arial"/>
      <charset val="134"/>
    </font>
    <font>
      <b/>
      <sz val="11"/>
      <color rgb="FFFF0000"/>
      <name val="Arial"/>
      <charset val="134"/>
    </font>
    <font>
      <sz val="10"/>
      <name val="Candara"/>
      <charset val="134"/>
    </font>
    <font>
      <b/>
      <sz val="14"/>
      <color theme="1" tint="0.349986266670736"/>
      <name val="Candara"/>
      <charset val="134"/>
    </font>
    <font>
      <sz val="10"/>
      <color theme="1"/>
      <name val="Candara"/>
      <charset val="134"/>
    </font>
    <font>
      <b/>
      <sz val="10"/>
      <name val="Candara"/>
      <charset val="134"/>
    </font>
    <font>
      <i/>
      <sz val="12"/>
      <name val="Book Antiqua"/>
      <charset val="134"/>
    </font>
    <font>
      <i/>
      <sz val="10"/>
      <name val="Book Antiqua"/>
      <charset val="134"/>
    </font>
    <font>
      <b/>
      <i/>
      <sz val="14"/>
      <color theme="0"/>
      <name val="Book Antiqua"/>
      <charset val="134"/>
    </font>
    <font>
      <b/>
      <i/>
      <sz val="14"/>
      <color theme="1" tint="0.349986266670736"/>
      <name val="Book Antiqua"/>
      <charset val="134"/>
    </font>
    <font>
      <i/>
      <sz val="12"/>
      <color theme="1"/>
      <name val="Book Antiqua"/>
      <charset val="134"/>
    </font>
    <font>
      <i/>
      <sz val="10"/>
      <color theme="1"/>
      <name val="Book Antiqua"/>
      <charset val="134"/>
    </font>
    <font>
      <b/>
      <i/>
      <sz val="11"/>
      <color theme="0"/>
      <name val="Book Antiqua"/>
      <charset val="134"/>
    </font>
    <font>
      <b/>
      <i/>
      <sz val="12"/>
      <name val="Book Antiqua"/>
      <charset val="134"/>
    </font>
    <font>
      <b/>
      <i/>
      <sz val="12"/>
      <color rgb="FFFF0000"/>
      <name val="Book Antiqua"/>
      <charset val="134"/>
    </font>
    <font>
      <b/>
      <i/>
      <sz val="10"/>
      <name val="Book Antiqua"/>
      <charset val="134"/>
    </font>
    <font>
      <sz val="8"/>
      <name val="Arial"/>
      <charset val="134"/>
    </font>
    <font>
      <sz val="10"/>
      <name val="Calibri"/>
      <charset val="134"/>
      <scheme val="minor"/>
    </font>
    <font>
      <b/>
      <sz val="9"/>
      <color theme="0"/>
      <name val="Calibri"/>
      <charset val="134"/>
      <scheme val="minor"/>
    </font>
    <font>
      <b/>
      <sz val="9"/>
      <name val="Calibri"/>
      <charset val="134"/>
      <scheme val="minor"/>
    </font>
    <font>
      <b/>
      <sz val="8"/>
      <name val="Calibri"/>
      <charset val="134"/>
      <scheme val="minor"/>
    </font>
    <font>
      <b/>
      <sz val="7"/>
      <name val="Calibri"/>
      <charset val="134"/>
      <scheme val="minor"/>
    </font>
    <font>
      <sz val="9"/>
      <color rgb="FF000000"/>
      <name val="Calibri"/>
      <charset val="134"/>
      <scheme val="minor"/>
    </font>
    <font>
      <sz val="8"/>
      <name val="Calibri"/>
      <charset val="134"/>
      <scheme val="minor"/>
    </font>
    <font>
      <b/>
      <sz val="8"/>
      <color theme="0"/>
      <name val="Calibri"/>
      <charset val="134"/>
      <scheme val="minor"/>
    </font>
    <font>
      <sz val="8"/>
      <color theme="0"/>
      <name val="Calibri"/>
      <charset val="134"/>
      <scheme val="minor"/>
    </font>
    <font>
      <sz val="9"/>
      <name val="Calibri"/>
      <charset val="134"/>
      <scheme val="minor"/>
    </font>
    <font>
      <b/>
      <sz val="10"/>
      <color rgb="FF000000"/>
      <name val="Calibri"/>
      <charset val="134"/>
      <scheme val="minor"/>
    </font>
    <font>
      <sz val="10"/>
      <color rgb="FF000000"/>
      <name val="Calibri"/>
      <charset val="134"/>
      <scheme val="minor"/>
    </font>
    <font>
      <b/>
      <sz val="9"/>
      <name val="Arial"/>
      <charset val="134"/>
    </font>
    <font>
      <sz val="9"/>
      <color rgb="FF000000"/>
      <name val="Arial Narrow"/>
      <charset val="134"/>
    </font>
    <font>
      <sz val="10"/>
      <name val="Calibri"/>
      <charset val="134"/>
    </font>
    <font>
      <b/>
      <sz val="10"/>
      <color rgb="FF000000"/>
      <name val="Arial Narrow"/>
      <charset val="134"/>
    </font>
    <font>
      <sz val="10"/>
      <color rgb="FF000000"/>
      <name val="Arial Narrow"/>
      <charset val="134"/>
    </font>
    <font>
      <b/>
      <sz val="12"/>
      <color theme="1" tint="0.349986266670736"/>
      <name val="Candara"/>
      <charset val="134"/>
    </font>
    <font>
      <b/>
      <sz val="20"/>
      <name val="Arial"/>
      <charset val="134"/>
    </font>
    <font>
      <sz val="20"/>
      <name val="Arial"/>
      <charset val="134"/>
    </font>
    <font>
      <sz val="20"/>
      <color rgb="FF000000"/>
      <name val="Arial"/>
      <charset val="134"/>
    </font>
    <font>
      <b/>
      <sz val="16"/>
      <name val="Arial"/>
      <charset val="134"/>
    </font>
    <font>
      <b/>
      <sz val="20"/>
      <color theme="1"/>
      <name val="Arial"/>
      <charset val="134"/>
    </font>
    <font>
      <b/>
      <sz val="20"/>
      <color theme="0"/>
      <name val="Arial"/>
      <charset val="134"/>
    </font>
    <font>
      <sz val="20"/>
      <color theme="1"/>
      <name val="Arial"/>
      <charset val="134"/>
    </font>
    <font>
      <sz val="20"/>
      <color rgb="FFFF0000"/>
      <name val="Arial"/>
      <charset val="134"/>
    </font>
    <font>
      <sz val="20"/>
      <color theme="1"/>
      <name val="Calibri "/>
      <charset val="134"/>
    </font>
    <font>
      <sz val="20"/>
      <name val="Calibri "/>
      <charset val="134"/>
    </font>
    <font>
      <b/>
      <sz val="20"/>
      <color rgb="FFFF0000"/>
      <name val="Arial"/>
      <charset val="134"/>
    </font>
    <font>
      <sz val="23"/>
      <name val="Arial"/>
      <charset val="134"/>
    </font>
    <font>
      <b/>
      <sz val="23"/>
      <name val="Arial"/>
      <charset val="134"/>
    </font>
    <font>
      <i/>
      <sz val="14"/>
      <name val="Book Antiqua"/>
      <charset val="134"/>
    </font>
    <font>
      <b/>
      <i/>
      <sz val="12"/>
      <color theme="0"/>
      <name val="Book Antiqua"/>
      <charset val="134"/>
    </font>
    <font>
      <b/>
      <i/>
      <sz val="16"/>
      <color rgb="FFFF0000"/>
      <name val="Book Antiqua"/>
      <charset val="134"/>
    </font>
    <font>
      <b/>
      <i/>
      <sz val="14"/>
      <color indexed="56"/>
      <name val="Book Antiqua"/>
      <charset val="134"/>
    </font>
    <font>
      <b/>
      <i/>
      <sz val="10"/>
      <color theme="0"/>
      <name val="Book Antiqua"/>
      <charset val="134"/>
    </font>
    <font>
      <b/>
      <i/>
      <sz val="14"/>
      <name val="Book Antiqua"/>
      <charset val="134"/>
    </font>
    <font>
      <i/>
      <sz val="11"/>
      <name val="Book Antiqua"/>
      <charset val="134"/>
    </font>
    <font>
      <b/>
      <i/>
      <sz val="11"/>
      <name val="Book Antiqua"/>
      <charset val="134"/>
    </font>
    <font>
      <b/>
      <i/>
      <sz val="11"/>
      <color theme="1"/>
      <name val="Book Antiqua"/>
      <charset val="134"/>
    </font>
    <font>
      <b/>
      <i/>
      <sz val="12"/>
      <color indexed="56"/>
      <name val="Book Antiqua"/>
      <charset val="134"/>
    </font>
    <font>
      <b/>
      <i/>
      <sz val="11"/>
      <color rgb="FFFF0000"/>
      <name val="Book Antiqua"/>
      <charset val="134"/>
    </font>
    <font>
      <sz val="16"/>
      <color theme="1"/>
      <name val="Calibri"/>
      <charset val="134"/>
      <scheme val="minor"/>
    </font>
    <font>
      <b/>
      <sz val="16"/>
      <color theme="1"/>
      <name val="Calibri"/>
      <charset val="134"/>
      <scheme val="minor"/>
    </font>
    <font>
      <sz val="11"/>
      <color theme="1"/>
      <name val="Calibri"/>
      <charset val="134"/>
      <scheme val="minor"/>
    </font>
    <font>
      <b/>
      <sz val="14"/>
      <color theme="1"/>
      <name val="Calibri"/>
      <charset val="134"/>
      <scheme val="minor"/>
    </font>
    <font>
      <i/>
      <sz val="16"/>
      <color theme="1"/>
      <name val="Book Antiqua"/>
      <charset val="134"/>
    </font>
    <font>
      <b/>
      <i/>
      <sz val="16"/>
      <color theme="1"/>
      <name val="Book Antiqua"/>
      <charset val="134"/>
    </font>
    <font>
      <i/>
      <sz val="16"/>
      <name val="Book Antiqua"/>
      <charset val="134"/>
    </font>
    <font>
      <b/>
      <i/>
      <sz val="16"/>
      <name val="Book Antiqua"/>
      <charset val="134"/>
    </font>
    <font>
      <b/>
      <i/>
      <sz val="16"/>
      <color theme="0"/>
      <name val="Book Antiqua"/>
      <charset val="134"/>
    </font>
    <font>
      <b/>
      <sz val="11"/>
      <color theme="1"/>
      <name val="Calibri"/>
      <charset val="134"/>
      <scheme val="minor"/>
    </font>
    <font>
      <i/>
      <sz val="14"/>
      <color theme="1"/>
      <name val="Book Antiqua"/>
      <charset val="134"/>
    </font>
    <font>
      <b/>
      <i/>
      <sz val="14"/>
      <color theme="1"/>
      <name val="Book Antiqua"/>
      <charset val="134"/>
    </font>
    <font>
      <sz val="14"/>
      <color theme="1"/>
      <name val="Calibri"/>
      <charset val="134"/>
      <scheme val="minor"/>
    </font>
    <font>
      <i/>
      <sz val="11"/>
      <color theme="1"/>
      <name val="Book Antiqua"/>
      <charset val="134"/>
    </font>
    <font>
      <sz val="12"/>
      <color indexed="8"/>
      <name val="Arial"/>
      <charset val="134"/>
    </font>
    <font>
      <b/>
      <sz val="11"/>
      <color indexed="8"/>
      <name val="Candara"/>
      <charset val="134"/>
    </font>
    <font>
      <b/>
      <sz val="11"/>
      <color theme="1"/>
      <name val="Candara"/>
      <charset val="134"/>
    </font>
    <font>
      <sz val="11"/>
      <color theme="1"/>
      <name val="Candara"/>
      <charset val="134"/>
    </font>
    <font>
      <b/>
      <sz val="16"/>
      <color indexed="8"/>
      <name val="Candara"/>
      <charset val="134"/>
    </font>
    <font>
      <b/>
      <sz val="12"/>
      <color theme="1"/>
      <name val="Candara"/>
      <charset val="134"/>
    </font>
    <font>
      <sz val="11"/>
      <name val="Candara"/>
      <charset val="134"/>
    </font>
    <font>
      <b/>
      <sz val="12"/>
      <name val="Candara"/>
      <charset val="134"/>
    </font>
    <font>
      <sz val="11"/>
      <color rgb="FFFF0000"/>
      <name val="Calibri"/>
      <charset val="134"/>
      <scheme val="minor"/>
    </font>
    <font>
      <sz val="16"/>
      <color rgb="FF000000"/>
      <name val="Arial"/>
      <charset val="134"/>
    </font>
    <font>
      <sz val="16"/>
      <name val="Arial"/>
      <charset val="134"/>
    </font>
    <font>
      <sz val="18"/>
      <color theme="1"/>
      <name val="Arial"/>
      <charset val="134"/>
    </font>
    <font>
      <b/>
      <sz val="18"/>
      <name val="Arial"/>
      <charset val="134"/>
    </font>
    <font>
      <sz val="18"/>
      <name val="Arial"/>
      <charset val="134"/>
    </font>
    <font>
      <b/>
      <sz val="11"/>
      <color theme="0"/>
      <name val="Candara"/>
      <charset val="134"/>
    </font>
    <font>
      <sz val="10"/>
      <color theme="0"/>
      <name val="Arial"/>
      <charset val="134"/>
    </font>
    <font>
      <b/>
      <sz val="14"/>
      <name val="Candara"/>
      <charset val="134"/>
    </font>
    <font>
      <b/>
      <i/>
      <sz val="8"/>
      <color theme="0"/>
      <name val="Book Antiqua"/>
      <charset val="134"/>
    </font>
    <font>
      <b/>
      <i/>
      <sz val="18"/>
      <color theme="0"/>
      <name val="Book Antiqua"/>
      <charset val="134"/>
    </font>
    <font>
      <i/>
      <sz val="18"/>
      <color theme="0"/>
      <name val="Book Antiqua"/>
      <charset val="134"/>
    </font>
    <font>
      <sz val="12"/>
      <name val="Arial"/>
      <charset val="134"/>
    </font>
    <font>
      <sz val="14"/>
      <name val="Arial"/>
      <charset val="134"/>
    </font>
    <font>
      <b/>
      <sz val="8"/>
      <name val="Candara"/>
      <charset val="134"/>
    </font>
    <font>
      <b/>
      <sz val="12"/>
      <color rgb="FFFF0000"/>
      <name val="Arial"/>
      <charset val="134"/>
    </font>
    <font>
      <sz val="12"/>
      <color theme="1"/>
      <name val="Candara"/>
      <charset val="134"/>
    </font>
    <font>
      <sz val="14"/>
      <color theme="0"/>
      <name val="Arial"/>
      <charset val="134"/>
    </font>
    <font>
      <u/>
      <sz val="10"/>
      <color theme="1"/>
      <name val="Candara"/>
      <charset val="134"/>
    </font>
    <font>
      <b/>
      <sz val="14"/>
      <color theme="1"/>
      <name val="Candara"/>
      <charset val="134"/>
    </font>
    <font>
      <b/>
      <sz val="10"/>
      <color theme="1"/>
      <name val="Candara"/>
      <charset val="134"/>
    </font>
    <font>
      <sz val="11"/>
      <color rgb="FFFFFFFF"/>
      <name val="Candara"/>
      <charset val="134"/>
    </font>
    <font>
      <u/>
      <sz val="10"/>
      <color theme="1"/>
      <name val="Arial"/>
      <charset val="134"/>
    </font>
    <font>
      <sz val="10"/>
      <color rgb="FF7030A0"/>
      <name val="Candara"/>
      <charset val="134"/>
    </font>
    <font>
      <b/>
      <sz val="16"/>
      <color theme="0"/>
      <name val="Candara"/>
      <charset val="134"/>
    </font>
    <font>
      <b/>
      <sz val="11"/>
      <color theme="3"/>
      <name val="Candara"/>
      <charset val="134"/>
    </font>
    <font>
      <sz val="8"/>
      <color theme="1"/>
      <name val="Calibri"/>
      <charset val="134"/>
    </font>
    <font>
      <sz val="8"/>
      <color theme="1"/>
      <name val="Candara"/>
      <charset val="134"/>
    </font>
    <font>
      <sz val="12"/>
      <name val="Candara"/>
      <charset val="134"/>
    </font>
    <font>
      <sz val="18"/>
      <color theme="1"/>
      <name val="Candara"/>
      <charset val="134"/>
    </font>
    <font>
      <sz val="14"/>
      <color theme="1"/>
      <name val="Candara"/>
      <charset val="134"/>
    </font>
    <font>
      <b/>
      <sz val="12"/>
      <color theme="0"/>
      <name val="Candara"/>
      <charset val="134"/>
    </font>
    <font>
      <b/>
      <i/>
      <sz val="16"/>
      <color theme="0"/>
      <name val="Candara"/>
      <charset val="134"/>
    </font>
    <font>
      <b/>
      <sz val="18"/>
      <color theme="1"/>
      <name val="Candara"/>
      <charset val="134"/>
    </font>
    <font>
      <b/>
      <i/>
      <sz val="14"/>
      <color theme="0"/>
      <name val="Candara"/>
      <charset val="134"/>
    </font>
    <font>
      <sz val="10.5"/>
      <name val="Candara"/>
      <charset val="134"/>
    </font>
    <font>
      <b/>
      <i/>
      <sz val="14"/>
      <color theme="1"/>
      <name val="Candara"/>
      <charset val="134"/>
    </font>
    <font>
      <b/>
      <i/>
      <sz val="12"/>
      <color theme="0"/>
      <name val="Candara"/>
      <charset val="134"/>
    </font>
    <font>
      <sz val="18"/>
      <name val="Candara"/>
      <charset val="134"/>
    </font>
    <font>
      <b/>
      <sz val="18"/>
      <color theme="0"/>
      <name val="Candara"/>
      <charset val="134"/>
    </font>
    <font>
      <b/>
      <sz val="16"/>
      <name val="Candara"/>
      <charset val="134"/>
    </font>
    <font>
      <b/>
      <sz val="18"/>
      <name val="Candara"/>
      <charset val="134"/>
    </font>
    <font>
      <sz val="16"/>
      <name val="Candara"/>
      <charset val="134"/>
    </font>
    <font>
      <b/>
      <i/>
      <sz val="18"/>
      <name val="Candara"/>
      <charset val="134"/>
    </font>
    <font>
      <b/>
      <sz val="20"/>
      <name val="Candara"/>
      <charset val="134"/>
    </font>
    <font>
      <sz val="20"/>
      <name val="Candara"/>
      <charset val="134"/>
    </font>
    <font>
      <b/>
      <sz val="12"/>
      <color theme="4" tint="-0.499984740745262"/>
      <name val="Candara"/>
      <charset val="134"/>
    </font>
    <font>
      <sz val="20"/>
      <color theme="1"/>
      <name val="Candara"/>
      <charset val="134"/>
    </font>
    <font>
      <sz val="10"/>
      <color indexed="10"/>
      <name val="Candara"/>
      <charset val="134"/>
    </font>
    <font>
      <sz val="11"/>
      <name val="Arial"/>
      <charset val="134"/>
    </font>
    <font>
      <u/>
      <sz val="11"/>
      <color indexed="12"/>
      <name val="Arial"/>
      <charset val="134"/>
    </font>
    <font>
      <b/>
      <sz val="11"/>
      <name val="Candara"/>
      <charset val="134"/>
    </font>
    <font>
      <b/>
      <sz val="11"/>
      <color theme="0"/>
      <name val="Calibri"/>
      <charset val="134"/>
    </font>
    <font>
      <sz val="11"/>
      <color theme="1"/>
      <name val="Arial"/>
      <charset val="134"/>
    </font>
    <font>
      <b/>
      <sz val="11"/>
      <color theme="4" tint="-0.249977111117893"/>
      <name val="Calibri"/>
      <charset val="134"/>
    </font>
    <font>
      <b/>
      <sz val="16"/>
      <color theme="1"/>
      <name val="Candara"/>
      <charset val="134"/>
    </font>
    <font>
      <sz val="14"/>
      <name val="Candara"/>
      <charset val="134"/>
    </font>
    <font>
      <b/>
      <sz val="12"/>
      <color theme="0"/>
      <name val="Calibri"/>
      <charset val="134"/>
      <scheme val="minor"/>
    </font>
    <font>
      <b/>
      <sz val="14"/>
      <color theme="0"/>
      <name val="Calibri"/>
      <charset val="134"/>
      <scheme val="minor"/>
    </font>
    <font>
      <sz val="12"/>
      <color theme="1"/>
      <name val="Calibri"/>
      <charset val="134"/>
      <scheme val="minor"/>
    </font>
    <font>
      <b/>
      <sz val="10"/>
      <color theme="4" tint="-0.499984740745262"/>
      <name val="Candara"/>
      <charset val="134"/>
    </font>
    <font>
      <sz val="18"/>
      <color theme="1"/>
      <name val="Calibri"/>
      <charset val="134"/>
      <scheme val="minor"/>
    </font>
    <font>
      <sz val="11"/>
      <color indexed="8"/>
      <name val="Candara"/>
      <charset val="134"/>
    </font>
    <font>
      <b/>
      <sz val="14"/>
      <color indexed="56"/>
      <name val="Candara"/>
      <charset val="134"/>
    </font>
    <font>
      <b/>
      <sz val="12"/>
      <color rgb="FF000000"/>
      <name val="Candara"/>
      <charset val="134"/>
    </font>
    <font>
      <b/>
      <sz val="10.5"/>
      <color theme="1"/>
      <name val="Candara"/>
      <charset val="134"/>
    </font>
    <font>
      <sz val="11"/>
      <color theme="3" tint="-0.499984740745262"/>
      <name val="Candara"/>
      <charset val="134"/>
    </font>
    <font>
      <sz val="9"/>
      <color theme="1"/>
      <name val="Calibri"/>
      <charset val="134"/>
      <scheme val="minor"/>
    </font>
    <font>
      <b/>
      <sz val="12"/>
      <name val="Arial"/>
      <charset val="134"/>
    </font>
    <font>
      <b/>
      <sz val="11"/>
      <name val="Calibri"/>
      <charset val="134"/>
      <scheme val="minor"/>
    </font>
    <font>
      <sz val="14"/>
      <color theme="0"/>
      <name val="Candara"/>
      <charset val="134"/>
    </font>
    <font>
      <sz val="9"/>
      <name val="Arial"/>
      <charset val="134"/>
    </font>
    <font>
      <b/>
      <sz val="7"/>
      <color theme="0"/>
      <name val="Calibri"/>
      <charset val="134"/>
      <scheme val="minor"/>
    </font>
    <font>
      <u/>
      <sz val="10"/>
      <color indexed="12"/>
      <name val="Arial"/>
      <charset val="134"/>
    </font>
    <font>
      <u/>
      <sz val="16"/>
      <color indexed="12"/>
      <name val="Arial"/>
      <charset val="134"/>
    </font>
    <font>
      <b/>
      <sz val="14"/>
      <color theme="9"/>
      <name val="Candara"/>
      <charset val="134"/>
    </font>
    <font>
      <sz val="10"/>
      <color rgb="FFFF0000"/>
      <name val="Arial"/>
      <charset val="134"/>
    </font>
    <font>
      <b/>
      <sz val="10"/>
      <color theme="1"/>
      <name val="Calibri"/>
      <charset val="134"/>
      <scheme val="minor"/>
    </font>
    <font>
      <sz val="11"/>
      <name val="Calibri"/>
      <charset val="134"/>
      <scheme val="minor"/>
    </font>
    <font>
      <b/>
      <sz val="10"/>
      <name val="Calibri"/>
      <charset val="134"/>
      <scheme val="minor"/>
    </font>
    <font>
      <b/>
      <sz val="11"/>
      <color theme="0"/>
      <name val="Calibri"/>
      <charset val="134"/>
      <scheme val="minor"/>
    </font>
    <font>
      <sz val="10"/>
      <color theme="0"/>
      <name val="Calibri"/>
      <charset val="134"/>
      <scheme val="minor"/>
    </font>
    <font>
      <sz val="8"/>
      <color rgb="FF000000"/>
      <name val="Candara"/>
      <charset val="134"/>
    </font>
    <font>
      <b/>
      <sz val="9"/>
      <color theme="1"/>
      <name val="Candara"/>
      <charset val="134"/>
    </font>
    <font>
      <sz val="9"/>
      <color theme="1"/>
      <name val="Candara"/>
      <charset val="134"/>
    </font>
    <font>
      <sz val="9"/>
      <name val="Candara"/>
      <charset val="134"/>
    </font>
    <font>
      <sz val="12"/>
      <color theme="4" tint="-0.249977111117893"/>
      <name val="Candara"/>
      <charset val="134"/>
    </font>
    <font>
      <sz val="14"/>
      <color theme="4" tint="-0.249977111117893"/>
      <name val="Candara"/>
      <charset val="134"/>
    </font>
    <font>
      <sz val="12"/>
      <color theme="0"/>
      <name val="Candara"/>
      <charset val="134"/>
    </font>
    <font>
      <u/>
      <sz val="12"/>
      <color indexed="12"/>
      <name val="Candara"/>
      <charset val="134"/>
    </font>
    <font>
      <sz val="12"/>
      <color rgb="FFFF0000"/>
      <name val="Candara"/>
      <charset val="134"/>
    </font>
    <font>
      <b/>
      <sz val="20"/>
      <color theme="0"/>
      <name val="Candara"/>
      <charset val="134"/>
    </font>
    <font>
      <b/>
      <sz val="22"/>
      <name val="Candara"/>
      <charset val="134"/>
    </font>
    <font>
      <sz val="22"/>
      <name val="Candara"/>
      <charset val="134"/>
    </font>
    <font>
      <b/>
      <sz val="18"/>
      <color rgb="FFFFFFFF"/>
      <name val="Candara"/>
      <charset val="134"/>
    </font>
    <font>
      <sz val="18"/>
      <color rgb="FFFFFFFF"/>
      <name val="Candara"/>
      <charset val="134"/>
    </font>
    <font>
      <b/>
      <sz val="14"/>
      <color rgb="FFFFFFFF"/>
      <name val="Candara"/>
      <charset val="134"/>
    </font>
    <font>
      <sz val="12"/>
      <color rgb="FF000000"/>
      <name val="Candara"/>
      <charset val="134"/>
    </font>
    <font>
      <sz val="10"/>
      <color indexed="12"/>
      <name val="Arial"/>
      <charset val="134"/>
    </font>
    <font>
      <sz val="8"/>
      <name val="Candara"/>
      <charset val="134"/>
    </font>
    <font>
      <sz val="9"/>
      <color rgb="FF000000"/>
      <name val="Candara"/>
      <charset val="134"/>
    </font>
    <font>
      <b/>
      <sz val="12"/>
      <color theme="3"/>
      <name val="Candara"/>
      <charset val="134"/>
    </font>
    <font>
      <u/>
      <sz val="10"/>
      <color indexed="12"/>
      <name val="Candara"/>
      <charset val="134"/>
    </font>
    <font>
      <b/>
      <sz val="13"/>
      <color indexed="63"/>
      <name val="Candara"/>
      <charset val="134"/>
    </font>
    <font>
      <b/>
      <sz val="14"/>
      <color theme="3" tint="-0.499984740745262"/>
      <name val="Candara"/>
      <charset val="134"/>
    </font>
    <font>
      <b/>
      <sz val="14"/>
      <color theme="4" tint="-0.249977111117893"/>
      <name val="Candara"/>
      <charset val="134"/>
    </font>
    <font>
      <b/>
      <sz val="12"/>
      <color theme="4" tint="-0.249977111117893"/>
      <name val="Candara"/>
      <charset val="134"/>
    </font>
    <font>
      <sz val="10"/>
      <color rgb="FFFF0000"/>
      <name val="Candara"/>
      <charset val="134"/>
    </font>
    <font>
      <b/>
      <sz val="12"/>
      <color rgb="FFFF0000"/>
      <name val="Candara"/>
      <charset val="134"/>
    </font>
    <font>
      <b/>
      <sz val="14"/>
      <color theme="6" tint="-0.249977111117893"/>
      <name val="Candara"/>
      <charset val="134"/>
    </font>
    <font>
      <b/>
      <sz val="12"/>
      <color theme="6" tint="-0.249977111117893"/>
      <name val="Candara"/>
      <charset val="134"/>
    </font>
    <font>
      <b/>
      <sz val="14"/>
      <color rgb="FF7030A0"/>
      <name val="Candara"/>
      <charset val="134"/>
    </font>
    <font>
      <b/>
      <i/>
      <u/>
      <sz val="14"/>
      <color theme="8" tint="-0.249977111117893"/>
      <name val="Candara"/>
      <charset val="134"/>
    </font>
    <font>
      <sz val="12"/>
      <color rgb="FF3B3838"/>
      <name val="Candara"/>
      <charset val="134"/>
    </font>
    <font>
      <i/>
      <sz val="14"/>
      <color rgb="FF3B3838"/>
      <name val="Candara"/>
      <charset val="134"/>
    </font>
    <font>
      <u/>
      <sz val="14"/>
      <color indexed="12"/>
      <name val="Candara"/>
      <charset val="134"/>
    </font>
    <font>
      <b/>
      <i/>
      <u/>
      <sz val="16"/>
      <color theme="8" tint="-0.249977111117893"/>
      <name val="Candara"/>
      <charset val="134"/>
    </font>
    <font>
      <sz val="18"/>
      <color indexed="56"/>
      <name val="Candara"/>
      <charset val="134"/>
    </font>
    <font>
      <b/>
      <sz val="22"/>
      <color theme="0"/>
      <name val="Candara"/>
      <charset val="134"/>
    </font>
    <font>
      <b/>
      <sz val="22"/>
      <color indexed="56"/>
      <name val="Candara"/>
      <charset val="134"/>
    </font>
    <font>
      <b/>
      <sz val="22"/>
      <color theme="4"/>
      <name val="Candara"/>
      <charset val="134"/>
    </font>
    <font>
      <sz val="18"/>
      <color theme="4"/>
      <name val="Candara"/>
      <charset val="134"/>
    </font>
    <font>
      <b/>
      <sz val="18"/>
      <color theme="4"/>
      <name val="Candara"/>
      <charset val="134"/>
    </font>
    <font>
      <sz val="8"/>
      <color indexed="56"/>
      <name val="Candara"/>
      <charset val="134"/>
    </font>
    <font>
      <b/>
      <sz val="16"/>
      <color theme="4"/>
      <name val="Candara"/>
      <charset val="134"/>
    </font>
    <font>
      <b/>
      <sz val="10"/>
      <color indexed="56"/>
      <name val="Candara"/>
      <charset val="134"/>
    </font>
    <font>
      <sz val="10"/>
      <color indexed="56"/>
      <name val="Candara"/>
      <charset val="134"/>
    </font>
    <font>
      <u/>
      <sz val="11"/>
      <color rgb="FF800080"/>
      <name val="Calibri"/>
      <charset val="0"/>
      <scheme val="minor"/>
    </font>
    <font>
      <sz val="11"/>
      <color rgb="FFFF0000"/>
      <name val="Calibri"/>
      <charset val="0"/>
      <scheme val="minor"/>
    </font>
    <font>
      <b/>
      <sz val="18"/>
      <color theme="3"/>
      <name val="Calibri"/>
      <charset val="134"/>
      <scheme val="minor"/>
    </font>
    <font>
      <i/>
      <sz val="11"/>
      <color rgb="FF7F7F7F"/>
      <name val="Calibri"/>
      <charset val="0"/>
      <scheme val="minor"/>
    </font>
    <font>
      <b/>
      <sz val="15"/>
      <color theme="3"/>
      <name val="Calibri"/>
      <charset val="134"/>
      <scheme val="minor"/>
    </font>
    <font>
      <b/>
      <sz val="13"/>
      <color theme="3"/>
      <name val="Calibri"/>
      <charset val="134"/>
      <scheme val="minor"/>
    </font>
    <font>
      <b/>
      <sz val="11"/>
      <color theme="3"/>
      <name val="Calibri"/>
      <charset val="134"/>
      <scheme val="minor"/>
    </font>
    <font>
      <sz val="11"/>
      <color rgb="FF3F3F76"/>
      <name val="Calibri"/>
      <charset val="0"/>
      <scheme val="minor"/>
    </font>
    <font>
      <b/>
      <sz val="11"/>
      <color rgb="FF3F3F3F"/>
      <name val="Calibri"/>
      <charset val="0"/>
      <scheme val="minor"/>
    </font>
    <font>
      <b/>
      <sz val="11"/>
      <color rgb="FFFA7D00"/>
      <name val="Calibri"/>
      <charset val="0"/>
      <scheme val="minor"/>
    </font>
    <font>
      <b/>
      <sz val="11"/>
      <color rgb="FFFFFFFF"/>
      <name val="Calibri"/>
      <charset val="0"/>
      <scheme val="minor"/>
    </font>
    <font>
      <sz val="11"/>
      <color rgb="FFFA7D00"/>
      <name val="Calibri"/>
      <charset val="0"/>
      <scheme val="minor"/>
    </font>
    <font>
      <b/>
      <sz val="11"/>
      <color theme="1"/>
      <name val="Calibri"/>
      <charset val="0"/>
      <scheme val="minor"/>
    </font>
    <font>
      <sz val="11"/>
      <color rgb="FF006100"/>
      <name val="Calibri"/>
      <charset val="0"/>
      <scheme val="minor"/>
    </font>
    <font>
      <sz val="11"/>
      <color rgb="FF9C0006"/>
      <name val="Calibri"/>
      <charset val="0"/>
      <scheme val="minor"/>
    </font>
    <font>
      <sz val="11"/>
      <color rgb="FF9C6500"/>
      <name val="Calibri"/>
      <charset val="0"/>
      <scheme val="minor"/>
    </font>
    <font>
      <sz val="11"/>
      <color theme="0"/>
      <name val="Calibri"/>
      <charset val="0"/>
      <scheme val="minor"/>
    </font>
    <font>
      <sz val="11"/>
      <color theme="1"/>
      <name val="Calibri"/>
      <charset val="0"/>
      <scheme val="minor"/>
    </font>
    <font>
      <sz val="11"/>
      <color indexed="8"/>
      <name val="Calibri"/>
      <charset val="134"/>
    </font>
    <font>
      <b/>
      <sz val="7"/>
      <color indexed="8"/>
      <name val="Candara"/>
      <charset val="134"/>
    </font>
    <font>
      <b/>
      <sz val="12"/>
      <color indexed="8"/>
      <name val="Candara"/>
      <charset val="134"/>
    </font>
    <font>
      <i/>
      <sz val="12"/>
      <color theme="0"/>
      <name val="Candara"/>
      <charset val="134"/>
    </font>
    <font>
      <sz val="20"/>
      <color rgb="FFFF0000"/>
      <name val="Candara"/>
      <charset val="134"/>
    </font>
    <font>
      <b/>
      <sz val="20"/>
      <color rgb="FF92D050"/>
      <name val="Arial"/>
      <charset val="134"/>
    </font>
    <font>
      <b/>
      <sz val="14"/>
      <name val="Tahoma"/>
      <charset val="134"/>
    </font>
    <font>
      <sz val="9"/>
      <name val="Tahoma"/>
      <charset val="134"/>
    </font>
    <font>
      <b/>
      <sz val="9"/>
      <name val="Tahoma"/>
      <charset val="134"/>
    </font>
    <font>
      <b/>
      <u/>
      <sz val="16"/>
      <name val="Times New Roman"/>
      <charset val="134"/>
    </font>
    <font>
      <sz val="14"/>
      <name val="Tahoma"/>
      <charset val="134"/>
    </font>
    <font>
      <b/>
      <sz val="24"/>
      <name val="Times New Roman"/>
      <charset val="134"/>
    </font>
    <font>
      <b/>
      <u/>
      <sz val="9"/>
      <name val="Times New Roman"/>
      <charset val="134"/>
    </font>
    <font>
      <sz val="16"/>
      <name val="Tahoma"/>
      <charset val="134"/>
    </font>
    <font>
      <b/>
      <sz val="12"/>
      <name val="Tahoma"/>
      <charset val="134"/>
    </font>
    <font>
      <u/>
      <sz val="16"/>
      <name val="Tahoma"/>
      <charset val="134"/>
    </font>
    <font>
      <b/>
      <sz val="22"/>
      <name val="Times New Roman"/>
      <charset val="134"/>
    </font>
    <font>
      <b/>
      <sz val="16"/>
      <name val="Times New Roman"/>
      <charset val="134"/>
    </font>
    <font>
      <sz val="10"/>
      <name val="Tahoma"/>
      <charset val="134"/>
    </font>
    <font>
      <b/>
      <sz val="18"/>
      <name val="Tahoma"/>
      <charset val="134"/>
    </font>
    <font>
      <sz val="18"/>
      <name val="Tahoma"/>
      <charset val="134"/>
    </font>
    <font>
      <sz val="22"/>
      <name val="Times New Roman"/>
      <charset val="134"/>
    </font>
    <font>
      <b/>
      <sz val="16"/>
      <name val="Tahoma"/>
      <charset val="134"/>
    </font>
    <font>
      <sz val="9"/>
      <name val="Times New Roman"/>
      <charset val="134"/>
    </font>
    <font>
      <b/>
      <sz val="14"/>
      <name val="Times New Roman"/>
      <charset val="134"/>
    </font>
    <font>
      <sz val="14"/>
      <name val="Times New Roman"/>
      <charset val="134"/>
    </font>
    <font>
      <sz val="16"/>
      <name val="Times New Roman"/>
      <charset val="134"/>
    </font>
    <font>
      <sz val="18"/>
      <name val="Times New Roman"/>
      <charset val="134"/>
    </font>
    <font>
      <b/>
      <u/>
      <sz val="18"/>
      <name val="Times New Roman"/>
      <charset val="134"/>
    </font>
    <font>
      <b/>
      <sz val="18"/>
      <name val="Times New Roman"/>
      <charset val="134"/>
    </font>
    <font>
      <b/>
      <sz val="20"/>
      <name val="Times New Roman"/>
      <charset val="134"/>
    </font>
    <font>
      <sz val="20"/>
      <name val="Times New Roman"/>
      <charset val="134"/>
    </font>
    <font>
      <b/>
      <sz val="20"/>
      <name val="Tahoma"/>
      <charset val="134"/>
    </font>
    <font>
      <sz val="20"/>
      <name val="Tahoma"/>
      <charset val="134"/>
    </font>
    <font>
      <u/>
      <sz val="14"/>
      <name val="Tahoma"/>
      <charset val="134"/>
    </font>
    <font>
      <u/>
      <sz val="18"/>
      <name val="Tahoma"/>
      <charset val="134"/>
    </font>
    <font>
      <sz val="12"/>
      <name val="Tahoma"/>
      <charset val="134"/>
    </font>
    <font>
      <u/>
      <sz val="20"/>
      <name val="Times New Roman"/>
      <charset val="134"/>
    </font>
    <font>
      <sz val="10"/>
      <color rgb="FF000000"/>
      <name val="Calibri"/>
      <charset val="0"/>
      <scheme val="minor"/>
    </font>
  </fonts>
  <fills count="83">
    <fill>
      <patternFill patternType="none"/>
    </fill>
    <fill>
      <patternFill patternType="gray125"/>
    </fill>
    <fill>
      <patternFill patternType="solid">
        <fgColor theme="4"/>
        <bgColor indexed="64"/>
      </patternFill>
    </fill>
    <fill>
      <patternFill patternType="solid">
        <fgColor rgb="FF00B0F0"/>
        <bgColor indexed="64"/>
      </patternFill>
    </fill>
    <fill>
      <patternFill patternType="solid">
        <fgColor theme="0"/>
        <bgColor indexed="64"/>
      </patternFill>
    </fill>
    <fill>
      <patternFill patternType="solid">
        <fgColor theme="3"/>
        <bgColor indexed="64"/>
      </patternFill>
    </fill>
    <fill>
      <patternFill patternType="solid">
        <fgColor theme="0" tint="-0.149876400036622"/>
        <bgColor indexed="64"/>
      </patternFill>
    </fill>
    <fill>
      <patternFill patternType="solid">
        <fgColor theme="8"/>
        <bgColor indexed="64"/>
      </patternFill>
    </fill>
    <fill>
      <patternFill patternType="solid">
        <fgColor rgb="FF92D050"/>
        <bgColor rgb="FFC5E0B3"/>
      </patternFill>
    </fill>
    <fill>
      <patternFill patternType="solid">
        <fgColor theme="8" tint="-0.249977111117893"/>
        <bgColor indexed="64"/>
      </patternFill>
    </fill>
    <fill>
      <patternFill patternType="solid">
        <fgColor theme="8" tint="0.79985961485641"/>
        <bgColor indexed="64"/>
      </patternFill>
    </fill>
    <fill>
      <patternFill patternType="solid">
        <fgColor rgb="FFCCFF99"/>
        <bgColor indexed="64"/>
      </patternFill>
    </fill>
    <fill>
      <patternFill patternType="solid">
        <fgColor theme="0" tint="-0.149937437055574"/>
        <bgColor indexed="64"/>
      </patternFill>
    </fill>
    <fill>
      <patternFill patternType="solid">
        <fgColor theme="0" tint="-0.149937437055574"/>
        <bgColor rgb="FFEEECE1"/>
      </patternFill>
    </fill>
    <fill>
      <patternFill patternType="solid">
        <fgColor theme="0"/>
        <bgColor theme="0"/>
      </patternFill>
    </fill>
    <fill>
      <patternFill patternType="solid">
        <fgColor rgb="FFCCFF99"/>
        <bgColor theme="0"/>
      </patternFill>
    </fill>
    <fill>
      <patternFill patternType="solid">
        <fgColor theme="0" tint="-0.149937437055574"/>
        <bgColor theme="0"/>
      </patternFill>
    </fill>
    <fill>
      <patternFill patternType="solid">
        <fgColor theme="0" tint="-0.149937437055574"/>
        <bgColor rgb="FFDDD9C3"/>
      </patternFill>
    </fill>
    <fill>
      <patternFill patternType="solid">
        <fgColor rgb="FFFFFF00"/>
        <bgColor indexed="64"/>
      </patternFill>
    </fill>
    <fill>
      <patternFill patternType="solid">
        <fgColor indexed="9"/>
        <bgColor indexed="64"/>
      </patternFill>
    </fill>
    <fill>
      <patternFill patternType="solid">
        <fgColor theme="3" tint="-0.249977111117893"/>
        <bgColor theme="0" tint="-0.149998474074526"/>
      </patternFill>
    </fill>
    <fill>
      <patternFill patternType="solid">
        <fgColor theme="3" tint="-0.249977111117893"/>
        <bgColor theme="4"/>
      </patternFill>
    </fill>
    <fill>
      <patternFill patternType="solid">
        <fgColor theme="0" tint="-0.149998474074526"/>
        <bgColor indexed="64"/>
      </patternFill>
    </fill>
    <fill>
      <patternFill patternType="solid">
        <fgColor theme="0" tint="-0.149998474074526"/>
        <bgColor theme="0" tint="-0.149998474074526"/>
      </patternFill>
    </fill>
    <fill>
      <patternFill patternType="solid">
        <fgColor theme="0" tint="-0.0499893185216834"/>
        <bgColor indexed="64"/>
      </patternFill>
    </fill>
    <fill>
      <patternFill patternType="solid">
        <fgColor theme="0" tint="-0.0499893185216834"/>
        <bgColor theme="0" tint="-0.149998474074526"/>
      </patternFill>
    </fill>
    <fill>
      <patternFill patternType="solid">
        <fgColor theme="3" tint="-0.249977111117893"/>
        <bgColor indexed="64"/>
      </patternFill>
    </fill>
    <fill>
      <patternFill patternType="solid">
        <fgColor rgb="FF92D050"/>
        <bgColor indexed="64"/>
      </patternFill>
    </fill>
    <fill>
      <patternFill patternType="solid">
        <fgColor theme="3" tint="0.79985961485641"/>
        <bgColor indexed="64"/>
      </patternFill>
    </fill>
    <fill>
      <patternFill patternType="solid">
        <fgColor theme="2"/>
        <bgColor indexed="64"/>
      </patternFill>
    </fill>
    <fill>
      <patternFill patternType="solid">
        <fgColor theme="6" tint="0.79985961485641"/>
        <bgColor indexed="64"/>
      </patternFill>
    </fill>
    <fill>
      <patternFill patternType="solid">
        <fgColor rgb="FFFF9999"/>
        <bgColor indexed="64"/>
      </patternFill>
    </fill>
    <fill>
      <patternFill patternType="solid">
        <fgColor theme="8" tint="0.599993896298105"/>
        <bgColor indexed="64"/>
      </patternFill>
    </fill>
    <fill>
      <patternFill patternType="solid">
        <fgColor rgb="FFFFFF99"/>
        <bgColor indexed="64"/>
      </patternFill>
    </fill>
    <fill>
      <patternFill patternType="solid">
        <fgColor theme="9" tint="0.79985961485641"/>
        <bgColor indexed="64"/>
      </patternFill>
    </fill>
    <fill>
      <patternFill patternType="solid">
        <fgColor theme="9" tint="0.599993896298105"/>
        <bgColor indexed="64"/>
      </patternFill>
    </fill>
    <fill>
      <patternFill patternType="solid">
        <fgColor rgb="FFFFFFCC"/>
        <bgColor indexed="64"/>
      </patternFill>
    </fill>
    <fill>
      <patternFill patternType="solid">
        <fgColor rgb="FFB6EAD5"/>
        <bgColor indexed="64"/>
      </patternFill>
    </fill>
    <fill>
      <patternFill patternType="solid">
        <fgColor theme="2" tint="-0.0999786370433668"/>
        <bgColor indexed="64"/>
      </patternFill>
    </fill>
    <fill>
      <patternFill patternType="solid">
        <fgColor rgb="FFFFFFFF"/>
        <bgColor rgb="FF000000"/>
      </patternFill>
    </fill>
    <fill>
      <patternFill patternType="solid">
        <fgColor theme="0"/>
        <bgColor rgb="FF000000"/>
      </patternFill>
    </fill>
    <fill>
      <patternFill patternType="solid">
        <fgColor rgb="FFFFFFFF"/>
        <bgColor rgb="FFFFFFFF"/>
      </patternFill>
    </fill>
    <fill>
      <patternFill patternType="solid">
        <fgColor theme="2" tint="-0.249977111117893"/>
        <bgColor indexed="64"/>
      </patternFill>
    </fill>
    <fill>
      <patternFill patternType="solid">
        <fgColor theme="3" tint="0.399853511154515"/>
        <bgColor indexed="64"/>
      </patternFill>
    </fill>
    <fill>
      <patternFill patternType="solid">
        <fgColor rgb="FFFFFFFF"/>
        <bgColor indexed="64"/>
      </patternFill>
    </fill>
    <fill>
      <patternFill patternType="solid">
        <fgColor theme="3" tint="0.599993896298105"/>
        <bgColor indexed="64"/>
      </patternFill>
    </fill>
    <fill>
      <patternFill patternType="solid">
        <fgColor rgb="FF0070C0"/>
        <bgColor indexed="64"/>
      </patternFill>
    </fill>
    <fill>
      <patternFill patternType="solid">
        <fgColor theme="5" tint="0.79985961485641"/>
        <bgColor indexed="64"/>
      </patternFill>
    </fill>
    <fill>
      <patternFill patternType="solid">
        <fgColor theme="6"/>
        <bgColor indexed="64"/>
      </patternFill>
    </fill>
    <fill>
      <patternFill patternType="solid">
        <fgColor theme="6" tint="0.399853511154515"/>
        <bgColor indexed="64"/>
      </patternFill>
    </fill>
    <fill>
      <patternFill patternType="solid">
        <fgColor theme="4" tint="0.399853511154515"/>
        <bgColor indexed="64"/>
      </patternFill>
    </fill>
    <fill>
      <patternFill patternType="solid">
        <fgColor rgb="FFF0FB89"/>
        <bgColor indexed="64"/>
      </patternFill>
    </fill>
    <fill>
      <patternFill patternType="solid">
        <fgColor theme="5"/>
        <bgColor indexed="64"/>
      </patternFill>
    </fill>
    <fill>
      <patternFill patternType="solid">
        <fgColor theme="9"/>
        <bgColor indexed="64"/>
      </patternFill>
    </fill>
    <fill>
      <patternFill patternType="solid">
        <fgColor theme="7" tint="0.599993896298105"/>
        <bgColor indexed="64"/>
      </patternFill>
    </fill>
    <fill>
      <patternFill patternType="solid">
        <fgColor theme="6" tint="0.599993896298105"/>
        <bgColor indexed="64"/>
      </patternFill>
    </fill>
    <fill>
      <patternFill patternType="solid">
        <fgColor theme="4" tint="0.79985961485641"/>
        <bgColor indexed="64"/>
      </patternFill>
    </fill>
    <fill>
      <patternFill patternType="solid">
        <fgColor theme="4" tint="-0.249977111117893"/>
        <bgColor indexed="64"/>
      </patternFill>
    </fill>
    <fill>
      <patternFill patternType="solid">
        <fgColor theme="8" tint="-0.499984740745262"/>
        <bgColor indexed="64"/>
      </patternFill>
    </fill>
    <fill>
      <patternFill patternType="solid">
        <fgColor theme="8" tint="-0.249946592608417"/>
        <bgColor indexed="64"/>
      </patternFill>
    </fill>
    <fill>
      <patternFill patternType="solid">
        <fgColor rgb="FFDCE6F1"/>
        <bgColor rgb="FF000000"/>
      </patternFill>
    </fill>
    <fill>
      <patternFill patternType="solid">
        <fgColor theme="4" tint="0.79985961485641"/>
        <bgColor rgb="FF000000"/>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399975585192419"/>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tint="0.799981688894314"/>
        <bgColor indexed="64"/>
      </patternFill>
    </fill>
    <fill>
      <patternFill patternType="solid">
        <fgColor theme="9" tint="0.399975585192419"/>
        <bgColor indexed="64"/>
      </patternFill>
    </fill>
  </fills>
  <borders count="180">
    <border>
      <left/>
      <right/>
      <top/>
      <bottom/>
      <diagonal/>
    </border>
    <border>
      <left style="medium">
        <color auto="1"/>
      </left>
      <right/>
      <top/>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right/>
      <top/>
      <bottom style="thin">
        <color auto="1"/>
      </bottom>
      <diagonal/>
    </border>
    <border>
      <left/>
      <right style="medium">
        <color auto="1"/>
      </right>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top style="thin">
        <color auto="1"/>
      </top>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bottom style="medium">
        <color auto="1"/>
      </bottom>
      <diagonal/>
    </border>
    <border>
      <left style="thin">
        <color auto="1"/>
      </left>
      <right style="thin">
        <color auto="1"/>
      </right>
      <top/>
      <bottom/>
      <diagonal/>
    </border>
    <border>
      <left style="thin">
        <color auto="1"/>
      </left>
      <right style="medium">
        <color auto="1"/>
      </right>
      <top/>
      <bottom/>
      <diagonal/>
    </border>
    <border>
      <left style="medium">
        <color auto="1"/>
      </left>
      <right style="thin">
        <color auto="1"/>
      </right>
      <top/>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medium">
        <color auto="1"/>
      </left>
      <right style="thin">
        <color auto="1"/>
      </right>
      <top style="medium">
        <color auto="1"/>
      </top>
      <bottom style="medium">
        <color auto="1"/>
      </bottom>
      <diagonal/>
    </border>
    <border>
      <left style="medium">
        <color theme="9" tint="-0.249977111117893"/>
      </left>
      <right/>
      <top/>
      <bottom/>
      <diagonal/>
    </border>
    <border>
      <left style="medium">
        <color theme="1"/>
      </left>
      <right style="medium">
        <color theme="1"/>
      </right>
      <top/>
      <bottom style="medium">
        <color theme="1"/>
      </bottom>
      <diagonal/>
    </border>
    <border>
      <left style="medium">
        <color theme="1"/>
      </left>
      <right style="medium">
        <color theme="1"/>
      </right>
      <top style="medium">
        <color theme="1"/>
      </top>
      <bottom style="medium">
        <color theme="1"/>
      </bottom>
      <diagonal/>
    </border>
    <border>
      <left style="medium">
        <color theme="1"/>
      </left>
      <right style="thin">
        <color theme="1"/>
      </right>
      <top style="medium">
        <color theme="1"/>
      </top>
      <bottom style="medium">
        <color theme="1"/>
      </bottom>
      <diagonal/>
    </border>
    <border>
      <left style="medium">
        <color theme="9" tint="-0.249977111117893"/>
      </left>
      <right/>
      <top/>
      <bottom style="medium">
        <color theme="9" tint="-0.249977111117893"/>
      </bottom>
      <diagonal/>
    </border>
    <border>
      <left style="thin">
        <color auto="1"/>
      </left>
      <right style="thin">
        <color auto="1"/>
      </right>
      <top style="medium">
        <color auto="1"/>
      </top>
      <bottom style="medium">
        <color auto="1"/>
      </bottom>
      <diagonal/>
    </border>
    <border>
      <left style="thin">
        <color theme="1"/>
      </left>
      <right style="thin">
        <color theme="1"/>
      </right>
      <top style="medium">
        <color theme="1"/>
      </top>
      <bottom style="medium">
        <color theme="1"/>
      </bottom>
      <diagonal/>
    </border>
    <border>
      <left style="thin">
        <color auto="1"/>
      </left>
      <right style="medium">
        <color auto="1"/>
      </right>
      <top style="medium">
        <color auto="1"/>
      </top>
      <bottom style="medium">
        <color auto="1"/>
      </bottom>
      <diagonal/>
    </border>
    <border>
      <left style="medium">
        <color auto="1"/>
      </left>
      <right style="thin">
        <color auto="1"/>
      </right>
      <top style="thin">
        <color auto="1"/>
      </top>
      <bottom/>
      <diagonal/>
    </border>
    <border>
      <left style="thin">
        <color theme="1"/>
      </left>
      <right style="medium">
        <color theme="1"/>
      </right>
      <top style="medium">
        <color theme="1"/>
      </top>
      <bottom style="medium">
        <color theme="1"/>
      </bottom>
      <diagonal/>
    </border>
    <border>
      <left style="medium">
        <color auto="1"/>
      </left>
      <right style="medium">
        <color auto="1"/>
      </right>
      <top style="medium">
        <color auto="1"/>
      </top>
      <bottom style="medium">
        <color auto="1"/>
      </bottom>
      <diagonal/>
    </border>
    <border>
      <left style="thin">
        <color auto="1"/>
      </left>
      <right style="medium">
        <color auto="1"/>
      </right>
      <top style="thin">
        <color auto="1"/>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style="thin">
        <color auto="1"/>
      </left>
      <right style="thin">
        <color auto="1"/>
      </right>
      <top style="thin">
        <color rgb="FF000000"/>
      </top>
      <bottom style="thin">
        <color auto="1"/>
      </bottom>
      <diagonal/>
    </border>
    <border>
      <left style="thin">
        <color rgb="FF000000"/>
      </left>
      <right/>
      <top style="thin">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top style="thin">
        <color rgb="FF000000"/>
      </top>
      <bottom style="thin">
        <color auto="1"/>
      </bottom>
      <diagonal/>
    </border>
    <border>
      <left style="thin">
        <color rgb="FF000000"/>
      </left>
      <right/>
      <top/>
      <bottom style="thin">
        <color rgb="FF000000"/>
      </bottom>
      <diagonal/>
    </border>
    <border>
      <left style="thin">
        <color rgb="FF000000"/>
      </left>
      <right style="thin">
        <color rgb="FF000000"/>
      </right>
      <top style="thin">
        <color rgb="FF000000"/>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bottom style="medium">
        <color auto="1"/>
      </bottom>
      <diagonal/>
    </border>
    <border>
      <left/>
      <right/>
      <top style="medium">
        <color auto="1"/>
      </top>
      <bottom/>
      <diagonal/>
    </border>
    <border>
      <left style="medium">
        <color auto="1"/>
      </left>
      <right style="thin">
        <color auto="1"/>
      </right>
      <top/>
      <bottom style="thin">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diagonal/>
    </border>
    <border>
      <left/>
      <right style="thin">
        <color auto="1"/>
      </right>
      <top style="medium">
        <color auto="1"/>
      </top>
      <bottom/>
      <diagonal/>
    </border>
    <border>
      <left/>
      <right/>
      <top/>
      <bottom style="medium">
        <color auto="1"/>
      </bottom>
      <diagonal/>
    </border>
    <border>
      <left/>
      <right style="thin">
        <color auto="1"/>
      </right>
      <top/>
      <bottom style="medium">
        <color auto="1"/>
      </bottom>
      <diagonal/>
    </border>
    <border>
      <left style="medium">
        <color auto="1"/>
      </left>
      <right/>
      <top/>
      <bottom style="thin">
        <color auto="1"/>
      </bottom>
      <diagonal/>
    </border>
    <border>
      <left/>
      <right style="medium">
        <color auto="1"/>
      </right>
      <top/>
      <bottom style="thin">
        <color auto="1"/>
      </bottom>
      <diagonal/>
    </border>
    <border>
      <left style="medium">
        <color auto="1"/>
      </left>
      <right style="medium">
        <color auto="1"/>
      </right>
      <top/>
      <bottom style="thin">
        <color auto="1"/>
      </bottom>
      <diagonal/>
    </border>
    <border>
      <left style="medium">
        <color auto="1"/>
      </left>
      <right style="medium">
        <color auto="1"/>
      </right>
      <top/>
      <bottom/>
      <diagonal/>
    </border>
    <border>
      <left style="thin">
        <color auto="1"/>
      </left>
      <right/>
      <top style="medium">
        <color auto="1"/>
      </top>
      <bottom/>
      <diagonal/>
    </border>
    <border>
      <left style="thin">
        <color auto="1"/>
      </left>
      <right/>
      <top/>
      <bottom style="medium">
        <color auto="1"/>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medium">
        <color auto="1"/>
      </bottom>
      <diagonal/>
    </border>
    <border>
      <left/>
      <right style="medium">
        <color auto="1"/>
      </right>
      <top/>
      <bottom style="medium">
        <color auto="1"/>
      </bottom>
      <diagonal/>
    </border>
    <border>
      <left style="thin">
        <color auto="1"/>
      </left>
      <right/>
      <top/>
      <bottom/>
      <diagonal/>
    </border>
    <border>
      <left style="thin">
        <color auto="1"/>
      </left>
      <right/>
      <top/>
      <bottom style="thin">
        <color auto="1"/>
      </bottom>
      <diagonal/>
    </border>
    <border>
      <left style="medium">
        <color auto="1"/>
      </left>
      <right style="medium">
        <color auto="1"/>
      </right>
      <top style="thin">
        <color auto="1"/>
      </top>
      <bottom/>
      <diagonal/>
    </border>
    <border>
      <left style="medium">
        <color auto="1"/>
      </left>
      <right style="medium">
        <color auto="1"/>
      </right>
      <top/>
      <bottom style="medium">
        <color auto="1"/>
      </bottom>
      <diagonal/>
    </border>
    <border>
      <left/>
      <right/>
      <top/>
      <bottom style="thin">
        <color rgb="FF000000"/>
      </bottom>
      <diagonal/>
    </border>
    <border>
      <left style="thin">
        <color auto="1"/>
      </left>
      <right/>
      <top style="thin">
        <color rgb="FF000000"/>
      </top>
      <bottom style="thin">
        <color auto="1"/>
      </bottom>
      <diagonal/>
    </border>
    <border>
      <left/>
      <right style="thin">
        <color auto="1"/>
      </right>
      <top/>
      <bottom/>
      <diagonal/>
    </border>
    <border>
      <left/>
      <right/>
      <top style="thin">
        <color auto="1"/>
      </top>
      <bottom/>
      <diagonal/>
    </border>
    <border>
      <left style="thin">
        <color auto="1"/>
      </left>
      <right style="thin">
        <color rgb="FF000000"/>
      </right>
      <top style="thin">
        <color auto="1"/>
      </top>
      <bottom style="thin">
        <color auto="1"/>
      </bottom>
      <diagonal/>
    </border>
    <border>
      <left style="thin">
        <color rgb="FF000000"/>
      </left>
      <right style="thin">
        <color auto="1"/>
      </right>
      <top style="thin">
        <color auto="1"/>
      </top>
      <bottom style="thin">
        <color auto="1"/>
      </bottom>
      <diagonal/>
    </border>
    <border>
      <left style="medium">
        <color auto="1"/>
      </left>
      <right/>
      <top style="thin">
        <color auto="1"/>
      </top>
      <bottom/>
      <diagonal/>
    </border>
    <border>
      <left style="medium">
        <color auto="1"/>
      </left>
      <right/>
      <top style="thin">
        <color auto="1"/>
      </top>
      <bottom style="medium">
        <color auto="1"/>
      </bottom>
      <diagonal/>
    </border>
    <border>
      <left/>
      <right/>
      <top style="thin">
        <color auto="1"/>
      </top>
      <bottom style="medium">
        <color auto="1"/>
      </bottom>
      <diagonal/>
    </border>
    <border>
      <left style="medium">
        <color auto="1"/>
      </left>
      <right style="medium">
        <color auto="1"/>
      </right>
      <top style="medium">
        <color auto="1"/>
      </top>
      <bottom style="thin">
        <color theme="3"/>
      </bottom>
      <diagonal/>
    </border>
    <border>
      <left style="medium">
        <color auto="1"/>
      </left>
      <right style="medium">
        <color auto="1"/>
      </right>
      <top style="thin">
        <color theme="3"/>
      </top>
      <bottom/>
      <diagonal/>
    </border>
    <border>
      <left style="thin">
        <color theme="4"/>
      </left>
      <right style="thin">
        <color theme="4"/>
      </right>
      <top style="thin">
        <color theme="4"/>
      </top>
      <bottom style="thin">
        <color theme="4"/>
      </bottom>
      <diagonal/>
    </border>
    <border>
      <left style="thin">
        <color theme="3"/>
      </left>
      <right/>
      <top/>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style="medium">
        <color theme="3" tint="-0.499984740745262"/>
      </left>
      <right/>
      <top/>
      <bottom/>
      <diagonal/>
    </border>
    <border>
      <left style="medium">
        <color theme="3"/>
      </left>
      <right/>
      <top style="medium">
        <color theme="3"/>
      </top>
      <bottom style="medium">
        <color theme="3"/>
      </bottom>
      <diagonal/>
    </border>
    <border>
      <left/>
      <right style="medium">
        <color theme="3"/>
      </right>
      <top style="medium">
        <color theme="3"/>
      </top>
      <bottom style="medium">
        <color theme="3"/>
      </bottom>
      <diagonal/>
    </border>
    <border>
      <left style="thin">
        <color theme="3"/>
      </left>
      <right/>
      <top/>
      <bottom style="thin">
        <color auto="1"/>
      </bottom>
      <diagonal/>
    </border>
    <border>
      <left style="thin">
        <color theme="3"/>
      </left>
      <right/>
      <top/>
      <bottom style="medium">
        <color auto="1"/>
      </bottom>
      <diagonal/>
    </border>
    <border>
      <left style="medium">
        <color auto="1"/>
      </left>
      <right style="thin">
        <color theme="3" tint="-0.499984740745262"/>
      </right>
      <top style="medium">
        <color auto="1"/>
      </top>
      <bottom style="thin">
        <color theme="3" tint="-0.499984740745262"/>
      </bottom>
      <diagonal/>
    </border>
    <border>
      <left style="thin">
        <color theme="3" tint="-0.499984740745262"/>
      </left>
      <right style="medium">
        <color auto="1"/>
      </right>
      <top style="medium">
        <color auto="1"/>
      </top>
      <bottom style="thin">
        <color theme="3" tint="-0.499984740745262"/>
      </bottom>
      <diagonal/>
    </border>
    <border>
      <left style="medium">
        <color auto="1"/>
      </left>
      <right style="thin">
        <color theme="3" tint="-0.499984740745262"/>
      </right>
      <top style="thin">
        <color theme="3" tint="-0.499984740745262"/>
      </top>
      <bottom style="thin">
        <color theme="3" tint="-0.499984740745262"/>
      </bottom>
      <diagonal/>
    </border>
    <border>
      <left style="thin">
        <color theme="3" tint="-0.499984740745262"/>
      </left>
      <right style="medium">
        <color auto="1"/>
      </right>
      <top style="thin">
        <color theme="3" tint="-0.499984740745262"/>
      </top>
      <bottom style="thin">
        <color theme="3" tint="-0.499984740745262"/>
      </bottom>
      <diagonal/>
    </border>
    <border>
      <left style="medium">
        <color auto="1"/>
      </left>
      <right style="thin">
        <color theme="3" tint="-0.499984740745262"/>
      </right>
      <top style="thin">
        <color theme="3" tint="-0.499984740745262"/>
      </top>
      <bottom style="medium">
        <color auto="1"/>
      </bottom>
      <diagonal/>
    </border>
    <border>
      <left style="thin">
        <color theme="3" tint="-0.499984740745262"/>
      </left>
      <right style="medium">
        <color auto="1"/>
      </right>
      <top style="thin">
        <color theme="3" tint="-0.499984740745262"/>
      </top>
      <bottom style="medium">
        <color auto="1"/>
      </bottom>
      <diagonal/>
    </border>
    <border>
      <left style="medium">
        <color theme="3"/>
      </left>
      <right/>
      <top style="medium">
        <color theme="3"/>
      </top>
      <bottom/>
      <diagonal/>
    </border>
    <border>
      <left/>
      <right/>
      <top style="medium">
        <color theme="3"/>
      </top>
      <bottom/>
      <diagonal/>
    </border>
    <border>
      <left/>
      <right style="medium">
        <color theme="3"/>
      </right>
      <top style="medium">
        <color theme="3"/>
      </top>
      <bottom/>
      <diagonal/>
    </border>
    <border>
      <left style="medium">
        <color theme="3"/>
      </left>
      <right/>
      <top/>
      <bottom style="medium">
        <color theme="3"/>
      </bottom>
      <diagonal/>
    </border>
    <border>
      <left/>
      <right/>
      <top/>
      <bottom style="medium">
        <color theme="3"/>
      </bottom>
      <diagonal/>
    </border>
    <border>
      <left style="medium">
        <color theme="3"/>
      </left>
      <right/>
      <top/>
      <bottom/>
      <diagonal/>
    </border>
    <border>
      <left/>
      <right/>
      <top style="medium">
        <color theme="3"/>
      </top>
      <bottom style="medium">
        <color theme="3"/>
      </bottom>
      <diagonal/>
    </border>
    <border>
      <left style="medium">
        <color theme="3"/>
      </left>
      <right style="thin">
        <color theme="3"/>
      </right>
      <top style="medium">
        <color theme="3"/>
      </top>
      <bottom style="medium">
        <color theme="3"/>
      </bottom>
      <diagonal/>
    </border>
    <border>
      <left style="thin">
        <color theme="3"/>
      </left>
      <right style="medium">
        <color theme="3"/>
      </right>
      <top style="medium">
        <color theme="3"/>
      </top>
      <bottom style="medium">
        <color theme="3"/>
      </bottom>
      <diagonal/>
    </border>
    <border>
      <left style="thin">
        <color theme="3"/>
      </left>
      <right style="thin">
        <color theme="3"/>
      </right>
      <top style="medium">
        <color theme="3"/>
      </top>
      <bottom style="medium">
        <color theme="3"/>
      </bottom>
      <diagonal/>
    </border>
    <border>
      <left style="medium">
        <color theme="3"/>
      </left>
      <right style="thin">
        <color theme="3"/>
      </right>
      <top/>
      <bottom style="thin">
        <color theme="3"/>
      </bottom>
      <diagonal/>
    </border>
    <border>
      <left style="thin">
        <color theme="3"/>
      </left>
      <right style="medium">
        <color theme="3"/>
      </right>
      <top/>
      <bottom style="thin">
        <color theme="3"/>
      </bottom>
      <diagonal/>
    </border>
    <border>
      <left style="thin">
        <color auto="1"/>
      </left>
      <right style="thin">
        <color theme="3"/>
      </right>
      <top style="medium">
        <color theme="3"/>
      </top>
      <bottom/>
      <diagonal/>
    </border>
    <border>
      <left style="thin">
        <color auto="1"/>
      </left>
      <right style="thin">
        <color theme="3"/>
      </right>
      <top/>
      <bottom/>
      <diagonal/>
    </border>
    <border>
      <left style="thin">
        <color auto="1"/>
      </left>
      <right style="thin">
        <color theme="3"/>
      </right>
      <top/>
      <bottom style="thin">
        <color theme="3"/>
      </bottom>
      <diagonal/>
    </border>
    <border>
      <left/>
      <right style="thin">
        <color theme="3"/>
      </right>
      <top/>
      <bottom style="thin">
        <color theme="3"/>
      </bottom>
      <diagonal/>
    </border>
    <border>
      <left style="thin">
        <color theme="3"/>
      </left>
      <right style="thin">
        <color theme="3"/>
      </right>
      <top/>
      <bottom style="thin">
        <color theme="3"/>
      </bottom>
      <diagonal/>
    </border>
    <border>
      <left style="medium">
        <color theme="3"/>
      </left>
      <right style="thin">
        <color theme="3"/>
      </right>
      <top style="thin">
        <color theme="3"/>
      </top>
      <bottom style="medium">
        <color theme="3"/>
      </bottom>
      <diagonal/>
    </border>
    <border>
      <left style="thin">
        <color theme="3"/>
      </left>
      <right style="medium">
        <color theme="3"/>
      </right>
      <top style="thin">
        <color theme="3"/>
      </top>
      <bottom style="medium">
        <color theme="3"/>
      </bottom>
      <diagonal/>
    </border>
    <border>
      <left/>
      <right style="thin">
        <color theme="3"/>
      </right>
      <top style="thin">
        <color theme="3"/>
      </top>
      <bottom style="medium">
        <color theme="3"/>
      </bottom>
      <diagonal/>
    </border>
    <border>
      <left style="thin">
        <color theme="3"/>
      </left>
      <right style="thin">
        <color theme="3"/>
      </right>
      <top style="thin">
        <color theme="3"/>
      </top>
      <bottom style="medium">
        <color theme="3"/>
      </bottom>
      <diagonal/>
    </border>
    <border>
      <left style="medium">
        <color theme="3"/>
      </left>
      <right style="medium">
        <color theme="3"/>
      </right>
      <top style="medium">
        <color theme="3"/>
      </top>
      <bottom style="medium">
        <color theme="3"/>
      </bottom>
      <diagonal/>
    </border>
    <border>
      <left style="medium">
        <color theme="3"/>
      </left>
      <right style="medium">
        <color theme="3"/>
      </right>
      <top style="medium">
        <color theme="3"/>
      </top>
      <bottom/>
      <diagonal/>
    </border>
    <border>
      <left style="medium">
        <color theme="3"/>
      </left>
      <right style="medium">
        <color theme="3"/>
      </right>
      <top/>
      <bottom style="medium">
        <color theme="3"/>
      </bottom>
      <diagonal/>
    </border>
    <border>
      <left style="medium">
        <color theme="3"/>
      </left>
      <right style="thin">
        <color theme="3"/>
      </right>
      <top style="thin">
        <color theme="3"/>
      </top>
      <bottom/>
      <diagonal/>
    </border>
    <border>
      <left style="thin">
        <color theme="3"/>
      </left>
      <right style="medium">
        <color theme="3"/>
      </right>
      <top style="thin">
        <color theme="3"/>
      </top>
      <bottom/>
      <diagonal/>
    </border>
    <border>
      <left/>
      <right/>
      <top/>
      <bottom style="medium">
        <color theme="4" tint="-0.249977111117893"/>
      </bottom>
      <diagonal/>
    </border>
    <border>
      <left/>
      <right style="thin">
        <color theme="3"/>
      </right>
      <top style="medium">
        <color theme="3"/>
      </top>
      <bottom style="medium">
        <color theme="3"/>
      </bottom>
      <diagonal/>
    </border>
    <border>
      <left style="thin">
        <color theme="3"/>
      </left>
      <right style="medium">
        <color theme="4" tint="-0.249977111117893"/>
      </right>
      <top style="medium">
        <color theme="4" tint="-0.249977111117893"/>
      </top>
      <bottom/>
      <diagonal/>
    </border>
    <border>
      <left style="medium">
        <color theme="4" tint="-0.249977111117893"/>
      </left>
      <right/>
      <top style="medium">
        <color theme="4" tint="-0.249977111117893"/>
      </top>
      <bottom/>
      <diagonal/>
    </border>
    <border>
      <left style="thin">
        <color theme="3"/>
      </left>
      <right style="medium">
        <color theme="4" tint="-0.249977111117893"/>
      </right>
      <top/>
      <bottom style="medium">
        <color theme="3"/>
      </bottom>
      <diagonal/>
    </border>
    <border>
      <left style="medium">
        <color theme="4" tint="-0.249977111117893"/>
      </left>
      <right/>
      <top/>
      <bottom style="medium">
        <color theme="3"/>
      </bottom>
      <diagonal/>
    </border>
    <border>
      <left/>
      <right style="thin">
        <color theme="3"/>
      </right>
      <top style="thin">
        <color theme="3"/>
      </top>
      <bottom/>
      <diagonal/>
    </border>
    <border>
      <left style="thin">
        <color theme="3"/>
      </left>
      <right style="thin">
        <color theme="3"/>
      </right>
      <top style="thin">
        <color theme="3"/>
      </top>
      <bottom/>
      <diagonal/>
    </border>
    <border>
      <left/>
      <right style="medium">
        <color theme="3"/>
      </right>
      <top style="medium">
        <color auto="1"/>
      </top>
      <bottom/>
      <diagonal/>
    </border>
    <border>
      <left/>
      <right style="thin">
        <color theme="3"/>
      </right>
      <top/>
      <bottom style="thin">
        <color auto="1"/>
      </bottom>
      <diagonal/>
    </border>
    <border>
      <left style="medium">
        <color theme="3"/>
      </left>
      <right style="medium">
        <color theme="3"/>
      </right>
      <top style="thin">
        <color theme="3"/>
      </top>
      <bottom/>
      <diagonal/>
    </border>
    <border>
      <left style="medium">
        <color theme="3"/>
      </left>
      <right style="thin">
        <color theme="3"/>
      </right>
      <top/>
      <bottom/>
      <diagonal/>
    </border>
    <border>
      <left style="thin">
        <color theme="3"/>
      </left>
      <right style="medium">
        <color theme="3"/>
      </right>
      <top/>
      <bottom/>
      <diagonal/>
    </border>
    <border>
      <left style="thin">
        <color theme="3"/>
      </left>
      <right style="thin">
        <color theme="3"/>
      </right>
      <top/>
      <bottom/>
      <diagonal/>
    </border>
    <border>
      <left style="medium">
        <color theme="3"/>
      </left>
      <right style="medium">
        <color theme="3"/>
      </right>
      <top/>
      <bottom/>
      <diagonal/>
    </border>
    <border>
      <left style="medium">
        <color theme="3"/>
      </left>
      <right style="thin">
        <color theme="3"/>
      </right>
      <top/>
      <bottom style="medium">
        <color theme="3"/>
      </bottom>
      <diagonal/>
    </border>
    <border>
      <left style="thin">
        <color theme="3"/>
      </left>
      <right style="medium">
        <color theme="3"/>
      </right>
      <top/>
      <bottom style="medium">
        <color theme="3"/>
      </bottom>
      <diagonal/>
    </border>
    <border>
      <left/>
      <right style="medium">
        <color theme="3"/>
      </right>
      <top/>
      <bottom/>
      <diagonal/>
    </border>
    <border>
      <left style="medium">
        <color theme="3"/>
      </left>
      <right style="thin">
        <color theme="3"/>
      </right>
      <top style="thin">
        <color theme="3"/>
      </top>
      <bottom style="thin">
        <color theme="3"/>
      </bottom>
      <diagonal/>
    </border>
    <border>
      <left style="thin">
        <color theme="3"/>
      </left>
      <right style="thin">
        <color theme="3"/>
      </right>
      <top style="thin">
        <color theme="3"/>
      </top>
      <bottom style="thin">
        <color theme="3"/>
      </bottom>
      <diagonal/>
    </border>
    <border>
      <left style="thin">
        <color theme="3"/>
      </left>
      <right style="medium">
        <color theme="3"/>
      </right>
      <top style="thin">
        <color theme="3"/>
      </top>
      <bottom style="thin">
        <color theme="3"/>
      </bottom>
      <diagonal/>
    </border>
    <border>
      <left style="medium">
        <color theme="3"/>
      </left>
      <right style="thin">
        <color theme="3"/>
      </right>
      <top style="medium">
        <color theme="3"/>
      </top>
      <bottom style="thin">
        <color theme="3"/>
      </bottom>
      <diagonal/>
    </border>
    <border>
      <left style="thin">
        <color theme="3"/>
      </left>
      <right style="thin">
        <color theme="3"/>
      </right>
      <top style="medium">
        <color theme="3"/>
      </top>
      <bottom style="thin">
        <color theme="3"/>
      </bottom>
      <diagonal/>
    </border>
    <border>
      <left style="thin">
        <color theme="3"/>
      </left>
      <right style="medium">
        <color theme="3"/>
      </right>
      <top style="medium">
        <color theme="3"/>
      </top>
      <bottom style="thin">
        <color theme="3"/>
      </bottom>
      <diagonal/>
    </border>
    <border>
      <left style="medium">
        <color theme="3"/>
      </left>
      <right/>
      <top style="thin">
        <color theme="3"/>
      </top>
      <bottom style="thin">
        <color theme="3"/>
      </bottom>
      <diagonal/>
    </border>
    <border>
      <left/>
      <right/>
      <top style="thin">
        <color theme="3"/>
      </top>
      <bottom style="thin">
        <color theme="3"/>
      </bottom>
      <diagonal/>
    </border>
    <border>
      <left/>
      <right style="medium">
        <color theme="3"/>
      </right>
      <top style="thin">
        <color theme="3"/>
      </top>
      <bottom style="thin">
        <color theme="3"/>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82">
    <xf numFmtId="0" fontId="0" fillId="0" borderId="0"/>
    <xf numFmtId="176" fontId="0" fillId="0" borderId="0" applyFont="0" applyFill="0" applyBorder="0" applyAlignment="0" applyProtection="0"/>
    <xf numFmtId="177" fontId="0" fillId="0" borderId="0" applyFont="0" applyFill="0" applyBorder="0" applyAlignment="0" applyProtection="0"/>
    <xf numFmtId="9" fontId="65" fillId="0" borderId="0" applyFont="0" applyFill="0" applyBorder="0" applyAlignment="0" applyProtection="0">
      <alignment vertical="center"/>
    </xf>
    <xf numFmtId="178" fontId="65" fillId="0" borderId="0" applyFont="0" applyFill="0" applyBorder="0" applyAlignment="0" applyProtection="0">
      <alignment vertical="center"/>
    </xf>
    <xf numFmtId="42" fontId="65" fillId="0" borderId="0" applyFont="0" applyFill="0" applyBorder="0" applyAlignment="0" applyProtection="0">
      <alignment vertical="center"/>
    </xf>
    <xf numFmtId="0" fontId="158" fillId="0" borderId="0" applyNumberFormat="0" applyFill="0" applyBorder="0" applyAlignment="0" applyProtection="0">
      <alignment vertical="top"/>
      <protection locked="0"/>
    </xf>
    <xf numFmtId="0" fontId="212" fillId="0" borderId="0" applyNumberFormat="0" applyFill="0" applyBorder="0" applyAlignment="0" applyProtection="0">
      <alignment vertical="center"/>
    </xf>
    <xf numFmtId="0" fontId="65" fillId="36" borderId="171" applyNumberFormat="0" applyFont="0" applyAlignment="0" applyProtection="0">
      <alignment vertical="center"/>
    </xf>
    <xf numFmtId="0" fontId="213" fillId="0" borderId="0" applyNumberFormat="0" applyFill="0" applyBorder="0" applyAlignment="0" applyProtection="0">
      <alignment vertical="center"/>
    </xf>
    <xf numFmtId="0" fontId="214" fillId="0" borderId="0" applyNumberFormat="0" applyFill="0" applyBorder="0" applyAlignment="0" applyProtection="0">
      <alignment vertical="center"/>
    </xf>
    <xf numFmtId="0" fontId="215" fillId="0" borderId="0" applyNumberFormat="0" applyFill="0" applyBorder="0" applyAlignment="0" applyProtection="0">
      <alignment vertical="center"/>
    </xf>
    <xf numFmtId="0" fontId="216" fillId="0" borderId="172" applyNumberFormat="0" applyFill="0" applyAlignment="0" applyProtection="0"/>
    <xf numFmtId="0" fontId="217" fillId="0" borderId="173" applyNumberFormat="0" applyFill="0" applyAlignment="0" applyProtection="0">
      <alignment vertical="center"/>
    </xf>
    <xf numFmtId="0" fontId="218" fillId="0" borderId="174" applyNumberFormat="0" applyFill="0" applyAlignment="0" applyProtection="0">
      <alignment vertical="center"/>
    </xf>
    <xf numFmtId="0" fontId="218" fillId="0" borderId="0" applyNumberFormat="0" applyFill="0" applyBorder="0" applyAlignment="0" applyProtection="0"/>
    <xf numFmtId="0" fontId="219" fillId="62" borderId="175" applyNumberFormat="0" applyAlignment="0" applyProtection="0">
      <alignment vertical="center"/>
    </xf>
    <xf numFmtId="0" fontId="220" fillId="63" borderId="176" applyNumberFormat="0" applyAlignment="0" applyProtection="0">
      <alignment vertical="center"/>
    </xf>
    <xf numFmtId="0" fontId="221" fillId="63" borderId="175" applyNumberFormat="0" applyAlignment="0" applyProtection="0">
      <alignment vertical="center"/>
    </xf>
    <xf numFmtId="0" fontId="222" fillId="64" borderId="177" applyNumberFormat="0" applyAlignment="0" applyProtection="0">
      <alignment vertical="center"/>
    </xf>
    <xf numFmtId="0" fontId="223" fillId="0" borderId="178" applyNumberFormat="0" applyFill="0" applyAlignment="0" applyProtection="0">
      <alignment vertical="center"/>
    </xf>
    <xf numFmtId="0" fontId="224" fillId="0" borderId="179" applyNumberFormat="0" applyFill="0" applyAlignment="0" applyProtection="0">
      <alignment vertical="center"/>
    </xf>
    <xf numFmtId="0" fontId="225" fillId="65" borderId="0" applyNumberFormat="0" applyBorder="0" applyAlignment="0" applyProtection="0">
      <alignment vertical="center"/>
    </xf>
    <xf numFmtId="0" fontId="226" fillId="66" borderId="0" applyNumberFormat="0" applyBorder="0" applyAlignment="0" applyProtection="0">
      <alignment vertical="center"/>
    </xf>
    <xf numFmtId="0" fontId="227" fillId="67" borderId="0" applyNumberFormat="0" applyBorder="0" applyAlignment="0" applyProtection="0">
      <alignment vertical="center"/>
    </xf>
    <xf numFmtId="0" fontId="228" fillId="2" borderId="0" applyNumberFormat="0" applyBorder="0" applyAlignment="0" applyProtection="0">
      <alignment vertical="center"/>
    </xf>
    <xf numFmtId="0" fontId="229" fillId="68" borderId="0" applyNumberFormat="0" applyBorder="0" applyAlignment="0" applyProtection="0">
      <alignment vertical="center"/>
    </xf>
    <xf numFmtId="0" fontId="229" fillId="69" borderId="0" applyNumberFormat="0" applyBorder="0" applyAlignment="0" applyProtection="0">
      <alignment vertical="center"/>
    </xf>
    <xf numFmtId="0" fontId="228" fillId="70" borderId="0" applyNumberFormat="0" applyBorder="0" applyAlignment="0" applyProtection="0">
      <alignment vertical="center"/>
    </xf>
    <xf numFmtId="0" fontId="228" fillId="52" borderId="0" applyNumberFormat="0" applyBorder="0" applyAlignment="0" applyProtection="0">
      <alignment vertical="center"/>
    </xf>
    <xf numFmtId="0" fontId="229" fillId="71" borderId="0" applyNumberFormat="0" applyBorder="0" applyAlignment="0" applyProtection="0">
      <alignment vertical="center"/>
    </xf>
    <xf numFmtId="0" fontId="229" fillId="72" borderId="0" applyNumberFormat="0" applyBorder="0" applyAlignment="0" applyProtection="0">
      <alignment vertical="center"/>
    </xf>
    <xf numFmtId="0" fontId="228" fillId="73" borderId="0" applyNumberFormat="0" applyBorder="0" applyAlignment="0" applyProtection="0">
      <alignment vertical="center"/>
    </xf>
    <xf numFmtId="0" fontId="228" fillId="48" borderId="0" applyNumberFormat="0" applyBorder="0" applyAlignment="0" applyProtection="0">
      <alignment vertical="center"/>
    </xf>
    <xf numFmtId="0" fontId="229" fillId="74" borderId="0" applyNumberFormat="0" applyBorder="0" applyAlignment="0" applyProtection="0">
      <alignment vertical="center"/>
    </xf>
    <xf numFmtId="0" fontId="229" fillId="55" borderId="0" applyNumberFormat="0" applyBorder="0" applyAlignment="0" applyProtection="0">
      <alignment vertical="center"/>
    </xf>
    <xf numFmtId="0" fontId="228" fillId="75" borderId="0" applyNumberFormat="0" applyBorder="0" applyAlignment="0" applyProtection="0">
      <alignment vertical="center"/>
    </xf>
    <xf numFmtId="0" fontId="228" fillId="76" borderId="0" applyNumberFormat="0" applyBorder="0" applyAlignment="0" applyProtection="0">
      <alignment vertical="center"/>
    </xf>
    <xf numFmtId="0" fontId="229" fillId="77" borderId="0" applyNumberFormat="0" applyBorder="0" applyAlignment="0" applyProtection="0">
      <alignment vertical="center"/>
    </xf>
    <xf numFmtId="0" fontId="229" fillId="54" borderId="0" applyNumberFormat="0" applyBorder="0" applyAlignment="0" applyProtection="0">
      <alignment vertical="center"/>
    </xf>
    <xf numFmtId="0" fontId="228" fillId="78" borderId="0" applyNumberFormat="0" applyBorder="0" applyAlignment="0" applyProtection="0">
      <alignment vertical="center"/>
    </xf>
    <xf numFmtId="0" fontId="228" fillId="7" borderId="0" applyNumberFormat="0" applyBorder="0" applyAlignment="0" applyProtection="0">
      <alignment vertical="center"/>
    </xf>
    <xf numFmtId="0" fontId="229" fillId="79" borderId="0" applyNumberFormat="0" applyBorder="0" applyAlignment="0" applyProtection="0">
      <alignment vertical="center"/>
    </xf>
    <xf numFmtId="0" fontId="229" fillId="32" borderId="0" applyNumberFormat="0" applyBorder="0" applyAlignment="0" applyProtection="0">
      <alignment vertical="center"/>
    </xf>
    <xf numFmtId="0" fontId="228" fillId="80" borderId="0" applyNumberFormat="0" applyBorder="0" applyAlignment="0" applyProtection="0">
      <alignment vertical="center"/>
    </xf>
    <xf numFmtId="0" fontId="228" fillId="53" borderId="0" applyNumberFormat="0" applyBorder="0" applyAlignment="0" applyProtection="0">
      <alignment vertical="center"/>
    </xf>
    <xf numFmtId="0" fontId="229" fillId="81" borderId="0" applyNumberFormat="0" applyBorder="0" applyAlignment="0" applyProtection="0">
      <alignment vertical="center"/>
    </xf>
    <xf numFmtId="0" fontId="229" fillId="35" borderId="0" applyNumberFormat="0" applyBorder="0" applyAlignment="0" applyProtection="0">
      <alignment vertical="center"/>
    </xf>
    <xf numFmtId="0" fontId="228" fillId="82" borderId="0" applyNumberFormat="0" applyBorder="0" applyAlignment="0" applyProtection="0">
      <alignment vertical="center"/>
    </xf>
    <xf numFmtId="0" fontId="0" fillId="0" borderId="0"/>
    <xf numFmtId="176" fontId="0" fillId="0" borderId="0" applyFont="0" applyFill="0" applyBorder="0" applyAlignment="0" applyProtection="0"/>
    <xf numFmtId="179" fontId="0" fillId="0" borderId="0" applyFont="0" applyFill="0" applyBorder="0" applyAlignment="0" applyProtection="0"/>
    <xf numFmtId="177" fontId="32" fillId="0" borderId="0" applyFont="0" applyFill="0" applyBorder="0" applyAlignment="0" applyProtection="0"/>
    <xf numFmtId="0" fontId="65" fillId="0" borderId="0"/>
    <xf numFmtId="0" fontId="32" fillId="0" borderId="0"/>
    <xf numFmtId="0" fontId="65" fillId="0" borderId="0"/>
    <xf numFmtId="0" fontId="0" fillId="0" borderId="0"/>
    <xf numFmtId="0" fontId="32" fillId="0" borderId="0"/>
    <xf numFmtId="0" fontId="0" fillId="0" borderId="0"/>
    <xf numFmtId="0" fontId="0"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230" fillId="0" borderId="0"/>
    <xf numFmtId="0" fontId="0" fillId="0" borderId="0"/>
    <xf numFmtId="0" fontId="65" fillId="0" borderId="0"/>
    <xf numFmtId="0" fontId="65" fillId="0" borderId="0"/>
    <xf numFmtId="0" fontId="65" fillId="0" borderId="0"/>
    <xf numFmtId="0" fontId="65" fillId="0" borderId="0"/>
    <xf numFmtId="0" fontId="65" fillId="0" borderId="0"/>
    <xf numFmtId="0" fontId="0" fillId="0" borderId="0"/>
    <xf numFmtId="0" fontId="65" fillId="0" borderId="0"/>
    <xf numFmtId="0" fontId="65" fillId="0" borderId="0"/>
    <xf numFmtId="0" fontId="65" fillId="0" borderId="0"/>
    <xf numFmtId="0" fontId="65" fillId="0" borderId="0"/>
    <xf numFmtId="0" fontId="65" fillId="0" borderId="0"/>
    <xf numFmtId="0" fontId="230" fillId="0" borderId="0"/>
    <xf numFmtId="9" fontId="0" fillId="0" borderId="0" applyFont="0" applyFill="0" applyBorder="0" applyAlignment="0" applyProtection="0"/>
  </cellStyleXfs>
  <cellXfs count="1992">
    <xf numFmtId="0" fontId="0" fillId="0" borderId="0" xfId="0"/>
    <xf numFmtId="0" fontId="0" fillId="0" borderId="0" xfId="0" applyAlignment="1">
      <alignment horizontal="justify" wrapText="1"/>
    </xf>
    <xf numFmtId="0" fontId="1" fillId="2" borderId="1" xfId="58" applyFont="1" applyFill="1" applyBorder="1" applyAlignment="1">
      <alignment horizontal="center" vertical="center" wrapText="1"/>
    </xf>
    <xf numFmtId="0" fontId="1" fillId="2" borderId="0" xfId="58" applyFont="1" applyFill="1" applyAlignment="1">
      <alignment horizontal="center" vertical="center" wrapText="1"/>
    </xf>
    <xf numFmtId="0" fontId="2" fillId="0" borderId="2" xfId="12" applyFont="1" applyBorder="1" applyAlignment="1">
      <alignment horizontal="center" vertical="center" wrapText="1"/>
    </xf>
    <xf numFmtId="0" fontId="3" fillId="3" borderId="3" xfId="15" applyFont="1" applyFill="1" applyBorder="1" applyAlignment="1">
      <alignment horizontal="left" vertical="center" wrapText="1"/>
    </xf>
    <xf numFmtId="0" fontId="3" fillId="3" borderId="4" xfId="15" applyFont="1" applyFill="1" applyBorder="1" applyAlignment="1">
      <alignment horizontal="left" vertical="center" wrapText="1"/>
    </xf>
    <xf numFmtId="0" fontId="3" fillId="3" borderId="5" xfId="15" applyFont="1" applyFill="1" applyBorder="1" applyAlignment="1">
      <alignment horizontal="left" vertical="center" wrapText="1"/>
    </xf>
    <xf numFmtId="0" fontId="3" fillId="3" borderId="6" xfId="15" applyFont="1" applyFill="1" applyBorder="1" applyAlignment="1">
      <alignment horizontal="left" vertical="center" wrapText="1"/>
    </xf>
    <xf numFmtId="0" fontId="3" fillId="3" borderId="7" xfId="15" applyFont="1" applyFill="1" applyBorder="1" applyAlignment="1">
      <alignment horizontal="center" vertical="center" wrapText="1"/>
    </xf>
    <xf numFmtId="0" fontId="3" fillId="3" borderId="8" xfId="15" applyFont="1" applyFill="1" applyBorder="1" applyAlignment="1">
      <alignment horizontal="center" vertical="center" wrapText="1"/>
    </xf>
    <xf numFmtId="0" fontId="3" fillId="3" borderId="9" xfId="15" applyFont="1" applyFill="1" applyBorder="1" applyAlignment="1">
      <alignment horizontal="center" vertical="center" wrapText="1"/>
    </xf>
    <xf numFmtId="0" fontId="3" fillId="3" borderId="10" xfId="15" applyFont="1" applyFill="1" applyBorder="1" applyAlignment="1">
      <alignment horizontal="center" vertical="center" wrapText="1"/>
    </xf>
    <xf numFmtId="0" fontId="4" fillId="0" borderId="0" xfId="0" applyFont="1"/>
    <xf numFmtId="0" fontId="5" fillId="4" borderId="0" xfId="68" applyFont="1" applyFill="1" applyAlignment="1">
      <alignment vertical="center"/>
    </xf>
    <xf numFmtId="0" fontId="3" fillId="3" borderId="11" xfId="15" applyFont="1" applyFill="1" applyBorder="1" applyAlignment="1">
      <alignment horizontal="left" vertical="center" wrapText="1"/>
    </xf>
    <xf numFmtId="0" fontId="3" fillId="3" borderId="12" xfId="15" applyFont="1" applyFill="1" applyBorder="1" applyAlignment="1">
      <alignment horizontal="left" vertical="center" wrapText="1"/>
    </xf>
    <xf numFmtId="0" fontId="3" fillId="3" borderId="13" xfId="15" applyFont="1" applyFill="1" applyBorder="1" applyAlignment="1">
      <alignment horizontal="left" vertical="center" wrapText="1"/>
    </xf>
    <xf numFmtId="0" fontId="3" fillId="4" borderId="1" xfId="15" applyFont="1" applyFill="1" applyBorder="1" applyAlignment="1">
      <alignment horizontal="left" vertical="center" wrapText="1"/>
    </xf>
    <xf numFmtId="0" fontId="3" fillId="4" borderId="0" xfId="15" applyFont="1" applyFill="1" applyBorder="1" applyAlignment="1">
      <alignment horizontal="left" vertical="center" wrapText="1"/>
    </xf>
    <xf numFmtId="0" fontId="3" fillId="3" borderId="14" xfId="15" applyFont="1" applyFill="1" applyBorder="1" applyAlignment="1">
      <alignment horizontal="center" vertical="center" wrapText="1"/>
    </xf>
    <xf numFmtId="0" fontId="3" fillId="3" borderId="15" xfId="15" applyFont="1" applyFill="1" applyBorder="1" applyAlignment="1">
      <alignment horizontal="center" vertical="center" wrapText="1"/>
    </xf>
    <xf numFmtId="0" fontId="3" fillId="3" borderId="16" xfId="15" applyFont="1" applyFill="1" applyBorder="1" applyAlignment="1">
      <alignment horizontal="center" vertical="center" wrapText="1"/>
    </xf>
    <xf numFmtId="0" fontId="3" fillId="3" borderId="17" xfId="15" applyFont="1" applyFill="1" applyBorder="1" applyAlignment="1">
      <alignment horizontal="center" vertical="center" wrapText="1"/>
    </xf>
    <xf numFmtId="0" fontId="3" fillId="3" borderId="18" xfId="15" applyFont="1" applyFill="1" applyBorder="1" applyAlignment="1">
      <alignment horizontal="center" vertical="center" wrapText="1"/>
    </xf>
    <xf numFmtId="0" fontId="3" fillId="3" borderId="19" xfId="15" applyFont="1" applyFill="1" applyBorder="1" applyAlignment="1">
      <alignment horizontal="center" vertical="center" wrapText="1"/>
    </xf>
    <xf numFmtId="0" fontId="3" fillId="3" borderId="1" xfId="15" applyFont="1" applyFill="1" applyBorder="1" applyAlignment="1">
      <alignment horizontal="center" vertical="center" wrapText="1"/>
    </xf>
    <xf numFmtId="0" fontId="3" fillId="3" borderId="20" xfId="15" applyFont="1" applyFill="1" applyBorder="1" applyAlignment="1">
      <alignment horizontal="center" vertical="center" wrapText="1"/>
    </xf>
    <xf numFmtId="0" fontId="3" fillId="3" borderId="21" xfId="15" applyFont="1" applyFill="1" applyBorder="1" applyAlignment="1">
      <alignment horizontal="center" vertical="center" wrapText="1"/>
    </xf>
    <xf numFmtId="0" fontId="3" fillId="3" borderId="22" xfId="15" applyFont="1" applyFill="1" applyBorder="1" applyAlignment="1">
      <alignment horizontal="center" vertical="center" wrapText="1"/>
    </xf>
    <xf numFmtId="0" fontId="3" fillId="3" borderId="23" xfId="15" applyFont="1" applyFill="1" applyBorder="1" applyAlignment="1">
      <alignment horizontal="center" vertical="center" wrapText="1"/>
    </xf>
    <xf numFmtId="0" fontId="0" fillId="0" borderId="3" xfId="0" applyBorder="1" applyAlignment="1">
      <alignment horizontal="justify" wrapText="1"/>
    </xf>
    <xf numFmtId="0" fontId="0" fillId="0" borderId="5" xfId="0" applyBorder="1" applyAlignment="1">
      <alignment horizontal="justify" wrapText="1"/>
    </xf>
    <xf numFmtId="0" fontId="4" fillId="0" borderId="5" xfId="0" applyFont="1" applyBorder="1" applyAlignment="1">
      <alignment horizontal="center" vertical="center"/>
    </xf>
    <xf numFmtId="0" fontId="4" fillId="0" borderId="5" xfId="0" applyFont="1" applyBorder="1" applyAlignment="1">
      <alignment horizontal="justify" vertical="center" wrapText="1"/>
    </xf>
    <xf numFmtId="0" fontId="0" fillId="0" borderId="6" xfId="0" applyBorder="1" applyAlignment="1">
      <alignment horizontal="justify" vertical="center" wrapText="1"/>
    </xf>
    <xf numFmtId="0" fontId="0" fillId="0" borderId="24" xfId="0" applyBorder="1" applyAlignment="1">
      <alignment horizontal="justify" wrapText="1"/>
    </xf>
    <xf numFmtId="0" fontId="0" fillId="0" borderId="25" xfId="0" applyBorder="1" applyAlignment="1">
      <alignment horizontal="justify" wrapText="1"/>
    </xf>
    <xf numFmtId="0" fontId="4" fillId="0" borderId="25" xfId="0" applyFont="1" applyBorder="1" applyAlignment="1">
      <alignment horizontal="center" vertical="center"/>
    </xf>
    <xf numFmtId="0" fontId="4" fillId="0" borderId="25" xfId="0" applyFont="1" applyBorder="1" applyAlignment="1">
      <alignment horizontal="justify" vertical="center" wrapText="1"/>
    </xf>
    <xf numFmtId="0" fontId="0" fillId="0" borderId="26" xfId="0" applyBorder="1" applyAlignment="1">
      <alignment horizontal="justify" vertical="center" wrapText="1"/>
    </xf>
    <xf numFmtId="0" fontId="4" fillId="0" borderId="24" xfId="0" applyFont="1" applyBorder="1" applyAlignment="1">
      <alignment vertical="center"/>
    </xf>
    <xf numFmtId="0" fontId="0" fillId="0" borderId="25" xfId="0" applyBorder="1" applyAlignment="1">
      <alignment horizontal="left" wrapText="1"/>
    </xf>
    <xf numFmtId="0" fontId="0" fillId="0" borderId="25" xfId="0" applyBorder="1"/>
    <xf numFmtId="0" fontId="4" fillId="0" borderId="25" xfId="0" applyFont="1" applyBorder="1" applyAlignment="1">
      <alignment vertical="center"/>
    </xf>
    <xf numFmtId="0" fontId="0" fillId="0" borderId="26" xfId="0" applyBorder="1" applyAlignment="1">
      <alignment horizontal="justify" wrapText="1"/>
    </xf>
    <xf numFmtId="0" fontId="0" fillId="0" borderId="24" xfId="0" applyBorder="1"/>
    <xf numFmtId="0" fontId="4" fillId="0" borderId="25" xfId="0" applyFont="1" applyBorder="1"/>
    <xf numFmtId="0" fontId="4" fillId="0" borderId="24" xfId="0" applyFont="1" applyBorder="1"/>
    <xf numFmtId="0" fontId="4" fillId="0" borderId="26" xfId="0" applyFont="1" applyBorder="1" applyAlignment="1">
      <alignment horizontal="center"/>
    </xf>
    <xf numFmtId="0" fontId="6" fillId="0" borderId="0" xfId="68" applyFont="1"/>
    <xf numFmtId="0" fontId="1" fillId="2" borderId="14" xfId="0" applyFont="1" applyFill="1" applyBorder="1" applyAlignment="1">
      <alignment horizontal="center" vertical="center" wrapText="1"/>
    </xf>
    <xf numFmtId="0" fontId="1" fillId="2" borderId="15"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7" fillId="4" borderId="16" xfId="0" applyFont="1" applyFill="1" applyBorder="1" applyAlignment="1">
      <alignment horizontal="center" vertical="center" wrapText="1"/>
    </xf>
    <xf numFmtId="0" fontId="6" fillId="4" borderId="0" xfId="68" applyFont="1" applyFill="1"/>
    <xf numFmtId="0" fontId="1" fillId="4" borderId="0" xfId="0" applyFont="1" applyFill="1" applyAlignment="1">
      <alignment vertical="center" wrapText="1"/>
    </xf>
    <xf numFmtId="0" fontId="8" fillId="4" borderId="0" xfId="68" applyFont="1" applyFill="1"/>
    <xf numFmtId="0" fontId="9" fillId="4" borderId="0" xfId="68" applyFont="1" applyFill="1" applyAlignment="1">
      <alignment horizontal="left" vertical="center" wrapText="1"/>
    </xf>
    <xf numFmtId="0" fontId="10" fillId="0" borderId="0" xfId="68" applyFont="1"/>
    <xf numFmtId="0" fontId="11" fillId="0" borderId="0" xfId="68" applyFont="1"/>
    <xf numFmtId="0" fontId="12" fillId="5" borderId="14" xfId="0" applyFont="1" applyFill="1" applyBorder="1" applyAlignment="1">
      <alignment horizontal="center" vertical="center" wrapText="1"/>
    </xf>
    <xf numFmtId="0" fontId="12" fillId="5" borderId="15" xfId="0" applyFont="1" applyFill="1" applyBorder="1" applyAlignment="1">
      <alignment horizontal="center" vertical="center" wrapText="1"/>
    </xf>
    <xf numFmtId="0" fontId="13" fillId="4" borderId="15" xfId="0" applyFont="1" applyFill="1" applyBorder="1" applyAlignment="1">
      <alignment horizontal="center" vertical="center" wrapText="1"/>
    </xf>
    <xf numFmtId="0" fontId="13" fillId="4" borderId="16" xfId="0" applyFont="1" applyFill="1" applyBorder="1" applyAlignment="1">
      <alignment horizontal="center" vertical="center" wrapText="1"/>
    </xf>
    <xf numFmtId="0" fontId="11" fillId="4" borderId="0" xfId="68" applyFont="1" applyFill="1"/>
    <xf numFmtId="0" fontId="12" fillId="4" borderId="0" xfId="0" applyFont="1" applyFill="1" applyAlignment="1">
      <alignment vertical="center" wrapText="1"/>
    </xf>
    <xf numFmtId="0" fontId="14" fillId="0" borderId="14" xfId="68" applyFont="1" applyBorder="1" applyAlignment="1">
      <alignment horizontal="left" vertical="center" wrapText="1"/>
    </xf>
    <xf numFmtId="0" fontId="14" fillId="0" borderId="15" xfId="68" applyFont="1" applyBorder="1" applyAlignment="1">
      <alignment horizontal="left" vertical="center" wrapText="1"/>
    </xf>
    <xf numFmtId="0" fontId="14" fillId="0" borderId="16" xfId="68" applyFont="1" applyBorder="1" applyAlignment="1">
      <alignment horizontal="left" vertical="center" wrapText="1"/>
    </xf>
    <xf numFmtId="0" fontId="15" fillId="4" borderId="0" xfId="68" applyFont="1" applyFill="1"/>
    <xf numFmtId="0" fontId="16" fillId="5" borderId="27" xfId="68" applyFont="1" applyFill="1" applyBorder="1" applyAlignment="1">
      <alignment horizontal="center" vertical="center" wrapText="1"/>
    </xf>
    <xf numFmtId="0" fontId="16" fillId="5" borderId="28" xfId="68" applyFont="1" applyFill="1" applyBorder="1" applyAlignment="1">
      <alignment horizontal="center" vertical="center" wrapText="1"/>
    </xf>
    <xf numFmtId="0" fontId="16" fillId="5" borderId="29" xfId="68" applyFont="1" applyFill="1" applyBorder="1" applyAlignment="1">
      <alignment horizontal="center" vertical="center" wrapText="1"/>
    </xf>
    <xf numFmtId="0" fontId="16" fillId="5" borderId="30" xfId="68" applyFont="1" applyFill="1" applyBorder="1" applyAlignment="1">
      <alignment horizontal="center" vertical="center" wrapText="1"/>
    </xf>
    <xf numFmtId="0" fontId="16" fillId="5" borderId="31" xfId="68" applyFont="1" applyFill="1" applyBorder="1" applyAlignment="1">
      <alignment horizontal="center" vertical="center" wrapText="1"/>
    </xf>
    <xf numFmtId="0" fontId="16" fillId="5" borderId="32" xfId="68" applyFont="1" applyFill="1" applyBorder="1" applyAlignment="1">
      <alignment horizontal="center" vertical="center" wrapText="1"/>
    </xf>
    <xf numFmtId="0" fontId="16" fillId="5" borderId="33" xfId="68" applyFont="1" applyFill="1" applyBorder="1" applyAlignment="1">
      <alignment horizontal="center" vertical="center" wrapText="1"/>
    </xf>
    <xf numFmtId="0" fontId="17" fillId="4" borderId="27" xfId="68" applyFont="1" applyFill="1" applyBorder="1" applyAlignment="1">
      <alignment horizontal="center" vertical="center" wrapText="1"/>
    </xf>
    <xf numFmtId="0" fontId="17" fillId="6" borderId="25" xfId="68" applyFont="1" applyFill="1" applyBorder="1" applyAlignment="1">
      <alignment horizontal="justify" vertical="center" wrapText="1"/>
    </xf>
    <xf numFmtId="0" fontId="10" fillId="6" borderId="25" xfId="68" applyFont="1" applyFill="1" applyBorder="1" applyAlignment="1">
      <alignment horizontal="center" vertical="center"/>
    </xf>
    <xf numFmtId="180" fontId="17" fillId="6" borderId="26" xfId="68" applyNumberFormat="1" applyFont="1" applyFill="1" applyBorder="1" applyAlignment="1">
      <alignment horizontal="center" vertical="center"/>
    </xf>
    <xf numFmtId="0" fontId="18" fillId="4" borderId="0" xfId="68" applyFont="1" applyFill="1" applyAlignment="1">
      <alignment vertical="center"/>
    </xf>
    <xf numFmtId="0" fontId="10" fillId="4" borderId="0" xfId="68" applyFont="1" applyFill="1"/>
    <xf numFmtId="0" fontId="17" fillId="4" borderId="34" xfId="68" applyFont="1" applyFill="1" applyBorder="1" applyAlignment="1">
      <alignment horizontal="center" vertical="center" wrapText="1"/>
    </xf>
    <xf numFmtId="0" fontId="10" fillId="0" borderId="35" xfId="68" applyFont="1" applyBorder="1" applyAlignment="1">
      <alignment horizontal="justify" vertical="center" wrapText="1"/>
    </xf>
    <xf numFmtId="0" fontId="17" fillId="0" borderId="35" xfId="68" applyFont="1" applyBorder="1" applyAlignment="1">
      <alignment horizontal="center" vertical="center" wrapText="1"/>
    </xf>
    <xf numFmtId="180" fontId="10" fillId="0" borderId="36" xfId="68" applyNumberFormat="1" applyFont="1" applyBorder="1" applyAlignment="1">
      <alignment horizontal="center" vertical="center"/>
    </xf>
    <xf numFmtId="0" fontId="17" fillId="4" borderId="31" xfId="68" applyFont="1" applyFill="1" applyBorder="1" applyAlignment="1">
      <alignment horizontal="center" vertical="center" wrapText="1"/>
    </xf>
    <xf numFmtId="0" fontId="10" fillId="0" borderId="37" xfId="68" applyFont="1" applyBorder="1" applyAlignment="1">
      <alignment horizontal="justify" vertical="center" wrapText="1"/>
    </xf>
    <xf numFmtId="0" fontId="17" fillId="0" borderId="37" xfId="68" applyFont="1" applyBorder="1" applyAlignment="1">
      <alignment horizontal="center" vertical="center" wrapText="1"/>
    </xf>
    <xf numFmtId="180" fontId="10" fillId="0" borderId="38" xfId="68" applyNumberFormat="1" applyFont="1" applyBorder="1" applyAlignment="1">
      <alignment horizontal="center" vertical="center"/>
    </xf>
    <xf numFmtId="0" fontId="19" fillId="4" borderId="0" xfId="68" applyFont="1" applyFill="1" applyAlignment="1">
      <alignment horizontal="left" vertical="center" wrapText="1"/>
    </xf>
    <xf numFmtId="0" fontId="20" fillId="0" borderId="0" xfId="58" applyFont="1"/>
    <xf numFmtId="0" fontId="21" fillId="0" borderId="0" xfId="58" applyFont="1"/>
    <xf numFmtId="10" fontId="21" fillId="0" borderId="0" xfId="58" applyNumberFormat="1" applyFont="1"/>
    <xf numFmtId="0" fontId="0" fillId="0" borderId="0" xfId="58"/>
    <xf numFmtId="0" fontId="1" fillId="2" borderId="1" xfId="0" applyFont="1" applyFill="1" applyBorder="1" applyAlignment="1">
      <alignment horizontal="center" vertical="center" wrapText="1"/>
    </xf>
    <xf numFmtId="0" fontId="1" fillId="2" borderId="0" xfId="0" applyFont="1" applyFill="1" applyAlignment="1">
      <alignment horizontal="center" vertical="center" wrapText="1"/>
    </xf>
    <xf numFmtId="0" fontId="21" fillId="4" borderId="0" xfId="58" applyFont="1" applyFill="1"/>
    <xf numFmtId="10" fontId="21" fillId="4" borderId="0" xfId="58" applyNumberFormat="1" applyFont="1" applyFill="1"/>
    <xf numFmtId="0" fontId="22" fillId="0" borderId="25" xfId="58" applyFont="1" applyBorder="1" applyAlignment="1">
      <alignment horizontal="center" wrapText="1"/>
    </xf>
    <xf numFmtId="0" fontId="22" fillId="0" borderId="11" xfId="58" applyFont="1" applyBorder="1" applyAlignment="1">
      <alignment horizontal="center" wrapText="1"/>
    </xf>
    <xf numFmtId="0" fontId="23" fillId="7" borderId="3" xfId="58" applyFont="1" applyFill="1" applyBorder="1" applyAlignment="1">
      <alignment horizontal="center" vertical="center"/>
    </xf>
    <xf numFmtId="0" fontId="22" fillId="0" borderId="22" xfId="58" applyFont="1" applyBorder="1" applyAlignment="1">
      <alignment horizontal="center" wrapText="1"/>
    </xf>
    <xf numFmtId="0" fontId="22" fillId="0" borderId="23" xfId="58" applyFont="1" applyBorder="1" applyAlignment="1">
      <alignment horizontal="center" wrapText="1"/>
    </xf>
    <xf numFmtId="0" fontId="23" fillId="0" borderId="7" xfId="58" applyFont="1" applyBorder="1" applyAlignment="1">
      <alignment horizontal="center"/>
    </xf>
    <xf numFmtId="0" fontId="24" fillId="7" borderId="3" xfId="58" applyFont="1" applyFill="1" applyBorder="1" applyAlignment="1">
      <alignment horizontal="center" vertical="center"/>
    </xf>
    <xf numFmtId="0" fontId="24" fillId="7" borderId="5" xfId="58" applyFont="1" applyFill="1" applyBorder="1" applyAlignment="1">
      <alignment horizontal="center" vertical="center" wrapText="1"/>
    </xf>
    <xf numFmtId="0" fontId="25" fillId="7" borderId="5" xfId="58" applyFont="1" applyFill="1" applyBorder="1" applyAlignment="1">
      <alignment horizontal="center" vertical="center" wrapText="1"/>
    </xf>
    <xf numFmtId="10" fontId="24" fillId="7" borderId="6" xfId="58" applyNumberFormat="1" applyFont="1" applyFill="1" applyBorder="1" applyAlignment="1">
      <alignment horizontal="center" vertical="center" wrapText="1"/>
    </xf>
    <xf numFmtId="0" fontId="26" fillId="8" borderId="39" xfId="76" applyFont="1" applyFill="1" applyBorder="1" applyAlignment="1">
      <alignment horizontal="center"/>
    </xf>
    <xf numFmtId="0" fontId="24" fillId="7" borderId="24" xfId="58" applyFont="1" applyFill="1" applyBorder="1" applyAlignment="1">
      <alignment horizontal="center" vertical="center"/>
    </xf>
    <xf numFmtId="0" fontId="24" fillId="7" borderId="25" xfId="58" applyFont="1" applyFill="1" applyBorder="1" applyAlignment="1">
      <alignment horizontal="center" vertical="center" wrapText="1"/>
    </xf>
    <xf numFmtId="0" fontId="25" fillId="7" borderId="25" xfId="58" applyFont="1" applyFill="1" applyBorder="1" applyAlignment="1">
      <alignment horizontal="center" vertical="center" wrapText="1"/>
    </xf>
    <xf numFmtId="10" fontId="24" fillId="7" borderId="26" xfId="58" applyNumberFormat="1" applyFont="1" applyFill="1" applyBorder="1" applyAlignment="1">
      <alignment horizontal="center" vertical="center" wrapText="1"/>
    </xf>
    <xf numFmtId="0" fontId="21" fillId="0" borderId="34" xfId="76" applyFont="1" applyBorder="1"/>
    <xf numFmtId="0" fontId="27" fillId="0" borderId="25" xfId="58" applyFont="1" applyBorder="1" applyAlignment="1">
      <alignment horizontal="center" vertical="center" wrapText="1"/>
    </xf>
    <xf numFmtId="0" fontId="27" fillId="0" borderId="25" xfId="58" applyFont="1" applyBorder="1" applyAlignment="1">
      <alignment horizontal="center" vertical="center"/>
    </xf>
    <xf numFmtId="2" fontId="27" fillId="0" borderId="25" xfId="58" applyNumberFormat="1" applyFont="1" applyBorder="1" applyAlignment="1">
      <alignment horizontal="center" vertical="center"/>
    </xf>
    <xf numFmtId="10" fontId="27" fillId="0" borderId="26" xfId="58" applyNumberFormat="1" applyFont="1" applyBorder="1" applyAlignment="1">
      <alignment horizontal="center" vertical="center"/>
    </xf>
    <xf numFmtId="1" fontId="27" fillId="0" borderId="3" xfId="58" applyNumberFormat="1" applyFont="1" applyBorder="1" applyProtection="1">
      <protection locked="0"/>
    </xf>
    <xf numFmtId="1" fontId="27" fillId="0" borderId="7" xfId="58" applyNumberFormat="1" applyFont="1" applyBorder="1" applyProtection="1">
      <protection locked="0"/>
    </xf>
    <xf numFmtId="0" fontId="24" fillId="7" borderId="7" xfId="58" applyFont="1" applyFill="1" applyBorder="1" applyAlignment="1">
      <alignment horizontal="center" vertical="center"/>
    </xf>
    <xf numFmtId="0" fontId="27" fillId="0" borderId="9" xfId="58" applyFont="1" applyBorder="1" applyAlignment="1">
      <alignment horizontal="center" vertical="center" wrapText="1"/>
    </xf>
    <xf numFmtId="0" fontId="27" fillId="0" borderId="9" xfId="58" applyFont="1" applyBorder="1" applyAlignment="1">
      <alignment horizontal="center" vertical="center"/>
    </xf>
    <xf numFmtId="10" fontId="27" fillId="0" borderId="10" xfId="58" applyNumberFormat="1" applyFont="1" applyBorder="1" applyAlignment="1">
      <alignment horizontal="center" vertical="center"/>
    </xf>
    <xf numFmtId="0" fontId="24" fillId="4" borderId="40" xfId="58" applyFont="1" applyFill="1" applyBorder="1" applyAlignment="1">
      <alignment horizontal="center" vertical="center"/>
    </xf>
    <xf numFmtId="0" fontId="28" fillId="9" borderId="41" xfId="58" applyFont="1" applyFill="1" applyBorder="1" applyAlignment="1">
      <alignment horizontal="center" vertical="center" wrapText="1"/>
    </xf>
    <xf numFmtId="0" fontId="29" fillId="9" borderId="41" xfId="58" applyFont="1" applyFill="1" applyBorder="1" applyAlignment="1">
      <alignment horizontal="center" vertical="center"/>
    </xf>
    <xf numFmtId="2" fontId="29" fillId="9" borderId="41" xfId="58" applyNumberFormat="1" applyFont="1" applyFill="1" applyBorder="1" applyAlignment="1">
      <alignment horizontal="center" vertical="center"/>
    </xf>
    <xf numFmtId="10" fontId="27" fillId="9" borderId="41" xfId="58" applyNumberFormat="1" applyFont="1" applyFill="1" applyBorder="1" applyAlignment="1">
      <alignment horizontal="center" vertical="center"/>
    </xf>
    <xf numFmtId="0" fontId="27" fillId="0" borderId="0" xfId="58" applyFont="1"/>
    <xf numFmtId="0" fontId="27" fillId="4" borderId="40" xfId="58" applyFont="1" applyFill="1" applyBorder="1" applyAlignment="1">
      <alignment horizontal="center"/>
    </xf>
    <xf numFmtId="0" fontId="24" fillId="10" borderId="42" xfId="58" applyFont="1" applyFill="1" applyBorder="1" applyAlignment="1">
      <alignment horizontal="center" vertical="center"/>
    </xf>
    <xf numFmtId="1" fontId="27" fillId="0" borderId="43" xfId="58" applyNumberFormat="1" applyFont="1" applyBorder="1" applyAlignment="1">
      <alignment horizontal="center" wrapText="1"/>
    </xf>
    <xf numFmtId="10" fontId="27" fillId="0" borderId="43" xfId="58" applyNumberFormat="1" applyFont="1" applyBorder="1" applyAlignment="1">
      <alignment horizontal="center" vertical="center" wrapText="1"/>
    </xf>
    <xf numFmtId="0" fontId="27" fillId="0" borderId="43" xfId="58" applyFont="1" applyBorder="1" applyAlignment="1">
      <alignment horizontal="center"/>
    </xf>
    <xf numFmtId="0" fontId="27" fillId="4" borderId="44" xfId="58" applyFont="1" applyFill="1" applyBorder="1" applyAlignment="1">
      <alignment horizontal="center"/>
    </xf>
    <xf numFmtId="0" fontId="24" fillId="10" borderId="42" xfId="58" applyFont="1" applyFill="1" applyBorder="1" applyAlignment="1">
      <alignment horizontal="center"/>
    </xf>
    <xf numFmtId="10" fontId="27" fillId="0" borderId="43" xfId="58" applyNumberFormat="1" applyFont="1" applyBorder="1" applyAlignment="1">
      <alignment horizontal="center" vertical="center"/>
    </xf>
    <xf numFmtId="0" fontId="30" fillId="4" borderId="0" xfId="58" applyFont="1" applyFill="1"/>
    <xf numFmtId="0" fontId="23" fillId="7" borderId="5" xfId="58" applyFont="1" applyFill="1" applyBorder="1" applyAlignment="1">
      <alignment horizontal="center" vertical="center"/>
    </xf>
    <xf numFmtId="0" fontId="23" fillId="0" borderId="9" xfId="58" applyFont="1" applyBorder="1" applyAlignment="1">
      <alignment horizontal="center"/>
    </xf>
    <xf numFmtId="0" fontId="26" fillId="8" borderId="45" xfId="76" applyFont="1" applyFill="1" applyBorder="1" applyAlignment="1">
      <alignment horizontal="center"/>
    </xf>
    <xf numFmtId="0" fontId="31" fillId="0" borderId="32" xfId="76" applyFont="1" applyBorder="1" applyAlignment="1">
      <alignment horizontal="center"/>
    </xf>
    <xf numFmtId="0" fontId="32" fillId="0" borderId="32" xfId="76" applyFont="1" applyBorder="1" applyAlignment="1">
      <alignment horizontal="right"/>
    </xf>
    <xf numFmtId="0" fontId="21" fillId="0" borderId="32" xfId="76" applyFont="1" applyBorder="1"/>
    <xf numFmtId="1" fontId="27" fillId="9" borderId="5" xfId="58" applyNumberFormat="1" applyFont="1" applyFill="1" applyBorder="1" applyProtection="1">
      <protection locked="0"/>
    </xf>
    <xf numFmtId="1" fontId="27" fillId="0" borderId="5" xfId="58" applyNumberFormat="1" applyFont="1" applyBorder="1" applyProtection="1">
      <protection locked="0"/>
    </xf>
    <xf numFmtId="1" fontId="27" fillId="0" borderId="9" xfId="58" applyNumberFormat="1" applyFont="1" applyBorder="1" applyProtection="1">
      <protection locked="0"/>
    </xf>
    <xf numFmtId="0" fontId="27" fillId="0" borderId="46" xfId="58" applyFont="1" applyBorder="1" applyAlignment="1">
      <alignment horizontal="center" wrapText="1"/>
    </xf>
    <xf numFmtId="1" fontId="27" fillId="0" borderId="46" xfId="58" applyNumberFormat="1" applyFont="1" applyBorder="1" applyAlignment="1">
      <alignment horizontal="center" wrapText="1"/>
    </xf>
    <xf numFmtId="10" fontId="27" fillId="0" borderId="46" xfId="58" applyNumberFormat="1" applyFont="1" applyBorder="1" applyAlignment="1">
      <alignment horizontal="center" vertical="center" wrapText="1"/>
    </xf>
    <xf numFmtId="0" fontId="27" fillId="0" borderId="46" xfId="58" applyFont="1" applyBorder="1" applyAlignment="1">
      <alignment horizontal="center"/>
    </xf>
    <xf numFmtId="10" fontId="27" fillId="0" borderId="46" xfId="58" applyNumberFormat="1" applyFont="1" applyBorder="1" applyAlignment="1">
      <alignment horizontal="center" vertical="center"/>
    </xf>
    <xf numFmtId="0" fontId="23" fillId="7" borderId="6" xfId="58" applyFont="1" applyFill="1" applyBorder="1" applyAlignment="1">
      <alignment horizontal="center" vertical="center"/>
    </xf>
    <xf numFmtId="0" fontId="33" fillId="7" borderId="3" xfId="58" applyFont="1" applyFill="1" applyBorder="1" applyAlignment="1">
      <alignment horizontal="center" vertical="center"/>
    </xf>
    <xf numFmtId="0" fontId="33" fillId="7" borderId="5" xfId="58" applyFont="1" applyFill="1" applyBorder="1" applyAlignment="1">
      <alignment horizontal="center" vertical="center"/>
    </xf>
    <xf numFmtId="0" fontId="23" fillId="0" borderId="10" xfId="58" applyFont="1" applyBorder="1" applyAlignment="1">
      <alignment horizontal="center"/>
    </xf>
    <xf numFmtId="0" fontId="26" fillId="8" borderId="47" xfId="76" applyFont="1" applyFill="1" applyBorder="1" applyAlignment="1">
      <alignment horizontal="center"/>
    </xf>
    <xf numFmtId="0" fontId="31" fillId="0" borderId="33" xfId="76" applyFont="1" applyBorder="1" applyAlignment="1">
      <alignment horizontal="center"/>
    </xf>
    <xf numFmtId="1" fontId="27" fillId="0" borderId="6" xfId="58" applyNumberFormat="1" applyFont="1" applyBorder="1" applyProtection="1">
      <protection locked="0"/>
    </xf>
    <xf numFmtId="1" fontId="27" fillId="0" borderId="10" xfId="58" applyNumberFormat="1" applyFont="1" applyBorder="1" applyProtection="1">
      <protection locked="0"/>
    </xf>
    <xf numFmtId="0" fontId="0" fillId="4" borderId="0" xfId="58" applyFill="1"/>
    <xf numFmtId="0" fontId="33" fillId="7" borderId="6" xfId="58" applyFont="1" applyFill="1" applyBorder="1" applyAlignment="1">
      <alignment horizontal="center" vertical="center"/>
    </xf>
    <xf numFmtId="0" fontId="33" fillId="0" borderId="9" xfId="58" applyFont="1" applyBorder="1" applyAlignment="1">
      <alignment horizontal="center"/>
    </xf>
    <xf numFmtId="0" fontId="33" fillId="0" borderId="10" xfId="58" applyFont="1" applyBorder="1" applyAlignment="1">
      <alignment horizontal="center"/>
    </xf>
    <xf numFmtId="0" fontId="33" fillId="7" borderId="24" xfId="58" applyFont="1" applyFill="1" applyBorder="1" applyAlignment="1">
      <alignment horizontal="center" vertical="center"/>
    </xf>
    <xf numFmtId="0" fontId="34" fillId="8" borderId="45" xfId="76" applyFont="1" applyFill="1" applyBorder="1" applyAlignment="1">
      <alignment horizontal="center"/>
    </xf>
    <xf numFmtId="0" fontId="34" fillId="8" borderId="47" xfId="76" applyFont="1" applyFill="1" applyBorder="1" applyAlignment="1">
      <alignment horizontal="center"/>
    </xf>
    <xf numFmtId="0" fontId="35" fillId="0" borderId="32" xfId="76" applyFont="1" applyBorder="1"/>
    <xf numFmtId="0" fontId="36" fillId="0" borderId="32" xfId="76" applyFont="1" applyBorder="1" applyAlignment="1">
      <alignment horizontal="center"/>
    </xf>
    <xf numFmtId="0" fontId="37" fillId="0" borderId="32" xfId="76" applyFont="1" applyBorder="1" applyAlignment="1">
      <alignment horizontal="right"/>
    </xf>
    <xf numFmtId="0" fontId="36" fillId="0" borderId="33" xfId="76" applyFont="1" applyBorder="1" applyAlignment="1">
      <alignment horizontal="center"/>
    </xf>
    <xf numFmtId="0" fontId="33" fillId="7" borderId="48" xfId="58" applyFont="1" applyFill="1" applyBorder="1" applyAlignment="1">
      <alignment horizontal="center" vertical="center"/>
    </xf>
    <xf numFmtId="1" fontId="20" fillId="0" borderId="5" xfId="58" applyNumberFormat="1" applyFont="1" applyBorder="1" applyProtection="1">
      <protection locked="0"/>
    </xf>
    <xf numFmtId="1" fontId="20" fillId="0" borderId="6" xfId="58" applyNumberFormat="1" applyFont="1" applyBorder="1" applyProtection="1">
      <protection locked="0"/>
    </xf>
    <xf numFmtId="0" fontId="20" fillId="0" borderId="3" xfId="58" applyFont="1" applyBorder="1"/>
    <xf numFmtId="1" fontId="20" fillId="0" borderId="9" xfId="58" applyNumberFormat="1" applyFont="1" applyBorder="1" applyProtection="1">
      <protection locked="0"/>
    </xf>
    <xf numFmtId="1" fontId="20" fillId="0" borderId="10" xfId="58" applyNumberFormat="1" applyFont="1" applyBorder="1" applyProtection="1">
      <protection locked="0"/>
    </xf>
    <xf numFmtId="0" fontId="20" fillId="0" borderId="7" xfId="58" applyFont="1" applyBorder="1"/>
    <xf numFmtId="0" fontId="20" fillId="4" borderId="0" xfId="58" applyFont="1" applyFill="1"/>
    <xf numFmtId="1" fontId="27" fillId="0" borderId="49" xfId="58" applyNumberFormat="1" applyFont="1" applyBorder="1" applyAlignment="1">
      <alignment horizontal="center" wrapText="1"/>
    </xf>
    <xf numFmtId="10" fontId="27" fillId="0" borderId="49" xfId="58" applyNumberFormat="1" applyFont="1" applyBorder="1" applyAlignment="1">
      <alignment horizontal="center" vertical="center" wrapText="1"/>
    </xf>
    <xf numFmtId="0" fontId="27" fillId="0" borderId="49" xfId="58" applyFont="1" applyBorder="1" applyAlignment="1">
      <alignment horizontal="center"/>
    </xf>
    <xf numFmtId="10" fontId="27" fillId="0" borderId="49" xfId="58" applyNumberFormat="1" applyFont="1" applyBorder="1" applyAlignment="1">
      <alignment horizontal="center" vertical="center"/>
    </xf>
    <xf numFmtId="0" fontId="38" fillId="4" borderId="50" xfId="0" applyFont="1" applyFill="1" applyBorder="1" applyAlignment="1">
      <alignment vertical="center" wrapText="1"/>
    </xf>
    <xf numFmtId="0" fontId="33" fillId="7" borderId="6" xfId="58" applyFont="1" applyFill="1" applyBorder="1" applyAlignment="1">
      <alignment horizontal="center" vertical="center" wrapText="1"/>
    </xf>
    <xf numFmtId="0" fontId="33" fillId="7" borderId="26" xfId="58" applyFont="1" applyFill="1" applyBorder="1" applyAlignment="1">
      <alignment horizontal="center" vertical="center" wrapText="1"/>
    </xf>
    <xf numFmtId="0" fontId="33" fillId="7" borderId="51" xfId="58" applyFont="1" applyFill="1" applyBorder="1" applyAlignment="1">
      <alignment horizontal="center" vertical="center" wrapText="1"/>
    </xf>
    <xf numFmtId="0" fontId="20" fillId="0" borderId="6" xfId="58" applyFont="1" applyBorder="1"/>
    <xf numFmtId="0" fontId="20" fillId="0" borderId="10" xfId="58" applyFont="1" applyBorder="1"/>
    <xf numFmtId="0" fontId="39" fillId="0" borderId="0" xfId="0" applyFont="1"/>
    <xf numFmtId="0" fontId="39" fillId="0" borderId="0" xfId="0" applyFont="1" applyAlignment="1">
      <alignment vertical="center"/>
    </xf>
    <xf numFmtId="0" fontId="39" fillId="4" borderId="0" xfId="0" applyFont="1" applyFill="1" applyAlignment="1">
      <alignment vertical="center"/>
    </xf>
    <xf numFmtId="0" fontId="40" fillId="0" borderId="0" xfId="0" applyFont="1" applyAlignment="1">
      <alignment vertical="center"/>
    </xf>
    <xf numFmtId="0" fontId="41" fillId="0" borderId="0" xfId="0" applyFont="1" applyAlignment="1">
      <alignment vertical="center" wrapText="1"/>
    </xf>
    <xf numFmtId="0" fontId="42" fillId="0" borderId="0" xfId="0" applyFont="1" applyAlignment="1">
      <alignment vertical="center"/>
    </xf>
    <xf numFmtId="0" fontId="39" fillId="4" borderId="0" xfId="0" applyFont="1" applyFill="1"/>
    <xf numFmtId="0" fontId="39" fillId="4" borderId="0" xfId="0" applyFont="1" applyFill="1" applyAlignment="1">
      <alignment horizontal="left"/>
    </xf>
    <xf numFmtId="0" fontId="43" fillId="4" borderId="0" xfId="0" applyFont="1" applyFill="1" applyAlignment="1">
      <alignment horizontal="left" vertical="center"/>
    </xf>
    <xf numFmtId="0" fontId="39" fillId="4" borderId="0" xfId="0" applyFont="1" applyFill="1" applyAlignment="1">
      <alignment horizontal="center"/>
    </xf>
    <xf numFmtId="0" fontId="39" fillId="4" borderId="0" xfId="0" applyFont="1" applyFill="1" applyAlignment="1">
      <alignment horizontal="center" vertical="center"/>
    </xf>
    <xf numFmtId="0" fontId="39" fillId="4" borderId="0" xfId="0" applyFont="1" applyFill="1" applyAlignment="1">
      <alignment wrapText="1"/>
    </xf>
    <xf numFmtId="0" fontId="44" fillId="5" borderId="25" xfId="0" applyFont="1" applyFill="1" applyBorder="1" applyAlignment="1">
      <alignment horizontal="center" vertical="center" wrapText="1"/>
    </xf>
    <xf numFmtId="0" fontId="43" fillId="5" borderId="25" xfId="0" applyFont="1" applyFill="1" applyBorder="1" applyAlignment="1">
      <alignment horizontal="center" vertical="center"/>
    </xf>
    <xf numFmtId="0" fontId="44" fillId="5" borderId="25" xfId="0" applyFont="1" applyFill="1" applyBorder="1" applyAlignment="1">
      <alignment horizontal="center" vertical="center"/>
    </xf>
    <xf numFmtId="0" fontId="44" fillId="5" borderId="22" xfId="0" applyFont="1" applyFill="1" applyBorder="1" applyAlignment="1">
      <alignment horizontal="center" vertical="center" wrapText="1"/>
    </xf>
    <xf numFmtId="0" fontId="44" fillId="5" borderId="12" xfId="0" applyFont="1" applyFill="1" applyBorder="1" applyAlignment="1">
      <alignment horizontal="center" vertical="center"/>
    </xf>
    <xf numFmtId="0" fontId="44" fillId="5" borderId="35" xfId="0" applyFont="1" applyFill="1" applyBorder="1" applyAlignment="1">
      <alignment horizontal="center" vertical="center" wrapText="1"/>
    </xf>
    <xf numFmtId="0" fontId="44" fillId="5" borderId="13" xfId="0" applyFont="1" applyFill="1" applyBorder="1" applyAlignment="1">
      <alignment horizontal="center" vertical="center"/>
    </xf>
    <xf numFmtId="0" fontId="40" fillId="0" borderId="25" xfId="0" applyFont="1" applyBorder="1" applyAlignment="1">
      <alignment horizontal="center" vertical="center" wrapText="1"/>
    </xf>
    <xf numFmtId="0" fontId="45" fillId="11" borderId="25" xfId="0" applyFont="1" applyFill="1" applyBorder="1" applyAlignment="1">
      <alignment horizontal="justify" vertical="center" wrapText="1"/>
    </xf>
    <xf numFmtId="0" fontId="39" fillId="0" borderId="25" xfId="0" applyFont="1" applyBorder="1" applyAlignment="1">
      <alignment horizontal="center" vertical="center" wrapText="1"/>
    </xf>
    <xf numFmtId="0" fontId="40" fillId="12" borderId="25" xfId="0" applyFont="1" applyFill="1" applyBorder="1" applyAlignment="1">
      <alignment horizontal="center" vertical="center"/>
    </xf>
    <xf numFmtId="0" fontId="40" fillId="0" borderId="25" xfId="0" applyFont="1" applyBorder="1" applyAlignment="1">
      <alignment horizontal="center" vertical="center"/>
    </xf>
    <xf numFmtId="0" fontId="45" fillId="11" borderId="52" xfId="0" applyFont="1" applyFill="1" applyBorder="1" applyAlignment="1">
      <alignment horizontal="justify" vertical="center" wrapText="1"/>
    </xf>
    <xf numFmtId="0" fontId="45" fillId="0" borderId="52" xfId="0" applyFont="1" applyBorder="1" applyAlignment="1">
      <alignment horizontal="center" vertical="center" wrapText="1"/>
    </xf>
    <xf numFmtId="0" fontId="39" fillId="12" borderId="13" xfId="0" applyFont="1" applyFill="1" applyBorder="1" applyAlignment="1">
      <alignment horizontal="center" vertical="center"/>
    </xf>
    <xf numFmtId="49" fontId="40" fillId="0" borderId="25" xfId="0" applyNumberFormat="1" applyFont="1" applyBorder="1" applyAlignment="1">
      <alignment horizontal="center" vertical="center" wrapText="1"/>
    </xf>
    <xf numFmtId="0" fontId="39" fillId="4" borderId="25" xfId="0" applyFont="1" applyFill="1" applyBorder="1" applyAlignment="1">
      <alignment horizontal="center" vertical="center"/>
    </xf>
    <xf numFmtId="0" fontId="40" fillId="4" borderId="25" xfId="0" applyFont="1" applyFill="1" applyBorder="1" applyAlignment="1">
      <alignment horizontal="center" vertical="center"/>
    </xf>
    <xf numFmtId="0" fontId="45" fillId="11" borderId="53" xfId="0" applyFont="1" applyFill="1" applyBorder="1" applyAlignment="1">
      <alignment horizontal="justify" vertical="center" wrapText="1"/>
    </xf>
    <xf numFmtId="0" fontId="43" fillId="13" borderId="54" xfId="0" applyFont="1" applyFill="1" applyBorder="1" applyAlignment="1">
      <alignment horizontal="center" vertical="center"/>
    </xf>
    <xf numFmtId="0" fontId="45" fillId="0" borderId="52" xfId="0" applyFont="1" applyBorder="1" applyAlignment="1">
      <alignment horizontal="center" vertical="center"/>
    </xf>
    <xf numFmtId="0" fontId="45" fillId="0" borderId="53" xfId="0" applyFont="1" applyBorder="1" applyAlignment="1">
      <alignment horizontal="center" vertical="center" wrapText="1"/>
    </xf>
    <xf numFmtId="0" fontId="45" fillId="14" borderId="55" xfId="0" applyFont="1" applyFill="1" applyBorder="1" applyAlignment="1">
      <alignment horizontal="center" vertical="center"/>
    </xf>
    <xf numFmtId="0" fontId="46" fillId="0" borderId="52" xfId="0" applyFont="1" applyBorder="1" applyAlignment="1">
      <alignment horizontal="center" vertical="center" wrapText="1"/>
    </xf>
    <xf numFmtId="0" fontId="45" fillId="14" borderId="52" xfId="0" applyFont="1" applyFill="1" applyBorder="1" applyAlignment="1">
      <alignment horizontal="center" vertical="center"/>
    </xf>
    <xf numFmtId="0" fontId="45" fillId="14" borderId="54" xfId="0" applyFont="1" applyFill="1" applyBorder="1" applyAlignment="1">
      <alignment horizontal="center" vertical="center"/>
    </xf>
    <xf numFmtId="0" fontId="45" fillId="0" borderId="25" xfId="0" applyFont="1" applyBorder="1" applyAlignment="1">
      <alignment horizontal="justify" vertical="center" wrapText="1"/>
    </xf>
    <xf numFmtId="0" fontId="40" fillId="0" borderId="25" xfId="0" applyFont="1" applyBorder="1" applyAlignment="1">
      <alignment horizontal="justify" vertical="center" wrapText="1"/>
    </xf>
    <xf numFmtId="0" fontId="45" fillId="15" borderId="52" xfId="0" applyFont="1" applyFill="1" applyBorder="1" applyAlignment="1">
      <alignment horizontal="justify" vertical="center" wrapText="1"/>
    </xf>
    <xf numFmtId="49" fontId="45" fillId="0" borderId="52" xfId="0" applyNumberFormat="1" applyFont="1" applyBorder="1" applyAlignment="1">
      <alignment horizontal="center" vertical="center" wrapText="1"/>
    </xf>
    <xf numFmtId="0" fontId="39" fillId="12" borderId="25" xfId="0" applyFont="1" applyFill="1" applyBorder="1" applyAlignment="1">
      <alignment horizontal="center" vertical="center"/>
    </xf>
    <xf numFmtId="37" fontId="47" fillId="4" borderId="25" xfId="0" applyNumberFormat="1" applyFont="1" applyFill="1" applyBorder="1" applyAlignment="1">
      <alignment horizontal="center" vertical="center"/>
    </xf>
    <xf numFmtId="0" fontId="45" fillId="0" borderId="25" xfId="0" applyFont="1" applyBorder="1" applyAlignment="1">
      <alignment horizontal="center" vertical="center" wrapText="1"/>
    </xf>
    <xf numFmtId="0" fontId="45" fillId="14" borderId="25" xfId="0" applyFont="1" applyFill="1" applyBorder="1" applyAlignment="1">
      <alignment horizontal="center" vertical="center"/>
    </xf>
    <xf numFmtId="0" fontId="45" fillId="4" borderId="25" xfId="0" applyFont="1" applyFill="1" applyBorder="1" applyAlignment="1">
      <alignment horizontal="center" vertical="center" wrapText="1"/>
    </xf>
    <xf numFmtId="0" fontId="45" fillId="11" borderId="25" xfId="0" applyFont="1" applyFill="1" applyBorder="1" applyAlignment="1">
      <alignment vertical="center" wrapText="1"/>
    </xf>
    <xf numFmtId="0" fontId="45" fillId="11" borderId="56" xfId="0" applyFont="1" applyFill="1" applyBorder="1" applyAlignment="1">
      <alignment horizontal="justify" vertical="center" wrapText="1"/>
    </xf>
    <xf numFmtId="0" fontId="45" fillId="16" borderId="53" xfId="0" applyFont="1" applyFill="1" applyBorder="1" applyAlignment="1">
      <alignment horizontal="center" vertical="center" wrapText="1"/>
    </xf>
    <xf numFmtId="0" fontId="45" fillId="0" borderId="22" xfId="0" applyFont="1" applyBorder="1" applyAlignment="1">
      <alignment horizontal="center" vertical="center" wrapText="1"/>
    </xf>
    <xf numFmtId="0" fontId="40" fillId="11" borderId="25" xfId="0" applyFont="1" applyFill="1" applyBorder="1" applyAlignment="1">
      <alignment horizontal="justify" vertical="center" wrapText="1"/>
    </xf>
    <xf numFmtId="0" fontId="45" fillId="16" borderId="57" xfId="0" applyFont="1" applyFill="1" applyBorder="1" applyAlignment="1">
      <alignment horizontal="center" vertical="center" wrapText="1"/>
    </xf>
    <xf numFmtId="0" fontId="40" fillId="11" borderId="0" xfId="0" applyFont="1" applyFill="1" applyAlignment="1">
      <alignment horizontal="justify" vertical="center" wrapText="1"/>
    </xf>
    <xf numFmtId="0" fontId="45" fillId="0" borderId="58" xfId="0" applyFont="1" applyBorder="1" applyAlignment="1">
      <alignment horizontal="center" vertical="center" wrapText="1"/>
    </xf>
    <xf numFmtId="0" fontId="45" fillId="16" borderId="25" xfId="0" applyFont="1" applyFill="1" applyBorder="1" applyAlignment="1">
      <alignment horizontal="center" vertical="center" wrapText="1"/>
    </xf>
    <xf numFmtId="0" fontId="45" fillId="0" borderId="59" xfId="0" applyFont="1" applyBorder="1" applyAlignment="1">
      <alignment horizontal="center" vertical="center" wrapText="1"/>
    </xf>
    <xf numFmtId="0" fontId="45" fillId="16" borderId="60" xfId="0" applyFont="1" applyFill="1" applyBorder="1" applyAlignment="1">
      <alignment horizontal="center" vertical="center" wrapText="1"/>
    </xf>
    <xf numFmtId="0" fontId="44" fillId="5" borderId="11" xfId="0" applyFont="1" applyFill="1" applyBorder="1" applyAlignment="1">
      <alignment horizontal="center" vertical="center"/>
    </xf>
    <xf numFmtId="0" fontId="45" fillId="0" borderId="25" xfId="0" applyFont="1" applyBorder="1" applyAlignment="1">
      <alignment horizontal="center" vertical="center"/>
    </xf>
    <xf numFmtId="0" fontId="43" fillId="17" borderId="52" xfId="0" applyFont="1" applyFill="1" applyBorder="1" applyAlignment="1">
      <alignment horizontal="center" vertical="center"/>
    </xf>
    <xf numFmtId="0" fontId="43" fillId="17" borderId="53" xfId="0" applyFont="1" applyFill="1" applyBorder="1" applyAlignment="1">
      <alignment horizontal="center" vertical="center"/>
    </xf>
    <xf numFmtId="0" fontId="46" fillId="14" borderId="52" xfId="0" applyFont="1" applyFill="1" applyBorder="1" applyAlignment="1">
      <alignment horizontal="center" vertical="center"/>
    </xf>
    <xf numFmtId="37" fontId="48" fillId="4" borderId="25" xfId="0" applyNumberFormat="1" applyFont="1" applyFill="1" applyBorder="1" applyAlignment="1">
      <alignment horizontal="center" vertical="center"/>
    </xf>
    <xf numFmtId="37" fontId="39" fillId="12" borderId="25" xfId="0" applyNumberFormat="1" applyFont="1" applyFill="1" applyBorder="1" applyAlignment="1">
      <alignment horizontal="center" vertical="center"/>
    </xf>
    <xf numFmtId="0" fontId="48" fillId="0" borderId="25" xfId="0" applyFont="1" applyBorder="1" applyAlignment="1" applyProtection="1">
      <alignment horizontal="center" vertical="center"/>
      <protection locked="0"/>
    </xf>
    <xf numFmtId="0" fontId="40" fillId="14" borderId="54" xfId="0" applyFont="1" applyFill="1" applyBorder="1" applyAlignment="1">
      <alignment horizontal="center" vertical="center"/>
    </xf>
    <xf numFmtId="0" fontId="43" fillId="17" borderId="52" xfId="0" applyFont="1" applyFill="1" applyBorder="1" applyAlignment="1">
      <alignment horizontal="center" vertical="center" wrapText="1"/>
    </xf>
    <xf numFmtId="0" fontId="43" fillId="17" borderId="53" xfId="0" applyFont="1" applyFill="1" applyBorder="1" applyAlignment="1">
      <alignment horizontal="center" vertical="center" wrapText="1"/>
    </xf>
    <xf numFmtId="0" fontId="43" fillId="17" borderId="22" xfId="0" applyFont="1" applyFill="1" applyBorder="1" applyAlignment="1">
      <alignment horizontal="center" vertical="center" wrapText="1"/>
    </xf>
    <xf numFmtId="0" fontId="43" fillId="17" borderId="25" xfId="0" applyFont="1" applyFill="1" applyBorder="1" applyAlignment="1">
      <alignment horizontal="center" vertical="center" wrapText="1"/>
    </xf>
    <xf numFmtId="0" fontId="43" fillId="17" borderId="59" xfId="0" applyFont="1" applyFill="1" applyBorder="1" applyAlignment="1">
      <alignment horizontal="center" vertical="center" wrapText="1"/>
    </xf>
    <xf numFmtId="0" fontId="39" fillId="12" borderId="11" xfId="0" applyFont="1" applyFill="1" applyBorder="1" applyAlignment="1">
      <alignment horizontal="center" vertical="center"/>
    </xf>
    <xf numFmtId="0" fontId="39" fillId="0" borderId="25" xfId="0" applyFont="1" applyBorder="1" applyAlignment="1">
      <alignment vertical="center" wrapText="1"/>
    </xf>
    <xf numFmtId="0" fontId="49" fillId="0" borderId="0" xfId="0" applyFont="1" applyAlignment="1">
      <alignment vertical="center"/>
    </xf>
    <xf numFmtId="0" fontId="39" fillId="4" borderId="25" xfId="0" applyFont="1" applyFill="1" applyBorder="1" applyAlignment="1">
      <alignment vertical="center" wrapText="1"/>
    </xf>
    <xf numFmtId="0" fontId="43" fillId="17" borderId="58" xfId="0" applyFont="1" applyFill="1" applyBorder="1" applyAlignment="1">
      <alignment horizontal="center" vertical="center"/>
    </xf>
    <xf numFmtId="0" fontId="43" fillId="0" borderId="25" xfId="0" applyFont="1" applyBorder="1" applyAlignment="1">
      <alignment vertical="center" wrapText="1"/>
    </xf>
    <xf numFmtId="0" fontId="43" fillId="0" borderId="0" xfId="0" applyFont="1" applyAlignment="1">
      <alignment vertical="center"/>
    </xf>
    <xf numFmtId="0" fontId="43" fillId="17" borderId="57" xfId="0" applyFont="1" applyFill="1" applyBorder="1" applyAlignment="1">
      <alignment horizontal="center" vertical="center"/>
    </xf>
    <xf numFmtId="0" fontId="43" fillId="17" borderId="61" xfId="0" applyFont="1" applyFill="1" applyBorder="1" applyAlignment="1">
      <alignment horizontal="center" vertical="center"/>
    </xf>
    <xf numFmtId="37" fontId="39" fillId="12" borderId="11" xfId="0" applyNumberFormat="1" applyFont="1" applyFill="1" applyBorder="1" applyAlignment="1">
      <alignment horizontal="center" vertical="center"/>
    </xf>
    <xf numFmtId="0" fontId="39" fillId="18" borderId="0" xfId="0" applyFont="1" applyFill="1" applyAlignment="1">
      <alignment vertical="center"/>
    </xf>
    <xf numFmtId="0" fontId="39" fillId="18" borderId="25" xfId="0" applyFont="1" applyFill="1" applyBorder="1" applyAlignment="1">
      <alignment vertical="center" wrapText="1"/>
    </xf>
    <xf numFmtId="0" fontId="43" fillId="17" borderId="58" xfId="0" applyFont="1" applyFill="1" applyBorder="1" applyAlignment="1">
      <alignment horizontal="center" vertical="center" wrapText="1"/>
    </xf>
    <xf numFmtId="0" fontId="43" fillId="17" borderId="11" xfId="0" applyFont="1" applyFill="1" applyBorder="1" applyAlignment="1">
      <alignment horizontal="center" vertical="center" wrapText="1"/>
    </xf>
    <xf numFmtId="0" fontId="43" fillId="17" borderId="57" xfId="0" applyFont="1" applyFill="1" applyBorder="1" applyAlignment="1">
      <alignment horizontal="center" vertical="center" wrapText="1"/>
    </xf>
    <xf numFmtId="0" fontId="43" fillId="17" borderId="23" xfId="0" applyFont="1" applyFill="1" applyBorder="1" applyAlignment="1">
      <alignment horizontal="center" vertical="center" wrapText="1"/>
    </xf>
    <xf numFmtId="0" fontId="43" fillId="0" borderId="22" xfId="0" applyFont="1" applyBorder="1" applyAlignment="1">
      <alignment vertical="center" wrapText="1"/>
    </xf>
    <xf numFmtId="0" fontId="43" fillId="17" borderId="62" xfId="0" applyFont="1" applyFill="1" applyBorder="1" applyAlignment="1">
      <alignment horizontal="center" vertical="center" wrapText="1"/>
    </xf>
    <xf numFmtId="0" fontId="45" fillId="0" borderId="35" xfId="0" applyFont="1" applyBorder="1" applyAlignment="1">
      <alignment horizontal="center" vertical="center" wrapText="1"/>
    </xf>
    <xf numFmtId="0" fontId="43" fillId="0" borderId="35" xfId="0" applyFont="1" applyBorder="1" applyAlignment="1">
      <alignment vertical="center" wrapText="1"/>
    </xf>
    <xf numFmtId="0" fontId="45" fillId="11" borderId="59" xfId="0" applyFont="1" applyFill="1" applyBorder="1" applyAlignment="1">
      <alignment horizontal="justify" vertical="center" wrapText="1"/>
    </xf>
    <xf numFmtId="0" fontId="45" fillId="0" borderId="54" xfId="0" applyFont="1" applyBorder="1" applyAlignment="1">
      <alignment horizontal="justify" vertical="center" wrapText="1"/>
    </xf>
    <xf numFmtId="0" fontId="43" fillId="0" borderId="52" xfId="0" applyFont="1" applyBorder="1" applyAlignment="1">
      <alignment horizontal="center" vertical="center" wrapText="1"/>
    </xf>
    <xf numFmtId="0" fontId="45" fillId="16" borderId="63" xfId="0" applyFont="1" applyFill="1" applyBorder="1" applyAlignment="1">
      <alignment horizontal="center" vertical="center" wrapText="1"/>
    </xf>
    <xf numFmtId="0" fontId="50" fillId="0" borderId="25" xfId="0" applyFont="1" applyBorder="1" applyAlignment="1">
      <alignment horizontal="center" vertical="center" wrapText="1"/>
    </xf>
    <xf numFmtId="0" fontId="51" fillId="0" borderId="25" xfId="0" applyFont="1" applyBorder="1" applyAlignment="1">
      <alignment horizontal="center" vertical="center" wrapText="1"/>
    </xf>
    <xf numFmtId="0" fontId="52" fillId="0" borderId="0" xfId="68" applyFont="1"/>
    <xf numFmtId="0" fontId="12" fillId="5" borderId="64" xfId="58" applyFont="1" applyFill="1" applyBorder="1" applyAlignment="1">
      <alignment horizontal="center" vertical="center" wrapText="1"/>
    </xf>
    <xf numFmtId="0" fontId="12" fillId="5" borderId="65" xfId="58" applyFont="1" applyFill="1" applyBorder="1" applyAlignment="1">
      <alignment horizontal="center" vertical="center" wrapText="1"/>
    </xf>
    <xf numFmtId="0" fontId="53" fillId="5" borderId="66" xfId="15" applyFont="1" applyFill="1" applyBorder="1" applyAlignment="1">
      <alignment horizontal="left" vertical="center" wrapText="1"/>
    </xf>
    <xf numFmtId="0" fontId="53" fillId="5" borderId="12" xfId="15" applyFont="1" applyFill="1" applyBorder="1" applyAlignment="1">
      <alignment horizontal="left" vertical="center" wrapText="1"/>
    </xf>
    <xf numFmtId="0" fontId="53" fillId="5" borderId="7" xfId="15" applyFont="1" applyFill="1" applyBorder="1" applyAlignment="1">
      <alignment horizontal="center" vertical="center" wrapText="1"/>
    </xf>
    <xf numFmtId="0" fontId="53" fillId="5" borderId="9" xfId="15" applyFont="1" applyFill="1" applyBorder="1" applyAlignment="1">
      <alignment horizontal="center" vertical="center" wrapText="1"/>
    </xf>
    <xf numFmtId="0" fontId="54" fillId="0" borderId="3" xfId="68" applyFont="1" applyBorder="1"/>
    <xf numFmtId="0" fontId="55" fillId="0" borderId="0" xfId="15" applyFont="1" applyBorder="1" applyAlignment="1"/>
    <xf numFmtId="0" fontId="16" fillId="5" borderId="50" xfId="68" applyFont="1" applyFill="1" applyBorder="1" applyAlignment="1">
      <alignment horizontal="center" vertical="center" wrapText="1"/>
    </xf>
    <xf numFmtId="0" fontId="16" fillId="5" borderId="14" xfId="68" applyFont="1" applyFill="1" applyBorder="1" applyAlignment="1">
      <alignment horizontal="center" vertical="center" wrapText="1"/>
    </xf>
    <xf numFmtId="0" fontId="16" fillId="5" borderId="15" xfId="68" applyFont="1" applyFill="1" applyBorder="1" applyAlignment="1">
      <alignment horizontal="center" vertical="center" wrapText="1"/>
    </xf>
    <xf numFmtId="0" fontId="16" fillId="5" borderId="17" xfId="68" applyFont="1" applyFill="1" applyBorder="1" applyAlignment="1">
      <alignment horizontal="center" vertical="center" wrapText="1"/>
    </xf>
    <xf numFmtId="0" fontId="16" fillId="5" borderId="3" xfId="68" applyFont="1" applyFill="1" applyBorder="1" applyAlignment="1">
      <alignment horizontal="center" vertical="center" wrapText="1"/>
    </xf>
    <xf numFmtId="0" fontId="16" fillId="5" borderId="5" xfId="68" applyFont="1" applyFill="1" applyBorder="1" applyAlignment="1">
      <alignment horizontal="center" vertical="center" wrapText="1"/>
    </xf>
    <xf numFmtId="0" fontId="16" fillId="5" borderId="1" xfId="68" applyFont="1" applyFill="1" applyBorder="1" applyAlignment="1">
      <alignment horizontal="center" vertical="center" wrapText="1"/>
    </xf>
    <xf numFmtId="0" fontId="16" fillId="5" borderId="24" xfId="68" applyFont="1" applyFill="1" applyBorder="1" applyAlignment="1">
      <alignment horizontal="center" vertical="center" wrapText="1"/>
    </xf>
    <xf numFmtId="0" fontId="56" fillId="5" borderId="22" xfId="68" applyFont="1" applyFill="1" applyBorder="1" applyAlignment="1">
      <alignment horizontal="center" vertical="center" wrapText="1"/>
    </xf>
    <xf numFmtId="0" fontId="56" fillId="5" borderId="51" xfId="68" applyFont="1" applyFill="1" applyBorder="1" applyAlignment="1">
      <alignment horizontal="center" vertical="center" wrapText="1"/>
    </xf>
    <xf numFmtId="0" fontId="16" fillId="5" borderId="67" xfId="68" applyFont="1" applyFill="1" applyBorder="1" applyAlignment="1">
      <alignment horizontal="center" vertical="center" wrapText="1"/>
    </xf>
    <xf numFmtId="0" fontId="16" fillId="5" borderId="7" xfId="68" applyFont="1" applyFill="1" applyBorder="1" applyAlignment="1">
      <alignment horizontal="center" vertical="center" wrapText="1"/>
    </xf>
    <xf numFmtId="0" fontId="56" fillId="5" borderId="37" xfId="68" applyFont="1" applyFill="1" applyBorder="1" applyAlignment="1">
      <alignment horizontal="center" vertical="center" wrapText="1"/>
    </xf>
    <xf numFmtId="0" fontId="56" fillId="5" borderId="38" xfId="68" applyFont="1" applyFill="1" applyBorder="1" applyAlignment="1">
      <alignment horizontal="center" vertical="center" wrapText="1"/>
    </xf>
    <xf numFmtId="0" fontId="56" fillId="5" borderId="7" xfId="68" applyFont="1" applyFill="1" applyBorder="1" applyAlignment="1">
      <alignment horizontal="center" vertical="center" wrapText="1"/>
    </xf>
    <xf numFmtId="0" fontId="57" fillId="4" borderId="35" xfId="68" applyFont="1" applyFill="1" applyBorder="1" applyAlignment="1">
      <alignment horizontal="justify" vertical="center" wrapText="1"/>
    </xf>
    <xf numFmtId="0" fontId="57" fillId="4" borderId="35" xfId="68" applyFont="1" applyFill="1" applyBorder="1" applyAlignment="1">
      <alignment horizontal="center" vertical="center" wrapText="1"/>
    </xf>
    <xf numFmtId="9" fontId="57" fillId="4" borderId="35" xfId="68" applyNumberFormat="1" applyFont="1" applyFill="1" applyBorder="1" applyAlignment="1">
      <alignment horizontal="center" vertical="center" wrapText="1"/>
    </xf>
    <xf numFmtId="0" fontId="57" fillId="4" borderId="25" xfId="68" applyFont="1" applyFill="1" applyBorder="1" applyAlignment="1">
      <alignment horizontal="center" vertical="center" wrapText="1"/>
    </xf>
    <xf numFmtId="10" fontId="57" fillId="4" borderId="25" xfId="68" applyNumberFormat="1" applyFont="1" applyFill="1" applyBorder="1" applyAlignment="1">
      <alignment horizontal="center" vertical="center" wrapText="1"/>
    </xf>
    <xf numFmtId="0" fontId="58" fillId="19" borderId="0" xfId="68" applyFont="1" applyFill="1"/>
    <xf numFmtId="0" fontId="59" fillId="4" borderId="0" xfId="68" applyFont="1" applyFill="1" applyAlignment="1">
      <alignment horizontal="justify" vertical="center" wrapText="1"/>
    </xf>
    <xf numFmtId="0" fontId="58" fillId="4" borderId="0" xfId="68" applyFont="1" applyFill="1" applyAlignment="1">
      <alignment horizontal="justify" vertical="center" wrapText="1"/>
    </xf>
    <xf numFmtId="0" fontId="58" fillId="4" borderId="0" xfId="68" applyFont="1" applyFill="1"/>
    <xf numFmtId="0" fontId="53" fillId="5" borderId="14" xfId="15" applyFont="1" applyFill="1" applyBorder="1" applyAlignment="1">
      <alignment horizontal="center" vertical="center" wrapText="1"/>
    </xf>
    <xf numFmtId="0" fontId="53" fillId="5" borderId="15" xfId="15" applyFont="1" applyFill="1" applyBorder="1" applyAlignment="1">
      <alignment horizontal="center" vertical="center" wrapText="1"/>
    </xf>
    <xf numFmtId="0" fontId="60" fillId="4" borderId="0" xfId="68" applyFont="1" applyFill="1" applyAlignment="1">
      <alignment vertical="center"/>
    </xf>
    <xf numFmtId="0" fontId="16" fillId="5" borderId="2" xfId="68" applyFont="1" applyFill="1" applyBorder="1" applyAlignment="1">
      <alignment horizontal="center" vertical="center" wrapText="1"/>
    </xf>
    <xf numFmtId="0" fontId="16" fillId="5" borderId="48" xfId="68" applyFont="1" applyFill="1" applyBorder="1" applyAlignment="1">
      <alignment horizontal="center" vertical="center" wrapText="1"/>
    </xf>
    <xf numFmtId="0" fontId="56" fillId="5" borderId="32" xfId="68" applyFont="1" applyFill="1" applyBorder="1" applyAlignment="1">
      <alignment horizontal="center" vertical="center" wrapText="1"/>
    </xf>
    <xf numFmtId="0" fontId="56" fillId="5" borderId="33" xfId="68" applyFont="1" applyFill="1" applyBorder="1" applyAlignment="1">
      <alignment horizontal="center" vertical="center" wrapText="1"/>
    </xf>
    <xf numFmtId="0" fontId="56" fillId="5" borderId="48" xfId="68" applyFont="1" applyFill="1" applyBorder="1" applyAlignment="1">
      <alignment horizontal="center" vertical="center" wrapText="1"/>
    </xf>
    <xf numFmtId="0" fontId="57" fillId="19" borderId="25" xfId="68" applyFont="1" applyFill="1" applyBorder="1" applyAlignment="1">
      <alignment horizontal="justify" vertical="center" wrapText="1"/>
    </xf>
    <xf numFmtId="0" fontId="57" fillId="19" borderId="25" xfId="68" applyFont="1" applyFill="1" applyBorder="1" applyAlignment="1">
      <alignment horizontal="center" vertical="center" wrapText="1"/>
    </xf>
    <xf numFmtId="9" fontId="57" fillId="19" borderId="25" xfId="68" applyNumberFormat="1" applyFont="1" applyFill="1" applyBorder="1" applyAlignment="1">
      <alignment horizontal="center" vertical="center" wrapText="1"/>
    </xf>
    <xf numFmtId="10" fontId="57" fillId="19" borderId="25" xfId="68" applyNumberFormat="1" applyFont="1" applyFill="1" applyBorder="1" applyAlignment="1">
      <alignment horizontal="center" vertical="center" wrapText="1"/>
    </xf>
    <xf numFmtId="0" fontId="12" fillId="5" borderId="4" xfId="58" applyFont="1" applyFill="1" applyBorder="1" applyAlignment="1">
      <alignment horizontal="center" vertical="center" wrapText="1"/>
    </xf>
    <xf numFmtId="0" fontId="53" fillId="5" borderId="2" xfId="12" applyFont="1" applyFill="1" applyBorder="1" applyAlignment="1">
      <alignment horizontal="center" vertical="center" wrapText="1"/>
    </xf>
    <xf numFmtId="0" fontId="12" fillId="4" borderId="0" xfId="58" applyFont="1" applyFill="1" applyAlignment="1">
      <alignment vertical="center" wrapText="1"/>
    </xf>
    <xf numFmtId="0" fontId="61" fillId="4" borderId="0" xfId="12" applyFont="1" applyFill="1" applyBorder="1" applyAlignment="1">
      <alignment horizontal="right" vertical="center"/>
    </xf>
    <xf numFmtId="0" fontId="16" fillId="5" borderId="16" xfId="68" applyFont="1" applyFill="1" applyBorder="1" applyAlignment="1">
      <alignment horizontal="center" vertical="center" wrapText="1"/>
    </xf>
    <xf numFmtId="0" fontId="16" fillId="5" borderId="4" xfId="68" applyFont="1" applyFill="1" applyBorder="1" applyAlignment="1">
      <alignment horizontal="center" vertical="center" wrapText="1"/>
    </xf>
    <xf numFmtId="0" fontId="16" fillId="5" borderId="6" xfId="68" applyFont="1" applyFill="1" applyBorder="1" applyAlignment="1">
      <alignment horizontal="center" vertical="center" wrapText="1"/>
    </xf>
    <xf numFmtId="0" fontId="16" fillId="5" borderId="25" xfId="68" applyFont="1" applyFill="1" applyBorder="1" applyAlignment="1">
      <alignment horizontal="center" vertical="center" wrapText="1"/>
    </xf>
    <xf numFmtId="0" fontId="16" fillId="5" borderId="13" xfId="68" applyFont="1" applyFill="1" applyBorder="1" applyAlignment="1">
      <alignment horizontal="center" vertical="center" wrapText="1"/>
    </xf>
    <xf numFmtId="0" fontId="16" fillId="5" borderId="10" xfId="68" applyFont="1" applyFill="1" applyBorder="1" applyAlignment="1">
      <alignment horizontal="center" vertical="center" wrapText="1"/>
    </xf>
    <xf numFmtId="0" fontId="56" fillId="5" borderId="9" xfId="68" applyFont="1" applyFill="1" applyBorder="1" applyAlignment="1">
      <alignment horizontal="center" vertical="center" wrapText="1"/>
    </xf>
    <xf numFmtId="0" fontId="56" fillId="5" borderId="8" xfId="68" applyFont="1" applyFill="1" applyBorder="1" applyAlignment="1">
      <alignment horizontal="center" vertical="center" wrapText="1"/>
    </xf>
    <xf numFmtId="0" fontId="56" fillId="5" borderId="31" xfId="68" applyFont="1" applyFill="1" applyBorder="1" applyAlignment="1">
      <alignment horizontal="center" vertical="center" wrapText="1"/>
    </xf>
    <xf numFmtId="10" fontId="57" fillId="19" borderId="35" xfId="81" applyNumberFormat="1" applyFont="1" applyFill="1" applyBorder="1" applyAlignment="1">
      <alignment horizontal="center" vertical="center" wrapText="1"/>
    </xf>
    <xf numFmtId="10" fontId="57" fillId="4" borderId="35" xfId="68" applyNumberFormat="1" applyFont="1" applyFill="1" applyBorder="1" applyAlignment="1">
      <alignment horizontal="center" vertical="center" wrapText="1"/>
    </xf>
    <xf numFmtId="10" fontId="57" fillId="4" borderId="35" xfId="81" applyNumberFormat="1" applyFont="1" applyFill="1" applyBorder="1" applyAlignment="1">
      <alignment horizontal="center" vertical="center" wrapText="1"/>
    </xf>
    <xf numFmtId="10" fontId="57" fillId="19" borderId="25" xfId="81" applyNumberFormat="1" applyFont="1" applyFill="1" applyBorder="1" applyAlignment="1">
      <alignment horizontal="center" vertical="center" wrapText="1"/>
    </xf>
    <xf numFmtId="10" fontId="57" fillId="4" borderId="25" xfId="81" applyNumberFormat="1" applyFont="1" applyFill="1" applyBorder="1" applyAlignment="1">
      <alignment horizontal="center" vertical="center" wrapText="1"/>
    </xf>
    <xf numFmtId="0" fontId="62" fillId="4" borderId="0" xfId="68" applyFont="1" applyFill="1" applyAlignment="1">
      <alignment vertical="center"/>
    </xf>
    <xf numFmtId="0" fontId="60" fillId="4" borderId="0" xfId="68" applyFont="1" applyFill="1" applyAlignment="1">
      <alignment horizontal="center" vertical="center"/>
    </xf>
    <xf numFmtId="0" fontId="59" fillId="4" borderId="0" xfId="68" applyFont="1" applyFill="1" applyAlignment="1">
      <alignment vertical="center"/>
    </xf>
    <xf numFmtId="0" fontId="16" fillId="5" borderId="68" xfId="68" applyFont="1" applyFill="1" applyBorder="1" applyAlignment="1">
      <alignment horizontal="center" vertical="center" wrapText="1"/>
    </xf>
    <xf numFmtId="0" fontId="16" fillId="5" borderId="18" xfId="68" applyFont="1" applyFill="1" applyBorder="1" applyAlignment="1">
      <alignment horizontal="center" vertical="center" wrapText="1"/>
    </xf>
    <xf numFmtId="0" fontId="16" fillId="5" borderId="26" xfId="68" applyFont="1" applyFill="1" applyBorder="1" applyAlignment="1">
      <alignment horizontal="center" vertical="center" wrapText="1"/>
    </xf>
    <xf numFmtId="0" fontId="52" fillId="4" borderId="0" xfId="68" applyFont="1" applyFill="1"/>
    <xf numFmtId="0" fontId="63" fillId="0" borderId="0" xfId="55" applyFont="1"/>
    <xf numFmtId="0" fontId="64" fillId="0" borderId="0" xfId="55" applyFont="1"/>
    <xf numFmtId="0" fontId="65" fillId="0" borderId="0" xfId="55"/>
    <xf numFmtId="0" fontId="65" fillId="0" borderId="0" xfId="55" applyAlignment="1">
      <alignment horizontal="center"/>
    </xf>
    <xf numFmtId="180" fontId="65" fillId="0" borderId="0" xfId="55" applyNumberFormat="1"/>
    <xf numFmtId="0" fontId="66" fillId="0" borderId="0" xfId="55" applyFont="1"/>
    <xf numFmtId="0" fontId="12" fillId="20" borderId="39" xfId="55" applyFont="1" applyFill="1" applyBorder="1" applyAlignment="1">
      <alignment vertical="center" textRotation="90"/>
    </xf>
    <xf numFmtId="0" fontId="12" fillId="20" borderId="45" xfId="55" applyFont="1" applyFill="1" applyBorder="1" applyAlignment="1">
      <alignment vertical="center" textRotation="90"/>
    </xf>
    <xf numFmtId="0" fontId="12" fillId="20" borderId="45" xfId="55" applyFont="1" applyFill="1" applyBorder="1" applyAlignment="1">
      <alignment horizontal="center" vertical="center"/>
    </xf>
    <xf numFmtId="0" fontId="12" fillId="20" borderId="45" xfId="55" applyFont="1" applyFill="1" applyBorder="1" applyAlignment="1">
      <alignment horizontal="center" vertical="center" wrapText="1"/>
    </xf>
    <xf numFmtId="0" fontId="12" fillId="21" borderId="45" xfId="55" applyFont="1" applyFill="1" applyBorder="1" applyAlignment="1">
      <alignment horizontal="center" vertical="center" wrapText="1"/>
    </xf>
    <xf numFmtId="0" fontId="67" fillId="0" borderId="69" xfId="55" applyFont="1" applyBorder="1" applyAlignment="1">
      <alignment horizontal="center" vertical="center"/>
    </xf>
    <xf numFmtId="0" fontId="67" fillId="0" borderId="35" xfId="55" applyFont="1" applyBorder="1" applyAlignment="1">
      <alignment horizontal="center" vertical="center"/>
    </xf>
    <xf numFmtId="181" fontId="67" fillId="0" borderId="35" xfId="55" applyNumberFormat="1" applyFont="1" applyBorder="1" applyAlignment="1">
      <alignment horizontal="center" vertical="center"/>
    </xf>
    <xf numFmtId="0" fontId="67" fillId="0" borderId="35" xfId="55" applyFont="1" applyBorder="1" applyAlignment="1">
      <alignment horizontal="left" vertical="center"/>
    </xf>
    <xf numFmtId="0" fontId="68" fillId="0" borderId="35" xfId="55" applyFont="1" applyBorder="1" applyAlignment="1">
      <alignment horizontal="center" vertical="center"/>
    </xf>
    <xf numFmtId="180" fontId="68" fillId="0" borderId="35" xfId="55" applyNumberFormat="1" applyFont="1" applyBorder="1" applyAlignment="1">
      <alignment horizontal="center" vertical="center"/>
    </xf>
    <xf numFmtId="0" fontId="67" fillId="22" borderId="24" xfId="55" applyFont="1" applyFill="1" applyBorder="1" applyAlignment="1">
      <alignment horizontal="center" vertical="center"/>
    </xf>
    <xf numFmtId="0" fontId="67" fillId="22" borderId="25" xfId="55" applyFont="1" applyFill="1" applyBorder="1" applyAlignment="1">
      <alignment horizontal="center" vertical="center"/>
    </xf>
    <xf numFmtId="0" fontId="67" fillId="23" borderId="25" xfId="55" applyFont="1" applyFill="1" applyBorder="1" applyAlignment="1">
      <alignment horizontal="center" vertical="center"/>
    </xf>
    <xf numFmtId="0" fontId="67" fillId="23" borderId="25" xfId="55" applyFont="1" applyFill="1" applyBorder="1" applyAlignment="1">
      <alignment horizontal="left" vertical="center"/>
    </xf>
    <xf numFmtId="180" fontId="69" fillId="23" borderId="25" xfId="55" applyNumberFormat="1" applyFont="1" applyFill="1" applyBorder="1" applyAlignment="1">
      <alignment horizontal="center" vertical="center"/>
    </xf>
    <xf numFmtId="182" fontId="67" fillId="0" borderId="25" xfId="55" applyNumberFormat="1" applyFont="1" applyBorder="1" applyAlignment="1">
      <alignment horizontal="center" vertical="center"/>
    </xf>
    <xf numFmtId="181" fontId="67" fillId="0" borderId="25" xfId="55" applyNumberFormat="1" applyFont="1" applyBorder="1" applyAlignment="1">
      <alignment horizontal="center" vertical="center"/>
    </xf>
    <xf numFmtId="0" fontId="67" fillId="0" borderId="25" xfId="55" applyFont="1" applyBorder="1" applyAlignment="1">
      <alignment horizontal="justify" vertical="center" wrapText="1"/>
    </xf>
    <xf numFmtId="0" fontId="67" fillId="0" borderId="25" xfId="55" applyFont="1" applyBorder="1" applyAlignment="1">
      <alignment horizontal="left" vertical="center"/>
    </xf>
    <xf numFmtId="0" fontId="67" fillId="0" borderId="25" xfId="55" applyFont="1" applyBorder="1" applyAlignment="1">
      <alignment horizontal="center" vertical="center"/>
    </xf>
    <xf numFmtId="0" fontId="68" fillId="0" borderId="25" xfId="55" applyFont="1" applyBorder="1" applyAlignment="1">
      <alignment horizontal="center" vertical="center"/>
    </xf>
    <xf numFmtId="180" fontId="70" fillId="0" borderId="25" xfId="55" applyNumberFormat="1" applyFont="1" applyBorder="1" applyAlignment="1">
      <alignment horizontal="center" vertical="center"/>
    </xf>
    <xf numFmtId="0" fontId="67" fillId="24" borderId="24" xfId="55" applyFont="1" applyFill="1" applyBorder="1" applyAlignment="1">
      <alignment horizontal="center" vertical="center"/>
    </xf>
    <xf numFmtId="0" fontId="67" fillId="24" borderId="25" xfId="55" applyFont="1" applyFill="1" applyBorder="1" applyAlignment="1">
      <alignment horizontal="center" vertical="center"/>
    </xf>
    <xf numFmtId="0" fontId="67" fillId="25" borderId="25" xfId="55" applyFont="1" applyFill="1" applyBorder="1" applyAlignment="1">
      <alignment horizontal="center" vertical="center"/>
    </xf>
    <xf numFmtId="0" fontId="67" fillId="25" borderId="25" xfId="55" applyFont="1" applyFill="1" applyBorder="1" applyAlignment="1">
      <alignment vertical="center" wrapText="1"/>
    </xf>
    <xf numFmtId="0" fontId="67" fillId="24" borderId="25" xfId="55" applyFont="1" applyFill="1" applyBorder="1" applyAlignment="1">
      <alignment horizontal="justify" vertical="center" wrapText="1"/>
    </xf>
    <xf numFmtId="0" fontId="67" fillId="25" borderId="25" xfId="55" applyFont="1" applyFill="1" applyBorder="1" applyAlignment="1">
      <alignment horizontal="center" vertical="center" wrapText="1"/>
    </xf>
    <xf numFmtId="180" fontId="69" fillId="25" borderId="25" xfId="55" applyNumberFormat="1" applyFont="1" applyFill="1" applyBorder="1" applyAlignment="1">
      <alignment horizontal="center" vertical="center"/>
    </xf>
    <xf numFmtId="0" fontId="67" fillId="24" borderId="48" xfId="55" applyFont="1" applyFill="1" applyBorder="1" applyAlignment="1">
      <alignment horizontal="center" vertical="center"/>
    </xf>
    <xf numFmtId="0" fontId="67" fillId="24" borderId="22" xfId="55" applyFont="1" applyFill="1" applyBorder="1" applyAlignment="1">
      <alignment horizontal="center" vertical="center"/>
    </xf>
    <xf numFmtId="0" fontId="67" fillId="25" borderId="22" xfId="55" applyFont="1" applyFill="1" applyBorder="1" applyAlignment="1">
      <alignment horizontal="center" vertical="center"/>
    </xf>
    <xf numFmtId="0" fontId="67" fillId="25" borderId="22" xfId="55" applyFont="1" applyFill="1" applyBorder="1" applyAlignment="1">
      <alignment vertical="center" wrapText="1"/>
    </xf>
    <xf numFmtId="0" fontId="67" fillId="24" borderId="22" xfId="55" applyFont="1" applyFill="1" applyBorder="1" applyAlignment="1">
      <alignment horizontal="justify" vertical="center" wrapText="1"/>
    </xf>
    <xf numFmtId="0" fontId="67" fillId="25" borderId="22" xfId="55" applyFont="1" applyFill="1" applyBorder="1" applyAlignment="1">
      <alignment horizontal="center" vertical="center" wrapText="1"/>
    </xf>
    <xf numFmtId="180" fontId="69" fillId="25" borderId="22" xfId="55" applyNumberFormat="1" applyFont="1" applyFill="1" applyBorder="1" applyAlignment="1">
      <alignment horizontal="center" vertical="center"/>
    </xf>
    <xf numFmtId="0" fontId="71" fillId="26" borderId="14" xfId="55" applyFont="1" applyFill="1" applyBorder="1" applyAlignment="1">
      <alignment horizontal="center" vertical="center"/>
    </xf>
    <xf numFmtId="0" fontId="71" fillId="26" borderId="15" xfId="55" applyFont="1" applyFill="1" applyBorder="1" applyAlignment="1">
      <alignment horizontal="center" vertical="center"/>
    </xf>
    <xf numFmtId="0" fontId="71" fillId="26" borderId="16" xfId="55" applyFont="1" applyFill="1" applyBorder="1" applyAlignment="1">
      <alignment horizontal="center" vertical="center"/>
    </xf>
    <xf numFmtId="180" fontId="71" fillId="20" borderId="14" xfId="55" applyNumberFormat="1" applyFont="1" applyFill="1" applyBorder="1" applyAlignment="1">
      <alignment horizontal="center" vertical="center"/>
    </xf>
    <xf numFmtId="180" fontId="71" fillId="20" borderId="16" xfId="55" applyNumberFormat="1" applyFont="1" applyFill="1" applyBorder="1" applyAlignment="1">
      <alignment horizontal="center" vertical="center"/>
    </xf>
    <xf numFmtId="0" fontId="12" fillId="21" borderId="47" xfId="55" applyFont="1" applyFill="1" applyBorder="1" applyAlignment="1">
      <alignment horizontal="center" vertical="center" wrapText="1"/>
    </xf>
    <xf numFmtId="180" fontId="68" fillId="0" borderId="36" xfId="55" applyNumberFormat="1" applyFont="1" applyBorder="1" applyAlignment="1">
      <alignment horizontal="center" vertical="center"/>
    </xf>
    <xf numFmtId="180" fontId="67" fillId="23" borderId="25" xfId="55" applyNumberFormat="1" applyFont="1" applyFill="1" applyBorder="1" applyAlignment="1">
      <alignment horizontal="center" vertical="center"/>
    </xf>
    <xf numFmtId="180" fontId="67" fillId="23" borderId="26" xfId="55" applyNumberFormat="1" applyFont="1" applyFill="1" applyBorder="1" applyAlignment="1">
      <alignment horizontal="center" vertical="center"/>
    </xf>
    <xf numFmtId="180" fontId="70" fillId="0" borderId="26" xfId="55" applyNumberFormat="1" applyFont="1" applyBorder="1" applyAlignment="1">
      <alignment horizontal="center" vertical="center"/>
    </xf>
    <xf numFmtId="180" fontId="69" fillId="25" borderId="26" xfId="55" applyNumberFormat="1" applyFont="1" applyFill="1" applyBorder="1" applyAlignment="1">
      <alignment horizontal="center" vertical="center"/>
    </xf>
    <xf numFmtId="0" fontId="67" fillId="25" borderId="13" xfId="55" applyFont="1" applyFill="1" applyBorder="1" applyAlignment="1">
      <alignment horizontal="center" vertical="center"/>
    </xf>
    <xf numFmtId="180" fontId="69" fillId="25" borderId="9" xfId="55" applyNumberFormat="1" applyFont="1" applyFill="1" applyBorder="1" applyAlignment="1">
      <alignment horizontal="center" vertical="center"/>
    </xf>
    <xf numFmtId="0" fontId="67" fillId="25" borderId="21" xfId="55" applyFont="1" applyFill="1" applyBorder="1" applyAlignment="1">
      <alignment horizontal="center" vertical="center"/>
    </xf>
    <xf numFmtId="180" fontId="69" fillId="25" borderId="51" xfId="55" applyNumberFormat="1" applyFont="1" applyFill="1" applyBorder="1" applyAlignment="1">
      <alignment horizontal="center" vertical="center"/>
    </xf>
    <xf numFmtId="0" fontId="72" fillId="0" borderId="0" xfId="55" applyFont="1"/>
    <xf numFmtId="0" fontId="12" fillId="21" borderId="70" xfId="55" applyFont="1" applyFill="1" applyBorder="1" applyAlignment="1">
      <alignment horizontal="center" vertical="center" wrapText="1"/>
    </xf>
    <xf numFmtId="0" fontId="73" fillId="0" borderId="69" xfId="55" applyFont="1" applyBorder="1" applyAlignment="1">
      <alignment horizontal="center" vertical="center"/>
    </xf>
    <xf numFmtId="0" fontId="73" fillId="0" borderId="35" xfId="55" applyFont="1" applyBorder="1" applyAlignment="1">
      <alignment horizontal="center" vertical="center"/>
    </xf>
    <xf numFmtId="181" fontId="73" fillId="0" borderId="35" xfId="55" applyNumberFormat="1" applyFont="1" applyBorder="1" applyAlignment="1">
      <alignment horizontal="center" vertical="center"/>
    </xf>
    <xf numFmtId="0" fontId="73" fillId="0" borderId="35" xfId="55" applyFont="1" applyBorder="1" applyAlignment="1">
      <alignment horizontal="left" vertical="center"/>
    </xf>
    <xf numFmtId="180" fontId="74" fillId="0" borderId="35" xfId="55" applyNumberFormat="1" applyFont="1" applyBorder="1" applyAlignment="1">
      <alignment horizontal="center" vertical="center"/>
    </xf>
    <xf numFmtId="0" fontId="73" fillId="22" borderId="24" xfId="55" applyFont="1" applyFill="1" applyBorder="1" applyAlignment="1">
      <alignment horizontal="center" vertical="center"/>
    </xf>
    <xf numFmtId="0" fontId="73" fillId="22" borderId="25" xfId="55" applyFont="1" applyFill="1" applyBorder="1" applyAlignment="1">
      <alignment horizontal="center" vertical="center"/>
    </xf>
    <xf numFmtId="0" fontId="73" fillId="23" borderId="25" xfId="55" applyFont="1" applyFill="1" applyBorder="1" applyAlignment="1">
      <alignment horizontal="center" vertical="center"/>
    </xf>
    <xf numFmtId="0" fontId="73" fillId="23" borderId="25" xfId="55" applyFont="1" applyFill="1" applyBorder="1" applyAlignment="1">
      <alignment horizontal="left" vertical="center"/>
    </xf>
    <xf numFmtId="180" fontId="52" fillId="23" borderId="22" xfId="55" applyNumberFormat="1" applyFont="1" applyFill="1" applyBorder="1" applyAlignment="1">
      <alignment horizontal="center" vertical="center"/>
    </xf>
    <xf numFmtId="0" fontId="73" fillId="0" borderId="24" xfId="55" applyFont="1" applyBorder="1" applyAlignment="1">
      <alignment horizontal="center" vertical="center"/>
    </xf>
    <xf numFmtId="182" fontId="73" fillId="0" borderId="25" xfId="55" applyNumberFormat="1" applyFont="1" applyBorder="1" applyAlignment="1">
      <alignment horizontal="center" vertical="center"/>
    </xf>
    <xf numFmtId="181" fontId="73" fillId="0" borderId="25" xfId="55" applyNumberFormat="1" applyFont="1" applyBorder="1" applyAlignment="1">
      <alignment horizontal="center" vertical="center"/>
    </xf>
    <xf numFmtId="0" fontId="73" fillId="0" borderId="25" xfId="55" applyFont="1" applyBorder="1" applyAlignment="1">
      <alignment horizontal="justify" vertical="center" wrapText="1"/>
    </xf>
    <xf numFmtId="0" fontId="73" fillId="0" borderId="25" xfId="55" applyFont="1" applyBorder="1" applyAlignment="1">
      <alignment horizontal="left" vertical="center"/>
    </xf>
    <xf numFmtId="0" fontId="73" fillId="0" borderId="25" xfId="55" applyFont="1" applyBorder="1" applyAlignment="1">
      <alignment horizontal="center" vertical="center"/>
    </xf>
    <xf numFmtId="180" fontId="57" fillId="0" borderId="25" xfId="55" applyNumberFormat="1" applyFont="1" applyBorder="1" applyAlignment="1">
      <alignment horizontal="center" vertical="center"/>
    </xf>
    <xf numFmtId="0" fontId="73" fillId="22" borderId="48" xfId="55" applyFont="1" applyFill="1" applyBorder="1" applyAlignment="1">
      <alignment horizontal="center" vertical="center"/>
    </xf>
    <xf numFmtId="0" fontId="73" fillId="22" borderId="22" xfId="55" applyFont="1" applyFill="1" applyBorder="1" applyAlignment="1">
      <alignment horizontal="center" vertical="center"/>
    </xf>
    <xf numFmtId="0" fontId="73" fillId="23" borderId="22" xfId="55" applyFont="1" applyFill="1" applyBorder="1" applyAlignment="1">
      <alignment horizontal="center" vertical="center"/>
    </xf>
    <xf numFmtId="0" fontId="73" fillId="23" borderId="22" xfId="55" applyFont="1" applyFill="1" applyBorder="1" applyAlignment="1">
      <alignment vertical="center" wrapText="1"/>
    </xf>
    <xf numFmtId="0" fontId="73" fillId="23" borderId="22" xfId="55" applyFont="1" applyFill="1" applyBorder="1" applyAlignment="1">
      <alignment horizontal="justify" vertical="center" wrapText="1"/>
    </xf>
    <xf numFmtId="0" fontId="12" fillId="26" borderId="14" xfId="55" applyFont="1" applyFill="1" applyBorder="1" applyAlignment="1">
      <alignment horizontal="center" vertical="center"/>
    </xf>
    <xf numFmtId="0" fontId="12" fillId="26" borderId="15" xfId="55" applyFont="1" applyFill="1" applyBorder="1" applyAlignment="1">
      <alignment horizontal="center" vertical="center"/>
    </xf>
    <xf numFmtId="0" fontId="12" fillId="26" borderId="16" xfId="55" applyFont="1" applyFill="1" applyBorder="1" applyAlignment="1">
      <alignment horizontal="center" vertical="center"/>
    </xf>
    <xf numFmtId="180" fontId="12" fillId="20" borderId="14" xfId="55" applyNumberFormat="1" applyFont="1" applyFill="1" applyBorder="1" applyAlignment="1">
      <alignment vertical="center"/>
    </xf>
    <xf numFmtId="0" fontId="75" fillId="0" borderId="0" xfId="55" applyFont="1"/>
    <xf numFmtId="180" fontId="52" fillId="23" borderId="25" xfId="55" applyNumberFormat="1" applyFont="1" applyFill="1" applyBorder="1" applyAlignment="1">
      <alignment horizontal="center" vertical="center"/>
    </xf>
    <xf numFmtId="180" fontId="73" fillId="23" borderId="25" xfId="55" applyNumberFormat="1" applyFont="1" applyFill="1" applyBorder="1" applyAlignment="1">
      <alignment horizontal="center" vertical="center"/>
    </xf>
    <xf numFmtId="0" fontId="76" fillId="22" borderId="24" xfId="55" applyFont="1" applyFill="1" applyBorder="1" applyAlignment="1">
      <alignment horizontal="center" vertical="center"/>
    </xf>
    <xf numFmtId="0" fontId="76" fillId="22" borderId="25" xfId="55" applyFont="1" applyFill="1" applyBorder="1" applyAlignment="1">
      <alignment horizontal="center" vertical="center"/>
    </xf>
    <xf numFmtId="0" fontId="76" fillId="23" borderId="25" xfId="55" applyFont="1" applyFill="1" applyBorder="1" applyAlignment="1">
      <alignment horizontal="center" vertical="center"/>
    </xf>
    <xf numFmtId="0" fontId="76" fillId="25" borderId="25" xfId="55" applyFont="1" applyFill="1" applyBorder="1" applyAlignment="1">
      <alignment vertical="center" wrapText="1"/>
    </xf>
    <xf numFmtId="0" fontId="73" fillId="24" borderId="25" xfId="55" applyFont="1" applyFill="1" applyBorder="1" applyAlignment="1">
      <alignment horizontal="justify" vertical="center" wrapText="1"/>
    </xf>
    <xf numFmtId="180" fontId="58" fillId="23" borderId="25" xfId="55" applyNumberFormat="1" applyFont="1" applyFill="1" applyBorder="1" applyAlignment="1">
      <alignment horizontal="center" vertical="center"/>
    </xf>
    <xf numFmtId="180" fontId="76" fillId="23" borderId="25" xfId="55" applyNumberFormat="1" applyFont="1" applyFill="1" applyBorder="1" applyAlignment="1">
      <alignment horizontal="center" vertical="center"/>
    </xf>
    <xf numFmtId="0" fontId="76" fillId="22" borderId="48" xfId="55" applyFont="1" applyFill="1" applyBorder="1" applyAlignment="1">
      <alignment horizontal="center" vertical="center"/>
    </xf>
    <xf numFmtId="0" fontId="76" fillId="22" borderId="22" xfId="55" applyFont="1" applyFill="1" applyBorder="1" applyAlignment="1">
      <alignment horizontal="center" vertical="center"/>
    </xf>
    <xf numFmtId="0" fontId="76" fillId="23" borderId="22" xfId="55" applyFont="1" applyFill="1" applyBorder="1" applyAlignment="1">
      <alignment horizontal="center" vertical="center"/>
    </xf>
    <xf numFmtId="0" fontId="76" fillId="25" borderId="22" xfId="55" applyFont="1" applyFill="1" applyBorder="1" applyAlignment="1">
      <alignment vertical="center" wrapText="1"/>
    </xf>
    <xf numFmtId="0" fontId="73" fillId="24" borderId="22" xfId="55" applyFont="1" applyFill="1" applyBorder="1" applyAlignment="1">
      <alignment horizontal="justify" vertical="center" wrapText="1"/>
    </xf>
    <xf numFmtId="180" fontId="16" fillId="20" borderId="16" xfId="55" applyNumberFormat="1" applyFont="1" applyFill="1" applyBorder="1" applyAlignment="1">
      <alignment horizontal="center" vertical="center"/>
    </xf>
    <xf numFmtId="0" fontId="0" fillId="0" borderId="0" xfId="0" applyAlignment="1">
      <alignment horizontal="left" wrapText="1"/>
    </xf>
    <xf numFmtId="180" fontId="0" fillId="0" borderId="0" xfId="0" applyNumberFormat="1"/>
    <xf numFmtId="0" fontId="0" fillId="0" borderId="0" xfId="0" applyAlignment="1">
      <alignment horizontal="left"/>
    </xf>
    <xf numFmtId="0" fontId="65" fillId="0" borderId="0" xfId="65" applyAlignment="1">
      <alignment vertical="center"/>
    </xf>
    <xf numFmtId="0" fontId="77" fillId="0" borderId="0" xfId="80" applyFont="1"/>
    <xf numFmtId="0" fontId="65" fillId="0" borderId="0" xfId="65"/>
    <xf numFmtId="0" fontId="65" fillId="0" borderId="0" xfId="65" applyAlignment="1">
      <alignment horizontal="left"/>
    </xf>
    <xf numFmtId="0" fontId="65" fillId="4" borderId="0" xfId="65" applyFill="1"/>
    <xf numFmtId="0" fontId="1" fillId="2" borderId="14" xfId="58" applyFont="1" applyFill="1" applyBorder="1" applyAlignment="1">
      <alignment horizontal="center" vertical="center" wrapText="1"/>
    </xf>
    <xf numFmtId="0" fontId="1" fillId="2" borderId="15" xfId="58" applyFont="1" applyFill="1" applyBorder="1" applyAlignment="1">
      <alignment horizontal="center" vertical="center" wrapText="1"/>
    </xf>
    <xf numFmtId="0" fontId="78" fillId="3" borderId="27" xfId="80" applyFont="1" applyFill="1" applyBorder="1" applyAlignment="1">
      <alignment horizontal="center" vertical="center" textRotation="90" wrapText="1"/>
    </xf>
    <xf numFmtId="0" fontId="78" fillId="3" borderId="28" xfId="80" applyFont="1" applyFill="1" applyBorder="1" applyAlignment="1">
      <alignment horizontal="center" vertical="center" textRotation="90" wrapText="1"/>
    </xf>
    <xf numFmtId="0" fontId="78" fillId="3" borderId="71" xfId="80" applyFont="1" applyFill="1" applyBorder="1" applyAlignment="1">
      <alignment horizontal="center" vertical="center" textRotation="90" wrapText="1"/>
    </xf>
    <xf numFmtId="0" fontId="79" fillId="3" borderId="3" xfId="68" applyFont="1" applyFill="1" applyBorder="1" applyAlignment="1">
      <alignment horizontal="center" vertical="center" wrapText="1"/>
    </xf>
    <xf numFmtId="0" fontId="79" fillId="3" borderId="5" xfId="68" applyFont="1" applyFill="1" applyBorder="1" applyAlignment="1">
      <alignment horizontal="center" vertical="center" wrapText="1"/>
    </xf>
    <xf numFmtId="0" fontId="78" fillId="3" borderId="34" xfId="80" applyFont="1" applyFill="1" applyBorder="1" applyAlignment="1">
      <alignment horizontal="center" vertical="center" textRotation="90" wrapText="1"/>
    </xf>
    <xf numFmtId="0" fontId="78" fillId="3" borderId="32" xfId="80" applyFont="1" applyFill="1" applyBorder="1" applyAlignment="1">
      <alignment horizontal="center" vertical="center" textRotation="90" wrapText="1"/>
    </xf>
    <xf numFmtId="0" fontId="78" fillId="3" borderId="33" xfId="80" applyFont="1" applyFill="1" applyBorder="1" applyAlignment="1">
      <alignment horizontal="center" vertical="center" textRotation="90" wrapText="1"/>
    </xf>
    <xf numFmtId="0" fontId="79" fillId="3" borderId="7" xfId="68" applyFont="1" applyFill="1" applyBorder="1" applyAlignment="1">
      <alignment horizontal="center" vertical="center" wrapText="1"/>
    </xf>
    <xf numFmtId="0" fontId="79" fillId="3" borderId="9" xfId="68" applyFont="1" applyFill="1" applyBorder="1" applyAlignment="1">
      <alignment horizontal="center" vertical="center" wrapText="1"/>
    </xf>
    <xf numFmtId="0" fontId="78" fillId="3" borderId="25" xfId="80" applyFont="1" applyFill="1" applyBorder="1" applyAlignment="1">
      <alignment horizontal="center" vertical="center" textRotation="90" wrapText="1"/>
    </xf>
    <xf numFmtId="181" fontId="78" fillId="3" borderId="25" xfId="80" applyNumberFormat="1" applyFont="1" applyFill="1" applyBorder="1" applyAlignment="1">
      <alignment horizontal="center" vertical="center" textRotation="90" wrapText="1"/>
    </xf>
    <xf numFmtId="0" fontId="80" fillId="27" borderId="68" xfId="68" applyFont="1" applyFill="1" applyBorder="1" applyAlignment="1">
      <alignment horizontal="left" vertical="center" wrapText="1"/>
    </xf>
    <xf numFmtId="0" fontId="80" fillId="27" borderId="72" xfId="68" applyFont="1" applyFill="1" applyBorder="1" applyAlignment="1">
      <alignment horizontal="left" vertical="center" wrapText="1"/>
    </xf>
    <xf numFmtId="0" fontId="80" fillId="27" borderId="73" xfId="68" applyFont="1" applyFill="1" applyBorder="1" applyAlignment="1">
      <alignment horizontal="left" vertical="center" wrapText="1"/>
    </xf>
    <xf numFmtId="0" fontId="80" fillId="27" borderId="74" xfId="68" applyFont="1" applyFill="1" applyBorder="1" applyAlignment="1">
      <alignment horizontal="left" vertical="center" wrapText="1"/>
    </xf>
    <xf numFmtId="0" fontId="78" fillId="4" borderId="1" xfId="80" applyFont="1" applyFill="1" applyBorder="1" applyAlignment="1">
      <alignment vertical="center" textRotation="90" wrapText="1"/>
    </xf>
    <xf numFmtId="0" fontId="78" fillId="4" borderId="0" xfId="80" applyFont="1" applyFill="1" applyAlignment="1">
      <alignment vertical="center" textRotation="90" wrapText="1"/>
    </xf>
    <xf numFmtId="0" fontId="78" fillId="4" borderId="20" xfId="80" applyFont="1" applyFill="1" applyBorder="1" applyAlignment="1">
      <alignment vertical="center" textRotation="90" wrapText="1"/>
    </xf>
    <xf numFmtId="0" fontId="80" fillId="0" borderId="1" xfId="68" applyFont="1" applyBorder="1" applyAlignment="1">
      <alignment vertical="center" wrapText="1"/>
    </xf>
    <xf numFmtId="0" fontId="80" fillId="7" borderId="27" xfId="68" applyFont="1" applyFill="1" applyBorder="1" applyAlignment="1">
      <alignment horizontal="left" vertical="center" wrapText="1"/>
    </xf>
    <xf numFmtId="0" fontId="80" fillId="4" borderId="1" xfId="68" applyFont="1" applyFill="1" applyBorder="1" applyAlignment="1">
      <alignment vertical="center" wrapText="1"/>
    </xf>
    <xf numFmtId="0" fontId="80" fillId="7" borderId="69" xfId="68" applyFont="1" applyFill="1" applyBorder="1" applyAlignment="1">
      <alignment horizontal="left" vertical="center" wrapText="1"/>
    </xf>
    <xf numFmtId="0" fontId="80" fillId="24" borderId="48" xfId="68" applyFont="1" applyFill="1" applyBorder="1" applyAlignment="1">
      <alignment horizontal="justify" vertical="center" wrapText="1"/>
    </xf>
    <xf numFmtId="0" fontId="80" fillId="24" borderId="69" xfId="68" applyFont="1" applyFill="1" applyBorder="1" applyAlignment="1">
      <alignment horizontal="justify" vertical="center" wrapText="1"/>
    </xf>
    <xf numFmtId="0" fontId="78" fillId="4" borderId="75" xfId="80" applyFont="1" applyFill="1" applyBorder="1" applyAlignment="1">
      <alignment vertical="center" textRotation="90" wrapText="1"/>
    </xf>
    <xf numFmtId="0" fontId="78" fillId="4" borderId="19" xfId="80" applyFont="1" applyFill="1" applyBorder="1" applyAlignment="1">
      <alignment vertical="center" textRotation="90" wrapText="1"/>
    </xf>
    <xf numFmtId="0" fontId="78" fillId="4" borderId="76" xfId="80" applyFont="1" applyFill="1" applyBorder="1" applyAlignment="1">
      <alignment vertical="center" textRotation="90" wrapText="1"/>
    </xf>
    <xf numFmtId="0" fontId="80" fillId="4" borderId="77" xfId="68" applyFont="1" applyFill="1" applyBorder="1" applyAlignment="1">
      <alignment vertical="center" wrapText="1"/>
    </xf>
    <xf numFmtId="0" fontId="80" fillId="24" borderId="34" xfId="68" applyFont="1" applyFill="1" applyBorder="1" applyAlignment="1">
      <alignment horizontal="justify" vertical="center" wrapText="1"/>
    </xf>
    <xf numFmtId="0" fontId="80" fillId="28" borderId="1" xfId="68" applyFont="1" applyFill="1" applyBorder="1" applyAlignment="1">
      <alignment vertical="center" wrapText="1"/>
    </xf>
    <xf numFmtId="0" fontId="80" fillId="24" borderId="31" xfId="68" applyFont="1" applyFill="1" applyBorder="1" applyAlignment="1">
      <alignment horizontal="justify" vertical="center" wrapText="1"/>
    </xf>
    <xf numFmtId="0" fontId="80" fillId="4" borderId="75" xfId="68" applyFont="1" applyFill="1" applyBorder="1" applyAlignment="1">
      <alignment vertical="center" wrapText="1"/>
    </xf>
    <xf numFmtId="0" fontId="80" fillId="0" borderId="78" xfId="68" applyFont="1" applyBorder="1" applyAlignment="1">
      <alignment vertical="center" wrapText="1"/>
    </xf>
    <xf numFmtId="0" fontId="80" fillId="0" borderId="77" xfId="68" applyFont="1" applyBorder="1" applyAlignment="1">
      <alignment vertical="center" wrapText="1"/>
    </xf>
    <xf numFmtId="0" fontId="79" fillId="3" borderId="79" xfId="68" applyFont="1" applyFill="1" applyBorder="1" applyAlignment="1">
      <alignment horizontal="center" vertical="center" wrapText="1"/>
    </xf>
    <xf numFmtId="0" fontId="79" fillId="3" borderId="6" xfId="68" applyFont="1" applyFill="1" applyBorder="1" applyAlignment="1">
      <alignment horizontal="center" vertical="center" wrapText="1"/>
    </xf>
    <xf numFmtId="0" fontId="81" fillId="3" borderId="72" xfId="65" applyFont="1" applyFill="1" applyBorder="1" applyAlignment="1">
      <alignment horizontal="center" vertical="center" wrapText="1"/>
    </xf>
    <xf numFmtId="0" fontId="81" fillId="3" borderId="28" xfId="65" applyFont="1" applyFill="1" applyBorder="1" applyAlignment="1">
      <alignment horizontal="center" vertical="center" wrapText="1"/>
    </xf>
    <xf numFmtId="0" fontId="79" fillId="3" borderId="80" xfId="68" applyFont="1" applyFill="1" applyBorder="1" applyAlignment="1">
      <alignment horizontal="center" vertical="center" wrapText="1"/>
    </xf>
    <xf numFmtId="0" fontId="79" fillId="3" borderId="10" xfId="68" applyFont="1" applyFill="1" applyBorder="1" applyAlignment="1">
      <alignment horizontal="center" vertical="center" wrapText="1"/>
    </xf>
    <xf numFmtId="0" fontId="78" fillId="3" borderId="39" xfId="65" applyFont="1" applyFill="1" applyBorder="1" applyAlignment="1">
      <alignment horizontal="center" vertical="center"/>
    </xf>
    <xf numFmtId="0" fontId="78" fillId="3" borderId="45" xfId="65" applyFont="1" applyFill="1" applyBorder="1" applyAlignment="1">
      <alignment horizontal="center" vertical="center"/>
    </xf>
    <xf numFmtId="0" fontId="80" fillId="27" borderId="79" xfId="68" applyFont="1" applyFill="1" applyBorder="1" applyAlignment="1">
      <alignment horizontal="center" vertical="center" wrapText="1"/>
    </xf>
    <xf numFmtId="0" fontId="80" fillId="29" borderId="6" xfId="68" applyFont="1" applyFill="1" applyBorder="1" applyAlignment="1">
      <alignment horizontal="center" vertical="center" wrapText="1"/>
    </xf>
    <xf numFmtId="0" fontId="8" fillId="30" borderId="4" xfId="68" applyFont="1" applyFill="1" applyBorder="1" applyAlignment="1">
      <alignment horizontal="center" vertical="center" wrapText="1"/>
    </xf>
    <xf numFmtId="0" fontId="80" fillId="27" borderId="80" xfId="68" applyFont="1" applyFill="1" applyBorder="1" applyAlignment="1">
      <alignment horizontal="center" vertical="center" wrapText="1"/>
    </xf>
    <xf numFmtId="0" fontId="80" fillId="28" borderId="10" xfId="68" applyFont="1" applyFill="1" applyBorder="1" applyAlignment="1">
      <alignment horizontal="center" vertical="center" wrapText="1"/>
    </xf>
    <xf numFmtId="183" fontId="8" fillId="28" borderId="9" xfId="65" applyNumberFormat="1" applyFont="1" applyFill="1" applyBorder="1" applyAlignment="1">
      <alignment horizontal="center" vertical="center"/>
    </xf>
    <xf numFmtId="0" fontId="80" fillId="7" borderId="5" xfId="68" applyFont="1" applyFill="1" applyBorder="1" applyAlignment="1">
      <alignment horizontal="center" vertical="center" wrapText="1"/>
    </xf>
    <xf numFmtId="0" fontId="80" fillId="7" borderId="25" xfId="68" applyFont="1" applyFill="1" applyBorder="1" applyAlignment="1">
      <alignment horizontal="center" vertical="center" wrapText="1"/>
    </xf>
    <xf numFmtId="0" fontId="80" fillId="28" borderId="26" xfId="68" applyFont="1" applyFill="1" applyBorder="1" applyAlignment="1">
      <alignment horizontal="center" vertical="center" wrapText="1"/>
    </xf>
    <xf numFmtId="183" fontId="8" fillId="28" borderId="25" xfId="65" applyNumberFormat="1" applyFont="1" applyFill="1" applyBorder="1" applyAlignment="1">
      <alignment horizontal="center" vertical="center"/>
    </xf>
    <xf numFmtId="0" fontId="80" fillId="24" borderId="25" xfId="68" applyFont="1" applyFill="1" applyBorder="1" applyAlignment="1">
      <alignment horizontal="center" vertical="center" wrapText="1"/>
    </xf>
    <xf numFmtId="0" fontId="80" fillId="30" borderId="4" xfId="68" applyFont="1" applyFill="1" applyBorder="1" applyAlignment="1">
      <alignment horizontal="center" vertical="center" wrapText="1"/>
    </xf>
    <xf numFmtId="0" fontId="80" fillId="30" borderId="5" xfId="68" applyFont="1" applyFill="1" applyBorder="1" applyAlignment="1">
      <alignment horizontal="center" vertical="center" wrapText="1"/>
    </xf>
    <xf numFmtId="183" fontId="8" fillId="28" borderId="13" xfId="65" applyNumberFormat="1" applyFont="1" applyFill="1" applyBorder="1" applyAlignment="1">
      <alignment horizontal="center" vertical="center"/>
    </xf>
    <xf numFmtId="0" fontId="8" fillId="30" borderId="5" xfId="68" applyFont="1" applyFill="1" applyBorder="1" applyAlignment="1">
      <alignment horizontal="center" vertical="center" wrapText="1"/>
    </xf>
    <xf numFmtId="0" fontId="80" fillId="24" borderId="35" xfId="68" applyFont="1" applyFill="1" applyBorder="1" applyAlignment="1">
      <alignment horizontal="center" vertical="center" wrapText="1"/>
    </xf>
    <xf numFmtId="0" fontId="80" fillId="29" borderId="36" xfId="68" applyFont="1" applyFill="1" applyBorder="1" applyAlignment="1">
      <alignment horizontal="center" vertical="center" wrapText="1"/>
    </xf>
    <xf numFmtId="0" fontId="8" fillId="30" borderId="81" xfId="68" applyFont="1" applyFill="1" applyBorder="1" applyAlignment="1">
      <alignment horizontal="center" vertical="center" wrapText="1"/>
    </xf>
    <xf numFmtId="0" fontId="8" fillId="30" borderId="35" xfId="68" applyFont="1" applyFill="1" applyBorder="1" applyAlignment="1">
      <alignment horizontal="center" vertical="center" wrapText="1"/>
    </xf>
    <xf numFmtId="0" fontId="80" fillId="24" borderId="9" xfId="68" applyFont="1" applyFill="1" applyBorder="1" applyAlignment="1">
      <alignment horizontal="center" vertical="center" wrapText="1"/>
    </xf>
    <xf numFmtId="0" fontId="80" fillId="24" borderId="22" xfId="68" applyFont="1" applyFill="1" applyBorder="1" applyAlignment="1">
      <alignment horizontal="center" vertical="center" wrapText="1"/>
    </xf>
    <xf numFmtId="0" fontId="80" fillId="24" borderId="32" xfId="68" applyFont="1" applyFill="1" applyBorder="1" applyAlignment="1">
      <alignment horizontal="center" vertical="center" wrapText="1"/>
    </xf>
    <xf numFmtId="0" fontId="80" fillId="24" borderId="37" xfId="68" applyFont="1" applyFill="1" applyBorder="1" applyAlignment="1">
      <alignment horizontal="center" vertical="center" wrapText="1"/>
    </xf>
    <xf numFmtId="0" fontId="1" fillId="2" borderId="16" xfId="58" applyFont="1" applyFill="1" applyBorder="1" applyAlignment="1">
      <alignment horizontal="center" vertical="center" wrapText="1"/>
    </xf>
    <xf numFmtId="0" fontId="81" fillId="3" borderId="71" xfId="65" applyFont="1" applyFill="1" applyBorder="1" applyAlignment="1">
      <alignment horizontal="center" vertical="center" wrapText="1"/>
    </xf>
    <xf numFmtId="0" fontId="78" fillId="3" borderId="82" xfId="65" applyFont="1" applyFill="1" applyBorder="1" applyAlignment="1">
      <alignment horizontal="center" vertical="center"/>
    </xf>
    <xf numFmtId="0" fontId="78" fillId="3" borderId="50" xfId="65" applyFont="1" applyFill="1" applyBorder="1" applyAlignment="1">
      <alignment horizontal="center" vertical="center" wrapText="1"/>
    </xf>
    <xf numFmtId="0" fontId="8" fillId="30" borderId="29" xfId="68" applyFont="1" applyFill="1" applyBorder="1" applyAlignment="1">
      <alignment horizontal="center" vertical="center" wrapText="1"/>
    </xf>
    <xf numFmtId="1" fontId="82" fillId="30" borderId="83" xfId="68" applyNumberFormat="1" applyFont="1" applyFill="1" applyBorder="1" applyAlignment="1">
      <alignment horizontal="center" vertical="center" wrapText="1"/>
    </xf>
    <xf numFmtId="179" fontId="82" fillId="28" borderId="84" xfId="68" applyNumberFormat="1" applyFont="1" applyFill="1" applyBorder="1" applyAlignment="1">
      <alignment horizontal="center" vertical="center" wrapText="1"/>
    </xf>
    <xf numFmtId="179" fontId="82" fillId="28" borderId="85" xfId="68" applyNumberFormat="1" applyFont="1" applyFill="1" applyBorder="1" applyAlignment="1">
      <alignment horizontal="center" vertical="center" wrapText="1"/>
    </xf>
    <xf numFmtId="183" fontId="8" fillId="28" borderId="11" xfId="65" applyNumberFormat="1" applyFont="1" applyFill="1" applyBorder="1" applyAlignment="1">
      <alignment horizontal="center" vertical="center"/>
    </xf>
    <xf numFmtId="1" fontId="82" fillId="30" borderId="77" xfId="68" applyNumberFormat="1" applyFont="1" applyFill="1" applyBorder="1" applyAlignment="1">
      <alignment horizontal="center" vertical="center" wrapText="1"/>
    </xf>
    <xf numFmtId="183" fontId="8" fillId="28" borderId="86" xfId="65" applyNumberFormat="1" applyFont="1" applyFill="1" applyBorder="1" applyAlignment="1">
      <alignment horizontal="center" vertical="center"/>
    </xf>
    <xf numFmtId="0" fontId="78" fillId="3" borderId="51" xfId="65" applyFont="1" applyFill="1" applyBorder="1" applyAlignment="1">
      <alignment horizontal="center" vertical="center" wrapText="1"/>
    </xf>
    <xf numFmtId="0" fontId="65" fillId="4" borderId="25" xfId="65" applyFill="1" applyBorder="1"/>
    <xf numFmtId="0" fontId="65" fillId="18" borderId="25" xfId="65" applyFill="1" applyBorder="1"/>
    <xf numFmtId="0" fontId="65" fillId="0" borderId="0" xfId="65" applyAlignment="1">
      <alignment horizontal="center" wrapText="1"/>
    </xf>
    <xf numFmtId="0" fontId="83" fillId="4" borderId="48" xfId="68" applyFont="1" applyFill="1" applyBorder="1" applyAlignment="1">
      <alignment horizontal="justify" vertical="center" wrapText="1"/>
    </xf>
    <xf numFmtId="0" fontId="83" fillId="4" borderId="69" xfId="68" applyFont="1" applyFill="1" applyBorder="1" applyAlignment="1">
      <alignment horizontal="justify" vertical="center" wrapText="1"/>
    </xf>
    <xf numFmtId="0" fontId="78" fillId="4" borderId="67" xfId="80" applyFont="1" applyFill="1" applyBorder="1" applyAlignment="1">
      <alignment vertical="center" textRotation="90" wrapText="1"/>
    </xf>
    <xf numFmtId="0" fontId="78" fillId="4" borderId="73" xfId="80" applyFont="1" applyFill="1" applyBorder="1" applyAlignment="1">
      <alignment vertical="center" textRotation="90" wrapText="1"/>
    </xf>
    <xf numFmtId="0" fontId="78" fillId="4" borderId="87" xfId="80" applyFont="1" applyFill="1" applyBorder="1" applyAlignment="1">
      <alignment vertical="center" textRotation="90" wrapText="1"/>
    </xf>
    <xf numFmtId="0" fontId="80" fillId="4" borderId="67" xfId="68" applyFont="1" applyFill="1" applyBorder="1" applyAlignment="1">
      <alignment vertical="center" wrapText="1"/>
    </xf>
    <xf numFmtId="182" fontId="78" fillId="3" borderId="5" xfId="80" applyNumberFormat="1" applyFont="1" applyFill="1" applyBorder="1" applyAlignment="1">
      <alignment horizontal="center" vertical="center" textRotation="90" wrapText="1"/>
    </xf>
    <xf numFmtId="182" fontId="78" fillId="3" borderId="35" xfId="80" applyNumberFormat="1" applyFont="1" applyFill="1" applyBorder="1" applyAlignment="1">
      <alignment horizontal="center" vertical="center" textRotation="90" wrapText="1"/>
    </xf>
    <xf numFmtId="181" fontId="78" fillId="3" borderId="35" xfId="80" applyNumberFormat="1" applyFont="1" applyFill="1" applyBorder="1" applyAlignment="1">
      <alignment horizontal="center" vertical="center" textRotation="90" wrapText="1"/>
    </xf>
    <xf numFmtId="0" fontId="80" fillId="27" borderId="0" xfId="68" applyFont="1" applyFill="1" applyAlignment="1">
      <alignment horizontal="justify" vertical="center" wrapText="1"/>
    </xf>
    <xf numFmtId="0" fontId="80" fillId="27" borderId="20" xfId="68" applyFont="1" applyFill="1" applyBorder="1" applyAlignment="1">
      <alignment horizontal="justify" vertical="center" wrapText="1"/>
    </xf>
    <xf numFmtId="182" fontId="78" fillId="3" borderId="25" xfId="80" applyNumberFormat="1" applyFont="1" applyFill="1" applyBorder="1" applyAlignment="1">
      <alignment horizontal="center" vertical="center" textRotation="90" wrapText="1"/>
    </xf>
    <xf numFmtId="0" fontId="80" fillId="27" borderId="73" xfId="68" applyFont="1" applyFill="1" applyBorder="1" applyAlignment="1">
      <alignment horizontal="justify" vertical="center" wrapText="1"/>
    </xf>
    <xf numFmtId="0" fontId="80" fillId="27" borderId="87" xfId="68" applyFont="1" applyFill="1" applyBorder="1" applyAlignment="1">
      <alignment horizontal="justify" vertical="center" wrapText="1"/>
    </xf>
    <xf numFmtId="0" fontId="78" fillId="4" borderId="88" xfId="80" applyFont="1" applyFill="1" applyBorder="1" applyAlignment="1">
      <alignment vertical="center" textRotation="90" wrapText="1"/>
    </xf>
    <xf numFmtId="0" fontId="80" fillId="0" borderId="2" xfId="68" applyFont="1" applyBorder="1" applyAlignment="1">
      <alignment vertical="center" wrapText="1"/>
    </xf>
    <xf numFmtId="0" fontId="80" fillId="7" borderId="3" xfId="68" applyFont="1" applyFill="1" applyBorder="1" applyAlignment="1">
      <alignment horizontal="justify" vertical="center" wrapText="1"/>
    </xf>
    <xf numFmtId="0" fontId="80" fillId="0" borderId="20" xfId="68" applyFont="1" applyBorder="1" applyAlignment="1">
      <alignment vertical="center" wrapText="1"/>
    </xf>
    <xf numFmtId="0" fontId="80" fillId="7" borderId="24" xfId="68" applyFont="1" applyFill="1" applyBorder="1" applyAlignment="1">
      <alignment horizontal="justify" vertical="center" wrapText="1"/>
    </xf>
    <xf numFmtId="0" fontId="80" fillId="31" borderId="78" xfId="68" applyFont="1" applyFill="1" applyBorder="1" applyAlignment="1">
      <alignment vertical="center" wrapText="1"/>
    </xf>
    <xf numFmtId="0" fontId="80" fillId="0" borderId="48" xfId="68" applyFont="1" applyBorder="1" applyAlignment="1">
      <alignment horizontal="justify" vertical="center" wrapText="1"/>
    </xf>
    <xf numFmtId="0" fontId="80" fillId="0" borderId="31" xfId="68" applyFont="1" applyBorder="1" applyAlignment="1">
      <alignment horizontal="justify" vertical="center" wrapText="1"/>
    </xf>
    <xf numFmtId="0" fontId="80" fillId="4" borderId="48" xfId="68" applyFont="1" applyFill="1" applyBorder="1" applyAlignment="1">
      <alignment horizontal="justify" vertical="center" wrapText="1"/>
    </xf>
    <xf numFmtId="0" fontId="80" fillId="4" borderId="31" xfId="68" applyFont="1" applyFill="1" applyBorder="1" applyAlignment="1">
      <alignment horizontal="justify" vertical="center" wrapText="1"/>
    </xf>
    <xf numFmtId="0" fontId="80" fillId="4" borderId="78" xfId="68" applyFont="1" applyFill="1" applyBorder="1" applyAlignment="1">
      <alignment vertical="center" wrapText="1"/>
    </xf>
    <xf numFmtId="0" fontId="78" fillId="4" borderId="89" xfId="80" applyFont="1" applyFill="1" applyBorder="1" applyAlignment="1">
      <alignment vertical="center" textRotation="90" wrapText="1"/>
    </xf>
    <xf numFmtId="0" fontId="80" fillId="27" borderId="0" xfId="68" applyFont="1" applyFill="1" applyAlignment="1">
      <alignment horizontal="center" vertical="center" wrapText="1"/>
    </xf>
    <xf numFmtId="0" fontId="80" fillId="27" borderId="73" xfId="68" applyFont="1" applyFill="1" applyBorder="1" applyAlignment="1">
      <alignment horizontal="center" vertical="center" wrapText="1"/>
    </xf>
    <xf numFmtId="183" fontId="8" fillId="28" borderId="9" xfId="65" applyNumberFormat="1" applyFont="1" applyFill="1" applyBorder="1"/>
    <xf numFmtId="183" fontId="8" fillId="32" borderId="25" xfId="65" applyNumberFormat="1" applyFont="1" applyFill="1" applyBorder="1" applyAlignment="1">
      <alignment vertical="center"/>
    </xf>
    <xf numFmtId="37" fontId="8" fillId="30" borderId="4" xfId="68" applyNumberFormat="1" applyFont="1" applyFill="1" applyBorder="1" applyAlignment="1">
      <alignment horizontal="center" vertical="center" wrapText="1"/>
    </xf>
    <xf numFmtId="37" fontId="8" fillId="30" borderId="5" xfId="68" applyNumberFormat="1" applyFont="1" applyFill="1" applyBorder="1" applyAlignment="1">
      <alignment horizontal="center" vertical="center" wrapText="1"/>
    </xf>
    <xf numFmtId="0" fontId="80" fillId="24" borderId="28" xfId="68" applyFont="1" applyFill="1" applyBorder="1" applyAlignment="1">
      <alignment horizontal="center" vertical="center" wrapText="1"/>
    </xf>
    <xf numFmtId="179" fontId="84" fillId="28" borderId="84" xfId="68" applyNumberFormat="1" applyFont="1" applyFill="1" applyBorder="1" applyAlignment="1">
      <alignment horizontal="center" vertical="center" wrapText="1"/>
    </xf>
    <xf numFmtId="179" fontId="82" fillId="28" borderId="84" xfId="68" applyNumberFormat="1" applyFont="1" applyFill="1" applyBorder="1" applyAlignment="1">
      <alignment vertical="center" wrapText="1"/>
    </xf>
    <xf numFmtId="179" fontId="82" fillId="32" borderId="85" xfId="68" applyNumberFormat="1" applyFont="1" applyFill="1" applyBorder="1" applyAlignment="1">
      <alignment vertical="center" wrapText="1"/>
    </xf>
    <xf numFmtId="0" fontId="0" fillId="0" borderId="0" xfId="0" applyAlignment="1">
      <alignment vertical="center"/>
    </xf>
    <xf numFmtId="177" fontId="65" fillId="4" borderId="0" xfId="65" applyNumberFormat="1" applyFill="1"/>
    <xf numFmtId="0" fontId="65" fillId="4" borderId="0" xfId="65" applyFill="1" applyAlignment="1">
      <alignment vertical="center"/>
    </xf>
    <xf numFmtId="0" fontId="65" fillId="33" borderId="25" xfId="65" applyFill="1" applyBorder="1"/>
    <xf numFmtId="0" fontId="65" fillId="34" borderId="25" xfId="65" applyFill="1" applyBorder="1"/>
    <xf numFmtId="0" fontId="65" fillId="31" borderId="0" xfId="65" applyFill="1"/>
    <xf numFmtId="0" fontId="65" fillId="35" borderId="25" xfId="65" applyFill="1" applyBorder="1"/>
    <xf numFmtId="0" fontId="80" fillId="24" borderId="25" xfId="68" applyFont="1" applyFill="1" applyBorder="1" applyAlignment="1">
      <alignment horizontal="justify" vertical="center" wrapText="1"/>
    </xf>
    <xf numFmtId="0" fontId="80" fillId="24" borderId="27" xfId="68" applyFont="1" applyFill="1" applyBorder="1" applyAlignment="1">
      <alignment horizontal="justify" vertical="center" wrapText="1"/>
    </xf>
    <xf numFmtId="0" fontId="83" fillId="24" borderId="48" xfId="68" applyFont="1" applyFill="1" applyBorder="1" applyAlignment="1">
      <alignment horizontal="justify" vertical="center" wrapText="1"/>
    </xf>
    <xf numFmtId="0" fontId="83" fillId="24" borderId="69" xfId="68" applyFont="1" applyFill="1" applyBorder="1" applyAlignment="1">
      <alignment horizontal="justify" vertical="center" wrapText="1"/>
    </xf>
    <xf numFmtId="0" fontId="80" fillId="7" borderId="34" xfId="68" applyFont="1" applyFill="1" applyBorder="1" applyAlignment="1">
      <alignment horizontal="justify" vertical="center" wrapText="1"/>
    </xf>
    <xf numFmtId="0" fontId="80" fillId="7" borderId="69" xfId="68" applyFont="1" applyFill="1" applyBorder="1" applyAlignment="1">
      <alignment horizontal="justify" vertical="center" wrapText="1"/>
    </xf>
    <xf numFmtId="0" fontId="83" fillId="24" borderId="31" xfId="68" applyFont="1" applyFill="1" applyBorder="1" applyAlignment="1">
      <alignment horizontal="justify" vertical="center" wrapText="1"/>
    </xf>
    <xf numFmtId="0" fontId="80" fillId="7" borderId="27" xfId="68" applyFont="1" applyFill="1" applyBorder="1" applyAlignment="1">
      <alignment horizontal="justify" vertical="center" wrapText="1"/>
    </xf>
    <xf numFmtId="0" fontId="80" fillId="28" borderId="51" xfId="68" applyFont="1" applyFill="1" applyBorder="1" applyAlignment="1">
      <alignment horizontal="center" vertical="center" wrapText="1"/>
    </xf>
    <xf numFmtId="183" fontId="8" fillId="28" borderId="22" xfId="65" applyNumberFormat="1" applyFont="1" applyFill="1" applyBorder="1" applyAlignment="1">
      <alignment horizontal="center" vertical="center"/>
    </xf>
    <xf numFmtId="0" fontId="80" fillId="29" borderId="25" xfId="68" applyFont="1" applyFill="1" applyBorder="1" applyAlignment="1">
      <alignment horizontal="center" vertical="center" wrapText="1"/>
    </xf>
    <xf numFmtId="0" fontId="8" fillId="30" borderId="25" xfId="68" applyFont="1" applyFill="1" applyBorder="1" applyAlignment="1">
      <alignment horizontal="center" vertical="center" wrapText="1"/>
    </xf>
    <xf numFmtId="0" fontId="80" fillId="28" borderId="25" xfId="68" applyFont="1" applyFill="1" applyBorder="1" applyAlignment="1">
      <alignment horizontal="center" vertical="center" wrapText="1"/>
    </xf>
    <xf numFmtId="183" fontId="8" fillId="28" borderId="25" xfId="65" applyNumberFormat="1" applyFont="1" applyFill="1" applyBorder="1" applyAlignment="1">
      <alignment vertical="center"/>
    </xf>
    <xf numFmtId="0" fontId="80" fillId="24" borderId="21" xfId="68" applyFont="1" applyFill="1" applyBorder="1" applyAlignment="1">
      <alignment horizontal="center" vertical="center" wrapText="1"/>
    </xf>
    <xf numFmtId="0" fontId="80" fillId="24" borderId="74" xfId="68" applyFont="1" applyFill="1" applyBorder="1" applyAlignment="1">
      <alignment horizontal="center" vertical="center" wrapText="1"/>
    </xf>
    <xf numFmtId="0" fontId="80" fillId="24" borderId="81" xfId="68" applyFont="1" applyFill="1" applyBorder="1" applyAlignment="1">
      <alignment horizontal="center" vertical="center" wrapText="1"/>
    </xf>
    <xf numFmtId="0" fontId="80" fillId="7" borderId="32" xfId="68" applyFont="1" applyFill="1" applyBorder="1" applyAlignment="1">
      <alignment horizontal="center" vertical="center" wrapText="1"/>
    </xf>
    <xf numFmtId="0" fontId="80" fillId="7" borderId="35" xfId="68" applyFont="1" applyFill="1" applyBorder="1" applyAlignment="1">
      <alignment horizontal="center" vertical="center" wrapText="1"/>
    </xf>
    <xf numFmtId="0" fontId="80" fillId="7" borderId="28" xfId="68" applyFont="1" applyFill="1" applyBorder="1" applyAlignment="1">
      <alignment horizontal="center" vertical="center" wrapText="1"/>
    </xf>
    <xf numFmtId="179" fontId="82" fillId="28" borderId="90" xfId="68" applyNumberFormat="1" applyFont="1" applyFill="1" applyBorder="1" applyAlignment="1">
      <alignment horizontal="center" vertical="center" wrapText="1"/>
    </xf>
    <xf numFmtId="1" fontId="82" fillId="30" borderId="25" xfId="68" applyNumberFormat="1" applyFont="1" applyFill="1" applyBorder="1" applyAlignment="1">
      <alignment horizontal="center" vertical="center" wrapText="1"/>
    </xf>
    <xf numFmtId="179" fontId="82" fillId="28" borderId="25" xfId="68" applyNumberFormat="1" applyFont="1" applyFill="1" applyBorder="1" applyAlignment="1">
      <alignment vertical="center" wrapText="1"/>
    </xf>
    <xf numFmtId="0" fontId="85" fillId="29" borderId="0" xfId="65" applyFont="1" applyFill="1"/>
    <xf numFmtId="0" fontId="77" fillId="4" borderId="80" xfId="80" applyFont="1" applyFill="1" applyBorder="1"/>
    <xf numFmtId="0" fontId="77" fillId="4" borderId="73" xfId="80" applyFont="1" applyFill="1" applyBorder="1"/>
    <xf numFmtId="0" fontId="80" fillId="0" borderId="91" xfId="68" applyFont="1" applyBorder="1" applyAlignment="1">
      <alignment vertical="center" wrapText="1"/>
    </xf>
    <xf numFmtId="0" fontId="1" fillId="5" borderId="67" xfId="68" applyFont="1" applyFill="1" applyBorder="1" applyAlignment="1">
      <alignment horizontal="center" vertical="center" wrapText="1"/>
    </xf>
    <xf numFmtId="0" fontId="77" fillId="4" borderId="0" xfId="80" applyFont="1" applyFill="1"/>
    <xf numFmtId="0" fontId="65" fillId="4" borderId="0" xfId="65" applyFill="1" applyAlignment="1">
      <alignment horizontal="left"/>
    </xf>
    <xf numFmtId="0" fontId="1" fillId="5" borderId="73" xfId="68" applyFont="1" applyFill="1" applyBorder="1" applyAlignment="1">
      <alignment horizontal="center" vertical="center" wrapText="1"/>
    </xf>
    <xf numFmtId="179" fontId="64" fillId="36" borderId="50" xfId="65" applyNumberFormat="1" applyFont="1" applyFill="1" applyBorder="1" applyAlignment="1">
      <alignment vertical="center"/>
    </xf>
    <xf numFmtId="177" fontId="75" fillId="0" borderId="0" xfId="65" applyNumberFormat="1" applyFont="1"/>
    <xf numFmtId="177" fontId="65" fillId="0" borderId="0" xfId="65" applyNumberFormat="1"/>
    <xf numFmtId="0" fontId="65" fillId="0" borderId="25" xfId="65" applyBorder="1"/>
    <xf numFmtId="0" fontId="43" fillId="4" borderId="0" xfId="0" applyFont="1" applyFill="1" applyAlignment="1">
      <alignment horizontal="center" vertical="center"/>
    </xf>
    <xf numFmtId="0" fontId="43" fillId="4" borderId="0" xfId="0" applyFont="1" applyFill="1" applyAlignment="1">
      <alignment vertical="center"/>
    </xf>
    <xf numFmtId="0" fontId="43" fillId="37" borderId="0" xfId="0" applyFont="1" applyFill="1" applyAlignment="1">
      <alignment vertical="center"/>
    </xf>
    <xf numFmtId="0" fontId="43" fillId="11" borderId="0" xfId="0" applyFont="1" applyFill="1" applyAlignment="1">
      <alignment vertical="center"/>
    </xf>
    <xf numFmtId="0" fontId="43" fillId="33" borderId="0" xfId="0" applyFont="1" applyFill="1" applyAlignment="1">
      <alignment vertical="center"/>
    </xf>
    <xf numFmtId="0" fontId="43" fillId="4" borderId="52" xfId="0" applyFont="1" applyFill="1" applyBorder="1" applyAlignment="1">
      <alignment vertical="center"/>
    </xf>
    <xf numFmtId="0" fontId="40" fillId="4" borderId="0" xfId="0" applyFont="1" applyFill="1" applyAlignment="1">
      <alignment horizontal="center" vertical="center"/>
    </xf>
    <xf numFmtId="0" fontId="39" fillId="0" borderId="0" xfId="0" applyFont="1" applyAlignment="1">
      <alignment horizontal="center"/>
    </xf>
    <xf numFmtId="0" fontId="39" fillId="4" borderId="0" xfId="0" applyFont="1" applyFill="1" applyAlignment="1">
      <alignment horizontal="center" vertical="center" wrapText="1"/>
    </xf>
    <xf numFmtId="180" fontId="39" fillId="4" borderId="0" xfId="0" applyNumberFormat="1" applyFont="1" applyFill="1" applyAlignment="1">
      <alignment horizontal="center" wrapText="1"/>
    </xf>
    <xf numFmtId="0" fontId="39" fillId="4" borderId="0" xfId="0" applyFont="1" applyFill="1" applyAlignment="1">
      <alignment horizontal="center" wrapText="1"/>
    </xf>
    <xf numFmtId="0" fontId="44" fillId="4" borderId="22" xfId="0" applyFont="1" applyFill="1" applyBorder="1" applyAlignment="1">
      <alignment horizontal="center" vertical="center" wrapText="1"/>
    </xf>
    <xf numFmtId="0" fontId="43" fillId="4" borderId="22" xfId="0" applyFont="1" applyFill="1" applyBorder="1" applyAlignment="1">
      <alignment horizontal="center" vertical="center" wrapText="1"/>
    </xf>
    <xf numFmtId="0" fontId="45" fillId="4" borderId="22" xfId="0" applyFont="1" applyFill="1" applyBorder="1" applyAlignment="1">
      <alignment horizontal="center" vertical="center" wrapText="1"/>
    </xf>
    <xf numFmtId="0" fontId="45" fillId="4" borderId="25" xfId="0" applyFont="1" applyFill="1" applyBorder="1" applyAlignment="1">
      <alignment vertical="center" wrapText="1"/>
    </xf>
    <xf numFmtId="0" fontId="45" fillId="4" borderId="25" xfId="0" applyFont="1" applyFill="1" applyBorder="1" applyAlignment="1">
      <alignment horizontal="justify" vertical="center" wrapText="1"/>
    </xf>
    <xf numFmtId="182" fontId="45" fillId="4" borderId="25" xfId="0" applyNumberFormat="1" applyFont="1" applyFill="1" applyBorder="1" applyAlignment="1">
      <alignment horizontal="justify" vertical="center" wrapText="1"/>
    </xf>
    <xf numFmtId="182" fontId="45" fillId="4" borderId="25" xfId="0" applyNumberFormat="1" applyFont="1" applyFill="1" applyBorder="1" applyAlignment="1">
      <alignment vertical="center" wrapText="1"/>
    </xf>
    <xf numFmtId="0" fontId="45" fillId="4" borderId="25" xfId="0" applyFont="1" applyFill="1" applyBorder="1" applyAlignment="1">
      <alignment horizontal="justify" vertical="center"/>
    </xf>
    <xf numFmtId="3" fontId="45" fillId="4" borderId="25" xfId="0" applyNumberFormat="1" applyFont="1" applyFill="1" applyBorder="1" applyAlignment="1">
      <alignment vertical="center"/>
    </xf>
    <xf numFmtId="0" fontId="45" fillId="4" borderId="25" xfId="0" applyFont="1" applyFill="1" applyBorder="1" applyAlignment="1">
      <alignment horizontal="center" vertical="center"/>
    </xf>
    <xf numFmtId="3" fontId="45" fillId="4" borderId="25" xfId="0" applyNumberFormat="1" applyFont="1" applyFill="1" applyBorder="1" applyAlignment="1">
      <alignment vertical="center" wrapText="1"/>
    </xf>
    <xf numFmtId="0" fontId="45" fillId="4" borderId="25" xfId="0" applyFont="1" applyFill="1" applyBorder="1" applyAlignment="1">
      <alignment vertical="center"/>
    </xf>
    <xf numFmtId="0" fontId="45" fillId="0" borderId="25" xfId="0" applyFont="1" applyBorder="1" applyAlignment="1">
      <alignment vertical="center" wrapText="1"/>
    </xf>
    <xf numFmtId="0" fontId="86" fillId="0" borderId="0" xfId="0" applyFont="1" applyAlignment="1">
      <alignment wrapText="1"/>
    </xf>
    <xf numFmtId="0" fontId="87" fillId="0" borderId="52" xfId="0" applyFont="1" applyBorder="1" applyAlignment="1">
      <alignment horizontal="center" wrapText="1"/>
    </xf>
    <xf numFmtId="0" fontId="87" fillId="0" borderId="52" xfId="0" applyFont="1" applyBorder="1" applyAlignment="1">
      <alignment horizontal="center"/>
    </xf>
    <xf numFmtId="0" fontId="87" fillId="0" borderId="52" xfId="0" applyFont="1" applyBorder="1" applyAlignment="1">
      <alignment horizontal="center" vertical="center"/>
    </xf>
    <xf numFmtId="49" fontId="45" fillId="4" borderId="25" xfId="58" applyNumberFormat="1" applyFont="1" applyFill="1" applyBorder="1" applyAlignment="1">
      <alignment vertical="center" wrapText="1"/>
    </xf>
    <xf numFmtId="0" fontId="43" fillId="0" borderId="22" xfId="0" applyFont="1" applyBorder="1" applyAlignment="1">
      <alignment horizontal="center" vertical="center" wrapText="1"/>
    </xf>
    <xf numFmtId="0" fontId="44" fillId="5" borderId="23" xfId="0" applyFont="1" applyFill="1" applyBorder="1" applyAlignment="1">
      <alignment horizontal="center" vertical="center" wrapText="1"/>
    </xf>
    <xf numFmtId="180" fontId="43" fillId="4" borderId="25" xfId="0" applyNumberFormat="1" applyFont="1" applyFill="1" applyBorder="1" applyAlignment="1">
      <alignment horizontal="center" vertical="center" wrapText="1"/>
    </xf>
    <xf numFmtId="0" fontId="43" fillId="4" borderId="21" xfId="0" applyFont="1" applyFill="1" applyBorder="1" applyAlignment="1">
      <alignment horizontal="center" vertical="center" wrapText="1"/>
    </xf>
    <xf numFmtId="180" fontId="45" fillId="4" borderId="25" xfId="0" applyNumberFormat="1" applyFont="1" applyFill="1" applyBorder="1" applyAlignment="1">
      <alignment vertical="center" wrapText="1"/>
    </xf>
    <xf numFmtId="180" fontId="45" fillId="4" borderId="25" xfId="0" applyNumberFormat="1" applyFont="1" applyFill="1" applyBorder="1" applyAlignment="1">
      <alignment horizontal="center" vertical="center" wrapText="1"/>
    </xf>
    <xf numFmtId="180" fontId="43" fillId="4" borderId="25" xfId="0" applyNumberFormat="1" applyFont="1" applyFill="1" applyBorder="1" applyAlignment="1">
      <alignment vertical="center" wrapText="1"/>
    </xf>
    <xf numFmtId="4" fontId="45" fillId="4" borderId="25" xfId="0" applyNumberFormat="1" applyFont="1" applyFill="1" applyBorder="1" applyAlignment="1">
      <alignment vertical="center" wrapText="1"/>
    </xf>
    <xf numFmtId="4" fontId="45" fillId="4" borderId="25" xfId="0" applyNumberFormat="1" applyFont="1" applyFill="1" applyBorder="1" applyAlignment="1">
      <alignment horizontal="center" vertical="center" wrapText="1"/>
    </xf>
    <xf numFmtId="0" fontId="87" fillId="0" borderId="52" xfId="0" applyFont="1" applyBorder="1"/>
    <xf numFmtId="184" fontId="87" fillId="0" borderId="52" xfId="0" applyNumberFormat="1" applyFont="1" applyBorder="1" applyAlignment="1">
      <alignment horizontal="center" vertical="center" wrapText="1"/>
    </xf>
    <xf numFmtId="180" fontId="45" fillId="0" borderId="25" xfId="0" applyNumberFormat="1" applyFont="1" applyBorder="1" applyAlignment="1">
      <alignment horizontal="center" vertical="center" wrapText="1"/>
    </xf>
    <xf numFmtId="180" fontId="43" fillId="38" borderId="25" xfId="1" applyNumberFormat="1" applyFont="1" applyFill="1" applyBorder="1" applyAlignment="1">
      <alignment vertical="center"/>
    </xf>
    <xf numFmtId="180" fontId="43" fillId="4" borderId="25" xfId="1" applyNumberFormat="1" applyFont="1" applyFill="1" applyBorder="1" applyAlignment="1">
      <alignment vertical="center"/>
    </xf>
    <xf numFmtId="0" fontId="44" fillId="5" borderId="89" xfId="0" applyFont="1" applyFill="1" applyBorder="1" applyAlignment="1">
      <alignment horizontal="center" vertical="center" wrapText="1"/>
    </xf>
    <xf numFmtId="0" fontId="44" fillId="5" borderId="89" xfId="0" applyFont="1" applyFill="1" applyBorder="1" applyAlignment="1">
      <alignment horizontal="center" vertical="center"/>
    </xf>
    <xf numFmtId="180" fontId="45" fillId="4" borderId="25" xfId="1" applyNumberFormat="1" applyFont="1" applyFill="1" applyBorder="1" applyAlignment="1">
      <alignment vertical="center"/>
    </xf>
    <xf numFmtId="180" fontId="45" fillId="4" borderId="25" xfId="0" applyNumberFormat="1" applyFont="1" applyFill="1" applyBorder="1" applyAlignment="1" applyProtection="1">
      <alignment vertical="center"/>
      <protection locked="0"/>
    </xf>
    <xf numFmtId="180" fontId="45" fillId="33" borderId="25" xfId="0" applyNumberFormat="1" applyFont="1" applyFill="1" applyBorder="1" applyAlignment="1" applyProtection="1">
      <alignment vertical="center"/>
      <protection locked="0"/>
    </xf>
    <xf numFmtId="180" fontId="45" fillId="0" borderId="25" xfId="0" applyNumberFormat="1" applyFont="1" applyBorder="1" applyAlignment="1" applyProtection="1">
      <alignment vertical="center"/>
      <protection locked="0"/>
    </xf>
    <xf numFmtId="180" fontId="45" fillId="4" borderId="25" xfId="58" applyNumberFormat="1" applyFont="1" applyFill="1" applyBorder="1" applyAlignment="1">
      <alignment vertical="center"/>
    </xf>
    <xf numFmtId="180" fontId="43" fillId="4" borderId="25" xfId="0" applyNumberFormat="1" applyFont="1" applyFill="1" applyBorder="1" applyAlignment="1">
      <alignment vertical="center"/>
    </xf>
    <xf numFmtId="0" fontId="43" fillId="4" borderId="25" xfId="0" applyFont="1" applyFill="1" applyBorder="1" applyAlignment="1">
      <alignment vertical="center"/>
    </xf>
    <xf numFmtId="0" fontId="87" fillId="39" borderId="25" xfId="0" applyFont="1" applyFill="1" applyBorder="1" applyAlignment="1">
      <alignment wrapText="1"/>
    </xf>
    <xf numFmtId="180" fontId="45" fillId="27" borderId="25" xfId="0" applyNumberFormat="1" applyFont="1" applyFill="1" applyBorder="1" applyAlignment="1">
      <alignment vertical="center" wrapText="1"/>
    </xf>
    <xf numFmtId="180" fontId="45" fillId="11" borderId="25" xfId="0" applyNumberFormat="1" applyFont="1" applyFill="1" applyBorder="1" applyAlignment="1" applyProtection="1">
      <alignment vertical="center"/>
      <protection locked="0"/>
    </xf>
    <xf numFmtId="180" fontId="45" fillId="14" borderId="25" xfId="0" applyNumberFormat="1" applyFont="1" applyFill="1" applyBorder="1" applyAlignment="1">
      <alignment vertical="center"/>
    </xf>
    <xf numFmtId="0" fontId="45" fillId="4" borderId="58" xfId="0" applyFont="1" applyFill="1" applyBorder="1" applyAlignment="1">
      <alignment horizontal="justify" vertical="center" wrapText="1"/>
    </xf>
    <xf numFmtId="3" fontId="45" fillId="4" borderId="52" xfId="0" applyNumberFormat="1" applyFont="1" applyFill="1" applyBorder="1" applyAlignment="1">
      <alignment vertical="center" wrapText="1"/>
    </xf>
    <xf numFmtId="0" fontId="45" fillId="4" borderId="52" xfId="0" applyFont="1" applyFill="1" applyBorder="1" applyAlignment="1">
      <alignment vertical="center" wrapText="1"/>
    </xf>
    <xf numFmtId="0" fontId="45" fillId="4" borderId="53" xfId="0" applyFont="1" applyFill="1" applyBorder="1" applyAlignment="1">
      <alignment vertical="center" wrapText="1"/>
    </xf>
    <xf numFmtId="0" fontId="45" fillId="4" borderId="59" xfId="0" applyFont="1" applyFill="1" applyBorder="1" applyAlignment="1">
      <alignment vertical="center" wrapText="1"/>
    </xf>
    <xf numFmtId="0" fontId="45" fillId="4" borderId="22" xfId="0" applyFont="1" applyFill="1" applyBorder="1" applyAlignment="1">
      <alignment vertical="center" wrapText="1"/>
    </xf>
    <xf numFmtId="0" fontId="45" fillId="4" borderId="52" xfId="0" applyFont="1" applyFill="1" applyBorder="1" applyAlignment="1">
      <alignment vertical="center"/>
    </xf>
    <xf numFmtId="0" fontId="45" fillId="4" borderId="53" xfId="0" applyFont="1" applyFill="1" applyBorder="1" applyAlignment="1">
      <alignment vertical="center"/>
    </xf>
    <xf numFmtId="0" fontId="45" fillId="4" borderId="92" xfId="0" applyFont="1" applyFill="1" applyBorder="1" applyAlignment="1">
      <alignment vertical="center"/>
    </xf>
    <xf numFmtId="0" fontId="45" fillId="4" borderId="0" xfId="0" applyFont="1" applyFill="1" applyAlignment="1">
      <alignment vertical="center"/>
    </xf>
    <xf numFmtId="4" fontId="45" fillId="4" borderId="25" xfId="0" applyNumberFormat="1" applyFont="1" applyFill="1" applyBorder="1" applyAlignment="1">
      <alignment vertical="center"/>
    </xf>
    <xf numFmtId="4" fontId="45" fillId="0" borderId="25" xfId="0" applyNumberFormat="1" applyFont="1" applyBorder="1" applyAlignment="1">
      <alignment horizontal="center" vertical="center"/>
    </xf>
    <xf numFmtId="0" fontId="45" fillId="4" borderId="59" xfId="0" applyFont="1" applyFill="1" applyBorder="1" applyAlignment="1">
      <alignment horizontal="justify" vertical="center" wrapText="1"/>
    </xf>
    <xf numFmtId="0" fontId="45" fillId="4" borderId="11" xfId="0" applyFont="1" applyFill="1" applyBorder="1" applyAlignment="1">
      <alignment horizontal="justify" vertical="center" wrapText="1"/>
    </xf>
    <xf numFmtId="0" fontId="45" fillId="40" borderId="21" xfId="0" applyFont="1" applyFill="1" applyBorder="1" applyAlignment="1">
      <alignment vertical="center" wrapText="1"/>
    </xf>
    <xf numFmtId="0" fontId="45" fillId="4" borderId="13" xfId="0" applyFont="1" applyFill="1" applyBorder="1" applyAlignment="1">
      <alignment vertical="center" wrapText="1"/>
    </xf>
    <xf numFmtId="0" fontId="45" fillId="4" borderId="13" xfId="0" applyFont="1" applyFill="1" applyBorder="1" applyAlignment="1">
      <alignment horizontal="center" vertical="center"/>
    </xf>
    <xf numFmtId="0" fontId="45" fillId="4" borderId="35" xfId="0" applyFont="1" applyFill="1" applyBorder="1" applyAlignment="1">
      <alignment vertical="center"/>
    </xf>
    <xf numFmtId="0" fontId="45" fillId="4" borderId="81" xfId="0" applyFont="1" applyFill="1" applyBorder="1" applyAlignment="1">
      <alignment vertical="center" wrapText="1"/>
    </xf>
    <xf numFmtId="0" fontId="45" fillId="4" borderId="81" xfId="0" applyFont="1" applyFill="1" applyBorder="1" applyAlignment="1">
      <alignment horizontal="center" vertical="center"/>
    </xf>
    <xf numFmtId="0" fontId="45" fillId="40" borderId="22" xfId="0" applyFont="1" applyFill="1" applyBorder="1" applyAlignment="1">
      <alignment vertical="center" wrapText="1"/>
    </xf>
    <xf numFmtId="0" fontId="45" fillId="40" borderId="21" xfId="0" applyFont="1" applyFill="1" applyBorder="1" applyAlignment="1">
      <alignment vertical="center"/>
    </xf>
    <xf numFmtId="0" fontId="45" fillId="4" borderId="21" xfId="0" applyFont="1" applyFill="1" applyBorder="1" applyAlignment="1">
      <alignment vertical="center"/>
    </xf>
    <xf numFmtId="0" fontId="45" fillId="4" borderId="21" xfId="0" applyFont="1" applyFill="1" applyBorder="1" applyAlignment="1">
      <alignment horizontal="center" vertical="center"/>
    </xf>
    <xf numFmtId="0" fontId="45" fillId="4" borderId="22" xfId="0" applyFont="1" applyFill="1" applyBorder="1" applyAlignment="1">
      <alignment vertical="center"/>
    </xf>
    <xf numFmtId="0" fontId="45" fillId="4" borderId="22" xfId="0" applyFont="1" applyFill="1" applyBorder="1" applyAlignment="1">
      <alignment horizontal="left" vertical="center" wrapText="1"/>
    </xf>
    <xf numFmtId="0" fontId="40" fillId="4" borderId="22" xfId="0" applyFont="1" applyFill="1" applyBorder="1" applyAlignment="1">
      <alignment horizontal="center" vertical="center"/>
    </xf>
    <xf numFmtId="0" fontId="40" fillId="0" borderId="22" xfId="0" applyFont="1" applyBorder="1" applyAlignment="1">
      <alignment horizontal="left" vertical="distributed"/>
    </xf>
    <xf numFmtId="0" fontId="40" fillId="0" borderId="22" xfId="0" applyFont="1" applyBorder="1" applyAlignment="1">
      <alignment horizontal="center" vertical="distributed"/>
    </xf>
    <xf numFmtId="0" fontId="40" fillId="0" borderId="22" xfId="0" applyFont="1" applyBorder="1" applyAlignment="1">
      <alignment horizontal="center" vertical="center"/>
    </xf>
    <xf numFmtId="0" fontId="45" fillId="40" borderId="13" xfId="0" applyFont="1" applyFill="1" applyBorder="1" applyAlignment="1">
      <alignment horizontal="center" vertical="center"/>
    </xf>
    <xf numFmtId="0" fontId="45" fillId="40" borderId="81" xfId="0" applyFont="1" applyFill="1" applyBorder="1" applyAlignment="1">
      <alignment horizontal="center" vertical="center"/>
    </xf>
    <xf numFmtId="0" fontId="40" fillId="4" borderId="22" xfId="0" applyFont="1" applyFill="1" applyBorder="1" applyAlignment="1">
      <alignment horizontal="left" vertical="distributed"/>
    </xf>
    <xf numFmtId="0" fontId="45" fillId="4" borderId="13" xfId="0" applyFont="1" applyFill="1" applyBorder="1" applyAlignment="1">
      <alignment horizontal="justify" vertical="center" wrapText="1"/>
    </xf>
    <xf numFmtId="0" fontId="45" fillId="4" borderId="58" xfId="0" applyFont="1" applyFill="1" applyBorder="1" applyAlignment="1">
      <alignment vertical="center"/>
    </xf>
    <xf numFmtId="0" fontId="45" fillId="4" borderId="52" xfId="0" applyFont="1" applyFill="1" applyBorder="1" applyAlignment="1">
      <alignment horizontal="center" vertical="center" wrapText="1"/>
    </xf>
    <xf numFmtId="0" fontId="45" fillId="4" borderId="93" xfId="0" applyFont="1" applyFill="1" applyBorder="1" applyAlignment="1">
      <alignment vertical="center" wrapText="1"/>
    </xf>
    <xf numFmtId="0" fontId="45" fillId="4" borderId="13" xfId="0" applyFont="1" applyFill="1" applyBorder="1" applyAlignment="1">
      <alignment vertical="center"/>
    </xf>
    <xf numFmtId="0" fontId="45" fillId="40" borderId="13" xfId="0" applyFont="1" applyFill="1" applyBorder="1" applyAlignment="1">
      <alignment vertical="center"/>
    </xf>
    <xf numFmtId="0" fontId="45" fillId="4" borderId="81" xfId="0" applyFont="1" applyFill="1" applyBorder="1" applyAlignment="1">
      <alignment vertical="center"/>
    </xf>
    <xf numFmtId="0" fontId="45" fillId="40" borderId="81" xfId="0" applyFont="1" applyFill="1" applyBorder="1" applyAlignment="1">
      <alignment vertical="center"/>
    </xf>
    <xf numFmtId="180" fontId="40" fillId="0" borderId="25" xfId="0" applyNumberFormat="1" applyFont="1" applyBorder="1" applyAlignment="1">
      <alignment horizontal="center" vertical="center" wrapText="1"/>
    </xf>
    <xf numFmtId="0" fontId="45" fillId="0" borderId="13" xfId="0" applyFont="1" applyBorder="1" applyAlignment="1">
      <alignment vertical="center"/>
    </xf>
    <xf numFmtId="0" fontId="45" fillId="0" borderId="81" xfId="0" applyFont="1" applyBorder="1" applyAlignment="1">
      <alignment vertical="center"/>
    </xf>
    <xf numFmtId="0" fontId="45" fillId="4" borderId="13" xfId="0" applyFont="1" applyFill="1" applyBorder="1" applyAlignment="1">
      <alignment horizontal="center" vertical="center" wrapText="1"/>
    </xf>
    <xf numFmtId="0" fontId="45" fillId="40" borderId="13" xfId="0" applyFont="1" applyFill="1" applyBorder="1" applyAlignment="1">
      <alignment vertical="center" wrapText="1"/>
    </xf>
    <xf numFmtId="0" fontId="45" fillId="4" borderId="54" xfId="0" applyFont="1" applyFill="1" applyBorder="1" applyAlignment="1">
      <alignment vertical="center"/>
    </xf>
    <xf numFmtId="0" fontId="45" fillId="4" borderId="52" xfId="0" applyFont="1" applyFill="1" applyBorder="1" applyAlignment="1">
      <alignment horizontal="center" vertical="center"/>
    </xf>
    <xf numFmtId="0" fontId="43" fillId="4" borderId="58" xfId="0" applyFont="1" applyFill="1" applyBorder="1" applyAlignment="1">
      <alignment vertical="center"/>
    </xf>
    <xf numFmtId="177" fontId="45" fillId="4" borderId="25" xfId="2" applyFont="1" applyFill="1" applyBorder="1" applyAlignment="1">
      <alignment vertical="center"/>
    </xf>
    <xf numFmtId="177" fontId="45" fillId="4" borderId="25" xfId="2" applyFont="1" applyFill="1" applyBorder="1" applyAlignment="1">
      <alignment horizontal="center" vertical="center" wrapText="1"/>
    </xf>
    <xf numFmtId="180" fontId="45" fillId="40" borderId="13" xfId="0" applyNumberFormat="1" applyFont="1" applyFill="1" applyBorder="1" applyAlignment="1">
      <alignment vertical="center" wrapText="1"/>
    </xf>
    <xf numFmtId="180" fontId="40" fillId="4" borderId="25" xfId="1" applyNumberFormat="1" applyFont="1" applyFill="1" applyBorder="1" applyAlignment="1">
      <alignment horizontal="center" vertical="center"/>
    </xf>
    <xf numFmtId="181" fontId="45" fillId="4" borderId="25" xfId="0" applyNumberFormat="1" applyFont="1" applyFill="1" applyBorder="1" applyAlignment="1">
      <alignment horizontal="center" vertical="center" wrapText="1"/>
    </xf>
    <xf numFmtId="0" fontId="40" fillId="4" borderId="22" xfId="0" applyFont="1" applyFill="1" applyBorder="1" applyAlignment="1">
      <alignment horizontal="left" vertical="center" wrapText="1"/>
    </xf>
    <xf numFmtId="0" fontId="40" fillId="4" borderId="22" xfId="0" applyFont="1" applyFill="1" applyBorder="1" applyAlignment="1">
      <alignment horizontal="center" vertical="distributed" wrapText="1"/>
    </xf>
    <xf numFmtId="0" fontId="40" fillId="4" borderId="22" xfId="0" applyFont="1" applyFill="1" applyBorder="1" applyAlignment="1">
      <alignment horizontal="left" vertical="distributed" wrapText="1"/>
    </xf>
    <xf numFmtId="0" fontId="88" fillId="4" borderId="21" xfId="0" applyFont="1" applyFill="1" applyBorder="1" applyAlignment="1">
      <alignment vertical="center" wrapText="1"/>
    </xf>
    <xf numFmtId="0" fontId="88" fillId="4" borderId="22" xfId="0" applyFont="1" applyFill="1" applyBorder="1" applyAlignment="1">
      <alignment vertical="center" wrapText="1"/>
    </xf>
    <xf numFmtId="0" fontId="88" fillId="4" borderId="25" xfId="0" applyFont="1" applyFill="1" applyBorder="1" applyAlignment="1">
      <alignment horizontal="center" vertical="center"/>
    </xf>
    <xf numFmtId="182" fontId="45" fillId="11" borderId="25" xfId="0" applyNumberFormat="1" applyFont="1" applyFill="1" applyBorder="1" applyAlignment="1">
      <alignment horizontal="justify" vertical="center" wrapText="1"/>
    </xf>
    <xf numFmtId="181" fontId="45" fillId="11" borderId="25" xfId="0" applyNumberFormat="1" applyFont="1" applyFill="1" applyBorder="1" applyAlignment="1">
      <alignment horizontal="center" vertical="center" wrapText="1"/>
    </xf>
    <xf numFmtId="177" fontId="45" fillId="4" borderId="25" xfId="2" applyFont="1" applyFill="1" applyBorder="1" applyAlignment="1">
      <alignment vertical="center" wrapText="1"/>
    </xf>
    <xf numFmtId="0" fontId="40" fillId="4" borderId="25" xfId="0" applyFont="1" applyFill="1" applyBorder="1" applyAlignment="1">
      <alignment horizontal="center" vertical="center" wrapText="1"/>
    </xf>
    <xf numFmtId="180" fontId="40" fillId="4" borderId="25" xfId="0" applyNumberFormat="1" applyFont="1" applyFill="1" applyBorder="1" applyAlignment="1">
      <alignment horizontal="center" vertical="center" wrapText="1"/>
    </xf>
    <xf numFmtId="180" fontId="45" fillId="4" borderId="25" xfId="0" applyNumberFormat="1" applyFont="1" applyFill="1" applyBorder="1" applyAlignment="1">
      <alignment vertical="center"/>
    </xf>
    <xf numFmtId="0" fontId="88" fillId="4" borderId="25" xfId="0" applyFont="1" applyFill="1" applyBorder="1" applyAlignment="1">
      <alignment vertical="center"/>
    </xf>
    <xf numFmtId="180" fontId="88" fillId="4" borderId="25" xfId="0" applyNumberFormat="1" applyFont="1" applyFill="1" applyBorder="1" applyAlignment="1">
      <alignment vertical="center"/>
    </xf>
    <xf numFmtId="185" fontId="45" fillId="4" borderId="25" xfId="0" applyNumberFormat="1" applyFont="1" applyFill="1" applyBorder="1" applyAlignment="1">
      <alignment vertical="center"/>
    </xf>
    <xf numFmtId="185" fontId="45" fillId="4" borderId="25" xfId="0" applyNumberFormat="1" applyFont="1" applyFill="1" applyBorder="1" applyAlignment="1">
      <alignment horizontal="center" vertical="center" wrapText="1"/>
    </xf>
    <xf numFmtId="180" fontId="43" fillId="4" borderId="22" xfId="0" applyNumberFormat="1" applyFont="1" applyFill="1" applyBorder="1" applyAlignment="1">
      <alignment vertical="center" wrapText="1"/>
    </xf>
    <xf numFmtId="180" fontId="45" fillId="4" borderId="22" xfId="0" applyNumberFormat="1" applyFont="1" applyFill="1" applyBorder="1" applyAlignment="1">
      <alignment vertical="center" wrapText="1"/>
    </xf>
    <xf numFmtId="0" fontId="45" fillId="11" borderId="25" xfId="0" applyFont="1" applyFill="1" applyBorder="1" applyAlignment="1">
      <alignment horizontal="center" vertical="center" wrapText="1"/>
    </xf>
    <xf numFmtId="4" fontId="45" fillId="11" borderId="25" xfId="0" applyNumberFormat="1" applyFont="1" applyFill="1" applyBorder="1" applyAlignment="1">
      <alignment vertical="center" wrapText="1"/>
    </xf>
    <xf numFmtId="4" fontId="45" fillId="11" borderId="25" xfId="0" applyNumberFormat="1" applyFont="1" applyFill="1" applyBorder="1" applyAlignment="1">
      <alignment horizontal="center" vertical="center" wrapText="1"/>
    </xf>
    <xf numFmtId="180" fontId="43" fillId="11" borderId="25" xfId="1" applyNumberFormat="1" applyFont="1" applyFill="1" applyBorder="1" applyAlignment="1">
      <alignment vertical="center"/>
    </xf>
    <xf numFmtId="180" fontId="39" fillId="4" borderId="25" xfId="1" applyNumberFormat="1" applyFont="1" applyFill="1" applyBorder="1" applyAlignment="1">
      <alignment horizontal="center" vertical="center"/>
    </xf>
    <xf numFmtId="180" fontId="39" fillId="33" borderId="25" xfId="1" applyNumberFormat="1" applyFont="1" applyFill="1" applyBorder="1" applyAlignment="1">
      <alignment horizontal="center" vertical="center"/>
    </xf>
    <xf numFmtId="180" fontId="43" fillId="14" borderId="25" xfId="0" applyNumberFormat="1" applyFont="1" applyFill="1" applyBorder="1" applyAlignment="1">
      <alignment vertical="center"/>
    </xf>
    <xf numFmtId="180" fontId="89" fillId="4" borderId="52" xfId="0" applyNumberFormat="1" applyFont="1" applyFill="1" applyBorder="1" applyAlignment="1">
      <alignment horizontal="center" vertical="center"/>
    </xf>
    <xf numFmtId="180" fontId="39" fillId="11" borderId="25" xfId="1" applyNumberFormat="1" applyFont="1" applyFill="1" applyBorder="1" applyAlignment="1">
      <alignment horizontal="center" vertical="center"/>
    </xf>
    <xf numFmtId="180" fontId="43" fillId="11" borderId="25" xfId="0" applyNumberFormat="1" applyFont="1" applyFill="1" applyBorder="1" applyAlignment="1">
      <alignment vertical="center"/>
    </xf>
    <xf numFmtId="0" fontId="43" fillId="11" borderId="25" xfId="0" applyFont="1" applyFill="1" applyBorder="1" applyAlignment="1">
      <alignment vertical="center"/>
    </xf>
    <xf numFmtId="182" fontId="45" fillId="37" borderId="25" xfId="0" applyNumberFormat="1" applyFont="1" applyFill="1" applyBorder="1" applyAlignment="1">
      <alignment horizontal="justify" vertical="center" wrapText="1"/>
    </xf>
    <xf numFmtId="0" fontId="45" fillId="37" borderId="25" xfId="0" applyFont="1" applyFill="1" applyBorder="1" applyAlignment="1">
      <alignment horizontal="justify" vertical="center" wrapText="1"/>
    </xf>
    <xf numFmtId="0" fontId="45" fillId="37" borderId="25" xfId="0" applyFont="1" applyFill="1" applyBorder="1" applyAlignment="1">
      <alignment vertical="center" wrapText="1"/>
    </xf>
    <xf numFmtId="181" fontId="45" fillId="37" borderId="25" xfId="0" applyNumberFormat="1" applyFont="1" applyFill="1" applyBorder="1" applyAlignment="1">
      <alignment horizontal="center" vertical="center" wrapText="1"/>
    </xf>
    <xf numFmtId="182" fontId="45" fillId="33" borderId="25" xfId="0" applyNumberFormat="1" applyFont="1" applyFill="1" applyBorder="1" applyAlignment="1">
      <alignment horizontal="justify" vertical="center" wrapText="1"/>
    </xf>
    <xf numFmtId="0" fontId="45" fillId="33" borderId="25" xfId="0" applyFont="1" applyFill="1" applyBorder="1" applyAlignment="1">
      <alignment horizontal="justify" vertical="center" wrapText="1"/>
    </xf>
    <xf numFmtId="0" fontId="45" fillId="33" borderId="25" xfId="0" applyFont="1" applyFill="1" applyBorder="1" applyAlignment="1">
      <alignment vertical="center" wrapText="1"/>
    </xf>
    <xf numFmtId="181" fontId="45" fillId="33" borderId="25" xfId="0" applyNumberFormat="1" applyFont="1" applyFill="1" applyBorder="1" applyAlignment="1">
      <alignment horizontal="center" vertical="center" wrapText="1"/>
    </xf>
    <xf numFmtId="0" fontId="41" fillId="40" borderId="25" xfId="0" applyFont="1" applyFill="1" applyBorder="1" applyAlignment="1">
      <alignment horizontal="center" vertical="center"/>
    </xf>
    <xf numFmtId="0" fontId="41" fillId="0" borderId="25" xfId="0" applyFont="1" applyBorder="1" applyAlignment="1">
      <alignment horizontal="center" vertical="center" wrapText="1"/>
    </xf>
    <xf numFmtId="0" fontId="43" fillId="4" borderId="35" xfId="0" applyFont="1" applyFill="1" applyBorder="1" applyAlignment="1">
      <alignment vertical="center"/>
    </xf>
    <xf numFmtId="0" fontId="43" fillId="4" borderId="21" xfId="0" applyFont="1" applyFill="1" applyBorder="1" applyAlignment="1">
      <alignment vertical="center"/>
    </xf>
    <xf numFmtId="0" fontId="43" fillId="4" borderId="81" xfId="0" applyFont="1" applyFill="1" applyBorder="1" applyAlignment="1">
      <alignment vertical="center"/>
    </xf>
    <xf numFmtId="182" fontId="45" fillId="4" borderId="22" xfId="0" applyNumberFormat="1" applyFont="1" applyFill="1" applyBorder="1" applyAlignment="1">
      <alignment horizontal="justify" vertical="center" wrapText="1"/>
    </xf>
    <xf numFmtId="0" fontId="45" fillId="4" borderId="21" xfId="0" applyFont="1" applyFill="1" applyBorder="1" applyAlignment="1">
      <alignment vertical="center" wrapText="1"/>
    </xf>
    <xf numFmtId="182" fontId="45" fillId="4" borderId="35" xfId="0" applyNumberFormat="1" applyFont="1" applyFill="1" applyBorder="1" applyAlignment="1">
      <alignment horizontal="justify" vertical="center" wrapText="1"/>
    </xf>
    <xf numFmtId="0" fontId="45" fillId="4" borderId="35" xfId="0" applyFont="1" applyFill="1" applyBorder="1" applyAlignment="1">
      <alignment vertical="center" wrapText="1"/>
    </xf>
    <xf numFmtId="0" fontId="45" fillId="4" borderId="53" xfId="0" applyFont="1" applyFill="1" applyBorder="1" applyAlignment="1">
      <alignment horizontal="center" vertical="center"/>
    </xf>
    <xf numFmtId="0" fontId="45" fillId="4" borderId="89" xfId="0" applyFont="1" applyFill="1" applyBorder="1" applyAlignment="1">
      <alignment vertical="center" wrapText="1"/>
    </xf>
    <xf numFmtId="182" fontId="45" fillId="4" borderId="32" xfId="0" applyNumberFormat="1" applyFont="1" applyFill="1" applyBorder="1" applyAlignment="1">
      <alignment horizontal="justify" vertical="center" wrapText="1"/>
    </xf>
    <xf numFmtId="0" fontId="45" fillId="4" borderId="32" xfId="0" applyFont="1" applyFill="1" applyBorder="1" applyAlignment="1">
      <alignment vertical="center" wrapText="1"/>
    </xf>
    <xf numFmtId="0" fontId="45" fillId="4" borderId="32" xfId="0" applyFont="1" applyFill="1" applyBorder="1" applyAlignment="1">
      <alignment vertical="center"/>
    </xf>
    <xf numFmtId="0" fontId="45" fillId="4" borderId="32" xfId="0" applyFont="1" applyFill="1" applyBorder="1" applyAlignment="1">
      <alignment horizontal="center" vertical="center"/>
    </xf>
    <xf numFmtId="0" fontId="45" fillId="40" borderId="32" xfId="0" applyFont="1" applyFill="1" applyBorder="1" applyAlignment="1">
      <alignment vertical="center"/>
    </xf>
    <xf numFmtId="0" fontId="45" fillId="4" borderId="94" xfId="0" applyFont="1" applyFill="1" applyBorder="1" applyAlignment="1">
      <alignment vertical="center" wrapText="1"/>
    </xf>
    <xf numFmtId="0" fontId="45" fillId="4" borderId="94" xfId="0" applyFont="1" applyFill="1" applyBorder="1" applyAlignment="1">
      <alignment horizontal="center" vertical="center"/>
    </xf>
    <xf numFmtId="186" fontId="45" fillId="0" borderId="25" xfId="0" applyNumberFormat="1" applyFont="1" applyBorder="1" applyAlignment="1">
      <alignment horizontal="center" vertical="center" wrapText="1"/>
    </xf>
    <xf numFmtId="0" fontId="45" fillId="40" borderId="81" xfId="0" applyFont="1" applyFill="1" applyBorder="1" applyAlignment="1">
      <alignment vertical="center" wrapText="1"/>
    </xf>
    <xf numFmtId="0" fontId="45" fillId="37" borderId="25" xfId="0" applyFont="1" applyFill="1" applyBorder="1" applyAlignment="1">
      <alignment horizontal="center" vertical="center" wrapText="1"/>
    </xf>
    <xf numFmtId="4" fontId="45" fillId="37" borderId="25" xfId="0" applyNumberFormat="1" applyFont="1" applyFill="1" applyBorder="1" applyAlignment="1">
      <alignment vertical="center" wrapText="1"/>
    </xf>
    <xf numFmtId="4" fontId="45" fillId="37" borderId="25" xfId="0" applyNumberFormat="1" applyFont="1" applyFill="1" applyBorder="1" applyAlignment="1">
      <alignment horizontal="center" vertical="center" wrapText="1"/>
    </xf>
    <xf numFmtId="0" fontId="45" fillId="33" borderId="25" xfId="0" applyFont="1" applyFill="1" applyBorder="1" applyAlignment="1">
      <alignment horizontal="center" vertical="center" wrapText="1"/>
    </xf>
    <xf numFmtId="4" fontId="45" fillId="33" borderId="25" xfId="0" applyNumberFormat="1" applyFont="1" applyFill="1" applyBorder="1" applyAlignment="1">
      <alignment vertical="center" wrapText="1"/>
    </xf>
    <xf numFmtId="4" fontId="45" fillId="33" borderId="25" xfId="0" applyNumberFormat="1" applyFont="1" applyFill="1" applyBorder="1" applyAlignment="1">
      <alignment horizontal="center" vertical="center" wrapText="1"/>
    </xf>
    <xf numFmtId="185" fontId="45" fillId="4" borderId="13" xfId="0" applyNumberFormat="1" applyFont="1" applyFill="1" applyBorder="1" applyAlignment="1">
      <alignment vertical="center"/>
    </xf>
    <xf numFmtId="185" fontId="45" fillId="4" borderId="81" xfId="0" applyNumberFormat="1" applyFont="1" applyFill="1" applyBorder="1" applyAlignment="1">
      <alignment vertical="center"/>
    </xf>
    <xf numFmtId="0" fontId="45" fillId="4" borderId="0" xfId="0" applyFont="1" applyFill="1" applyAlignment="1">
      <alignment horizontal="center" vertical="center" wrapText="1"/>
    </xf>
    <xf numFmtId="0" fontId="43" fillId="4" borderId="19" xfId="0" applyFont="1" applyFill="1" applyBorder="1" applyAlignment="1">
      <alignment vertical="center"/>
    </xf>
    <xf numFmtId="180" fontId="43" fillId="4" borderId="13" xfId="0" applyNumberFormat="1" applyFont="1" applyFill="1" applyBorder="1" applyAlignment="1">
      <alignment vertical="center" wrapText="1"/>
    </xf>
    <xf numFmtId="185" fontId="45" fillId="4" borderId="95" xfId="0" applyNumberFormat="1" applyFont="1" applyFill="1" applyBorder="1" applyAlignment="1">
      <alignment vertical="center"/>
    </xf>
    <xf numFmtId="185" fontId="45" fillId="4" borderId="52" xfId="0" applyNumberFormat="1" applyFont="1" applyFill="1" applyBorder="1" applyAlignment="1">
      <alignment horizontal="center" vertical="center" wrapText="1"/>
    </xf>
    <xf numFmtId="180" fontId="43" fillId="4" borderId="21" xfId="0" applyNumberFormat="1" applyFont="1" applyFill="1" applyBorder="1" applyAlignment="1">
      <alignment vertical="center" wrapText="1"/>
    </xf>
    <xf numFmtId="0" fontId="45" fillId="40" borderId="53" xfId="0" applyFont="1" applyFill="1" applyBorder="1" applyAlignment="1">
      <alignment horizontal="center" vertical="center"/>
    </xf>
    <xf numFmtId="0" fontId="45" fillId="4" borderId="57" xfId="0" applyFont="1" applyFill="1" applyBorder="1" applyAlignment="1">
      <alignment vertical="center"/>
    </xf>
    <xf numFmtId="185" fontId="45" fillId="4" borderId="58" xfId="0" applyNumberFormat="1" applyFont="1" applyFill="1" applyBorder="1" applyAlignment="1">
      <alignment horizontal="center" vertical="center" wrapText="1"/>
    </xf>
    <xf numFmtId="180" fontId="45" fillId="4" borderId="55" xfId="0" applyNumberFormat="1" applyFont="1" applyFill="1" applyBorder="1" applyAlignment="1">
      <alignment vertical="center" wrapText="1"/>
    </xf>
    <xf numFmtId="180" fontId="45" fillId="4" borderId="53" xfId="0" applyNumberFormat="1" applyFont="1" applyFill="1" applyBorder="1" applyAlignment="1">
      <alignment vertical="center" wrapText="1"/>
    </xf>
    <xf numFmtId="185" fontId="45" fillId="4" borderId="58" xfId="0" applyNumberFormat="1" applyFont="1" applyFill="1" applyBorder="1" applyAlignment="1">
      <alignment vertical="center"/>
    </xf>
    <xf numFmtId="180" fontId="45" fillId="4" borderId="54" xfId="0" applyNumberFormat="1" applyFont="1" applyFill="1" applyBorder="1" applyAlignment="1">
      <alignment vertical="center" wrapText="1"/>
    </xf>
    <xf numFmtId="180" fontId="45" fillId="4" borderId="52" xfId="0" applyNumberFormat="1" applyFont="1" applyFill="1" applyBorder="1" applyAlignment="1">
      <alignment vertical="center" wrapText="1"/>
    </xf>
    <xf numFmtId="185" fontId="45" fillId="4" borderId="88" xfId="0" applyNumberFormat="1" applyFont="1" applyFill="1" applyBorder="1" applyAlignment="1">
      <alignment vertical="center"/>
    </xf>
    <xf numFmtId="185" fontId="45" fillId="4" borderId="57" xfId="0" applyNumberFormat="1" applyFont="1" applyFill="1" applyBorder="1" applyAlignment="1">
      <alignment horizontal="center" vertical="center" wrapText="1"/>
    </xf>
    <xf numFmtId="180" fontId="45" fillId="4" borderId="94" xfId="0" applyNumberFormat="1" applyFont="1" applyFill="1" applyBorder="1" applyAlignment="1">
      <alignment vertical="center" wrapText="1"/>
    </xf>
    <xf numFmtId="180" fontId="45" fillId="4" borderId="32" xfId="0" applyNumberFormat="1" applyFont="1" applyFill="1" applyBorder="1" applyAlignment="1">
      <alignment vertical="center" wrapText="1"/>
    </xf>
    <xf numFmtId="0" fontId="45" fillId="40" borderId="25" xfId="0" applyFont="1" applyFill="1" applyBorder="1" applyAlignment="1">
      <alignment horizontal="center" vertical="center"/>
    </xf>
    <xf numFmtId="185" fontId="45" fillId="4" borderId="11" xfId="0" applyNumberFormat="1" applyFont="1" applyFill="1" applyBorder="1" applyAlignment="1">
      <alignment horizontal="center" vertical="center" wrapText="1"/>
    </xf>
    <xf numFmtId="180" fontId="45" fillId="4" borderId="13" xfId="0" applyNumberFormat="1" applyFont="1" applyFill="1" applyBorder="1" applyAlignment="1">
      <alignment vertical="center" wrapText="1"/>
    </xf>
    <xf numFmtId="0" fontId="45" fillId="4" borderId="94" xfId="0" applyFont="1" applyFill="1" applyBorder="1" applyAlignment="1">
      <alignment vertical="center"/>
    </xf>
    <xf numFmtId="0" fontId="45" fillId="40" borderId="94" xfId="0" applyFont="1" applyFill="1" applyBorder="1" applyAlignment="1">
      <alignment horizontal="center" vertical="center"/>
    </xf>
    <xf numFmtId="185" fontId="45" fillId="4" borderId="89" xfId="0" applyNumberFormat="1" applyFont="1" applyFill="1" applyBorder="1" applyAlignment="1">
      <alignment horizontal="center" vertical="center" wrapText="1"/>
    </xf>
    <xf numFmtId="180" fontId="45" fillId="4" borderId="81" xfId="0" applyNumberFormat="1" applyFont="1" applyFill="1" applyBorder="1" applyAlignment="1">
      <alignment vertical="center" wrapText="1"/>
    </xf>
    <xf numFmtId="180" fontId="45" fillId="4" borderId="35" xfId="0" applyNumberFormat="1" applyFont="1" applyFill="1" applyBorder="1" applyAlignment="1">
      <alignment vertical="center" wrapText="1"/>
    </xf>
    <xf numFmtId="185" fontId="45" fillId="4" borderId="35" xfId="0" applyNumberFormat="1" applyFont="1" applyFill="1" applyBorder="1" applyAlignment="1">
      <alignment horizontal="center" vertical="center" wrapText="1"/>
    </xf>
    <xf numFmtId="180" fontId="43" fillId="4" borderId="35" xfId="0" applyNumberFormat="1" applyFont="1" applyFill="1" applyBorder="1" applyAlignment="1">
      <alignment vertical="center" wrapText="1"/>
    </xf>
    <xf numFmtId="180" fontId="43" fillId="4" borderId="32" xfId="0" applyNumberFormat="1" applyFont="1" applyFill="1" applyBorder="1" applyAlignment="1">
      <alignment vertical="center" wrapText="1"/>
    </xf>
    <xf numFmtId="0" fontId="43" fillId="4" borderId="25" xfId="0" applyFont="1" applyFill="1" applyBorder="1" applyAlignment="1">
      <alignment horizontal="center" vertical="center"/>
    </xf>
    <xf numFmtId="185" fontId="45" fillId="0" borderId="25" xfId="0" applyNumberFormat="1" applyFont="1" applyBorder="1" applyAlignment="1">
      <alignment horizontal="center" vertical="center"/>
    </xf>
    <xf numFmtId="0" fontId="45" fillId="4" borderId="35" xfId="0" applyFont="1" applyFill="1" applyBorder="1" applyAlignment="1">
      <alignment horizontal="center" vertical="center" wrapText="1"/>
    </xf>
    <xf numFmtId="180" fontId="45" fillId="4" borderId="60" xfId="0" applyNumberFormat="1" applyFont="1" applyFill="1" applyBorder="1" applyAlignment="1">
      <alignment vertical="center" wrapText="1"/>
    </xf>
    <xf numFmtId="180" fontId="45" fillId="4" borderId="58" xfId="0" applyNumberFormat="1" applyFont="1" applyFill="1" applyBorder="1" applyAlignment="1">
      <alignment vertical="center" wrapText="1"/>
    </xf>
    <xf numFmtId="180" fontId="45" fillId="4" borderId="0" xfId="0" applyNumberFormat="1" applyFont="1" applyFill="1" applyAlignment="1">
      <alignment vertical="center" wrapText="1"/>
    </xf>
    <xf numFmtId="180" fontId="45" fillId="4" borderId="21" xfId="0" applyNumberFormat="1" applyFont="1" applyFill="1" applyBorder="1" applyAlignment="1">
      <alignment vertical="center" wrapText="1"/>
    </xf>
    <xf numFmtId="180" fontId="45" fillId="4" borderId="88" xfId="0" applyNumberFormat="1" applyFont="1" applyFill="1" applyBorder="1" applyAlignment="1">
      <alignment vertical="center" wrapText="1"/>
    </xf>
    <xf numFmtId="180" fontId="43" fillId="37" borderId="25" xfId="1" applyNumberFormat="1" applyFont="1" applyFill="1" applyBorder="1" applyAlignment="1">
      <alignment vertical="center"/>
    </xf>
    <xf numFmtId="180" fontId="43" fillId="33" borderId="25" xfId="1" applyNumberFormat="1" applyFont="1" applyFill="1" applyBorder="1" applyAlignment="1">
      <alignment vertical="center"/>
    </xf>
    <xf numFmtId="180" fontId="43" fillId="38" borderId="22" xfId="1" applyNumberFormat="1" applyFont="1" applyFill="1" applyBorder="1" applyAlignment="1">
      <alignment vertical="center"/>
    </xf>
    <xf numFmtId="180" fontId="43" fillId="38" borderId="21" xfId="1" applyNumberFormat="1" applyFont="1" applyFill="1" applyBorder="1" applyAlignment="1">
      <alignment vertical="center"/>
    </xf>
    <xf numFmtId="180" fontId="43" fillId="38" borderId="32" xfId="1" applyNumberFormat="1" applyFont="1" applyFill="1" applyBorder="1" applyAlignment="1">
      <alignment vertical="center"/>
    </xf>
    <xf numFmtId="180" fontId="39" fillId="37" borderId="25" xfId="1" applyNumberFormat="1" applyFont="1" applyFill="1" applyBorder="1" applyAlignment="1">
      <alignment horizontal="center" vertical="center"/>
    </xf>
    <xf numFmtId="187" fontId="45" fillId="14" borderId="25" xfId="0" applyNumberFormat="1" applyFont="1" applyFill="1" applyBorder="1" applyAlignment="1">
      <alignment vertical="center"/>
    </xf>
    <xf numFmtId="188" fontId="43" fillId="4" borderId="25" xfId="0" applyNumberFormat="1" applyFont="1" applyFill="1" applyBorder="1" applyAlignment="1">
      <alignment vertical="center"/>
    </xf>
    <xf numFmtId="188" fontId="43" fillId="38" borderId="25" xfId="1" applyNumberFormat="1" applyFont="1" applyFill="1" applyBorder="1" applyAlignment="1">
      <alignment vertical="center"/>
    </xf>
    <xf numFmtId="187" fontId="45" fillId="4" borderId="22" xfId="0" applyNumberFormat="1" applyFont="1" applyFill="1" applyBorder="1" applyAlignment="1">
      <alignment vertical="center"/>
    </xf>
    <xf numFmtId="187" fontId="45" fillId="4" borderId="52" xfId="0" applyNumberFormat="1" applyFont="1" applyFill="1" applyBorder="1" applyAlignment="1">
      <alignment vertical="center"/>
    </xf>
    <xf numFmtId="187" fontId="45" fillId="14" borderId="25" xfId="0" applyNumberFormat="1" applyFont="1" applyFill="1" applyBorder="1" applyAlignment="1">
      <alignment horizontal="center" vertical="center"/>
    </xf>
    <xf numFmtId="187" fontId="40" fillId="14" borderId="25" xfId="0" applyNumberFormat="1" applyFont="1" applyFill="1" applyBorder="1" applyAlignment="1">
      <alignment horizontal="center" vertical="center"/>
    </xf>
    <xf numFmtId="187" fontId="45" fillId="4" borderId="32" xfId="0" applyNumberFormat="1" applyFont="1" applyFill="1" applyBorder="1" applyAlignment="1">
      <alignment vertical="center"/>
    </xf>
    <xf numFmtId="187" fontId="45" fillId="4" borderId="25" xfId="0" applyNumberFormat="1" applyFont="1" applyFill="1" applyBorder="1" applyAlignment="1">
      <alignment vertical="center"/>
    </xf>
    <xf numFmtId="187" fontId="45" fillId="4" borderId="35" xfId="0" applyNumberFormat="1" applyFont="1" applyFill="1" applyBorder="1" applyAlignment="1">
      <alignment vertical="center"/>
    </xf>
    <xf numFmtId="187" fontId="45" fillId="31" borderId="35" xfId="0" applyNumberFormat="1" applyFont="1" applyFill="1" applyBorder="1" applyAlignment="1">
      <alignment vertical="center"/>
    </xf>
    <xf numFmtId="180" fontId="43" fillId="37" borderId="25" xfId="0" applyNumberFormat="1" applyFont="1" applyFill="1" applyBorder="1" applyAlignment="1">
      <alignment vertical="center"/>
    </xf>
    <xf numFmtId="180" fontId="43" fillId="33" borderId="25" xfId="0" applyNumberFormat="1" applyFont="1" applyFill="1" applyBorder="1" applyAlignment="1">
      <alignment vertical="center"/>
    </xf>
    <xf numFmtId="180" fontId="43" fillId="4" borderId="22" xfId="0" applyNumberFormat="1" applyFont="1" applyFill="1" applyBorder="1" applyAlignment="1">
      <alignment vertical="center"/>
    </xf>
    <xf numFmtId="180" fontId="43" fillId="4" borderId="32" xfId="0" applyNumberFormat="1" applyFont="1" applyFill="1" applyBorder="1" applyAlignment="1">
      <alignment vertical="center"/>
    </xf>
    <xf numFmtId="180" fontId="45" fillId="0" borderId="25" xfId="0" applyNumberFormat="1" applyFont="1" applyBorder="1" applyAlignment="1">
      <alignment horizontal="center" vertical="center"/>
    </xf>
    <xf numFmtId="180" fontId="41" fillId="0" borderId="25" xfId="0" applyNumberFormat="1" applyFont="1" applyBorder="1" applyAlignment="1">
      <alignment horizontal="center" vertical="center"/>
    </xf>
    <xf numFmtId="0" fontId="43" fillId="37" borderId="25" xfId="0" applyFont="1" applyFill="1" applyBorder="1" applyAlignment="1">
      <alignment vertical="center"/>
    </xf>
    <xf numFmtId="0" fontId="43" fillId="33" borderId="25" xfId="0" applyFont="1" applyFill="1" applyBorder="1" applyAlignment="1">
      <alignment vertical="center"/>
    </xf>
    <xf numFmtId="0" fontId="43" fillId="4" borderId="22" xfId="0" applyFont="1" applyFill="1" applyBorder="1" applyAlignment="1">
      <alignment vertical="center"/>
    </xf>
    <xf numFmtId="0" fontId="43" fillId="4" borderId="32" xfId="0" applyFont="1" applyFill="1" applyBorder="1" applyAlignment="1">
      <alignment vertical="center"/>
    </xf>
    <xf numFmtId="0" fontId="45" fillId="4" borderId="25" xfId="54" applyFont="1" applyFill="1" applyBorder="1" applyAlignment="1">
      <alignment vertical="center" wrapText="1"/>
    </xf>
    <xf numFmtId="0" fontId="45" fillId="4" borderId="25" xfId="54" applyFont="1" applyFill="1" applyBorder="1" applyAlignment="1">
      <alignment horizontal="center" vertical="center" wrapText="1"/>
    </xf>
    <xf numFmtId="0" fontId="41" fillId="39" borderId="55" xfId="0" applyFont="1" applyFill="1" applyBorder="1" applyAlignment="1">
      <alignment horizontal="center" vertical="center" wrapText="1"/>
    </xf>
    <xf numFmtId="0" fontId="40" fillId="0" borderId="57" xfId="0" applyFont="1" applyBorder="1" applyAlignment="1">
      <alignment horizontal="center" vertical="center" wrapText="1"/>
    </xf>
    <xf numFmtId="0" fontId="41" fillId="39" borderId="22" xfId="0" applyFont="1" applyFill="1" applyBorder="1" applyAlignment="1">
      <alignment horizontal="center" vertical="center" wrapText="1"/>
    </xf>
    <xf numFmtId="0" fontId="41" fillId="39" borderId="60" xfId="0" applyFont="1" applyFill="1" applyBorder="1" applyAlignment="1">
      <alignment horizontal="center" vertical="center" wrapText="1"/>
    </xf>
    <xf numFmtId="0" fontId="41" fillId="39" borderId="13" xfId="0" applyFont="1" applyFill="1" applyBorder="1" applyAlignment="1">
      <alignment horizontal="center" vertical="center" wrapText="1"/>
    </xf>
    <xf numFmtId="0" fontId="40" fillId="0" borderId="22" xfId="0" applyFont="1" applyBorder="1" applyAlignment="1">
      <alignment horizontal="center" vertical="center" wrapText="1"/>
    </xf>
    <xf numFmtId="0" fontId="41" fillId="39" borderId="96" xfId="0" applyFont="1" applyFill="1" applyBorder="1" applyAlignment="1">
      <alignment horizontal="center" vertical="center" wrapText="1"/>
    </xf>
    <xf numFmtId="0" fontId="41" fillId="39" borderId="52" xfId="0" applyFont="1" applyFill="1" applyBorder="1" applyAlignment="1">
      <alignment horizontal="center" vertical="center" wrapText="1"/>
    </xf>
    <xf numFmtId="0" fontId="40" fillId="0" borderId="22" xfId="0" applyFont="1" applyBorder="1" applyAlignment="1">
      <alignment horizontal="justify" vertical="center" wrapText="1"/>
    </xf>
    <xf numFmtId="0" fontId="90" fillId="0" borderId="21" xfId="0" applyFont="1" applyBorder="1" applyAlignment="1">
      <alignment horizontal="center" vertical="center" wrapText="1"/>
    </xf>
    <xf numFmtId="0" fontId="90" fillId="0" borderId="22" xfId="0" applyFont="1" applyBorder="1" applyAlignment="1">
      <alignment horizontal="center" vertical="center" wrapText="1"/>
    </xf>
    <xf numFmtId="0" fontId="90" fillId="0" borderId="25" xfId="0" applyFont="1" applyBorder="1" applyAlignment="1">
      <alignment horizontal="center" vertical="center"/>
    </xf>
    <xf numFmtId="0" fontId="40" fillId="0" borderId="22" xfId="0" applyFont="1" applyBorder="1" applyAlignment="1">
      <alignment horizontal="center" vertical="distributed" wrapText="1"/>
    </xf>
    <xf numFmtId="181" fontId="40" fillId="0" borderId="25" xfId="0" applyNumberFormat="1" applyFont="1" applyBorder="1" applyAlignment="1">
      <alignment horizontal="center" vertical="center" wrapText="1"/>
    </xf>
    <xf numFmtId="0" fontId="45" fillId="39" borderId="25" xfId="0" applyFont="1" applyFill="1" applyBorder="1" applyAlignment="1">
      <alignment horizontal="center" vertical="center"/>
    </xf>
    <xf numFmtId="184" fontId="45" fillId="39" borderId="25" xfId="0" applyNumberFormat="1" applyFont="1" applyFill="1" applyBorder="1" applyAlignment="1">
      <alignment horizontal="center" vertical="center"/>
    </xf>
    <xf numFmtId="177" fontId="45" fillId="4" borderId="25" xfId="52" applyFont="1" applyFill="1" applyBorder="1" applyAlignment="1">
      <alignment vertical="center" wrapText="1"/>
    </xf>
    <xf numFmtId="177" fontId="45" fillId="4" borderId="25" xfId="52" applyFont="1" applyFill="1" applyBorder="1" applyAlignment="1">
      <alignment horizontal="center" vertical="center" wrapText="1"/>
    </xf>
    <xf numFmtId="177" fontId="45" fillId="4" borderId="25" xfId="52" applyFont="1" applyFill="1" applyBorder="1" applyAlignment="1">
      <alignment vertical="center"/>
    </xf>
    <xf numFmtId="0" fontId="41" fillId="39" borderId="97" xfId="0" applyFont="1" applyFill="1" applyBorder="1" applyAlignment="1">
      <alignment horizontal="center" vertical="center" wrapText="1"/>
    </xf>
    <xf numFmtId="177" fontId="41" fillId="41" borderId="60" xfId="2" applyFont="1" applyFill="1" applyBorder="1" applyAlignment="1">
      <alignment horizontal="center" vertical="center" wrapText="1"/>
    </xf>
    <xf numFmtId="0" fontId="41" fillId="39" borderId="25" xfId="0" applyFont="1" applyFill="1" applyBorder="1" applyAlignment="1">
      <alignment horizontal="center" vertical="center" wrapText="1"/>
    </xf>
    <xf numFmtId="177" fontId="41" fillId="41" borderId="52" xfId="2" applyFont="1" applyFill="1" applyBorder="1" applyAlignment="1">
      <alignment horizontal="center" vertical="center"/>
    </xf>
    <xf numFmtId="184" fontId="45" fillId="4" borderId="25" xfId="52" applyNumberFormat="1" applyFont="1" applyFill="1" applyBorder="1" applyAlignment="1">
      <alignment vertical="center" wrapText="1"/>
    </xf>
    <xf numFmtId="4" fontId="40" fillId="0" borderId="22" xfId="0" applyNumberFormat="1" applyFont="1" applyBorder="1" applyAlignment="1">
      <alignment horizontal="center" vertical="center" wrapText="1"/>
    </xf>
    <xf numFmtId="0" fontId="40" fillId="0" borderId="35" xfId="0" applyFont="1" applyBorder="1" applyAlignment="1">
      <alignment horizontal="center" vertical="center" wrapText="1"/>
    </xf>
    <xf numFmtId="187" fontId="45" fillId="37" borderId="25" xfId="0" applyNumberFormat="1" applyFont="1" applyFill="1" applyBorder="1" applyAlignment="1">
      <alignment vertical="center"/>
    </xf>
    <xf numFmtId="187" fontId="45" fillId="4" borderId="25" xfId="54" applyNumberFormat="1" applyFont="1" applyFill="1" applyBorder="1" applyAlignment="1">
      <alignment vertical="center"/>
    </xf>
    <xf numFmtId="187" fontId="43" fillId="4" borderId="25" xfId="54" applyNumberFormat="1" applyFont="1" applyFill="1" applyBorder="1" applyAlignment="1">
      <alignment vertical="center"/>
    </xf>
    <xf numFmtId="187" fontId="43" fillId="31" borderId="25" xfId="54" applyNumberFormat="1" applyFont="1" applyFill="1" applyBorder="1" applyAlignment="1">
      <alignment vertical="center"/>
    </xf>
    <xf numFmtId="187" fontId="43" fillId="14" borderId="25" xfId="54" applyNumberFormat="1" applyFont="1" applyFill="1" applyBorder="1" applyAlignment="1">
      <alignment vertical="center"/>
    </xf>
    <xf numFmtId="180" fontId="39" fillId="4" borderId="22" xfId="1" applyNumberFormat="1" applyFont="1" applyFill="1" applyBorder="1" applyAlignment="1">
      <alignment horizontal="center" vertical="center"/>
    </xf>
    <xf numFmtId="0" fontId="40" fillId="4" borderId="25" xfId="0" applyFont="1" applyFill="1" applyBorder="1" applyAlignment="1">
      <alignment horizontal="justify" vertical="center" wrapText="1"/>
    </xf>
    <xf numFmtId="0" fontId="40" fillId="4" borderId="25" xfId="0" applyFont="1" applyFill="1" applyBorder="1" applyAlignment="1">
      <alignment horizontal="center" vertical="distributed" wrapText="1"/>
    </xf>
    <xf numFmtId="0" fontId="90" fillId="4" borderId="25" xfId="0" applyFont="1" applyFill="1" applyBorder="1" applyAlignment="1">
      <alignment horizontal="center" vertical="center" wrapText="1"/>
    </xf>
    <xf numFmtId="0" fontId="40" fillId="40" borderId="25" xfId="0" applyFont="1" applyFill="1" applyBorder="1" applyAlignment="1">
      <alignment horizontal="center" vertical="center" wrapText="1"/>
    </xf>
    <xf numFmtId="0" fontId="88" fillId="0" borderId="25" xfId="0" applyFont="1" applyBorder="1" applyAlignment="1">
      <alignment horizontal="left" vertical="center" wrapText="1"/>
    </xf>
    <xf numFmtId="0" fontId="90" fillId="0" borderId="25" xfId="0" applyFont="1" applyBorder="1" applyAlignment="1">
      <alignment horizontal="center" vertical="center" wrapText="1"/>
    </xf>
    <xf numFmtId="0" fontId="88" fillId="0" borderId="35" xfId="0" applyFont="1" applyBorder="1" applyAlignment="1">
      <alignment horizontal="left" vertical="center" wrapText="1"/>
    </xf>
    <xf numFmtId="0" fontId="88" fillId="0" borderId="59" xfId="0" applyFont="1" applyBorder="1" applyAlignment="1">
      <alignment horizontal="center" vertical="center" wrapText="1"/>
    </xf>
    <xf numFmtId="0" fontId="88" fillId="0" borderId="96" xfId="0" applyFont="1" applyBorder="1" applyAlignment="1">
      <alignment horizontal="left" vertical="center" wrapText="1"/>
    </xf>
    <xf numFmtId="0" fontId="88" fillId="0" borderId="52" xfId="0" applyFont="1" applyBorder="1" applyAlignment="1">
      <alignment horizontal="center" vertical="center" wrapText="1"/>
    </xf>
    <xf numFmtId="0" fontId="88" fillId="0" borderId="11" xfId="0" applyFont="1" applyBorder="1" applyAlignment="1">
      <alignment horizontal="left" vertical="center" wrapText="1"/>
    </xf>
    <xf numFmtId="0" fontId="88" fillId="0" borderId="0" xfId="0" applyFont="1" applyAlignment="1">
      <alignment horizontal="center" vertical="center" wrapText="1"/>
    </xf>
    <xf numFmtId="0" fontId="45" fillId="4" borderId="81" xfId="0" applyFont="1" applyFill="1" applyBorder="1" applyAlignment="1">
      <alignment horizontal="center" vertical="center" wrapText="1"/>
    </xf>
    <xf numFmtId="182" fontId="40" fillId="4" borderId="0" xfId="0" applyNumberFormat="1" applyFont="1" applyFill="1" applyAlignment="1">
      <alignment horizontal="justify" vertical="center" wrapText="1"/>
    </xf>
    <xf numFmtId="0" fontId="40" fillId="4" borderId="0" xfId="0" applyFont="1" applyFill="1" applyAlignment="1">
      <alignment horizontal="justify" vertical="center" wrapText="1"/>
    </xf>
    <xf numFmtId="0" fontId="40" fillId="4" borderId="0" xfId="0" applyFont="1" applyFill="1" applyAlignment="1">
      <alignment horizontal="center" vertical="center" wrapText="1"/>
    </xf>
    <xf numFmtId="4" fontId="40" fillId="40" borderId="25" xfId="0" applyNumberFormat="1" applyFont="1" applyFill="1" applyBorder="1" applyAlignment="1">
      <alignment horizontal="center" vertical="center" wrapText="1"/>
    </xf>
    <xf numFmtId="177" fontId="88" fillId="14" borderId="52" xfId="52" applyFont="1" applyFill="1" applyBorder="1" applyAlignment="1">
      <alignment horizontal="center" vertical="center" wrapText="1"/>
    </xf>
    <xf numFmtId="177" fontId="88" fillId="14" borderId="52" xfId="52" applyFont="1" applyFill="1" applyBorder="1" applyAlignment="1">
      <alignment horizontal="center" vertical="center"/>
    </xf>
    <xf numFmtId="184" fontId="88" fillId="14" borderId="0" xfId="52" applyNumberFormat="1" applyFont="1" applyFill="1" applyBorder="1" applyAlignment="1">
      <alignment horizontal="center" vertical="center"/>
    </xf>
    <xf numFmtId="180" fontId="40" fillId="4" borderId="0" xfId="0" applyNumberFormat="1" applyFont="1" applyFill="1" applyAlignment="1">
      <alignment horizontal="center" vertical="center" wrapText="1"/>
    </xf>
    <xf numFmtId="180" fontId="39" fillId="4" borderId="0" xfId="0" applyNumberFormat="1" applyFont="1" applyFill="1" applyAlignment="1">
      <alignment horizontal="center" vertical="center" wrapText="1"/>
    </xf>
    <xf numFmtId="180" fontId="39" fillId="4" borderId="0" xfId="1" applyNumberFormat="1" applyFont="1" applyFill="1" applyBorder="1" applyAlignment="1">
      <alignment horizontal="center" vertical="center"/>
    </xf>
    <xf numFmtId="187" fontId="43" fillId="0" borderId="25" xfId="54" applyNumberFormat="1" applyFont="1" applyBorder="1" applyAlignment="1">
      <alignment vertical="center"/>
    </xf>
    <xf numFmtId="180" fontId="39" fillId="4" borderId="0" xfId="0" applyNumberFormat="1" applyFont="1" applyFill="1"/>
    <xf numFmtId="0" fontId="0" fillId="0" borderId="0" xfId="68"/>
    <xf numFmtId="0" fontId="0" fillId="4" borderId="0" xfId="68" applyFill="1"/>
    <xf numFmtId="0" fontId="4" fillId="3" borderId="14" xfId="68" applyFont="1" applyFill="1" applyBorder="1" applyAlignment="1">
      <alignment horizontal="center"/>
    </xf>
    <xf numFmtId="0" fontId="4" fillId="3" borderId="15" xfId="68" applyFont="1" applyFill="1" applyBorder="1" applyAlignment="1">
      <alignment horizontal="center"/>
    </xf>
    <xf numFmtId="0" fontId="4" fillId="3" borderId="16" xfId="68" applyFont="1" applyFill="1" applyBorder="1" applyAlignment="1">
      <alignment horizontal="center"/>
    </xf>
    <xf numFmtId="0" fontId="79" fillId="3" borderId="39" xfId="68" applyFont="1" applyFill="1" applyBorder="1" applyAlignment="1">
      <alignment horizontal="center" vertical="center" wrapText="1"/>
    </xf>
    <xf numFmtId="0" fontId="79" fillId="3" borderId="45" xfId="68" applyFont="1" applyFill="1" applyBorder="1" applyAlignment="1">
      <alignment horizontal="center" vertical="center" wrapText="1"/>
    </xf>
    <xf numFmtId="0" fontId="79" fillId="3" borderId="1" xfId="68" applyFont="1" applyFill="1" applyBorder="1" applyAlignment="1">
      <alignment vertical="center"/>
    </xf>
    <xf numFmtId="0" fontId="79" fillId="3" borderId="20" xfId="68" applyFont="1" applyFill="1" applyBorder="1" applyAlignment="1">
      <alignment vertical="center"/>
    </xf>
    <xf numFmtId="0" fontId="79" fillId="3" borderId="2" xfId="68" applyFont="1" applyFill="1" applyBorder="1" applyAlignment="1">
      <alignment horizontal="center" vertical="center" wrapText="1"/>
    </xf>
    <xf numFmtId="0" fontId="79" fillId="3" borderId="17" xfId="68" applyFont="1" applyFill="1" applyBorder="1" applyAlignment="1">
      <alignment horizontal="center" vertical="center" wrapText="1"/>
    </xf>
    <xf numFmtId="0" fontId="79" fillId="3" borderId="18" xfId="68" applyFont="1" applyFill="1" applyBorder="1" applyAlignment="1">
      <alignment horizontal="center" vertical="center" wrapText="1"/>
    </xf>
    <xf numFmtId="0" fontId="79" fillId="3" borderId="1" xfId="68" applyFont="1" applyFill="1" applyBorder="1" applyAlignment="1">
      <alignment horizontal="center" vertical="center"/>
    </xf>
    <xf numFmtId="0" fontId="79" fillId="3" borderId="20" xfId="68" applyFont="1" applyFill="1" applyBorder="1" applyAlignment="1">
      <alignment horizontal="center" vertical="center"/>
    </xf>
    <xf numFmtId="0" fontId="79" fillId="3" borderId="78" xfId="68" applyFont="1" applyFill="1" applyBorder="1" applyAlignment="1">
      <alignment horizontal="center" vertical="center" wrapText="1"/>
    </xf>
    <xf numFmtId="0" fontId="79" fillId="3" borderId="67" xfId="68" applyFont="1" applyFill="1" applyBorder="1" applyAlignment="1">
      <alignment vertical="center"/>
    </xf>
    <xf numFmtId="0" fontId="79" fillId="3" borderId="87" xfId="68" applyFont="1" applyFill="1" applyBorder="1" applyAlignment="1">
      <alignment vertical="center"/>
    </xf>
    <xf numFmtId="0" fontId="79" fillId="3" borderId="91" xfId="68" applyFont="1" applyFill="1" applyBorder="1" applyAlignment="1">
      <alignment horizontal="center" vertical="center" wrapText="1"/>
    </xf>
    <xf numFmtId="0" fontId="80" fillId="42" borderId="81" xfId="68" applyFont="1" applyFill="1" applyBorder="1" applyAlignment="1">
      <alignment vertical="center" wrapText="1"/>
    </xf>
    <xf numFmtId="0" fontId="80" fillId="42" borderId="89" xfId="68" applyFont="1" applyFill="1" applyBorder="1" applyAlignment="1">
      <alignment horizontal="center" vertical="center" wrapText="1"/>
    </xf>
    <xf numFmtId="0" fontId="80" fillId="42" borderId="64" xfId="68" applyFont="1" applyFill="1" applyBorder="1" applyAlignment="1">
      <alignment vertical="center" wrapText="1"/>
    </xf>
    <xf numFmtId="0" fontId="80" fillId="42" borderId="3" xfId="68" applyFont="1" applyFill="1" applyBorder="1" applyAlignment="1">
      <alignment vertical="center" wrapText="1"/>
    </xf>
    <xf numFmtId="179" fontId="80" fillId="42" borderId="6" xfId="68" applyNumberFormat="1" applyFont="1" applyFill="1" applyBorder="1" applyAlignment="1">
      <alignment vertical="center" wrapText="1"/>
    </xf>
    <xf numFmtId="0" fontId="80" fillId="4" borderId="21" xfId="68" applyFont="1" applyFill="1" applyBorder="1" applyAlignment="1">
      <alignment horizontal="center" vertical="center" wrapText="1"/>
    </xf>
    <xf numFmtId="0" fontId="80" fillId="24" borderId="11" xfId="68" applyFont="1" applyFill="1" applyBorder="1" applyAlignment="1">
      <alignment horizontal="center" vertical="center" wrapText="1"/>
    </xf>
    <xf numFmtId="0" fontId="80" fillId="24" borderId="66" xfId="68" applyFont="1" applyFill="1" applyBorder="1" applyAlignment="1">
      <alignment vertical="center" wrapText="1"/>
    </xf>
    <xf numFmtId="0" fontId="80" fillId="0" borderId="24" xfId="68" applyFont="1" applyBorder="1" applyAlignment="1">
      <alignment vertical="center" wrapText="1"/>
    </xf>
    <xf numFmtId="183" fontId="80" fillId="24" borderId="26" xfId="68" applyNumberFormat="1" applyFont="1" applyFill="1" applyBorder="1" applyAlignment="1">
      <alignment vertical="center" wrapText="1"/>
    </xf>
    <xf numFmtId="0" fontId="80" fillId="24" borderId="24" xfId="68" applyFont="1" applyFill="1" applyBorder="1" applyAlignment="1">
      <alignment vertical="center" wrapText="1"/>
    </xf>
    <xf numFmtId="0" fontId="80" fillId="4" borderId="94" xfId="68" applyFont="1" applyFill="1" applyBorder="1" applyAlignment="1">
      <alignment horizontal="center" vertical="center" wrapText="1"/>
    </xf>
    <xf numFmtId="0" fontId="80" fillId="4" borderId="81" xfId="68" applyFont="1" applyFill="1" applyBorder="1" applyAlignment="1">
      <alignment horizontal="center" vertical="center" wrapText="1"/>
    </xf>
    <xf numFmtId="0" fontId="80" fillId="42" borderId="66" xfId="68" applyFont="1" applyFill="1" applyBorder="1" applyAlignment="1">
      <alignment vertical="center" wrapText="1"/>
    </xf>
    <xf numFmtId="0" fontId="80" fillId="42" borderId="24" xfId="68" applyFont="1" applyFill="1" applyBorder="1" applyAlignment="1">
      <alignment vertical="center" wrapText="1"/>
    </xf>
    <xf numFmtId="179" fontId="80" fillId="42" borderId="26" xfId="68" applyNumberFormat="1" applyFont="1" applyFill="1" applyBorder="1" applyAlignment="1">
      <alignment vertical="center" wrapText="1"/>
    </xf>
    <xf numFmtId="0" fontId="0" fillId="24" borderId="66" xfId="68" applyFill="1" applyBorder="1" applyAlignment="1">
      <alignment vertical="center" wrapText="1"/>
    </xf>
    <xf numFmtId="0" fontId="80" fillId="24" borderId="26" xfId="68" applyFont="1" applyFill="1" applyBorder="1" applyAlignment="1">
      <alignment vertical="center" wrapText="1"/>
    </xf>
    <xf numFmtId="0" fontId="0" fillId="24" borderId="98" xfId="68" applyFill="1" applyBorder="1" applyAlignment="1">
      <alignment vertical="center" wrapText="1"/>
    </xf>
    <xf numFmtId="0" fontId="80" fillId="24" borderId="7" xfId="68" applyFont="1" applyFill="1" applyBorder="1" applyAlignment="1">
      <alignment vertical="center" wrapText="1"/>
    </xf>
    <xf numFmtId="183" fontId="80" fillId="24" borderId="10" xfId="68" applyNumberFormat="1" applyFont="1" applyFill="1" applyBorder="1" applyAlignment="1">
      <alignment vertical="center" wrapText="1"/>
    </xf>
    <xf numFmtId="0" fontId="91" fillId="2" borderId="14" xfId="68" applyFont="1" applyFill="1" applyBorder="1" applyAlignment="1">
      <alignment horizontal="center" vertical="center" wrapText="1"/>
    </xf>
    <xf numFmtId="0" fontId="91" fillId="2" borderId="15" xfId="68" applyFont="1" applyFill="1" applyBorder="1" applyAlignment="1">
      <alignment horizontal="center" vertical="center" wrapText="1"/>
    </xf>
    <xf numFmtId="0" fontId="91" fillId="2" borderId="16" xfId="68" applyFont="1" applyFill="1" applyBorder="1" applyAlignment="1">
      <alignment horizontal="center" vertical="center" wrapText="1"/>
    </xf>
    <xf numFmtId="179" fontId="92" fillId="43" borderId="39" xfId="68" applyNumberFormat="1" applyFont="1" applyFill="1" applyBorder="1" applyAlignment="1">
      <alignment vertical="center" wrapText="1"/>
    </xf>
    <xf numFmtId="0" fontId="0" fillId="0" borderId="45" xfId="68" applyBorder="1" applyAlignment="1">
      <alignment vertical="center" wrapText="1"/>
    </xf>
    <xf numFmtId="0" fontId="93" fillId="0" borderId="16" xfId="58" applyFont="1" applyBorder="1" applyAlignment="1">
      <alignment horizontal="center" vertical="center" wrapText="1"/>
    </xf>
    <xf numFmtId="0" fontId="79" fillId="3" borderId="87" xfId="68" applyFont="1" applyFill="1" applyBorder="1" applyAlignment="1">
      <alignment horizontal="center" vertical="center" wrapText="1"/>
    </xf>
    <xf numFmtId="0" fontId="80" fillId="42" borderId="4" xfId="68" applyFont="1" applyFill="1" applyBorder="1" applyAlignment="1">
      <alignment vertical="center" wrapText="1"/>
    </xf>
    <xf numFmtId="0" fontId="0" fillId="4" borderId="0" xfId="68" applyFill="1" applyAlignment="1">
      <alignment horizontal="right" wrapText="1"/>
    </xf>
    <xf numFmtId="0" fontId="80" fillId="24" borderId="13" xfId="68" applyFont="1" applyFill="1" applyBorder="1" applyAlignment="1">
      <alignment vertical="center" wrapText="1"/>
    </xf>
    <xf numFmtId="183" fontId="80" fillId="24" borderId="26" xfId="81" applyNumberFormat="1" applyFont="1" applyFill="1" applyBorder="1" applyAlignment="1">
      <alignment vertical="center" wrapText="1"/>
    </xf>
    <xf numFmtId="179" fontId="80" fillId="24" borderId="26" xfId="51" applyFont="1" applyFill="1" applyBorder="1" applyAlignment="1">
      <alignment vertical="center" wrapText="1"/>
    </xf>
    <xf numFmtId="0" fontId="80" fillId="42" borderId="13" xfId="68" applyFont="1" applyFill="1" applyBorder="1" applyAlignment="1">
      <alignment vertical="center" wrapText="1"/>
    </xf>
    <xf numFmtId="183" fontId="80" fillId="24" borderId="26" xfId="51" applyNumberFormat="1" applyFont="1" applyFill="1" applyBorder="1" applyAlignment="1">
      <alignment vertical="center" wrapText="1"/>
    </xf>
    <xf numFmtId="0" fontId="80" fillId="24" borderId="8" xfId="68" applyFont="1" applyFill="1" applyBorder="1" applyAlignment="1">
      <alignment vertical="center" wrapText="1"/>
    </xf>
    <xf numFmtId="183" fontId="80" fillId="24" borderId="10" xfId="51" applyNumberFormat="1" applyFont="1" applyFill="1" applyBorder="1" applyAlignment="1">
      <alignment vertical="center" wrapText="1"/>
    </xf>
    <xf numFmtId="0" fontId="0" fillId="0" borderId="15" xfId="68" applyBorder="1"/>
    <xf numFmtId="0" fontId="69" fillId="0" borderId="0" xfId="68" applyFont="1"/>
    <xf numFmtId="0" fontId="11" fillId="0" borderId="0" xfId="68" applyFont="1" applyAlignment="1">
      <alignment horizontal="center" vertical="center"/>
    </xf>
    <xf numFmtId="0" fontId="12" fillId="2" borderId="0" xfId="58" applyFont="1" applyFill="1" applyAlignment="1">
      <alignment horizontal="center" vertical="center" wrapText="1"/>
    </xf>
    <xf numFmtId="0" fontId="11" fillId="4" borderId="0" xfId="68" applyFont="1" applyFill="1" applyAlignment="1">
      <alignment horizontal="center" vertical="center"/>
    </xf>
    <xf numFmtId="0" fontId="53" fillId="5" borderId="3" xfId="68" applyFont="1" applyFill="1" applyBorder="1" applyAlignment="1">
      <alignment horizontal="center" vertical="center" wrapText="1"/>
    </xf>
    <xf numFmtId="0" fontId="53" fillId="5" borderId="5" xfId="68" applyFont="1" applyFill="1" applyBorder="1" applyAlignment="1">
      <alignment horizontal="center" vertical="center" wrapText="1"/>
    </xf>
    <xf numFmtId="0" fontId="53" fillId="5" borderId="6" xfId="68" applyFont="1" applyFill="1" applyBorder="1" applyAlignment="1">
      <alignment horizontal="center" vertical="center" wrapText="1"/>
    </xf>
    <xf numFmtId="0" fontId="53" fillId="5" borderId="17" xfId="68" applyFont="1" applyFill="1" applyBorder="1" applyAlignment="1">
      <alignment horizontal="center" vertical="center" wrapText="1"/>
    </xf>
    <xf numFmtId="0" fontId="53" fillId="5" borderId="18" xfId="68" applyFont="1" applyFill="1" applyBorder="1" applyAlignment="1">
      <alignment horizontal="center" vertical="center" wrapText="1"/>
    </xf>
    <xf numFmtId="0" fontId="53" fillId="5" borderId="68" xfId="68" applyFont="1" applyFill="1" applyBorder="1" applyAlignment="1">
      <alignment horizontal="center" vertical="center" wrapText="1"/>
    </xf>
    <xf numFmtId="0" fontId="53" fillId="5" borderId="7" xfId="68" applyFont="1" applyFill="1" applyBorder="1" applyAlignment="1">
      <alignment horizontal="center" vertical="center" wrapText="1"/>
    </xf>
    <xf numFmtId="0" fontId="53" fillId="5" borderId="9" xfId="68" applyFont="1" applyFill="1" applyBorder="1" applyAlignment="1">
      <alignment horizontal="center" vertical="center" wrapText="1"/>
    </xf>
    <xf numFmtId="0" fontId="53" fillId="5" borderId="10" xfId="68" applyFont="1" applyFill="1" applyBorder="1" applyAlignment="1">
      <alignment horizontal="center" vertical="center" wrapText="1"/>
    </xf>
    <xf numFmtId="0" fontId="53" fillId="5" borderId="67" xfId="68" applyFont="1" applyFill="1" applyBorder="1" applyAlignment="1">
      <alignment horizontal="center" vertical="center" wrapText="1"/>
    </xf>
    <xf numFmtId="0" fontId="53" fillId="5" borderId="87" xfId="68" applyFont="1" applyFill="1" applyBorder="1" applyAlignment="1">
      <alignment horizontal="center" vertical="center" wrapText="1"/>
    </xf>
    <xf numFmtId="0" fontId="53" fillId="5" borderId="30" xfId="68" applyFont="1" applyFill="1" applyBorder="1" applyAlignment="1">
      <alignment horizontal="center" vertical="center" wrapText="1"/>
    </xf>
    <xf numFmtId="0" fontId="53" fillId="5" borderId="14" xfId="68" applyFont="1" applyFill="1" applyBorder="1" applyAlignment="1">
      <alignment horizontal="center" vertical="center" wrapText="1"/>
    </xf>
    <xf numFmtId="0" fontId="53" fillId="5" borderId="15" xfId="68" applyFont="1" applyFill="1" applyBorder="1" applyAlignment="1">
      <alignment horizontal="center" vertical="center" wrapText="1"/>
    </xf>
    <xf numFmtId="0" fontId="53" fillId="5" borderId="78" xfId="68" applyFont="1" applyFill="1" applyBorder="1" applyAlignment="1">
      <alignment horizontal="center" vertical="center" wrapText="1"/>
    </xf>
    <xf numFmtId="0" fontId="53" fillId="5" borderId="1" xfId="68" applyFont="1" applyFill="1" applyBorder="1" applyAlignment="1">
      <alignment horizontal="center" vertical="center" wrapText="1"/>
    </xf>
    <xf numFmtId="0" fontId="53" fillId="5" borderId="2" xfId="68" applyFont="1" applyFill="1" applyBorder="1" applyAlignment="1">
      <alignment horizontal="center" vertical="center" wrapText="1"/>
    </xf>
    <xf numFmtId="0" fontId="53" fillId="5" borderId="90" xfId="68" applyFont="1" applyFill="1" applyBorder="1" applyAlignment="1">
      <alignment horizontal="center" vertical="center" wrapText="1"/>
    </xf>
    <xf numFmtId="0" fontId="94" fillId="5" borderId="2" xfId="68" applyFont="1" applyFill="1" applyBorder="1" applyAlignment="1">
      <alignment horizontal="center" vertical="center" wrapText="1"/>
    </xf>
    <xf numFmtId="0" fontId="53" fillId="5" borderId="91" xfId="68" applyFont="1" applyFill="1" applyBorder="1" applyAlignment="1">
      <alignment horizontal="center" vertical="center" wrapText="1"/>
    </xf>
    <xf numFmtId="0" fontId="53" fillId="5" borderId="84" xfId="68" applyFont="1" applyFill="1" applyBorder="1" applyAlignment="1">
      <alignment horizontal="center" vertical="center" wrapText="1"/>
    </xf>
    <xf numFmtId="0" fontId="94" fillId="5" borderId="91" xfId="68" applyFont="1" applyFill="1" applyBorder="1" applyAlignment="1">
      <alignment horizontal="center" vertical="center" wrapText="1"/>
    </xf>
    <xf numFmtId="0" fontId="54" fillId="4" borderId="35" xfId="68" applyFont="1" applyFill="1" applyBorder="1"/>
    <xf numFmtId="0" fontId="69" fillId="4" borderId="35" xfId="68" applyFont="1" applyFill="1" applyBorder="1"/>
    <xf numFmtId="0" fontId="69" fillId="4" borderId="35" xfId="68" applyFont="1" applyFill="1" applyBorder="1" applyAlignment="1">
      <alignment vertical="top" wrapText="1"/>
    </xf>
    <xf numFmtId="0" fontId="69" fillId="4" borderId="35" xfId="68" applyFont="1" applyFill="1" applyBorder="1" applyAlignment="1">
      <alignment horizontal="center" vertical="center" wrapText="1"/>
    </xf>
    <xf numFmtId="0" fontId="69" fillId="4" borderId="25" xfId="68" applyFont="1" applyFill="1" applyBorder="1"/>
    <xf numFmtId="0" fontId="69" fillId="4" borderId="25" xfId="68" applyFont="1" applyFill="1" applyBorder="1" applyAlignment="1">
      <alignment vertical="top" wrapText="1"/>
    </xf>
    <xf numFmtId="0" fontId="69" fillId="4" borderId="25" xfId="68" applyFont="1" applyFill="1" applyBorder="1" applyAlignment="1">
      <alignment horizontal="center" vertical="center" wrapText="1"/>
    </xf>
    <xf numFmtId="0" fontId="69" fillId="4" borderId="25" xfId="68" applyFont="1" applyFill="1" applyBorder="1" applyAlignment="1">
      <alignment horizontal="justify" vertical="center" wrapText="1"/>
    </xf>
    <xf numFmtId="0" fontId="69" fillId="4" borderId="25" xfId="68" applyFont="1" applyFill="1" applyBorder="1" applyAlignment="1">
      <alignment horizontal="center" vertical="center"/>
    </xf>
    <xf numFmtId="0" fontId="11" fillId="4" borderId="0" xfId="68" applyFont="1" applyFill="1" applyAlignment="1">
      <alignment vertical="center" wrapText="1"/>
    </xf>
    <xf numFmtId="0" fontId="11" fillId="4" borderId="0" xfId="68" applyFont="1" applyFill="1" applyAlignment="1">
      <alignment horizontal="center" vertical="center" wrapText="1"/>
    </xf>
    <xf numFmtId="0" fontId="19" fillId="4" borderId="0" xfId="68" applyFont="1" applyFill="1"/>
    <xf numFmtId="0" fontId="53" fillId="5" borderId="16" xfId="68" applyFont="1" applyFill="1" applyBorder="1" applyAlignment="1">
      <alignment horizontal="center" vertical="center" wrapText="1"/>
    </xf>
    <xf numFmtId="0" fontId="16" fillId="5" borderId="20" xfId="68" applyFont="1" applyFill="1" applyBorder="1" applyAlignment="1">
      <alignment horizontal="center" vertical="center" wrapText="1"/>
    </xf>
    <xf numFmtId="0" fontId="16" fillId="5" borderId="78" xfId="68" applyFont="1" applyFill="1" applyBorder="1" applyAlignment="1">
      <alignment horizontal="center" vertical="center" wrapText="1"/>
    </xf>
    <xf numFmtId="0" fontId="16" fillId="5" borderId="87" xfId="68" applyFont="1" applyFill="1" applyBorder="1" applyAlignment="1">
      <alignment horizontal="center" vertical="center" wrapText="1"/>
    </xf>
    <xf numFmtId="0" fontId="16" fillId="5" borderId="91" xfId="68" applyFont="1" applyFill="1" applyBorder="1" applyAlignment="1">
      <alignment horizontal="center" vertical="center" wrapText="1"/>
    </xf>
    <xf numFmtId="0" fontId="67" fillId="6" borderId="35" xfId="68" applyFont="1" applyFill="1" applyBorder="1" applyAlignment="1">
      <alignment horizontal="justify" vertical="center" wrapText="1"/>
    </xf>
    <xf numFmtId="0" fontId="67" fillId="6" borderId="35" xfId="68" applyFont="1" applyFill="1" applyBorder="1" applyAlignment="1">
      <alignment horizontal="center" vertical="center" wrapText="1"/>
    </xf>
    <xf numFmtId="0" fontId="67" fillId="24" borderId="25" xfId="68" applyFont="1" applyFill="1" applyBorder="1" applyAlignment="1">
      <alignment horizontal="justify" vertical="center" wrapText="1"/>
    </xf>
    <xf numFmtId="0" fontId="67" fillId="24" borderId="25" xfId="68" applyFont="1" applyFill="1" applyBorder="1" applyAlignment="1">
      <alignment horizontal="center" vertical="center" wrapText="1"/>
    </xf>
    <xf numFmtId="0" fontId="67" fillId="6" borderId="25" xfId="68" applyFont="1" applyFill="1" applyBorder="1" applyAlignment="1">
      <alignment horizontal="justify" vertical="center" wrapText="1"/>
    </xf>
    <xf numFmtId="0" fontId="67" fillId="6" borderId="25" xfId="68" applyFont="1" applyFill="1" applyBorder="1" applyAlignment="1">
      <alignment horizontal="center" vertical="center" wrapText="1"/>
    </xf>
    <xf numFmtId="0" fontId="67" fillId="4" borderId="25" xfId="68" applyFont="1" applyFill="1" applyBorder="1" applyAlignment="1">
      <alignment horizontal="justify" vertical="center" wrapText="1"/>
    </xf>
    <xf numFmtId="0" fontId="67" fillId="4" borderId="25" xfId="68" applyFont="1" applyFill="1" applyBorder="1" applyAlignment="1">
      <alignment horizontal="center" vertical="center" wrapText="1"/>
    </xf>
    <xf numFmtId="0" fontId="95" fillId="5" borderId="99" xfId="68" applyFont="1" applyFill="1" applyBorder="1" applyAlignment="1">
      <alignment horizontal="center" vertical="center" wrapText="1"/>
    </xf>
    <xf numFmtId="0" fontId="95" fillId="5" borderId="100" xfId="68" applyFont="1" applyFill="1" applyBorder="1" applyAlignment="1">
      <alignment horizontal="center" vertical="center" wrapText="1"/>
    </xf>
    <xf numFmtId="0" fontId="57" fillId="0" borderId="16" xfId="58" applyFont="1" applyBorder="1" applyAlignment="1">
      <alignment horizontal="center" vertical="center" wrapText="1"/>
    </xf>
    <xf numFmtId="0" fontId="16" fillId="5" borderId="45" xfId="68" applyFont="1" applyFill="1" applyBorder="1" applyAlignment="1">
      <alignment horizontal="center" vertical="center" wrapText="1"/>
    </xf>
    <xf numFmtId="0" fontId="16" fillId="5" borderId="47" xfId="68" applyFont="1" applyFill="1" applyBorder="1" applyAlignment="1">
      <alignment horizontal="center" vertical="center" wrapText="1"/>
    </xf>
    <xf numFmtId="0" fontId="16" fillId="5" borderId="39" xfId="68" applyFont="1" applyFill="1" applyBorder="1" applyAlignment="1">
      <alignment horizontal="center" vertical="top" wrapText="1"/>
    </xf>
    <xf numFmtId="0" fontId="16" fillId="5" borderId="47" xfId="68" applyFont="1" applyFill="1" applyBorder="1" applyAlignment="1">
      <alignment horizontal="center" vertical="top" wrapText="1"/>
    </xf>
    <xf numFmtId="0" fontId="16" fillId="5" borderId="39" xfId="68" applyFont="1" applyFill="1" applyBorder="1" applyAlignment="1">
      <alignment horizontal="center" vertical="center" wrapText="1"/>
    </xf>
    <xf numFmtId="0" fontId="56" fillId="5" borderId="39" xfId="68" applyFont="1" applyFill="1" applyBorder="1" applyAlignment="1">
      <alignment horizontal="center"/>
    </xf>
    <xf numFmtId="0" fontId="56" fillId="5" borderId="47" xfId="68" applyFont="1" applyFill="1" applyBorder="1" applyAlignment="1">
      <alignment horizontal="center"/>
    </xf>
    <xf numFmtId="0" fontId="16" fillId="5" borderId="0" xfId="68" applyFont="1" applyFill="1" applyAlignment="1">
      <alignment horizontal="center" vertical="center" wrapText="1"/>
    </xf>
    <xf numFmtId="0" fontId="16" fillId="5" borderId="73" xfId="68" applyFont="1" applyFill="1" applyBorder="1" applyAlignment="1">
      <alignment horizontal="center" vertical="center" wrapText="1"/>
    </xf>
    <xf numFmtId="179" fontId="67" fillId="6" borderId="35" xfId="68" applyNumberFormat="1" applyFont="1" applyFill="1" applyBorder="1" applyAlignment="1">
      <alignment horizontal="center" vertical="center" wrapText="1"/>
    </xf>
    <xf numFmtId="183" fontId="67" fillId="24" borderId="25" xfId="68" applyNumberFormat="1" applyFont="1" applyFill="1" applyBorder="1" applyAlignment="1">
      <alignment horizontal="center" vertical="center" wrapText="1"/>
    </xf>
    <xf numFmtId="183" fontId="67" fillId="24" borderId="25" xfId="68" applyNumberFormat="1" applyFont="1" applyFill="1" applyBorder="1" applyAlignment="1">
      <alignment vertical="center" wrapText="1"/>
    </xf>
    <xf numFmtId="0" fontId="67" fillId="24" borderId="35" xfId="68" applyFont="1" applyFill="1" applyBorder="1" applyAlignment="1">
      <alignment horizontal="center" vertical="center" wrapText="1"/>
    </xf>
    <xf numFmtId="179" fontId="67" fillId="24" borderId="25" xfId="68" applyNumberFormat="1" applyFont="1" applyFill="1" applyBorder="1" applyAlignment="1">
      <alignment horizontal="center" vertical="center" wrapText="1"/>
    </xf>
    <xf numFmtId="179" fontId="67" fillId="6" borderId="25" xfId="68" applyNumberFormat="1" applyFont="1" applyFill="1" applyBorder="1" applyAlignment="1">
      <alignment vertical="center" wrapText="1"/>
    </xf>
    <xf numFmtId="179" fontId="67" fillId="4" borderId="25" xfId="68" applyNumberFormat="1" applyFont="1" applyFill="1" applyBorder="1" applyAlignment="1">
      <alignment vertical="center" wrapText="1"/>
    </xf>
    <xf numFmtId="179" fontId="67" fillId="4" borderId="25" xfId="68" applyNumberFormat="1" applyFont="1" applyFill="1" applyBorder="1" applyAlignment="1">
      <alignment horizontal="center" vertical="center" wrapText="1"/>
    </xf>
    <xf numFmtId="179" fontId="96" fillId="43" borderId="100" xfId="68" applyNumberFormat="1" applyFont="1" applyFill="1" applyBorder="1" applyAlignment="1" applyProtection="1">
      <alignment horizontal="center" vertical="center" wrapText="1"/>
      <protection locked="0"/>
    </xf>
    <xf numFmtId="179" fontId="96" fillId="43" borderId="8" xfId="68" applyNumberFormat="1" applyFont="1" applyFill="1" applyBorder="1" applyAlignment="1" applyProtection="1">
      <alignment horizontal="center" vertical="center" wrapText="1"/>
      <protection locked="0"/>
    </xf>
    <xf numFmtId="179" fontId="96" fillId="5" borderId="100" xfId="68" applyNumberFormat="1" applyFont="1" applyFill="1" applyBorder="1" applyAlignment="1" applyProtection="1">
      <alignment horizontal="center" vertical="center" wrapText="1"/>
      <protection locked="0"/>
    </xf>
    <xf numFmtId="179" fontId="96" fillId="5" borderId="8" xfId="68" applyNumberFormat="1" applyFont="1" applyFill="1" applyBorder="1" applyAlignment="1" applyProtection="1">
      <alignment horizontal="center" vertical="center" wrapText="1"/>
      <protection locked="0"/>
    </xf>
    <xf numFmtId="0" fontId="69" fillId="4" borderId="0" xfId="68" applyFont="1" applyFill="1" applyAlignment="1">
      <alignment horizontal="right" wrapText="1"/>
    </xf>
    <xf numFmtId="0" fontId="69" fillId="4" borderId="0" xfId="68" applyFont="1" applyFill="1"/>
    <xf numFmtId="0" fontId="11" fillId="0" borderId="0" xfId="68" applyFont="1" applyAlignment="1">
      <alignment horizontal="center"/>
    </xf>
    <xf numFmtId="0" fontId="60" fillId="44" borderId="0" xfId="68" applyFont="1" applyFill="1" applyAlignment="1">
      <alignment horizontal="center" vertical="center"/>
    </xf>
    <xf numFmtId="0" fontId="60" fillId="44" borderId="0" xfId="68" applyFont="1" applyFill="1" applyAlignment="1">
      <alignment vertical="center"/>
    </xf>
    <xf numFmtId="0" fontId="70" fillId="19" borderId="1" xfId="68" applyFont="1" applyFill="1" applyBorder="1" applyAlignment="1">
      <alignment horizontal="justify" vertical="center" wrapText="1"/>
    </xf>
    <xf numFmtId="0" fontId="70" fillId="19" borderId="35" xfId="68" applyFont="1" applyFill="1" applyBorder="1" applyAlignment="1">
      <alignment horizontal="center" vertical="center" wrapText="1"/>
    </xf>
    <xf numFmtId="0" fontId="70" fillId="19" borderId="5" xfId="68" applyFont="1" applyFill="1" applyBorder="1" applyAlignment="1">
      <alignment horizontal="justify" vertical="center" wrapText="1"/>
    </xf>
    <xf numFmtId="9" fontId="70" fillId="19" borderId="35" xfId="68" applyNumberFormat="1" applyFont="1" applyFill="1" applyBorder="1" applyAlignment="1">
      <alignment horizontal="center" vertical="center" wrapText="1"/>
    </xf>
    <xf numFmtId="1" fontId="70" fillId="19" borderId="35" xfId="68" applyNumberFormat="1" applyFont="1" applyFill="1" applyBorder="1" applyAlignment="1">
      <alignment horizontal="center" vertical="center" wrapText="1"/>
    </xf>
    <xf numFmtId="0" fontId="70" fillId="19" borderId="7" xfId="68" applyFont="1" applyFill="1" applyBorder="1" applyAlignment="1">
      <alignment horizontal="justify" vertical="center" wrapText="1"/>
    </xf>
    <xf numFmtId="0" fontId="70" fillId="19" borderId="9" xfId="68" applyFont="1" applyFill="1" applyBorder="1" applyAlignment="1">
      <alignment horizontal="center" vertical="center" wrapText="1"/>
    </xf>
    <xf numFmtId="0" fontId="70" fillId="19" borderId="9" xfId="68" applyFont="1" applyFill="1" applyBorder="1" applyAlignment="1">
      <alignment horizontal="justify" vertical="center" wrapText="1"/>
    </xf>
    <xf numFmtId="0" fontId="68" fillId="19" borderId="9" xfId="68" applyFont="1" applyFill="1" applyBorder="1" applyAlignment="1">
      <alignment horizontal="center" vertical="center" wrapText="1"/>
    </xf>
    <xf numFmtId="10" fontId="68" fillId="19" borderId="37" xfId="68" applyNumberFormat="1" applyFont="1" applyFill="1" applyBorder="1" applyAlignment="1">
      <alignment horizontal="center" vertical="center" wrapText="1"/>
    </xf>
    <xf numFmtId="1" fontId="68" fillId="19" borderId="9" xfId="68" applyNumberFormat="1" applyFont="1" applyFill="1" applyBorder="1" applyAlignment="1">
      <alignment horizontal="center" vertical="center" wrapText="1"/>
    </xf>
    <xf numFmtId="0" fontId="11" fillId="4" borderId="0" xfId="68" applyFont="1" applyFill="1" applyAlignment="1">
      <alignment horizontal="center"/>
    </xf>
    <xf numFmtId="0" fontId="53" fillId="5" borderId="39" xfId="15" applyFont="1" applyFill="1" applyBorder="1" applyAlignment="1">
      <alignment horizontal="center" vertical="center" wrapText="1"/>
    </xf>
    <xf numFmtId="0" fontId="53" fillId="5" borderId="45" xfId="15" applyFont="1" applyFill="1" applyBorder="1" applyAlignment="1">
      <alignment horizontal="center" vertical="center" wrapText="1"/>
    </xf>
    <xf numFmtId="0" fontId="16" fillId="5" borderId="11" xfId="68" applyFont="1" applyFill="1" applyBorder="1" applyAlignment="1">
      <alignment horizontal="center" vertical="center" wrapText="1"/>
    </xf>
    <xf numFmtId="0" fontId="56" fillId="5" borderId="23" xfId="68" applyFont="1" applyFill="1" applyBorder="1" applyAlignment="1">
      <alignment horizontal="center" vertical="center" wrapText="1"/>
    </xf>
    <xf numFmtId="0" fontId="70" fillId="19" borderId="3" xfId="68" applyFont="1" applyFill="1" applyBorder="1" applyAlignment="1">
      <alignment horizontal="justify" vertical="center" wrapText="1"/>
    </xf>
    <xf numFmtId="0" fontId="70" fillId="19" borderId="5" xfId="68" applyFont="1" applyFill="1" applyBorder="1" applyAlignment="1">
      <alignment horizontal="center" vertical="center" wrapText="1"/>
    </xf>
    <xf numFmtId="9" fontId="70" fillId="19" borderId="5" xfId="68" applyNumberFormat="1" applyFont="1" applyFill="1" applyBorder="1" applyAlignment="1">
      <alignment horizontal="center" vertical="center" wrapText="1"/>
    </xf>
    <xf numFmtId="1" fontId="70" fillId="19" borderId="5" xfId="68" applyNumberFormat="1" applyFont="1" applyFill="1" applyBorder="1" applyAlignment="1">
      <alignment horizontal="center" vertical="center" wrapText="1"/>
    </xf>
    <xf numFmtId="0" fontId="70" fillId="19" borderId="24" xfId="68" applyFont="1" applyFill="1" applyBorder="1" applyAlignment="1">
      <alignment horizontal="justify" vertical="center" wrapText="1"/>
    </xf>
    <xf numFmtId="0" fontId="70" fillId="19" borderId="25" xfId="68" applyFont="1" applyFill="1" applyBorder="1" applyAlignment="1">
      <alignment horizontal="center" vertical="center" wrapText="1"/>
    </xf>
    <xf numFmtId="0" fontId="70" fillId="19" borderId="25" xfId="68" applyFont="1" applyFill="1" applyBorder="1" applyAlignment="1">
      <alignment horizontal="justify" vertical="center" wrapText="1"/>
    </xf>
    <xf numFmtId="10" fontId="70" fillId="19" borderId="25" xfId="68" applyNumberFormat="1" applyFont="1" applyFill="1" applyBorder="1" applyAlignment="1">
      <alignment horizontal="center" vertical="center" wrapText="1"/>
    </xf>
    <xf numFmtId="1" fontId="70" fillId="19" borderId="25" xfId="68" applyNumberFormat="1" applyFont="1" applyFill="1" applyBorder="1" applyAlignment="1">
      <alignment horizontal="center" vertical="center" wrapText="1"/>
    </xf>
    <xf numFmtId="9" fontId="70" fillId="19" borderId="25" xfId="68" applyNumberFormat="1" applyFont="1" applyFill="1" applyBorder="1" applyAlignment="1">
      <alignment horizontal="center" vertical="center" wrapText="1"/>
    </xf>
    <xf numFmtId="9" fontId="70" fillId="19" borderId="9" xfId="68" applyNumberFormat="1" applyFont="1" applyFill="1" applyBorder="1" applyAlignment="1">
      <alignment horizontal="center" vertical="center" wrapText="1"/>
    </xf>
    <xf numFmtId="1" fontId="70" fillId="19" borderId="9" xfId="68" applyNumberFormat="1" applyFont="1" applyFill="1" applyBorder="1" applyAlignment="1">
      <alignment horizontal="center" vertical="center" wrapText="1"/>
    </xf>
    <xf numFmtId="9" fontId="70" fillId="19" borderId="35" xfId="81" applyFont="1" applyFill="1" applyBorder="1" applyAlignment="1">
      <alignment horizontal="center" vertical="center" wrapText="1"/>
    </xf>
    <xf numFmtId="10" fontId="70" fillId="19" borderId="35" xfId="81" applyNumberFormat="1" applyFont="1" applyFill="1" applyBorder="1" applyAlignment="1">
      <alignment horizontal="center" vertical="center" wrapText="1"/>
    </xf>
    <xf numFmtId="9" fontId="68" fillId="19" borderId="37" xfId="81" applyFont="1" applyFill="1" applyBorder="1" applyAlignment="1">
      <alignment horizontal="center" vertical="center" wrapText="1"/>
    </xf>
    <xf numFmtId="9" fontId="70" fillId="19" borderId="5" xfId="81" applyFont="1" applyFill="1" applyBorder="1" applyAlignment="1">
      <alignment horizontal="center" vertical="center" wrapText="1"/>
    </xf>
    <xf numFmtId="10" fontId="70" fillId="19" borderId="25" xfId="81" applyNumberFormat="1" applyFont="1" applyFill="1" applyBorder="1" applyAlignment="1">
      <alignment horizontal="center" vertical="center" wrapText="1"/>
    </xf>
    <xf numFmtId="9" fontId="70" fillId="19" borderId="25" xfId="81" applyFont="1" applyFill="1" applyBorder="1" applyAlignment="1">
      <alignment horizontal="center" vertical="center" wrapText="1"/>
    </xf>
    <xf numFmtId="9" fontId="70" fillId="19" borderId="9" xfId="81" applyFont="1" applyFill="1" applyBorder="1" applyAlignment="1">
      <alignment horizontal="center" vertical="center" wrapText="1"/>
    </xf>
    <xf numFmtId="0" fontId="57" fillId="0" borderId="14" xfId="58" applyFont="1" applyBorder="1" applyAlignment="1">
      <alignment horizontal="center" vertical="center" wrapText="1"/>
    </xf>
    <xf numFmtId="0" fontId="57" fillId="0" borderId="15" xfId="58" applyFont="1" applyBorder="1" applyAlignment="1">
      <alignment horizontal="center" vertical="center" wrapText="1"/>
    </xf>
    <xf numFmtId="0" fontId="59" fillId="44" borderId="0" xfId="68" applyFont="1" applyFill="1" applyAlignment="1">
      <alignment vertical="center"/>
    </xf>
    <xf numFmtId="0" fontId="16" fillId="5" borderId="51" xfId="68" applyFont="1" applyFill="1" applyBorder="1" applyAlignment="1">
      <alignment horizontal="center" vertical="center" wrapText="1"/>
    </xf>
    <xf numFmtId="0" fontId="56" fillId="5" borderId="3" xfId="68" applyFont="1" applyFill="1" applyBorder="1" applyAlignment="1">
      <alignment horizontal="center" vertical="center" wrapText="1"/>
    </xf>
    <xf numFmtId="0" fontId="56" fillId="5" borderId="6" xfId="68" applyFont="1" applyFill="1" applyBorder="1" applyAlignment="1">
      <alignment horizontal="center" vertical="center" wrapText="1"/>
    </xf>
    <xf numFmtId="0" fontId="56" fillId="5" borderId="86" xfId="68" applyFont="1" applyFill="1" applyBorder="1" applyAlignment="1">
      <alignment horizontal="center" vertical="center" wrapText="1"/>
    </xf>
    <xf numFmtId="0" fontId="56" fillId="5" borderId="10" xfId="68" applyFont="1" applyFill="1" applyBorder="1" applyAlignment="1">
      <alignment horizontal="center" vertical="center" wrapText="1"/>
    </xf>
    <xf numFmtId="1" fontId="69" fillId="4" borderId="35" xfId="68" applyNumberFormat="1" applyFont="1" applyFill="1" applyBorder="1" applyAlignment="1">
      <alignment horizontal="center" vertical="center"/>
    </xf>
    <xf numFmtId="9" fontId="69" fillId="4" borderId="36" xfId="81" applyFont="1" applyFill="1" applyBorder="1" applyAlignment="1">
      <alignment horizontal="center" vertical="center"/>
    </xf>
    <xf numFmtId="1" fontId="67" fillId="4" borderId="37" xfId="68" applyNumberFormat="1" applyFont="1" applyFill="1" applyBorder="1" applyAlignment="1">
      <alignment horizontal="center" vertical="center"/>
    </xf>
    <xf numFmtId="9" fontId="67" fillId="4" borderId="38" xfId="81" applyFont="1" applyFill="1" applyBorder="1" applyAlignment="1">
      <alignment horizontal="center" vertical="center"/>
    </xf>
    <xf numFmtId="0" fontId="16" fillId="5" borderId="71" xfId="68" applyFont="1" applyFill="1" applyBorder="1" applyAlignment="1">
      <alignment horizontal="center" vertical="center" wrapText="1"/>
    </xf>
    <xf numFmtId="1" fontId="69" fillId="4" borderId="5" xfId="68" applyNumberFormat="1" applyFont="1" applyFill="1" applyBorder="1" applyAlignment="1">
      <alignment horizontal="center" vertical="center"/>
    </xf>
    <xf numFmtId="9" fontId="69" fillId="4" borderId="6" xfId="81" applyFont="1" applyFill="1" applyBorder="1" applyAlignment="1">
      <alignment horizontal="center" vertical="center"/>
    </xf>
    <xf numFmtId="1" fontId="69" fillId="4" borderId="25" xfId="68" applyNumberFormat="1" applyFont="1" applyFill="1" applyBorder="1" applyAlignment="1">
      <alignment horizontal="center" vertical="center"/>
    </xf>
    <xf numFmtId="9" fontId="69" fillId="4" borderId="26" xfId="81" applyFont="1" applyFill="1" applyBorder="1" applyAlignment="1">
      <alignment horizontal="center" vertical="center"/>
    </xf>
    <xf numFmtId="1" fontId="69" fillId="4" borderId="9" xfId="68" applyNumberFormat="1" applyFont="1" applyFill="1" applyBorder="1" applyAlignment="1">
      <alignment horizontal="center" vertical="center"/>
    </xf>
    <xf numFmtId="9" fontId="69" fillId="4" borderId="10" xfId="81" applyFont="1" applyFill="1" applyBorder="1" applyAlignment="1">
      <alignment horizontal="center" vertical="center"/>
    </xf>
    <xf numFmtId="0" fontId="79" fillId="3" borderId="47" xfId="68" applyFont="1" applyFill="1" applyBorder="1" applyAlignment="1">
      <alignment horizontal="center" vertical="center" wrapText="1"/>
    </xf>
    <xf numFmtId="0" fontId="97" fillId="0" borderId="0" xfId="68" applyFont="1" applyAlignment="1">
      <alignment vertical="center"/>
    </xf>
    <xf numFmtId="0" fontId="97" fillId="0" borderId="0" xfId="68" applyFont="1"/>
    <xf numFmtId="0" fontId="98" fillId="0" borderId="0" xfId="68" applyFont="1"/>
    <xf numFmtId="0" fontId="0" fillId="0" borderId="0" xfId="68" applyAlignment="1">
      <alignment horizontal="center" vertical="center"/>
    </xf>
    <xf numFmtId="0" fontId="0" fillId="4" borderId="0" xfId="68" applyFill="1" applyAlignment="1">
      <alignment horizontal="center" vertical="center"/>
    </xf>
    <xf numFmtId="0" fontId="84" fillId="3" borderId="3" xfId="68" applyFont="1" applyFill="1" applyBorder="1" applyAlignment="1">
      <alignment horizontal="center" vertical="center" wrapText="1"/>
    </xf>
    <xf numFmtId="0" fontId="84" fillId="3" borderId="5" xfId="68" applyFont="1" applyFill="1" applyBorder="1" applyAlignment="1">
      <alignment horizontal="center" vertical="center" wrapText="1"/>
    </xf>
    <xf numFmtId="0" fontId="84" fillId="3" borderId="6" xfId="68" applyFont="1" applyFill="1" applyBorder="1" applyAlignment="1">
      <alignment horizontal="center" vertical="center" wrapText="1"/>
    </xf>
    <xf numFmtId="0" fontId="84" fillId="45" borderId="17" xfId="68" applyFont="1" applyFill="1" applyBorder="1" applyAlignment="1">
      <alignment horizontal="center" vertical="center" wrapText="1"/>
    </xf>
    <xf numFmtId="0" fontId="84" fillId="45" borderId="18" xfId="68" applyFont="1" applyFill="1" applyBorder="1" applyAlignment="1">
      <alignment horizontal="center" vertical="center" wrapText="1"/>
    </xf>
    <xf numFmtId="0" fontId="84" fillId="3" borderId="68" xfId="68" applyFont="1" applyFill="1" applyBorder="1" applyAlignment="1">
      <alignment horizontal="center" vertical="center" wrapText="1"/>
    </xf>
    <xf numFmtId="0" fontId="84" fillId="3" borderId="7" xfId="68" applyFont="1" applyFill="1" applyBorder="1" applyAlignment="1">
      <alignment horizontal="center" vertical="center" wrapText="1"/>
    </xf>
    <xf numFmtId="0" fontId="84" fillId="3" borderId="9" xfId="68" applyFont="1" applyFill="1" applyBorder="1" applyAlignment="1">
      <alignment horizontal="center" vertical="center" wrapText="1"/>
    </xf>
    <xf numFmtId="0" fontId="84" fillId="3" borderId="10" xfId="68" applyFont="1" applyFill="1" applyBorder="1" applyAlignment="1">
      <alignment horizontal="center" vertical="center" wrapText="1"/>
    </xf>
    <xf numFmtId="0" fontId="84" fillId="45" borderId="67" xfId="68" applyFont="1" applyFill="1" applyBorder="1" applyAlignment="1">
      <alignment horizontal="center" vertical="center" wrapText="1"/>
    </xf>
    <xf numFmtId="0" fontId="84" fillId="45" borderId="87" xfId="68" applyFont="1" applyFill="1" applyBorder="1" applyAlignment="1">
      <alignment horizontal="center" vertical="center" wrapText="1"/>
    </xf>
    <xf numFmtId="0" fontId="84" fillId="3" borderId="30" xfId="68" applyFont="1" applyFill="1" applyBorder="1" applyAlignment="1">
      <alignment horizontal="center" vertical="center" wrapText="1"/>
    </xf>
    <xf numFmtId="0" fontId="84" fillId="3" borderId="14" xfId="68" applyFont="1" applyFill="1" applyBorder="1" applyAlignment="1">
      <alignment horizontal="center" vertical="center" wrapText="1"/>
    </xf>
    <xf numFmtId="0" fontId="84" fillId="3" borderId="15" xfId="68" applyFont="1" applyFill="1" applyBorder="1" applyAlignment="1">
      <alignment horizontal="center" vertical="center" wrapText="1"/>
    </xf>
    <xf numFmtId="0" fontId="84" fillId="3" borderId="78" xfId="68" applyFont="1" applyFill="1" applyBorder="1" applyAlignment="1">
      <alignment horizontal="center" vertical="center" wrapText="1"/>
    </xf>
    <xf numFmtId="0" fontId="84" fillId="3" borderId="1" xfId="68" applyFont="1" applyFill="1" applyBorder="1" applyAlignment="1">
      <alignment horizontal="center" vertical="center" wrapText="1"/>
    </xf>
    <xf numFmtId="0" fontId="84" fillId="3" borderId="2" xfId="68" applyFont="1" applyFill="1" applyBorder="1" applyAlignment="1">
      <alignment horizontal="center" vertical="center" wrapText="1"/>
    </xf>
    <xf numFmtId="0" fontId="84" fillId="45" borderId="2" xfId="68" applyFont="1" applyFill="1" applyBorder="1" applyAlignment="1">
      <alignment horizontal="center" vertical="center" wrapText="1"/>
    </xf>
    <xf numFmtId="0" fontId="84" fillId="3" borderId="90" xfId="68" applyFont="1" applyFill="1" applyBorder="1" applyAlignment="1">
      <alignment horizontal="center" vertical="center" wrapText="1"/>
    </xf>
    <xf numFmtId="0" fontId="99" fillId="3" borderId="2" xfId="68" applyFont="1" applyFill="1" applyBorder="1" applyAlignment="1">
      <alignment horizontal="center" vertical="center" wrapText="1"/>
    </xf>
    <xf numFmtId="0" fontId="84" fillId="3" borderId="91" xfId="68" applyFont="1" applyFill="1" applyBorder="1" applyAlignment="1">
      <alignment horizontal="center" vertical="center" wrapText="1"/>
    </xf>
    <xf numFmtId="0" fontId="84" fillId="3" borderId="67" xfId="68" applyFont="1" applyFill="1" applyBorder="1" applyAlignment="1">
      <alignment horizontal="center" vertical="center" wrapText="1"/>
    </xf>
    <xf numFmtId="0" fontId="84" fillId="45" borderId="91" xfId="68" applyFont="1" applyFill="1" applyBorder="1" applyAlignment="1">
      <alignment horizontal="center" vertical="center" wrapText="1"/>
    </xf>
    <xf numFmtId="0" fontId="84" fillId="3" borderId="84" xfId="68" applyFont="1" applyFill="1" applyBorder="1" applyAlignment="1">
      <alignment horizontal="center" vertical="center" wrapText="1"/>
    </xf>
    <xf numFmtId="0" fontId="99" fillId="3" borderId="91" xfId="68" applyFont="1" applyFill="1" applyBorder="1" applyAlignment="1">
      <alignment horizontal="center" vertical="center" wrapText="1"/>
    </xf>
    <xf numFmtId="0" fontId="100" fillId="0" borderId="35" xfId="68" applyFont="1" applyBorder="1" applyAlignment="1">
      <alignment vertical="center"/>
    </xf>
    <xf numFmtId="0" fontId="97" fillId="0" borderId="35" xfId="68" applyFont="1" applyBorder="1" applyAlignment="1">
      <alignment vertical="center"/>
    </xf>
    <xf numFmtId="0" fontId="97" fillId="0" borderId="35" xfId="68" applyFont="1" applyBorder="1" applyAlignment="1">
      <alignment vertical="center" wrapText="1"/>
    </xf>
    <xf numFmtId="0" fontId="97" fillId="0" borderId="35" xfId="68" applyFont="1" applyBorder="1" applyAlignment="1">
      <alignment horizontal="center" vertical="center" wrapText="1"/>
    </xf>
    <xf numFmtId="0" fontId="97" fillId="0" borderId="25" xfId="68" applyFont="1" applyBorder="1" applyAlignment="1">
      <alignment vertical="center"/>
    </xf>
    <xf numFmtId="0" fontId="97" fillId="0" borderId="25" xfId="68" applyFont="1" applyBorder="1" applyAlignment="1">
      <alignment vertical="center" wrapText="1"/>
    </xf>
    <xf numFmtId="0" fontId="97" fillId="0" borderId="25" xfId="68" applyFont="1" applyBorder="1" applyAlignment="1">
      <alignment horizontal="center" vertical="center" wrapText="1"/>
    </xf>
    <xf numFmtId="0" fontId="97" fillId="0" borderId="25" xfId="68" applyFont="1" applyBorder="1" applyAlignment="1">
      <alignment horizontal="justify" vertical="center" wrapText="1"/>
    </xf>
    <xf numFmtId="0" fontId="97" fillId="4" borderId="25" xfId="68" applyFont="1" applyFill="1" applyBorder="1" applyAlignment="1">
      <alignment horizontal="center" vertical="center" wrapText="1"/>
    </xf>
    <xf numFmtId="0" fontId="97" fillId="0" borderId="25" xfId="68" applyFont="1" applyBorder="1" applyAlignment="1">
      <alignment horizontal="center" vertical="center"/>
    </xf>
    <xf numFmtId="0" fontId="98" fillId="4" borderId="0" xfId="68" applyFont="1" applyFill="1"/>
    <xf numFmtId="0" fontId="98" fillId="4" borderId="0" xfId="68" applyFont="1" applyFill="1" applyAlignment="1">
      <alignment vertical="center" wrapText="1"/>
    </xf>
    <xf numFmtId="0" fontId="98" fillId="4" borderId="0" xfId="68" applyFont="1" applyFill="1" applyAlignment="1">
      <alignment horizontal="center" vertical="center" wrapText="1"/>
    </xf>
    <xf numFmtId="0" fontId="4" fillId="4" borderId="0" xfId="68" applyFont="1" applyFill="1"/>
    <xf numFmtId="0" fontId="91" fillId="46" borderId="17" xfId="68" applyFont="1" applyFill="1" applyBorder="1" applyAlignment="1">
      <alignment horizontal="center" vertical="center"/>
    </xf>
    <xf numFmtId="0" fontId="91" fillId="46" borderId="68" xfId="68" applyFont="1" applyFill="1" applyBorder="1" applyAlignment="1">
      <alignment horizontal="center" vertical="center"/>
    </xf>
    <xf numFmtId="0" fontId="91" fillId="46" borderId="2" xfId="68" applyFont="1" applyFill="1" applyBorder="1" applyAlignment="1">
      <alignment horizontal="center" vertical="center" wrapText="1"/>
    </xf>
    <xf numFmtId="0" fontId="91" fillId="46" borderId="18" xfId="68" applyFont="1" applyFill="1" applyBorder="1" applyAlignment="1">
      <alignment horizontal="center" vertical="center" wrapText="1"/>
    </xf>
    <xf numFmtId="0" fontId="84" fillId="3" borderId="16" xfId="68" applyFont="1" applyFill="1" applyBorder="1" applyAlignment="1">
      <alignment horizontal="center" vertical="center" wrapText="1"/>
    </xf>
    <xf numFmtId="0" fontId="91" fillId="46" borderId="1" xfId="68" applyFont="1" applyFill="1" applyBorder="1" applyAlignment="1">
      <alignment horizontal="center" vertical="center"/>
    </xf>
    <xf numFmtId="0" fontId="91" fillId="46" borderId="0" xfId="68" applyFont="1" applyFill="1" applyAlignment="1">
      <alignment horizontal="center" vertical="center"/>
    </xf>
    <xf numFmtId="0" fontId="91" fillId="46" borderId="78" xfId="68" applyFont="1" applyFill="1" applyBorder="1" applyAlignment="1">
      <alignment horizontal="center" vertical="center" wrapText="1"/>
    </xf>
    <xf numFmtId="0" fontId="91" fillId="46" borderId="20" xfId="68" applyFont="1" applyFill="1" applyBorder="1" applyAlignment="1">
      <alignment horizontal="center" vertical="center" wrapText="1"/>
    </xf>
    <xf numFmtId="0" fontId="91" fillId="46" borderId="67" xfId="68" applyFont="1" applyFill="1" applyBorder="1" applyAlignment="1">
      <alignment horizontal="center" vertical="center"/>
    </xf>
    <xf numFmtId="0" fontId="91" fillId="46" borderId="73" xfId="68" applyFont="1" applyFill="1" applyBorder="1" applyAlignment="1">
      <alignment horizontal="center" vertical="center"/>
    </xf>
    <xf numFmtId="0" fontId="91" fillId="46" borderId="91" xfId="68" applyFont="1" applyFill="1" applyBorder="1" applyAlignment="1">
      <alignment horizontal="center" vertical="center" wrapText="1"/>
    </xf>
    <xf numFmtId="0" fontId="91" fillId="46" borderId="87" xfId="68" applyFont="1" applyFill="1" applyBorder="1" applyAlignment="1">
      <alignment horizontal="center" vertical="center" wrapText="1"/>
    </xf>
    <xf numFmtId="0" fontId="101" fillId="6" borderId="35" xfId="68" applyFont="1" applyFill="1" applyBorder="1" applyAlignment="1">
      <alignment vertical="center" wrapText="1"/>
    </xf>
    <xf numFmtId="0" fontId="101" fillId="6" borderId="35" xfId="68" applyFont="1" applyFill="1" applyBorder="1" applyAlignment="1">
      <alignment horizontal="center" vertical="center" wrapText="1"/>
    </xf>
    <xf numFmtId="0" fontId="101" fillId="4" borderId="25" xfId="68" applyFont="1" applyFill="1" applyBorder="1" applyAlignment="1">
      <alignment horizontal="center" vertical="center" wrapText="1"/>
    </xf>
    <xf numFmtId="0" fontId="101" fillId="24" borderId="25" xfId="68" applyFont="1" applyFill="1" applyBorder="1" applyAlignment="1">
      <alignment horizontal="justify" vertical="center" wrapText="1"/>
    </xf>
    <xf numFmtId="0" fontId="101" fillId="24" borderId="25" xfId="68" applyFont="1" applyFill="1" applyBorder="1" applyAlignment="1">
      <alignment horizontal="center" vertical="center" wrapText="1"/>
    </xf>
    <xf numFmtId="0" fontId="101" fillId="24" borderId="25" xfId="68" applyFont="1" applyFill="1" applyBorder="1" applyAlignment="1">
      <alignment vertical="center" wrapText="1"/>
    </xf>
    <xf numFmtId="0" fontId="101" fillId="6" borderId="25" xfId="68" applyFont="1" applyFill="1" applyBorder="1" applyAlignment="1">
      <alignment horizontal="justify" vertical="center" wrapText="1"/>
    </xf>
    <xf numFmtId="0" fontId="101" fillId="6" borderId="25" xfId="68" applyFont="1" applyFill="1" applyBorder="1" applyAlignment="1">
      <alignment horizontal="center" vertical="center" wrapText="1"/>
    </xf>
    <xf numFmtId="0" fontId="101" fillId="4" borderId="25" xfId="68" applyFont="1" applyFill="1" applyBorder="1" applyAlignment="1">
      <alignment horizontal="justify" vertical="center" wrapText="1"/>
    </xf>
    <xf numFmtId="0" fontId="97" fillId="24" borderId="25" xfId="68" applyFont="1" applyFill="1" applyBorder="1" applyAlignment="1">
      <alignment vertical="center" wrapText="1"/>
    </xf>
    <xf numFmtId="0" fontId="97" fillId="24" borderId="25" xfId="68" applyFont="1" applyFill="1" applyBorder="1" applyAlignment="1">
      <alignment horizontal="center" vertical="center" wrapText="1"/>
    </xf>
    <xf numFmtId="0" fontId="101" fillId="4" borderId="25" xfId="68" applyFont="1" applyFill="1" applyBorder="1" applyAlignment="1">
      <alignment vertical="center" wrapText="1"/>
    </xf>
    <xf numFmtId="0" fontId="1" fillId="5" borderId="99" xfId="68" applyFont="1" applyFill="1" applyBorder="1" applyAlignment="1">
      <alignment horizontal="center" vertical="center" wrapText="1"/>
    </xf>
    <xf numFmtId="0" fontId="1" fillId="5" borderId="100" xfId="68" applyFont="1" applyFill="1" applyBorder="1" applyAlignment="1">
      <alignment horizontal="center" vertical="center" wrapText="1"/>
    </xf>
    <xf numFmtId="0" fontId="91" fillId="46" borderId="39" xfId="68" applyFont="1" applyFill="1" applyBorder="1" applyAlignment="1">
      <alignment horizontal="center" vertical="center" wrapText="1"/>
    </xf>
    <xf numFmtId="0" fontId="91" fillId="46" borderId="45" xfId="68" applyFont="1" applyFill="1" applyBorder="1" applyAlignment="1">
      <alignment horizontal="center" vertical="center" wrapText="1"/>
    </xf>
    <xf numFmtId="0" fontId="91" fillId="46" borderId="17" xfId="68" applyFont="1" applyFill="1" applyBorder="1" applyAlignment="1">
      <alignment horizontal="center" vertical="center" wrapText="1"/>
    </xf>
    <xf numFmtId="1" fontId="101" fillId="6" borderId="35" xfId="68" applyNumberFormat="1" applyFont="1" applyFill="1" applyBorder="1" applyAlignment="1">
      <alignment horizontal="center" vertical="center" wrapText="1"/>
    </xf>
    <xf numFmtId="179" fontId="101" fillId="6" borderId="35" xfId="68" applyNumberFormat="1" applyFont="1" applyFill="1" applyBorder="1" applyAlignment="1">
      <alignment horizontal="center" vertical="center" wrapText="1"/>
    </xf>
    <xf numFmtId="1" fontId="101" fillId="24" borderId="25" xfId="68" applyNumberFormat="1" applyFont="1" applyFill="1" applyBorder="1" applyAlignment="1">
      <alignment horizontal="center" vertical="center" wrapText="1"/>
    </xf>
    <xf numFmtId="183" fontId="101" fillId="24" borderId="25" xfId="68" applyNumberFormat="1" applyFont="1" applyFill="1" applyBorder="1" applyAlignment="1">
      <alignment vertical="center" wrapText="1"/>
    </xf>
    <xf numFmtId="1" fontId="101" fillId="6" borderId="25" xfId="68" applyNumberFormat="1" applyFont="1" applyFill="1" applyBorder="1" applyAlignment="1">
      <alignment horizontal="center" vertical="center" wrapText="1"/>
    </xf>
    <xf numFmtId="179" fontId="101" fillId="6" borderId="25" xfId="68" applyNumberFormat="1" applyFont="1" applyFill="1" applyBorder="1" applyAlignment="1">
      <alignment vertical="center" wrapText="1"/>
    </xf>
    <xf numFmtId="183" fontId="101" fillId="24" borderId="25" xfId="81" applyNumberFormat="1" applyFont="1" applyFill="1" applyBorder="1" applyAlignment="1">
      <alignment vertical="center" wrapText="1"/>
    </xf>
    <xf numFmtId="179" fontId="102" fillId="5" borderId="100" xfId="68" applyNumberFormat="1" applyFont="1" applyFill="1" applyBorder="1" applyAlignment="1">
      <alignment horizontal="center" vertical="center" wrapText="1"/>
    </xf>
    <xf numFmtId="179" fontId="102" fillId="5" borderId="8" xfId="68" applyNumberFormat="1" applyFont="1" applyFill="1" applyBorder="1" applyAlignment="1">
      <alignment horizontal="center" vertical="center" wrapText="1"/>
    </xf>
    <xf numFmtId="0" fontId="91" fillId="46" borderId="47" xfId="68" applyFont="1" applyFill="1" applyBorder="1" applyAlignment="1">
      <alignment horizontal="center" vertical="center" wrapText="1"/>
    </xf>
    <xf numFmtId="0" fontId="97" fillId="4" borderId="0" xfId="68" applyFont="1" applyFill="1" applyAlignment="1">
      <alignment horizontal="right" wrapText="1"/>
    </xf>
    <xf numFmtId="0" fontId="97" fillId="4" borderId="0" xfId="68" applyFont="1" applyFill="1" applyAlignment="1">
      <alignment vertical="center"/>
    </xf>
    <xf numFmtId="0" fontId="97" fillId="4" borderId="0" xfId="68" applyFont="1" applyFill="1"/>
    <xf numFmtId="0" fontId="0" fillId="4" borderId="0" xfId="68" applyFill="1" applyAlignment="1">
      <alignment horizontal="center"/>
    </xf>
    <xf numFmtId="0" fontId="103" fillId="4" borderId="0" xfId="6" applyFont="1" applyFill="1" applyAlignment="1" applyProtection="1"/>
    <xf numFmtId="0" fontId="104" fillId="11" borderId="101" xfId="68" applyFont="1" applyFill="1" applyBorder="1" applyAlignment="1">
      <alignment horizontal="center" vertical="center" wrapText="1"/>
    </xf>
    <xf numFmtId="0" fontId="105" fillId="4" borderId="2" xfId="68" applyFont="1" applyFill="1" applyBorder="1" applyAlignment="1">
      <alignment horizontal="center" vertical="center" wrapText="1"/>
    </xf>
    <xf numFmtId="0" fontId="104" fillId="19" borderId="102" xfId="68" applyFont="1" applyFill="1" applyBorder="1" applyAlignment="1">
      <alignment horizontal="center" vertical="center"/>
    </xf>
    <xf numFmtId="0" fontId="105" fillId="4" borderId="91" xfId="68" applyFont="1" applyFill="1" applyBorder="1" applyAlignment="1">
      <alignment horizontal="center" vertical="center" wrapText="1"/>
    </xf>
    <xf numFmtId="0" fontId="106" fillId="4" borderId="0" xfId="0" applyFont="1" applyFill="1" applyAlignment="1">
      <alignment horizontal="left"/>
    </xf>
    <xf numFmtId="0" fontId="82" fillId="47" borderId="22" xfId="68" applyFont="1" applyFill="1" applyBorder="1" applyAlignment="1">
      <alignment horizontal="center" vertical="center" textRotation="90" wrapText="1"/>
    </xf>
    <xf numFmtId="0" fontId="82" fillId="47" borderId="16" xfId="68" applyFont="1" applyFill="1" applyBorder="1" applyAlignment="1">
      <alignment horizontal="left" vertical="center" wrapText="1"/>
    </xf>
    <xf numFmtId="0" fontId="107" fillId="0" borderId="50" xfId="6" applyFont="1" applyFill="1" applyBorder="1" applyAlignment="1" applyProtection="1">
      <alignment horizontal="center"/>
    </xf>
    <xf numFmtId="0" fontId="82" fillId="47" borderId="32" xfId="68" applyFont="1" applyFill="1" applyBorder="1" applyAlignment="1">
      <alignment horizontal="center" vertical="center" textRotation="90" wrapText="1"/>
    </xf>
    <xf numFmtId="0" fontId="82" fillId="47" borderId="87" xfId="68" applyFont="1" applyFill="1" applyBorder="1" applyAlignment="1">
      <alignment horizontal="left" vertical="center" wrapText="1"/>
    </xf>
    <xf numFmtId="0" fontId="82" fillId="47" borderId="35" xfId="68" applyFont="1" applyFill="1" applyBorder="1" applyAlignment="1">
      <alignment horizontal="center" vertical="center" textRotation="90" wrapText="1"/>
    </xf>
    <xf numFmtId="0" fontId="82" fillId="36" borderId="78" xfId="68" applyFont="1" applyFill="1" applyBorder="1" applyAlignment="1">
      <alignment horizontal="center" vertical="center" textRotation="90" wrapText="1"/>
    </xf>
    <xf numFmtId="0" fontId="82" fillId="36" borderId="20" xfId="68" applyFont="1" applyFill="1" applyBorder="1" applyAlignment="1">
      <alignment horizontal="left" vertical="center" wrapText="1"/>
    </xf>
    <xf numFmtId="0" fontId="107" fillId="0" borderId="50" xfId="6" applyFont="1" applyBorder="1" applyAlignment="1" applyProtection="1">
      <alignment horizontal="center" vertical="center"/>
    </xf>
    <xf numFmtId="0" fontId="82" fillId="36" borderId="16" xfId="68" applyFont="1" applyFill="1" applyBorder="1" applyAlignment="1">
      <alignment horizontal="left" vertical="center" wrapText="1"/>
    </xf>
    <xf numFmtId="0" fontId="82" fillId="36" borderId="91" xfId="68" applyFont="1" applyFill="1" applyBorder="1" applyAlignment="1">
      <alignment horizontal="center" vertical="center" textRotation="90" wrapText="1"/>
    </xf>
    <xf numFmtId="0" fontId="82" fillId="36" borderId="50" xfId="68" applyFont="1" applyFill="1" applyBorder="1" applyAlignment="1">
      <alignment horizontal="left" vertical="center" wrapText="1"/>
    </xf>
    <xf numFmtId="0" fontId="105" fillId="19" borderId="0" xfId="68" applyFont="1" applyFill="1" applyAlignment="1">
      <alignment vertical="top" wrapText="1"/>
    </xf>
    <xf numFmtId="0" fontId="82" fillId="19" borderId="0" xfId="68" applyFont="1" applyFill="1" applyAlignment="1">
      <alignment wrapText="1"/>
    </xf>
    <xf numFmtId="0" fontId="82" fillId="4" borderId="0" xfId="68" applyFont="1" applyFill="1" applyAlignment="1">
      <alignment vertical="center" wrapText="1"/>
    </xf>
    <xf numFmtId="0" fontId="107" fillId="4" borderId="0" xfId="6" applyFont="1" applyFill="1" applyBorder="1" applyAlignment="1" applyProtection="1">
      <alignment horizontal="center" vertical="center"/>
    </xf>
    <xf numFmtId="0" fontId="104" fillId="4" borderId="0" xfId="68" applyFont="1" applyFill="1" applyAlignment="1">
      <alignment wrapText="1"/>
    </xf>
    <xf numFmtId="0" fontId="108" fillId="4" borderId="0" xfId="68" applyFont="1" applyFill="1"/>
    <xf numFmtId="0" fontId="80" fillId="4" borderId="0" xfId="79" applyFont="1" applyFill="1"/>
    <xf numFmtId="0" fontId="109" fillId="2" borderId="14" xfId="0" applyFont="1" applyFill="1" applyBorder="1" applyAlignment="1">
      <alignment horizontal="center" vertical="center" wrapText="1"/>
    </xf>
    <xf numFmtId="0" fontId="109" fillId="2" borderId="15" xfId="0" applyFont="1" applyFill="1" applyBorder="1" applyAlignment="1">
      <alignment horizontal="center" vertical="center" wrapText="1"/>
    </xf>
    <xf numFmtId="0" fontId="109" fillId="2" borderId="16" xfId="0" applyFont="1" applyFill="1" applyBorder="1" applyAlignment="1">
      <alignment horizontal="center" vertical="center" wrapText="1"/>
    </xf>
    <xf numFmtId="0" fontId="110" fillId="4" borderId="88" xfId="15" applyFont="1" applyFill="1" applyBorder="1" applyAlignment="1">
      <alignment horizontal="left" vertical="center"/>
    </xf>
    <xf numFmtId="0" fontId="110" fillId="4" borderId="0" xfId="15" applyFont="1" applyFill="1" applyBorder="1" applyAlignment="1">
      <alignment horizontal="left" vertical="center"/>
    </xf>
    <xf numFmtId="0" fontId="84" fillId="4" borderId="0" xfId="0" applyFont="1" applyFill="1" applyAlignment="1">
      <alignment vertical="center"/>
    </xf>
    <xf numFmtId="0" fontId="6" fillId="4" borderId="0" xfId="0" applyFont="1" applyFill="1"/>
    <xf numFmtId="0" fontId="82" fillId="48" borderId="25" xfId="0" applyFont="1" applyFill="1" applyBorder="1" applyAlignment="1">
      <alignment horizontal="center" vertical="center" wrapText="1"/>
    </xf>
    <xf numFmtId="49" fontId="82" fillId="48" borderId="25" xfId="0" applyNumberFormat="1" applyFont="1" applyFill="1" applyBorder="1" applyAlignment="1">
      <alignment horizontal="center" vertical="center" wrapText="1"/>
    </xf>
    <xf numFmtId="0" fontId="8" fillId="0" borderId="52" xfId="0" applyFont="1" applyBorder="1" applyAlignment="1">
      <alignment horizontal="center" vertical="center" wrapText="1"/>
    </xf>
    <xf numFmtId="0" fontId="8" fillId="0" borderId="52" xfId="0" applyFont="1" applyBorder="1" applyAlignment="1">
      <alignment horizontal="left" vertical="center" wrapText="1"/>
    </xf>
    <xf numFmtId="0" fontId="101" fillId="0" borderId="52" xfId="0" applyFont="1" applyBorder="1" applyAlignment="1">
      <alignment horizontal="center" vertical="center" wrapText="1"/>
    </xf>
    <xf numFmtId="0" fontId="111" fillId="0" borderId="0" xfId="0" applyFont="1" applyAlignment="1">
      <alignment wrapText="1"/>
    </xf>
    <xf numFmtId="0" fontId="112" fillId="0" borderId="52" xfId="0" applyFont="1" applyBorder="1" applyAlignment="1">
      <alignment horizontal="left" vertical="center" wrapText="1"/>
    </xf>
    <xf numFmtId="0" fontId="111" fillId="0" borderId="52" xfId="0" applyFont="1" applyBorder="1" applyAlignment="1">
      <alignment wrapText="1"/>
    </xf>
    <xf numFmtId="0" fontId="9" fillId="4" borderId="0" xfId="68" applyFont="1" applyFill="1" applyAlignment="1">
      <alignment horizontal="left" vertical="center"/>
    </xf>
    <xf numFmtId="0" fontId="82" fillId="45" borderId="103" xfId="0" applyFont="1" applyFill="1" applyBorder="1" applyAlignment="1">
      <alignment horizontal="center" vertical="center" wrapText="1"/>
    </xf>
    <xf numFmtId="0" fontId="84" fillId="0" borderId="103" xfId="0" applyFont="1" applyBorder="1" applyAlignment="1">
      <alignment horizontal="left" vertical="center" wrapText="1"/>
    </xf>
    <xf numFmtId="0" fontId="113" fillId="0" borderId="103" xfId="0" applyFont="1" applyBorder="1" applyAlignment="1">
      <alignment horizontal="center" vertical="center" wrapText="1"/>
    </xf>
    <xf numFmtId="0" fontId="113" fillId="0" borderId="103" xfId="0" applyFont="1" applyBorder="1" applyAlignment="1">
      <alignment horizontal="left" vertical="center" wrapText="1"/>
    </xf>
    <xf numFmtId="0" fontId="84" fillId="4" borderId="103" xfId="0" applyFont="1" applyFill="1" applyBorder="1" applyAlignment="1">
      <alignment horizontal="left" vertical="center" wrapText="1"/>
    </xf>
    <xf numFmtId="0" fontId="113" fillId="4" borderId="103" xfId="0" applyFont="1" applyFill="1" applyBorder="1" applyAlignment="1">
      <alignment horizontal="center" vertical="center" wrapText="1"/>
    </xf>
    <xf numFmtId="0" fontId="113" fillId="4" borderId="103" xfId="0" applyFont="1" applyFill="1" applyBorder="1" applyAlignment="1">
      <alignment vertical="center" wrapText="1"/>
    </xf>
    <xf numFmtId="0" fontId="6" fillId="4" borderId="103" xfId="68" applyFont="1" applyFill="1" applyBorder="1" applyAlignment="1">
      <alignment horizontal="left"/>
    </xf>
    <xf numFmtId="0" fontId="6" fillId="4" borderId="103" xfId="68" applyFont="1" applyFill="1" applyBorder="1"/>
    <xf numFmtId="0" fontId="84" fillId="4" borderId="0" xfId="0" applyFont="1" applyFill="1" applyAlignment="1">
      <alignment vertical="center" wrapText="1"/>
    </xf>
    <xf numFmtId="0" fontId="113" fillId="4" borderId="0" xfId="0" applyFont="1" applyFill="1" applyAlignment="1">
      <alignment vertical="center" wrapText="1"/>
    </xf>
    <xf numFmtId="0" fontId="83" fillId="4" borderId="1" xfId="0" applyFont="1" applyFill="1" applyBorder="1" applyAlignment="1">
      <alignment horizontal="left" vertical="top" wrapText="1"/>
    </xf>
    <xf numFmtId="0" fontId="83" fillId="4" borderId="0" xfId="0" applyFont="1" applyFill="1" applyAlignment="1">
      <alignment horizontal="left" vertical="top" wrapText="1"/>
    </xf>
    <xf numFmtId="0" fontId="3" fillId="49" borderId="104" xfId="15" applyFont="1" applyFill="1" applyBorder="1" applyAlignment="1">
      <alignment horizontal="left" vertical="center" wrapText="1"/>
    </xf>
    <xf numFmtId="0" fontId="3" fillId="49" borderId="0" xfId="15" applyFont="1" applyFill="1" applyBorder="1" applyAlignment="1">
      <alignment horizontal="left" vertical="center" wrapText="1"/>
    </xf>
    <xf numFmtId="0" fontId="84" fillId="4" borderId="50" xfId="0" applyFont="1" applyFill="1" applyBorder="1" applyAlignment="1">
      <alignment horizontal="center" vertical="center" wrapText="1"/>
    </xf>
    <xf numFmtId="0" fontId="8" fillId="14" borderId="52" xfId="0" applyFont="1" applyFill="1" applyBorder="1" applyAlignment="1">
      <alignment horizontal="center"/>
    </xf>
    <xf numFmtId="0" fontId="93" fillId="0" borderId="50" xfId="0" applyFont="1" applyBorder="1" applyAlignment="1">
      <alignment horizontal="center" vertical="center" wrapText="1"/>
    </xf>
    <xf numFmtId="0" fontId="114" fillId="4" borderId="0" xfId="79" applyFont="1" applyFill="1"/>
    <xf numFmtId="0" fontId="101" fillId="50" borderId="0" xfId="79" applyFont="1" applyFill="1" applyAlignment="1">
      <alignment horizontal="left" vertical="top" wrapText="1"/>
    </xf>
    <xf numFmtId="0" fontId="115" fillId="4" borderId="0" xfId="79" applyFont="1" applyFill="1" applyAlignment="1">
      <alignment horizontal="left" vertical="top" wrapText="1"/>
    </xf>
    <xf numFmtId="0" fontId="82" fillId="51" borderId="14" xfId="79" applyFont="1" applyFill="1" applyBorder="1" applyAlignment="1">
      <alignment horizontal="center" vertical="center"/>
    </xf>
    <xf numFmtId="0" fontId="82" fillId="51" borderId="15" xfId="79" applyFont="1" applyFill="1" applyBorder="1" applyAlignment="1">
      <alignment horizontal="center" vertical="center"/>
    </xf>
    <xf numFmtId="0" fontId="82" fillId="51" borderId="16" xfId="79" applyFont="1" applyFill="1" applyBorder="1" applyAlignment="1">
      <alignment horizontal="center" vertical="center"/>
    </xf>
    <xf numFmtId="0" fontId="101" fillId="4" borderId="0" xfId="79" applyFont="1" applyFill="1" applyAlignment="1">
      <alignment horizontal="left" vertical="top"/>
    </xf>
    <xf numFmtId="0" fontId="82" fillId="51" borderId="14" xfId="79" applyFont="1" applyFill="1" applyBorder="1" applyAlignment="1">
      <alignment horizontal="center"/>
    </xf>
    <xf numFmtId="0" fontId="82" fillId="51" borderId="15" xfId="79" applyFont="1" applyFill="1" applyBorder="1" applyAlignment="1">
      <alignment horizontal="center"/>
    </xf>
    <xf numFmtId="0" fontId="82" fillId="51" borderId="16" xfId="79" applyFont="1" applyFill="1" applyBorder="1" applyAlignment="1">
      <alignment horizontal="center"/>
    </xf>
    <xf numFmtId="0" fontId="82" fillId="6" borderId="23" xfId="79" applyFont="1" applyFill="1" applyBorder="1" applyAlignment="1">
      <alignment horizontal="center" vertical="center" wrapText="1"/>
    </xf>
    <xf numFmtId="0" fontId="82" fillId="6" borderId="21" xfId="79" applyFont="1" applyFill="1" applyBorder="1" applyAlignment="1">
      <alignment horizontal="center" vertical="center" wrapText="1"/>
    </xf>
    <xf numFmtId="0" fontId="116" fillId="52" borderId="25" xfId="79" applyFont="1" applyFill="1" applyBorder="1" applyAlignment="1">
      <alignment horizontal="center" wrapText="1"/>
    </xf>
    <xf numFmtId="0" fontId="82" fillId="6" borderId="88" xfId="79" applyFont="1" applyFill="1" applyBorder="1" applyAlignment="1">
      <alignment horizontal="center" vertical="center" wrapText="1"/>
    </xf>
    <xf numFmtId="0" fontId="82" fillId="6" borderId="94" xfId="79" applyFont="1" applyFill="1" applyBorder="1" applyAlignment="1">
      <alignment horizontal="center" vertical="center" wrapText="1"/>
    </xf>
    <xf numFmtId="0" fontId="80" fillId="4" borderId="25" xfId="79" applyFont="1" applyFill="1" applyBorder="1" applyAlignment="1">
      <alignment horizontal="center" vertical="center"/>
    </xf>
    <xf numFmtId="0" fontId="80" fillId="0" borderId="52" xfId="0" applyFont="1" applyBorder="1" applyAlignment="1">
      <alignment horizontal="left" vertical="top" wrapText="1"/>
    </xf>
    <xf numFmtId="0" fontId="80" fillId="29" borderId="25" xfId="79" applyFont="1" applyFill="1" applyBorder="1" applyAlignment="1">
      <alignment horizontal="left" vertical="top" wrapText="1"/>
    </xf>
    <xf numFmtId="0" fontId="82" fillId="7" borderId="25" xfId="79" applyFont="1" applyFill="1" applyBorder="1" applyAlignment="1">
      <alignment horizontal="center" wrapText="1"/>
    </xf>
    <xf numFmtId="0" fontId="82" fillId="18" borderId="25" xfId="79" applyFont="1" applyFill="1" applyBorder="1" applyAlignment="1">
      <alignment horizontal="center" wrapText="1"/>
    </xf>
    <xf numFmtId="0" fontId="82" fillId="53" borderId="25" xfId="79" applyFont="1" applyFill="1" applyBorder="1" applyAlignment="1">
      <alignment horizontal="center" wrapText="1"/>
    </xf>
    <xf numFmtId="0" fontId="101" fillId="0" borderId="52" xfId="0" applyFont="1" applyBorder="1" applyAlignment="1">
      <alignment horizontal="left" vertical="top" wrapText="1"/>
    </xf>
    <xf numFmtId="0" fontId="80" fillId="4" borderId="25" xfId="79" applyFont="1" applyFill="1" applyBorder="1" applyAlignment="1">
      <alignment vertical="center" wrapText="1"/>
    </xf>
    <xf numFmtId="0" fontId="80" fillId="14" borderId="53" xfId="0" applyFont="1" applyFill="1" applyBorder="1" applyAlignment="1">
      <alignment horizontal="left" vertical="top" wrapText="1"/>
    </xf>
    <xf numFmtId="0" fontId="80" fillId="29" borderId="25" xfId="79" applyFont="1" applyFill="1" applyBorder="1" applyAlignment="1">
      <alignment wrapText="1"/>
    </xf>
    <xf numFmtId="0" fontId="0" fillId="0" borderId="60" xfId="0" applyBorder="1" applyAlignment="1"/>
    <xf numFmtId="0" fontId="101" fillId="14" borderId="52" xfId="0" applyFont="1" applyFill="1" applyBorder="1" applyAlignment="1">
      <alignment horizontal="left" vertical="top" wrapText="1"/>
    </xf>
    <xf numFmtId="0" fontId="0" fillId="0" borderId="59" xfId="0" applyBorder="1" applyAlignment="1"/>
    <xf numFmtId="0" fontId="101" fillId="0" borderId="53" xfId="0" applyFont="1" applyBorder="1" applyAlignment="1">
      <alignment horizontal="left" vertical="top" wrapText="1"/>
    </xf>
    <xf numFmtId="0" fontId="101" fillId="0" borderId="59" xfId="0" applyFont="1" applyBorder="1" applyAlignment="1">
      <alignment horizontal="left" vertical="top" wrapText="1"/>
    </xf>
    <xf numFmtId="0" fontId="82" fillId="7" borderId="23" xfId="79" applyFont="1" applyFill="1" applyBorder="1" applyAlignment="1">
      <alignment horizontal="center" vertical="center" wrapText="1"/>
    </xf>
    <xf numFmtId="0" fontId="82" fillId="7" borderId="21" xfId="79" applyFont="1" applyFill="1" applyBorder="1" applyAlignment="1">
      <alignment horizontal="center" vertical="center" wrapText="1"/>
    </xf>
    <xf numFmtId="0" fontId="82" fillId="27" borderId="25" xfId="79" applyFont="1" applyFill="1" applyBorder="1" applyAlignment="1">
      <alignment horizontal="center" wrapText="1"/>
    </xf>
    <xf numFmtId="0" fontId="82" fillId="54" borderId="25" xfId="79" applyFont="1" applyFill="1" applyBorder="1" applyAlignment="1">
      <alignment horizontal="center" wrapText="1"/>
    </xf>
    <xf numFmtId="0" fontId="80" fillId="4" borderId="25" xfId="79" applyFont="1" applyFill="1" applyBorder="1" applyAlignment="1">
      <alignment vertical="center"/>
    </xf>
    <xf numFmtId="0" fontId="80" fillId="14" borderId="52" xfId="0" applyFont="1" applyFill="1" applyBorder="1" applyAlignment="1">
      <alignment horizontal="left" vertical="top" wrapText="1"/>
    </xf>
    <xf numFmtId="0" fontId="80" fillId="29" borderId="25" xfId="79" applyFont="1" applyFill="1" applyBorder="1" applyAlignment="1">
      <alignment horizontal="left" wrapText="1"/>
    </xf>
    <xf numFmtId="0" fontId="104" fillId="4" borderId="0" xfId="79" applyFont="1" applyFill="1" applyAlignment="1">
      <alignment vertical="top" wrapText="1"/>
    </xf>
    <xf numFmtId="0" fontId="101" fillId="4" borderId="0" xfId="79" applyFont="1" applyFill="1" applyAlignment="1">
      <alignment wrapText="1"/>
    </xf>
    <xf numFmtId="0" fontId="101" fillId="4" borderId="0" xfId="79" applyFont="1" applyFill="1" applyAlignment="1">
      <alignment horizontal="left" vertical="top" wrapText="1"/>
    </xf>
    <xf numFmtId="0" fontId="104" fillId="4" borderId="0" xfId="79" applyFont="1" applyFill="1"/>
    <xf numFmtId="0" fontId="3" fillId="0" borderId="104" xfId="15" applyFont="1" applyFill="1" applyBorder="1" applyAlignment="1">
      <alignment horizontal="left" vertical="center" wrapText="1"/>
    </xf>
    <xf numFmtId="0" fontId="3" fillId="0" borderId="0" xfId="15" applyFont="1" applyFill="1" applyBorder="1" applyAlignment="1">
      <alignment horizontal="left" vertical="center" wrapText="1"/>
    </xf>
    <xf numFmtId="0" fontId="3" fillId="4" borderId="0" xfId="15" applyFont="1" applyFill="1" applyBorder="1" applyAlignment="1">
      <alignment vertical="center" wrapText="1"/>
    </xf>
    <xf numFmtId="0" fontId="113" fillId="19" borderId="0" xfId="0" applyFont="1" applyFill="1"/>
    <xf numFmtId="0" fontId="113" fillId="19" borderId="0" xfId="0" applyFont="1" applyFill="1" applyAlignment="1">
      <alignment vertical="top" wrapText="1"/>
    </xf>
    <xf numFmtId="0" fontId="117" fillId="5" borderId="17" xfId="68" applyFont="1" applyFill="1" applyBorder="1" applyAlignment="1">
      <alignment horizontal="center" vertical="center" wrapText="1"/>
    </xf>
    <xf numFmtId="0" fontId="117" fillId="5" borderId="68" xfId="68" applyFont="1" applyFill="1" applyBorder="1" applyAlignment="1">
      <alignment horizontal="center" vertical="center" wrapText="1"/>
    </xf>
    <xf numFmtId="0" fontId="117" fillId="5" borderId="18" xfId="68" applyFont="1" applyFill="1" applyBorder="1" applyAlignment="1">
      <alignment horizontal="center" vertical="center" wrapText="1"/>
    </xf>
    <xf numFmtId="0" fontId="118" fillId="0" borderId="0" xfId="12" applyFont="1" applyBorder="1" applyAlignment="1">
      <alignment vertical="center"/>
    </xf>
    <xf numFmtId="0" fontId="84" fillId="0" borderId="0" xfId="0" applyFont="1" applyAlignment="1">
      <alignment horizontal="center" vertical="center"/>
    </xf>
    <xf numFmtId="0" fontId="113" fillId="4" borderId="0" xfId="0" applyFont="1" applyFill="1" applyAlignment="1">
      <alignment horizontal="center" vertical="center"/>
    </xf>
    <xf numFmtId="0" fontId="113" fillId="0" borderId="0" xfId="0" applyFont="1" applyAlignment="1">
      <alignment horizontal="center" vertical="center"/>
    </xf>
    <xf numFmtId="0" fontId="119" fillId="7" borderId="64" xfId="68" applyFont="1" applyFill="1" applyBorder="1" applyAlignment="1">
      <alignment horizontal="center" vertical="center" wrapText="1"/>
    </xf>
    <xf numFmtId="0" fontId="119" fillId="7" borderId="4" xfId="68" applyFont="1" applyFill="1" applyBorder="1" applyAlignment="1">
      <alignment horizontal="center" vertical="center" wrapText="1"/>
    </xf>
    <xf numFmtId="0" fontId="119" fillId="7" borderId="5" xfId="68" applyFont="1" applyFill="1" applyBorder="1" applyAlignment="1">
      <alignment horizontal="center" vertical="center" wrapText="1"/>
    </xf>
    <xf numFmtId="0" fontId="119" fillId="7" borderId="71" xfId="68" applyFont="1" applyFill="1" applyBorder="1" applyAlignment="1">
      <alignment horizontal="center" vertical="center" wrapText="1"/>
    </xf>
    <xf numFmtId="0" fontId="119" fillId="4" borderId="0" xfId="68" applyFont="1" applyFill="1" applyAlignment="1">
      <alignment vertical="center" wrapText="1"/>
    </xf>
    <xf numFmtId="0" fontId="83" fillId="19" borderId="98" xfId="0" applyFont="1" applyFill="1" applyBorder="1" applyAlignment="1">
      <alignment horizontal="left" vertical="top" wrapText="1"/>
    </xf>
    <xf numFmtId="0" fontId="83" fillId="19" borderId="21" xfId="0" applyFont="1" applyFill="1" applyBorder="1" applyAlignment="1">
      <alignment horizontal="left" vertical="top" wrapText="1"/>
    </xf>
    <xf numFmtId="0" fontId="113" fillId="4" borderId="25" xfId="0" applyFont="1" applyFill="1" applyBorder="1" applyAlignment="1">
      <alignment horizontal="left" vertical="top" wrapText="1"/>
    </xf>
    <xf numFmtId="0" fontId="113" fillId="4" borderId="11" xfId="0" applyFont="1" applyFill="1" applyBorder="1" applyAlignment="1">
      <alignment horizontal="center" vertical="top" wrapText="1"/>
    </xf>
    <xf numFmtId="0" fontId="120" fillId="4" borderId="2" xfId="0" applyFont="1" applyFill="1" applyBorder="1" applyAlignment="1">
      <alignment horizontal="center" vertical="center" wrapText="1"/>
    </xf>
    <xf numFmtId="0" fontId="6" fillId="4" borderId="0" xfId="0" applyFont="1" applyFill="1" applyAlignment="1">
      <alignment vertical="center" wrapText="1"/>
    </xf>
    <xf numFmtId="0" fontId="83" fillId="19" borderId="67" xfId="0" applyFont="1" applyFill="1" applyBorder="1" applyAlignment="1">
      <alignment horizontal="left" vertical="top" wrapText="1"/>
    </xf>
    <xf numFmtId="0" fontId="83" fillId="19" borderId="74" xfId="0" applyFont="1" applyFill="1" applyBorder="1" applyAlignment="1">
      <alignment horizontal="left" vertical="top" wrapText="1"/>
    </xf>
    <xf numFmtId="0" fontId="113" fillId="4" borderId="9" xfId="0" applyFont="1" applyFill="1" applyBorder="1" applyAlignment="1">
      <alignment horizontal="left" vertical="top" wrapText="1"/>
    </xf>
    <xf numFmtId="0" fontId="113" fillId="4" borderId="86" xfId="0" applyFont="1" applyFill="1" applyBorder="1" applyAlignment="1">
      <alignment horizontal="center" vertical="top" wrapText="1"/>
    </xf>
    <xf numFmtId="0" fontId="120" fillId="4" borderId="91" xfId="0" applyFont="1" applyFill="1" applyBorder="1" applyAlignment="1">
      <alignment horizontal="center" vertical="center" wrapText="1"/>
    </xf>
    <xf numFmtId="0" fontId="6" fillId="4" borderId="0" xfId="0" applyFont="1" applyFill="1" applyAlignment="1">
      <alignment horizontal="center" vertical="center" wrapText="1"/>
    </xf>
    <xf numFmtId="0" fontId="113" fillId="4" borderId="0" xfId="0" applyFont="1" applyFill="1" applyAlignment="1">
      <alignment horizontal="center" vertical="center" wrapText="1"/>
    </xf>
    <xf numFmtId="0" fontId="121" fillId="33" borderId="3" xfId="68" applyFont="1" applyFill="1" applyBorder="1" applyAlignment="1">
      <alignment horizontal="center" vertical="center" wrapText="1"/>
    </xf>
    <xf numFmtId="0" fontId="121" fillId="33" borderId="5" xfId="68" applyFont="1" applyFill="1" applyBorder="1" applyAlignment="1">
      <alignment horizontal="center" vertical="center" wrapText="1"/>
    </xf>
    <xf numFmtId="0" fontId="121" fillId="33" borderId="6" xfId="68" applyFont="1" applyFill="1" applyBorder="1" applyAlignment="1">
      <alignment vertical="center" wrapText="1"/>
    </xf>
    <xf numFmtId="0" fontId="83" fillId="4" borderId="95" xfId="0" applyFont="1" applyFill="1" applyBorder="1" applyAlignment="1">
      <alignment horizontal="left" vertical="top" wrapText="1"/>
    </xf>
    <xf numFmtId="0" fontId="83" fillId="4" borderId="21" xfId="0" applyFont="1" applyFill="1" applyBorder="1" applyAlignment="1">
      <alignment horizontal="left" vertical="top" wrapText="1"/>
    </xf>
    <xf numFmtId="0" fontId="113" fillId="4" borderId="35" xfId="0" applyFont="1" applyFill="1" applyBorder="1" applyAlignment="1">
      <alignment horizontal="left" vertical="top" wrapText="1"/>
    </xf>
    <xf numFmtId="0" fontId="113" fillId="4" borderId="33" xfId="0" applyFont="1" applyFill="1" applyBorder="1" applyAlignment="1">
      <alignment horizontal="center" vertical="center" wrapText="1"/>
    </xf>
    <xf numFmtId="0" fontId="83" fillId="4" borderId="94" xfId="0" applyFont="1" applyFill="1" applyBorder="1" applyAlignment="1">
      <alignment horizontal="left" vertical="top" wrapText="1"/>
    </xf>
    <xf numFmtId="0" fontId="113" fillId="4" borderId="25" xfId="0" applyFont="1" applyFill="1" applyBorder="1" applyAlignment="1">
      <alignment vertical="center" wrapText="1"/>
    </xf>
    <xf numFmtId="0" fontId="83" fillId="4" borderId="73" xfId="0" applyFont="1" applyFill="1" applyBorder="1" applyAlignment="1">
      <alignment horizontal="left" vertical="top" wrapText="1"/>
    </xf>
    <xf numFmtId="0" fontId="83" fillId="4" borderId="74" xfId="0" applyFont="1" applyFill="1" applyBorder="1" applyAlignment="1">
      <alignment horizontal="left" vertical="top" wrapText="1"/>
    </xf>
    <xf numFmtId="0" fontId="113" fillId="4" borderId="9" xfId="0" applyFont="1" applyFill="1" applyBorder="1" applyAlignment="1">
      <alignment vertical="center" wrapText="1"/>
    </xf>
    <xf numFmtId="0" fontId="113" fillId="4" borderId="38" xfId="0" applyFont="1" applyFill="1" applyBorder="1" applyAlignment="1">
      <alignment horizontal="center" vertical="center" wrapText="1"/>
    </xf>
    <xf numFmtId="0" fontId="116" fillId="4" borderId="0" xfId="0" applyFont="1" applyFill="1" applyAlignment="1">
      <alignment vertical="center" textRotation="90" wrapText="1"/>
    </xf>
    <xf numFmtId="0" fontId="1" fillId="0" borderId="0" xfId="0" applyFont="1" applyAlignment="1">
      <alignment vertical="center" textRotation="90" wrapText="1"/>
    </xf>
    <xf numFmtId="0" fontId="113" fillId="4" borderId="0" xfId="0" applyFont="1" applyFill="1" applyAlignment="1">
      <alignment vertical="top" wrapText="1"/>
    </xf>
    <xf numFmtId="0" fontId="122" fillId="5" borderId="17" xfId="68" applyFont="1" applyFill="1" applyBorder="1" applyAlignment="1">
      <alignment horizontal="center" vertical="center" wrapText="1"/>
    </xf>
    <xf numFmtId="0" fontId="122" fillId="5" borderId="72" xfId="68" applyFont="1" applyFill="1" applyBorder="1" applyAlignment="1">
      <alignment horizontal="center" vertical="center" wrapText="1"/>
    </xf>
    <xf numFmtId="0" fontId="122" fillId="5" borderId="14" xfId="68" applyFont="1" applyFill="1" applyBorder="1" applyAlignment="1">
      <alignment horizontal="center" vertical="center" wrapText="1"/>
    </xf>
    <xf numFmtId="0" fontId="122" fillId="5" borderId="70" xfId="68" applyFont="1" applyFill="1" applyBorder="1" applyAlignment="1">
      <alignment horizontal="center" vertical="center" wrapText="1"/>
    </xf>
    <xf numFmtId="0" fontId="6" fillId="0" borderId="25" xfId="0" applyFont="1" applyBorder="1" applyAlignment="1">
      <alignment horizontal="center" vertical="center"/>
    </xf>
    <xf numFmtId="0" fontId="6" fillId="4" borderId="25" xfId="0" applyFont="1" applyFill="1" applyBorder="1" applyAlignment="1">
      <alignment horizontal="center" vertical="center" wrapText="1"/>
    </xf>
    <xf numFmtId="0" fontId="6" fillId="0" borderId="11" xfId="0" applyFont="1" applyBorder="1" applyAlignment="1">
      <alignment horizontal="center" vertical="center" wrapText="1"/>
    </xf>
    <xf numFmtId="0" fontId="6" fillId="0" borderId="13" xfId="0" applyFont="1" applyBorder="1" applyAlignment="1">
      <alignment horizontal="center" vertical="center" wrapText="1"/>
    </xf>
    <xf numFmtId="0" fontId="123" fillId="4" borderId="79" xfId="0" applyFont="1" applyFill="1" applyBorder="1" applyAlignment="1">
      <alignment horizontal="center" vertical="center" wrapText="1"/>
    </xf>
    <xf numFmtId="0" fontId="123" fillId="4" borderId="72" xfId="0" applyFont="1" applyFill="1" applyBorder="1" applyAlignment="1">
      <alignment horizontal="center" vertical="center" wrapText="1"/>
    </xf>
    <xf numFmtId="0" fontId="123" fillId="4" borderId="88" xfId="0" applyFont="1" applyFill="1" applyBorder="1" applyAlignment="1">
      <alignment horizontal="center" vertical="center" wrapText="1"/>
    </xf>
    <xf numFmtId="0" fontId="123" fillId="4" borderId="94" xfId="0" applyFont="1" applyFill="1" applyBorder="1" applyAlignment="1">
      <alignment horizontal="center" vertical="center" wrapText="1"/>
    </xf>
    <xf numFmtId="0" fontId="6" fillId="0" borderId="25" xfId="0" applyFont="1" applyBorder="1" applyAlignment="1">
      <alignment horizontal="center" vertical="center" wrapText="1"/>
    </xf>
    <xf numFmtId="0" fontId="123" fillId="4" borderId="89" xfId="0" applyFont="1" applyFill="1" applyBorder="1" applyAlignment="1">
      <alignment horizontal="center" vertical="center" wrapText="1"/>
    </xf>
    <xf numFmtId="0" fontId="123" fillId="4" borderId="81" xfId="0" applyFont="1" applyFill="1" applyBorder="1" applyAlignment="1">
      <alignment horizontal="center" vertical="center" wrapText="1"/>
    </xf>
    <xf numFmtId="0" fontId="124" fillId="2" borderId="14" xfId="0" applyFont="1" applyFill="1" applyBorder="1" applyAlignment="1">
      <alignment horizontal="center" vertical="center" wrapText="1"/>
    </xf>
    <xf numFmtId="0" fontId="124" fillId="2" borderId="15" xfId="0" applyFont="1" applyFill="1" applyBorder="1" applyAlignment="1">
      <alignment horizontal="center" vertical="center" wrapText="1"/>
    </xf>
    <xf numFmtId="0" fontId="125" fillId="0" borderId="16" xfId="0" applyFont="1" applyBorder="1" applyAlignment="1">
      <alignment horizontal="center" vertical="center" wrapText="1"/>
    </xf>
    <xf numFmtId="0" fontId="118" fillId="19" borderId="89" xfId="68" applyFont="1" applyFill="1" applyBorder="1" applyAlignment="1"/>
    <xf numFmtId="0" fontId="118" fillId="19" borderId="19" xfId="68" applyFont="1" applyFill="1" applyBorder="1" applyAlignment="1"/>
    <xf numFmtId="0" fontId="118" fillId="19" borderId="81" xfId="68" applyFont="1" applyFill="1" applyBorder="1" applyAlignment="1"/>
    <xf numFmtId="0" fontId="126" fillId="4" borderId="3" xfId="68" applyFont="1" applyFill="1" applyBorder="1" applyAlignment="1">
      <alignment vertical="center" wrapText="1"/>
    </xf>
    <xf numFmtId="0" fontId="123" fillId="19" borderId="5" xfId="68" applyFont="1" applyFill="1" applyBorder="1" applyAlignment="1">
      <alignment horizontal="justify"/>
    </xf>
    <xf numFmtId="0" fontId="123" fillId="19" borderId="28" xfId="68" applyFont="1" applyFill="1" applyBorder="1" applyAlignment="1">
      <alignment horizontal="justify"/>
    </xf>
    <xf numFmtId="0" fontId="123" fillId="19" borderId="71" xfId="68" applyFont="1" applyFill="1" applyBorder="1" applyAlignment="1">
      <alignment horizontal="justify"/>
    </xf>
    <xf numFmtId="0" fontId="123" fillId="4" borderId="66" xfId="68" applyFont="1" applyFill="1" applyBorder="1" applyAlignment="1">
      <alignment vertical="center" wrapText="1"/>
    </xf>
    <xf numFmtId="0" fontId="123" fillId="4" borderId="11" xfId="68" applyFont="1" applyFill="1" applyBorder="1" applyAlignment="1">
      <alignment horizontal="left" vertical="center"/>
    </xf>
    <xf numFmtId="0" fontId="123" fillId="4" borderId="12" xfId="68" applyFont="1" applyFill="1" applyBorder="1" applyAlignment="1">
      <alignment horizontal="left" vertical="center"/>
    </xf>
    <xf numFmtId="0" fontId="123" fillId="4" borderId="105" xfId="68" applyFont="1" applyFill="1" applyBorder="1" applyAlignment="1">
      <alignment horizontal="left" vertical="center"/>
    </xf>
    <xf numFmtId="0" fontId="123" fillId="4" borderId="75" xfId="68" applyFont="1" applyFill="1" applyBorder="1" applyAlignment="1">
      <alignment vertical="center" wrapText="1"/>
    </xf>
    <xf numFmtId="0" fontId="123" fillId="4" borderId="11" xfId="68" applyFont="1" applyFill="1" applyBorder="1" applyAlignment="1">
      <alignment horizontal="left" vertical="center" wrapText="1"/>
    </xf>
    <xf numFmtId="0" fontId="123" fillId="4" borderId="99" xfId="68" applyFont="1" applyFill="1" applyBorder="1" applyAlignment="1">
      <alignment vertical="center" wrapText="1"/>
    </xf>
    <xf numFmtId="0" fontId="123" fillId="19" borderId="37" xfId="68" applyFont="1" applyFill="1" applyBorder="1" applyAlignment="1">
      <alignment horizontal="left"/>
    </xf>
    <xf numFmtId="0" fontId="123" fillId="19" borderId="38" xfId="68" applyFont="1" applyFill="1" applyBorder="1" applyAlignment="1">
      <alignment horizontal="left"/>
    </xf>
    <xf numFmtId="0" fontId="123" fillId="4" borderId="1" xfId="68" applyFont="1" applyFill="1" applyBorder="1" applyAlignment="1">
      <alignment vertical="center"/>
    </xf>
    <xf numFmtId="0" fontId="123" fillId="19" borderId="0" xfId="68" applyFont="1" applyFill="1" applyAlignment="1">
      <alignment horizontal="center"/>
    </xf>
    <xf numFmtId="0" fontId="123" fillId="19" borderId="5" xfId="68" applyFont="1" applyFill="1" applyBorder="1" applyAlignment="1">
      <alignment horizontal="justify" vertical="center" wrapText="1"/>
    </xf>
    <xf numFmtId="0" fontId="123" fillId="19" borderId="5" xfId="68" applyFont="1" applyFill="1" applyBorder="1" applyAlignment="1">
      <alignment horizontal="justify" vertical="center"/>
    </xf>
    <xf numFmtId="0" fontId="123" fillId="19" borderId="6" xfId="68" applyFont="1" applyFill="1" applyBorder="1" applyAlignment="1">
      <alignment horizontal="justify" vertical="center"/>
    </xf>
    <xf numFmtId="0" fontId="123" fillId="4" borderId="69" xfId="68" applyFont="1" applyFill="1" applyBorder="1" applyAlignment="1">
      <alignment vertical="center" wrapText="1"/>
    </xf>
    <xf numFmtId="0" fontId="123" fillId="19" borderId="25" xfId="68" applyFont="1" applyFill="1" applyBorder="1" applyAlignment="1">
      <alignment horizontal="left" vertical="center" wrapText="1"/>
    </xf>
    <xf numFmtId="0" fontId="123" fillId="19" borderId="25" xfId="68" applyFont="1" applyFill="1" applyBorder="1" applyAlignment="1">
      <alignment horizontal="left" vertical="center"/>
    </xf>
    <xf numFmtId="0" fontId="123" fillId="19" borderId="26" xfId="68" applyFont="1" applyFill="1" applyBorder="1" applyAlignment="1">
      <alignment horizontal="left" vertical="center"/>
    </xf>
    <xf numFmtId="0" fontId="123" fillId="4" borderId="7" xfId="68" applyFont="1" applyFill="1" applyBorder="1" applyAlignment="1">
      <alignment vertical="center" wrapText="1"/>
    </xf>
    <xf numFmtId="0" fontId="123" fillId="19" borderId="9" xfId="68" applyFont="1" applyFill="1" applyBorder="1" applyAlignment="1">
      <alignment horizontal="left" vertical="center" wrapText="1"/>
    </xf>
    <xf numFmtId="0" fontId="123" fillId="19" borderId="9" xfId="68" applyFont="1" applyFill="1" applyBorder="1" applyAlignment="1">
      <alignment horizontal="left" vertical="center"/>
    </xf>
    <xf numFmtId="0" fontId="123" fillId="19" borderId="10" xfId="68" applyFont="1" applyFill="1" applyBorder="1" applyAlignment="1">
      <alignment horizontal="left" vertical="center"/>
    </xf>
    <xf numFmtId="0" fontId="113" fillId="0" borderId="0" xfId="68" applyFont="1" applyAlignment="1">
      <alignment vertical="center" wrapText="1"/>
    </xf>
    <xf numFmtId="0" fontId="113" fillId="19" borderId="0" xfId="68" applyFont="1" applyFill="1" applyAlignment="1">
      <alignment horizontal="center"/>
    </xf>
    <xf numFmtId="0" fontId="126" fillId="48" borderId="3" xfId="68" applyFont="1" applyFill="1" applyBorder="1" applyAlignment="1">
      <alignment vertical="center" wrapText="1"/>
    </xf>
    <xf numFmtId="0" fontId="127" fillId="48" borderId="5" xfId="68" applyFont="1" applyFill="1" applyBorder="1" applyAlignment="1">
      <alignment horizontal="center" vertical="center"/>
    </xf>
    <xf numFmtId="0" fontId="127" fillId="48" borderId="6" xfId="68" applyFont="1" applyFill="1" applyBorder="1" applyAlignment="1">
      <alignment horizontal="center" vertical="center"/>
    </xf>
    <xf numFmtId="0" fontId="127" fillId="4" borderId="0" xfId="68" applyFont="1" applyFill="1" applyAlignment="1">
      <alignment horizontal="left" vertical="center" wrapText="1"/>
    </xf>
    <xf numFmtId="0" fontId="126" fillId="4" borderId="24" xfId="68" applyFont="1" applyFill="1" applyBorder="1" applyAlignment="1">
      <alignment vertical="center" wrapText="1"/>
    </xf>
    <xf numFmtId="0" fontId="123" fillId="4" borderId="25" xfId="68" applyFont="1" applyFill="1" applyBorder="1" applyAlignment="1">
      <alignment horizontal="center" vertical="center"/>
    </xf>
    <xf numFmtId="0" fontId="123" fillId="4" borderId="26" xfId="68" applyFont="1" applyFill="1" applyBorder="1" applyAlignment="1">
      <alignment horizontal="center" vertical="center"/>
    </xf>
    <xf numFmtId="0" fontId="123" fillId="4" borderId="0" xfId="68" applyFont="1" applyFill="1"/>
    <xf numFmtId="0" fontId="126" fillId="48" borderId="24" xfId="68" applyFont="1" applyFill="1" applyBorder="1" applyAlignment="1">
      <alignment vertical="center" wrapText="1"/>
    </xf>
    <xf numFmtId="0" fontId="127" fillId="48" borderId="25" xfId="68" applyFont="1" applyFill="1" applyBorder="1" applyAlignment="1">
      <alignment horizontal="center" vertical="center"/>
    </xf>
    <xf numFmtId="0" fontId="127" fillId="48" borderId="26" xfId="68" applyFont="1" applyFill="1" applyBorder="1" applyAlignment="1">
      <alignment horizontal="center" vertical="center"/>
    </xf>
    <xf numFmtId="0" fontId="123" fillId="4" borderId="0" xfId="68" applyFont="1" applyFill="1" applyAlignment="1"/>
    <xf numFmtId="0" fontId="123" fillId="4" borderId="9" xfId="68" applyFont="1" applyFill="1" applyBorder="1" applyAlignment="1">
      <alignment horizontal="center" vertical="center"/>
    </xf>
    <xf numFmtId="0" fontId="123" fillId="4" borderId="10" xfId="68" applyFont="1" applyFill="1" applyBorder="1" applyAlignment="1">
      <alignment horizontal="center" wrapText="1"/>
    </xf>
    <xf numFmtId="0" fontId="123" fillId="4" borderId="0" xfId="68" applyFont="1" applyFill="1" applyAlignment="1">
      <alignment vertical="center" wrapText="1"/>
    </xf>
    <xf numFmtId="0" fontId="123" fillId="4" borderId="0" xfId="68" applyFont="1" applyFill="1" applyAlignment="1">
      <alignment wrapText="1"/>
    </xf>
    <xf numFmtId="0" fontId="126" fillId="4" borderId="0" xfId="68" applyFont="1" applyFill="1" applyAlignment="1">
      <alignment horizontal="center" wrapText="1"/>
    </xf>
    <xf numFmtId="0" fontId="126" fillId="4" borderId="0" xfId="68" applyFont="1" applyFill="1" applyAlignment="1">
      <alignment horizontal="left" vertical="top" wrapText="1"/>
    </xf>
    <xf numFmtId="0" fontId="123" fillId="48" borderId="28" xfId="68" applyFont="1" applyFill="1" applyBorder="1" applyAlignment="1">
      <alignment horizontal="center" vertical="center" wrapText="1"/>
    </xf>
    <xf numFmtId="0" fontId="123" fillId="48" borderId="5" xfId="68" applyFont="1" applyFill="1" applyBorder="1" applyAlignment="1">
      <alignment horizontal="center" vertical="center" wrapText="1"/>
    </xf>
    <xf numFmtId="0" fontId="123" fillId="48" borderId="6" xfId="68" applyFont="1" applyFill="1" applyBorder="1" applyAlignment="1">
      <alignment horizontal="center" vertical="center" wrapText="1"/>
    </xf>
    <xf numFmtId="0" fontId="123" fillId="4" borderId="0" xfId="68" applyFont="1" applyFill="1" applyAlignment="1">
      <alignment horizontal="left" vertical="top" wrapText="1"/>
    </xf>
    <xf numFmtId="0" fontId="123" fillId="48" borderId="24" xfId="68" applyFont="1" applyFill="1" applyBorder="1" applyAlignment="1">
      <alignment vertical="center" wrapText="1"/>
    </xf>
    <xf numFmtId="0" fontId="123" fillId="48" borderId="35" xfId="68" applyFont="1" applyFill="1" applyBorder="1" applyAlignment="1">
      <alignment horizontal="center" vertical="center" wrapText="1"/>
    </xf>
    <xf numFmtId="0" fontId="123" fillId="48" borderId="25" xfId="68" applyFont="1" applyFill="1" applyBorder="1" applyAlignment="1">
      <alignment horizontal="center" vertical="center" wrapText="1"/>
    </xf>
    <xf numFmtId="0" fontId="123" fillId="48" borderId="26" xfId="68" applyFont="1" applyFill="1" applyBorder="1" applyAlignment="1">
      <alignment horizontal="center" vertical="center" wrapText="1"/>
    </xf>
    <xf numFmtId="1" fontId="114" fillId="28" borderId="9" xfId="81" applyNumberFormat="1" applyFont="1" applyFill="1" applyBorder="1" applyAlignment="1">
      <alignment horizontal="center" vertical="center" wrapText="1"/>
    </xf>
    <xf numFmtId="1" fontId="114" fillId="4" borderId="9" xfId="81" applyNumberFormat="1" applyFont="1" applyFill="1" applyBorder="1" applyAlignment="1">
      <alignment horizontal="center" vertical="center" wrapText="1"/>
    </xf>
    <xf numFmtId="1" fontId="114" fillId="4" borderId="100" xfId="81" applyNumberFormat="1" applyFont="1" applyFill="1" applyBorder="1" applyAlignment="1">
      <alignment horizontal="center" vertical="center" wrapText="1"/>
    </xf>
    <xf numFmtId="1" fontId="114" fillId="4" borderId="106" xfId="81" applyNumberFormat="1" applyFont="1" applyFill="1" applyBorder="1" applyAlignment="1">
      <alignment horizontal="center" vertical="center" wrapText="1"/>
    </xf>
    <xf numFmtId="1" fontId="123" fillId="4" borderId="0" xfId="81" applyNumberFormat="1" applyFont="1" applyFill="1" applyAlignment="1">
      <alignment horizontal="left" vertical="top" wrapText="1"/>
    </xf>
    <xf numFmtId="9" fontId="114" fillId="4" borderId="9" xfId="81" applyFont="1" applyFill="1" applyBorder="1" applyAlignment="1">
      <alignment horizontal="center" vertical="center" wrapText="1"/>
    </xf>
    <xf numFmtId="9" fontId="114" fillId="4" borderId="100" xfId="81" applyFont="1" applyFill="1" applyBorder="1" applyAlignment="1">
      <alignment horizontal="center" vertical="center" wrapText="1"/>
    </xf>
    <xf numFmtId="9" fontId="114" fillId="4" borderId="106" xfId="81" applyFont="1" applyFill="1" applyBorder="1" applyAlignment="1">
      <alignment horizontal="center" vertical="center" wrapText="1"/>
    </xf>
    <xf numFmtId="2" fontId="114" fillId="4" borderId="9" xfId="81" applyNumberFormat="1" applyFont="1" applyFill="1" applyBorder="1" applyAlignment="1">
      <alignment horizontal="center" vertical="center" wrapText="1"/>
    </xf>
    <xf numFmtId="2" fontId="114" fillId="4" borderId="82" xfId="81" applyNumberFormat="1" applyFont="1" applyFill="1" applyBorder="1" applyAlignment="1">
      <alignment horizontal="center" vertical="center" wrapText="1"/>
    </xf>
    <xf numFmtId="2" fontId="114" fillId="4" borderId="70" xfId="81" applyNumberFormat="1" applyFont="1" applyFill="1" applyBorder="1" applyAlignment="1">
      <alignment horizontal="center" vertical="center" wrapText="1"/>
    </xf>
    <xf numFmtId="0" fontId="114" fillId="4" borderId="0" xfId="68" applyFont="1" applyFill="1" applyAlignment="1">
      <alignment horizontal="center" vertical="center" wrapText="1"/>
    </xf>
    <xf numFmtId="0" fontId="128" fillId="4" borderId="2" xfId="68" applyFont="1" applyFill="1" applyBorder="1" applyAlignment="1">
      <alignment vertical="center" wrapText="1"/>
    </xf>
    <xf numFmtId="0" fontId="123" fillId="4" borderId="0" xfId="68" applyFont="1" applyFill="1" applyAlignment="1">
      <alignment horizontal="center" vertical="center" wrapText="1"/>
    </xf>
    <xf numFmtId="0" fontId="123" fillId="4" borderId="3" xfId="68" applyFont="1" applyFill="1" applyBorder="1" applyAlignment="1">
      <alignment horizontal="center" vertical="center" wrapText="1"/>
    </xf>
    <xf numFmtId="0" fontId="123" fillId="4" borderId="6" xfId="68" applyFont="1" applyFill="1" applyBorder="1" applyAlignment="1">
      <alignment horizontal="center" vertical="center" wrapText="1"/>
    </xf>
    <xf numFmtId="0" fontId="126" fillId="4" borderId="24" xfId="68" applyFont="1" applyFill="1" applyBorder="1" applyAlignment="1">
      <alignment horizontal="center" vertical="center" wrapText="1"/>
    </xf>
    <xf numFmtId="0" fontId="129" fillId="4" borderId="17" xfId="68" applyFont="1" applyFill="1" applyBorder="1" applyAlignment="1">
      <alignment horizontal="center" vertical="center" wrapText="1"/>
    </xf>
    <xf numFmtId="0" fontId="129" fillId="4" borderId="68" xfId="68" applyFont="1" applyFill="1" applyBorder="1" applyAlignment="1">
      <alignment horizontal="center" vertical="center" wrapText="1"/>
    </xf>
    <xf numFmtId="0" fontId="129" fillId="4" borderId="72" xfId="68" applyFont="1" applyFill="1" applyBorder="1" applyAlignment="1">
      <alignment horizontal="center" vertical="center" wrapText="1"/>
    </xf>
    <xf numFmtId="0" fontId="130" fillId="4" borderId="0" xfId="68" applyFont="1" applyFill="1" applyAlignment="1">
      <alignment horizontal="justify" vertical="top" wrapText="1"/>
    </xf>
    <xf numFmtId="0" fontId="130" fillId="4" borderId="3" xfId="68" applyFont="1" applyFill="1" applyBorder="1" applyAlignment="1">
      <alignment horizontal="justify" vertical="center" wrapText="1"/>
    </xf>
    <xf numFmtId="0" fontId="130" fillId="4" borderId="25" xfId="68" applyFont="1" applyFill="1" applyBorder="1" applyAlignment="1">
      <alignment horizontal="justify" vertical="justify" wrapText="1"/>
    </xf>
    <xf numFmtId="0" fontId="130" fillId="4" borderId="26" xfId="68" applyFont="1" applyFill="1" applyBorder="1" applyAlignment="1">
      <alignment horizontal="justify" vertical="justify" wrapText="1"/>
    </xf>
    <xf numFmtId="0" fontId="130" fillId="4" borderId="24" xfId="68" applyFont="1" applyFill="1" applyBorder="1" applyAlignment="1">
      <alignment horizontal="left" vertical="center" wrapText="1"/>
    </xf>
    <xf numFmtId="0" fontId="130" fillId="4" borderId="25" xfId="68" applyFont="1" applyFill="1" applyBorder="1" applyAlignment="1">
      <alignment horizontal="justify" vertical="center" wrapText="1"/>
    </xf>
    <xf numFmtId="0" fontId="130" fillId="4" borderId="26" xfId="68" applyFont="1" applyFill="1" applyBorder="1" applyAlignment="1">
      <alignment horizontal="justify" vertical="center" wrapText="1"/>
    </xf>
    <xf numFmtId="0" fontId="130" fillId="4" borderId="7" xfId="68" applyFont="1" applyFill="1" applyBorder="1" applyAlignment="1">
      <alignment horizontal="left" vertical="center" wrapText="1"/>
    </xf>
    <xf numFmtId="0" fontId="130" fillId="4" borderId="9" xfId="68" applyFont="1" applyFill="1" applyBorder="1" applyAlignment="1">
      <alignment horizontal="left" vertical="top" wrapText="1"/>
    </xf>
    <xf numFmtId="0" fontId="130" fillId="4" borderId="10" xfId="68" applyFont="1" applyFill="1" applyBorder="1" applyAlignment="1">
      <alignment horizontal="left" vertical="top" wrapText="1"/>
    </xf>
    <xf numFmtId="0" fontId="131" fillId="55" borderId="68" xfId="68" applyFont="1" applyFill="1" applyBorder="1" applyAlignment="1">
      <alignment horizontal="left" vertical="top" wrapText="1"/>
    </xf>
    <xf numFmtId="0" fontId="6" fillId="19" borderId="0" xfId="68" applyFont="1" applyFill="1"/>
    <xf numFmtId="0" fontId="131" fillId="55" borderId="0" xfId="68" applyFont="1" applyFill="1" applyAlignment="1">
      <alignment vertical="top" wrapText="1"/>
    </xf>
    <xf numFmtId="0" fontId="132" fillId="19" borderId="0" xfId="68" applyFont="1" applyFill="1"/>
    <xf numFmtId="0" fontId="133" fillId="4" borderId="0" xfId="68" applyFont="1" applyFill="1"/>
    <xf numFmtId="0" fontId="123" fillId="4" borderId="25" xfId="68" applyFont="1" applyFill="1" applyBorder="1" applyAlignment="1">
      <alignment horizontal="center" vertical="center" wrapText="1"/>
    </xf>
    <xf numFmtId="1" fontId="123" fillId="4" borderId="0" xfId="81" applyNumberFormat="1" applyFont="1" applyFill="1"/>
    <xf numFmtId="1" fontId="6" fillId="4" borderId="0" xfId="81" applyNumberFormat="1" applyFont="1" applyFill="1"/>
    <xf numFmtId="1" fontId="114" fillId="4" borderId="25" xfId="81" applyNumberFormat="1" applyFont="1" applyFill="1" applyBorder="1" applyAlignment="1">
      <alignment horizontal="center" vertical="center" wrapText="1"/>
    </xf>
    <xf numFmtId="9" fontId="114" fillId="4" borderId="25" xfId="81" applyFont="1" applyFill="1" applyBorder="1" applyAlignment="1">
      <alignment horizontal="center" vertical="center" wrapText="1"/>
    </xf>
    <xf numFmtId="2" fontId="114" fillId="4" borderId="25" xfId="81" applyNumberFormat="1" applyFont="1" applyFill="1" applyBorder="1" applyAlignment="1">
      <alignment horizontal="center" vertical="center" wrapText="1"/>
    </xf>
    <xf numFmtId="0" fontId="134" fillId="19" borderId="0" xfId="68" applyFont="1" applyFill="1" applyAlignment="1">
      <alignment vertical="top" wrapText="1"/>
    </xf>
    <xf numFmtId="0" fontId="134" fillId="19" borderId="0" xfId="68" applyFont="1" applyFill="1"/>
    <xf numFmtId="0" fontId="91" fillId="2" borderId="14" xfId="0" applyFont="1" applyFill="1" applyBorder="1" applyAlignment="1">
      <alignment horizontal="center" vertical="center" wrapText="1"/>
    </xf>
    <xf numFmtId="0" fontId="91" fillId="2" borderId="15" xfId="0" applyFont="1" applyFill="1" applyBorder="1" applyAlignment="1">
      <alignment horizontal="center" vertical="center" wrapText="1"/>
    </xf>
    <xf numFmtId="0" fontId="135" fillId="4" borderId="0" xfId="6" applyFont="1" applyFill="1" applyBorder="1" applyAlignment="1" applyProtection="1">
      <alignment horizontal="center" vertical="center"/>
    </xf>
    <xf numFmtId="0" fontId="80" fillId="4" borderId="0" xfId="6" applyFont="1" applyFill="1" applyBorder="1" applyAlignment="1" applyProtection="1">
      <alignment horizontal="left" vertical="center"/>
    </xf>
    <xf numFmtId="0" fontId="136" fillId="3" borderId="3" xfId="68" applyFont="1" applyFill="1" applyBorder="1" applyAlignment="1">
      <alignment horizontal="center" vertical="center" wrapText="1"/>
    </xf>
    <xf numFmtId="0" fontId="136" fillId="3" borderId="4" xfId="68" applyFont="1" applyFill="1" applyBorder="1" applyAlignment="1">
      <alignment horizontal="center" vertical="center" wrapText="1"/>
    </xf>
    <xf numFmtId="0" fontId="136" fillId="3" borderId="6" xfId="68" applyFont="1" applyFill="1" applyBorder="1" applyAlignment="1">
      <alignment horizontal="center" vertical="center" wrapText="1"/>
    </xf>
    <xf numFmtId="0" fontId="136" fillId="3" borderId="5" xfId="68" applyFont="1" applyFill="1" applyBorder="1" applyAlignment="1">
      <alignment horizontal="center" vertical="center" wrapText="1"/>
    </xf>
    <xf numFmtId="0" fontId="136" fillId="3" borderId="7" xfId="68" applyFont="1" applyFill="1" applyBorder="1" applyAlignment="1">
      <alignment horizontal="center" vertical="center" wrapText="1"/>
    </xf>
    <xf numFmtId="0" fontId="136" fillId="3" borderId="8" xfId="68" applyFont="1" applyFill="1" applyBorder="1" applyAlignment="1">
      <alignment horizontal="center" vertical="center" wrapText="1"/>
    </xf>
    <xf numFmtId="0" fontId="136" fillId="3" borderId="21" xfId="68" applyFont="1" applyFill="1" applyBorder="1" applyAlignment="1">
      <alignment horizontal="center" vertical="center" wrapText="1"/>
    </xf>
    <xf numFmtId="0" fontId="136" fillId="3" borderId="10" xfId="68" applyFont="1" applyFill="1" applyBorder="1" applyAlignment="1">
      <alignment horizontal="center" vertical="center" wrapText="1"/>
    </xf>
    <xf numFmtId="0" fontId="136" fillId="3" borderId="48" xfId="68" applyFont="1" applyFill="1" applyBorder="1" applyAlignment="1">
      <alignment horizontal="center" vertical="center" wrapText="1"/>
    </xf>
    <xf numFmtId="0" fontId="136" fillId="3" borderId="25" xfId="68" applyFont="1" applyFill="1" applyBorder="1" applyAlignment="1">
      <alignment horizontal="center" vertical="center" wrapText="1"/>
    </xf>
    <xf numFmtId="0" fontId="136" fillId="3" borderId="2" xfId="68" applyFont="1" applyFill="1" applyBorder="1" applyAlignment="1">
      <alignment horizontal="center" vertical="center" wrapText="1"/>
    </xf>
    <xf numFmtId="0" fontId="136" fillId="3" borderId="17" xfId="68" applyFont="1" applyFill="1" applyBorder="1" applyAlignment="1">
      <alignment horizontal="center" vertical="center" wrapText="1"/>
    </xf>
    <xf numFmtId="0" fontId="136" fillId="45" borderId="39" xfId="68" applyFont="1" applyFill="1" applyBorder="1" applyAlignment="1">
      <alignment horizontal="center" vertical="center" wrapText="1"/>
    </xf>
    <xf numFmtId="0" fontId="136" fillId="45" borderId="47" xfId="68" applyFont="1" applyFill="1" applyBorder="1" applyAlignment="1">
      <alignment horizontal="center" vertical="center" wrapText="1"/>
    </xf>
    <xf numFmtId="0" fontId="136" fillId="3" borderId="18" xfId="68" applyFont="1" applyFill="1" applyBorder="1" applyAlignment="1">
      <alignment horizontal="center" vertical="center" wrapText="1"/>
    </xf>
    <xf numFmtId="0" fontId="136" fillId="3" borderId="34" xfId="68" applyFont="1" applyFill="1" applyBorder="1" applyAlignment="1">
      <alignment horizontal="center" vertical="center" wrapText="1"/>
    </xf>
    <xf numFmtId="0" fontId="136" fillId="3" borderId="22" xfId="68" applyFont="1" applyFill="1" applyBorder="1" applyAlignment="1">
      <alignment horizontal="center" vertical="center" wrapText="1"/>
    </xf>
    <xf numFmtId="0" fontId="136" fillId="3" borderId="91" xfId="68" applyFont="1" applyFill="1" applyBorder="1" applyAlignment="1">
      <alignment horizontal="center" vertical="center" wrapText="1"/>
    </xf>
    <xf numFmtId="0" fontId="136" fillId="3" borderId="67" xfId="68" applyFont="1" applyFill="1" applyBorder="1" applyAlignment="1">
      <alignment horizontal="center" vertical="center" wrapText="1"/>
    </xf>
    <xf numFmtId="0" fontId="136" fillId="45" borderId="14" xfId="68" applyFont="1" applyFill="1" applyBorder="1" applyAlignment="1">
      <alignment horizontal="center" vertical="center" wrapText="1"/>
    </xf>
    <xf numFmtId="0" fontId="136" fillId="45" borderId="50" xfId="68" applyFont="1" applyFill="1" applyBorder="1" applyAlignment="1">
      <alignment horizontal="center" vertical="center" wrapText="1"/>
    </xf>
    <xf numFmtId="0" fontId="136" fillId="3" borderId="87" xfId="68" applyFont="1" applyFill="1" applyBorder="1" applyAlignment="1">
      <alignment horizontal="center" vertical="center" wrapText="1"/>
    </xf>
    <xf numFmtId="0" fontId="136" fillId="3" borderId="31" xfId="68" applyFont="1" applyFill="1" applyBorder="1" applyAlignment="1">
      <alignment horizontal="center" vertical="center" wrapText="1"/>
    </xf>
    <xf numFmtId="0" fontId="136" fillId="3" borderId="37" xfId="68" applyFont="1" applyFill="1" applyBorder="1" applyAlignment="1">
      <alignment horizontal="center" vertical="center" wrapText="1"/>
    </xf>
    <xf numFmtId="0" fontId="134" fillId="0" borderId="35" xfId="68" applyFont="1" applyBorder="1" applyAlignment="1">
      <alignment vertical="center" wrapText="1"/>
    </xf>
    <xf numFmtId="0" fontId="134" fillId="0" borderId="35" xfId="68" applyFont="1" applyBorder="1" applyAlignment="1">
      <alignment horizontal="center" vertical="center" wrapText="1"/>
    </xf>
    <xf numFmtId="0" fontId="134" fillId="0" borderId="25" xfId="68" applyFont="1" applyBorder="1" applyAlignment="1">
      <alignment horizontal="center" vertical="center" wrapText="1"/>
    </xf>
    <xf numFmtId="0" fontId="134" fillId="0" borderId="35" xfId="68" applyFont="1" applyBorder="1" applyAlignment="1">
      <alignment vertical="top" wrapText="1"/>
    </xf>
    <xf numFmtId="0" fontId="134" fillId="0" borderId="25" xfId="68" applyFont="1" applyBorder="1" applyAlignment="1">
      <alignment vertical="center" wrapText="1"/>
    </xf>
    <xf numFmtId="0" fontId="134" fillId="0" borderId="25" xfId="68" applyFont="1" applyBorder="1" applyAlignment="1">
      <alignment vertical="top" wrapText="1"/>
    </xf>
    <xf numFmtId="0" fontId="137" fillId="2" borderId="50" xfId="68" applyFont="1" applyFill="1" applyBorder="1" applyAlignment="1">
      <alignment horizontal="center" vertical="center" wrapText="1"/>
    </xf>
    <xf numFmtId="0" fontId="79" fillId="18" borderId="14" xfId="68" applyFont="1" applyFill="1" applyBorder="1" applyAlignment="1">
      <alignment horizontal="left" vertical="center" wrapText="1"/>
    </xf>
    <xf numFmtId="0" fontId="79" fillId="18" borderId="15" xfId="68" applyFont="1" applyFill="1" applyBorder="1" applyAlignment="1">
      <alignment horizontal="left" vertical="center" wrapText="1"/>
    </xf>
    <xf numFmtId="0" fontId="135" fillId="4" borderId="0" xfId="6" applyFont="1" applyFill="1" applyBorder="1" applyAlignment="1" applyProtection="1">
      <alignment horizontal="left" vertical="center"/>
    </xf>
    <xf numFmtId="0" fontId="136" fillId="3" borderId="28" xfId="68" applyFont="1" applyFill="1" applyBorder="1" applyAlignment="1">
      <alignment horizontal="center" vertical="center" wrapText="1"/>
    </xf>
    <xf numFmtId="0" fontId="136" fillId="3" borderId="32" xfId="68" applyFont="1" applyFill="1" applyBorder="1" applyAlignment="1">
      <alignment horizontal="center" vertical="center" wrapText="1"/>
    </xf>
    <xf numFmtId="0" fontId="134" fillId="19" borderId="35" xfId="68" applyFont="1" applyFill="1" applyBorder="1" applyAlignment="1">
      <alignment vertical="top" wrapText="1"/>
    </xf>
    <xf numFmtId="0" fontId="138" fillId="4" borderId="35" xfId="68" applyFont="1" applyFill="1" applyBorder="1" applyAlignment="1">
      <alignment horizontal="left" vertical="center" wrapText="1"/>
    </xf>
    <xf numFmtId="0" fontId="138" fillId="4" borderId="35" xfId="68" applyFont="1" applyFill="1" applyBorder="1" applyAlignment="1">
      <alignment horizontal="center" vertical="center" wrapText="1"/>
    </xf>
    <xf numFmtId="9" fontId="138" fillId="4" borderId="35" xfId="68" applyNumberFormat="1" applyFont="1" applyFill="1" applyBorder="1" applyAlignment="1">
      <alignment horizontal="center" vertical="center" wrapText="1"/>
    </xf>
    <xf numFmtId="0" fontId="138" fillId="0" borderId="25" xfId="68" applyFont="1" applyBorder="1" applyAlignment="1">
      <alignment horizontal="center" vertical="center" wrapText="1"/>
    </xf>
    <xf numFmtId="0" fontId="139" fillId="0" borderId="0" xfId="68" applyFont="1" applyAlignment="1">
      <alignment horizontal="left" wrapText="1"/>
    </xf>
    <xf numFmtId="0" fontId="79" fillId="0" borderId="25" xfId="0" applyFont="1" applyBorder="1" applyAlignment="1">
      <alignment horizontal="center" vertical="center" wrapText="1"/>
    </xf>
    <xf numFmtId="0" fontId="135" fillId="0" borderId="0" xfId="6" applyFont="1" applyBorder="1" applyAlignment="1" applyProtection="1">
      <alignment horizontal="left" vertical="center"/>
    </xf>
    <xf numFmtId="0" fontId="136" fillId="3" borderId="26" xfId="68" applyFont="1" applyFill="1" applyBorder="1" applyAlignment="1">
      <alignment horizontal="center" vertical="center" wrapText="1"/>
    </xf>
    <xf numFmtId="0" fontId="136" fillId="3" borderId="51" xfId="68" applyFont="1" applyFill="1" applyBorder="1" applyAlignment="1">
      <alignment horizontal="center" vertical="center" wrapText="1"/>
    </xf>
    <xf numFmtId="0" fontId="136" fillId="3" borderId="38" xfId="68" applyFont="1" applyFill="1" applyBorder="1" applyAlignment="1">
      <alignment horizontal="center" vertical="center" wrapText="1"/>
    </xf>
    <xf numFmtId="9" fontId="138" fillId="0" borderId="25" xfId="68" applyNumberFormat="1" applyFont="1" applyBorder="1" applyAlignment="1">
      <alignment horizontal="center" vertical="center" wrapText="1"/>
    </xf>
    <xf numFmtId="0" fontId="79" fillId="18" borderId="16" xfId="68" applyFont="1" applyFill="1" applyBorder="1" applyAlignment="1">
      <alignment horizontal="left" vertical="center" wrapText="1"/>
    </xf>
    <xf numFmtId="0" fontId="6" fillId="0" borderId="0" xfId="0" applyFont="1"/>
    <xf numFmtId="0" fontId="109" fillId="2" borderId="107" xfId="0" applyFont="1" applyFill="1" applyBorder="1" applyAlignment="1">
      <alignment horizontal="center" vertical="center" wrapText="1"/>
    </xf>
    <xf numFmtId="0" fontId="109" fillId="2" borderId="0" xfId="0" applyFont="1" applyFill="1" applyAlignment="1">
      <alignment horizontal="center" vertical="center" wrapText="1"/>
    </xf>
    <xf numFmtId="0" fontId="140" fillId="0" borderId="25" xfId="0" applyFont="1" applyBorder="1" applyAlignment="1">
      <alignment horizontal="center" vertical="center" wrapText="1"/>
    </xf>
    <xf numFmtId="0" fontId="82" fillId="4" borderId="0" xfId="12" applyFont="1" applyFill="1" applyBorder="1" applyAlignment="1">
      <alignment vertical="center"/>
    </xf>
    <xf numFmtId="0" fontId="116" fillId="2" borderId="108" xfId="15" applyFont="1" applyFill="1" applyBorder="1" applyAlignment="1">
      <alignment horizontal="left" vertical="center" wrapText="1"/>
    </xf>
    <xf numFmtId="0" fontId="116" fillId="2" borderId="109" xfId="15" applyFont="1" applyFill="1" applyBorder="1" applyAlignment="1">
      <alignment horizontal="left" vertical="center" wrapText="1"/>
    </xf>
    <xf numFmtId="0" fontId="116" fillId="2" borderId="25" xfId="0" applyFont="1" applyFill="1" applyBorder="1" applyAlignment="1">
      <alignment vertical="center"/>
    </xf>
    <xf numFmtId="0" fontId="116" fillId="2" borderId="89" xfId="0" applyFont="1" applyFill="1" applyBorder="1" applyAlignment="1">
      <alignment horizontal="left" vertical="center" wrapText="1"/>
    </xf>
    <xf numFmtId="0" fontId="116" fillId="2" borderId="19" xfId="0" applyFont="1" applyFill="1" applyBorder="1" applyAlignment="1">
      <alignment horizontal="left" vertical="center" wrapText="1"/>
    </xf>
    <xf numFmtId="0" fontId="116" fillId="2" borderId="25" xfId="0" applyFont="1" applyFill="1" applyBorder="1"/>
    <xf numFmtId="0" fontId="116" fillId="2" borderId="25" xfId="0" applyFont="1" applyFill="1" applyBorder="1" applyAlignment="1">
      <alignment horizontal="center" vertical="center" wrapText="1"/>
    </xf>
    <xf numFmtId="0" fontId="83" fillId="0" borderId="25" xfId="59" applyFont="1" applyBorder="1" applyAlignment="1">
      <alignment horizontal="justify" vertical="top" wrapText="1"/>
    </xf>
    <xf numFmtId="0" fontId="83" fillId="0" borderId="22" xfId="59" applyFont="1" applyBorder="1" applyAlignment="1">
      <alignment horizontal="center" vertical="center" wrapText="1"/>
    </xf>
    <xf numFmtId="0" fontId="141" fillId="0" borderId="25" xfId="0" applyFont="1" applyBorder="1" applyAlignment="1">
      <alignment horizontal="center" vertical="center" wrapText="1"/>
    </xf>
    <xf numFmtId="0" fontId="83" fillId="0" borderId="35" xfId="59" applyFont="1" applyBorder="1" applyAlignment="1">
      <alignment horizontal="center" vertical="center" wrapText="1"/>
    </xf>
    <xf numFmtId="0" fontId="83" fillId="0" borderId="25" xfId="59" applyFont="1" applyBorder="1" applyAlignment="1">
      <alignment horizontal="justify" vertical="justify" wrapText="1"/>
    </xf>
    <xf numFmtId="0" fontId="83" fillId="0" borderId="25" xfId="59" applyFont="1" applyBorder="1" applyAlignment="1">
      <alignment vertical="top" wrapText="1"/>
    </xf>
    <xf numFmtId="0" fontId="83" fillId="0" borderId="25" xfId="59" applyFont="1" applyBorder="1" applyAlignment="1">
      <alignment vertical="center" wrapText="1"/>
    </xf>
    <xf numFmtId="0" fontId="83" fillId="0" borderId="25" xfId="59" applyFont="1" applyBorder="1" applyAlignment="1">
      <alignment horizontal="justify" vertical="top"/>
    </xf>
    <xf numFmtId="0" fontId="83" fillId="0" borderId="0" xfId="0" applyFont="1"/>
    <xf numFmtId="0" fontId="140" fillId="0" borderId="50" xfId="0" applyFont="1" applyBorder="1" applyAlignment="1">
      <alignment horizontal="center" vertical="center" wrapText="1"/>
    </xf>
    <xf numFmtId="0" fontId="0" fillId="4" borderId="0" xfId="0" applyFill="1"/>
    <xf numFmtId="0" fontId="3" fillId="49" borderId="110" xfId="15" applyFont="1" applyFill="1" applyBorder="1" applyAlignment="1">
      <alignment horizontal="left" vertical="center" wrapText="1"/>
    </xf>
    <xf numFmtId="0" fontId="3" fillId="49" borderId="19" xfId="15" applyFont="1" applyFill="1" applyBorder="1" applyAlignment="1">
      <alignment horizontal="left" vertical="center" wrapText="1"/>
    </xf>
    <xf numFmtId="0" fontId="142" fillId="2" borderId="25" xfId="0" applyFont="1" applyFill="1" applyBorder="1"/>
    <xf numFmtId="0" fontId="142" fillId="2" borderId="11" xfId="0" applyFont="1" applyFill="1" applyBorder="1" applyAlignment="1">
      <alignment horizontal="left" wrapText="1"/>
    </xf>
    <xf numFmtId="0" fontId="142" fillId="2" borderId="12" xfId="0" applyFont="1" applyFill="1" applyBorder="1" applyAlignment="1">
      <alignment horizontal="left" wrapText="1"/>
    </xf>
    <xf numFmtId="0" fontId="142" fillId="2" borderId="25" xfId="0" applyFont="1" applyFill="1" applyBorder="1" applyAlignment="1">
      <alignment horizontal="center" vertical="center" wrapText="1"/>
    </xf>
    <xf numFmtId="0" fontId="143" fillId="2" borderId="25" xfId="0" applyFont="1" applyFill="1" applyBorder="1" applyAlignment="1">
      <alignment horizontal="center" vertical="center" wrapText="1"/>
    </xf>
    <xf numFmtId="0" fontId="144" fillId="4" borderId="25" xfId="58" applyFont="1" applyFill="1" applyBorder="1" applyAlignment="1">
      <alignment horizontal="justify" vertical="justify" wrapText="1"/>
    </xf>
    <xf numFmtId="0" fontId="98" fillId="0" borderId="22" xfId="0" applyFont="1" applyBorder="1" applyAlignment="1">
      <alignment horizontal="justify" vertical="center" wrapText="1"/>
    </xf>
    <xf numFmtId="0" fontId="98" fillId="0" borderId="32" xfId="0" applyFont="1" applyBorder="1" applyAlignment="1">
      <alignment horizontal="justify" vertical="center" wrapText="1"/>
    </xf>
    <xf numFmtId="0" fontId="98" fillId="0" borderId="35" xfId="0" applyFont="1" applyBorder="1" applyAlignment="1">
      <alignment horizontal="justify" vertical="center" wrapText="1"/>
    </xf>
    <xf numFmtId="0" fontId="6" fillId="0" borderId="25" xfId="0" applyFont="1" applyBorder="1" applyAlignment="1">
      <alignment horizontal="left" vertical="top" wrapText="1"/>
    </xf>
    <xf numFmtId="0" fontId="6" fillId="0" borderId="25" xfId="0" applyFont="1" applyBorder="1" applyAlignment="1">
      <alignment vertical="top" wrapText="1"/>
    </xf>
    <xf numFmtId="0" fontId="145" fillId="55" borderId="25" xfId="0" applyFont="1" applyFill="1" applyBorder="1" applyAlignment="1">
      <alignment vertical="center" wrapText="1"/>
    </xf>
    <xf numFmtId="0" fontId="65" fillId="0" borderId="0" xfId="77"/>
    <xf numFmtId="0" fontId="146" fillId="0" borderId="0" xfId="77" applyFont="1"/>
    <xf numFmtId="0" fontId="146" fillId="4" borderId="0" xfId="77" applyFont="1" applyFill="1"/>
    <xf numFmtId="0" fontId="63" fillId="4" borderId="0" xfId="77" applyFont="1" applyFill="1"/>
    <xf numFmtId="0" fontId="147" fillId="0" borderId="0" xfId="67" applyFont="1"/>
    <xf numFmtId="0" fontId="80" fillId="0" borderId="0" xfId="77" applyFont="1"/>
    <xf numFmtId="0" fontId="136" fillId="4" borderId="0" xfId="67" applyFont="1" applyFill="1" applyAlignment="1">
      <alignment horizontal="center" vertical="center" wrapText="1"/>
    </xf>
    <xf numFmtId="0" fontId="1" fillId="2" borderId="108" xfId="15" applyFont="1" applyFill="1" applyBorder="1" applyAlignment="1">
      <alignment horizontal="left" vertical="center" wrapText="1"/>
    </xf>
    <xf numFmtId="0" fontId="1" fillId="2" borderId="109" xfId="15" applyFont="1" applyFill="1" applyBorder="1" applyAlignment="1">
      <alignment horizontal="left" vertical="center" wrapText="1"/>
    </xf>
    <xf numFmtId="0" fontId="148" fillId="49" borderId="111" xfId="15" applyFont="1" applyFill="1" applyBorder="1" applyAlignment="1">
      <alignment horizontal="left" vertical="top" wrapText="1"/>
    </xf>
    <xf numFmtId="0" fontId="148" fillId="49" borderId="73" xfId="15" applyFont="1" applyFill="1" applyBorder="1" applyAlignment="1">
      <alignment horizontal="left" vertical="top" wrapText="1"/>
    </xf>
    <xf numFmtId="0" fontId="109" fillId="2" borderId="17" xfId="77" applyFont="1" applyFill="1" applyBorder="1" applyAlignment="1">
      <alignment horizontal="center" vertical="center"/>
    </xf>
    <xf numFmtId="0" fontId="109" fillId="2" borderId="68" xfId="77" applyFont="1" applyFill="1" applyBorder="1" applyAlignment="1">
      <alignment horizontal="center" vertical="center"/>
    </xf>
    <xf numFmtId="0" fontId="83" fillId="28" borderId="67" xfId="77" applyFont="1" applyFill="1" applyBorder="1" applyAlignment="1">
      <alignment vertical="center" wrapText="1"/>
    </xf>
    <xf numFmtId="0" fontId="83" fillId="28" borderId="73" xfId="77" applyFont="1" applyFill="1" applyBorder="1" applyAlignment="1">
      <alignment vertical="center" wrapText="1"/>
    </xf>
    <xf numFmtId="0" fontId="149" fillId="56" borderId="2" xfId="77" applyFont="1" applyFill="1" applyBorder="1" applyAlignment="1">
      <alignment horizontal="center" vertical="center" wrapText="1"/>
    </xf>
    <xf numFmtId="0" fontId="82" fillId="56" borderId="112" xfId="77" applyFont="1" applyFill="1" applyBorder="1" applyAlignment="1">
      <alignment horizontal="center" vertical="center" wrapText="1"/>
    </xf>
    <xf numFmtId="0" fontId="82" fillId="56" borderId="113" xfId="77" applyFont="1" applyFill="1" applyBorder="1" applyAlignment="1">
      <alignment horizontal="center" vertical="center" wrapText="1"/>
    </xf>
    <xf numFmtId="0" fontId="149" fillId="56" borderId="78" xfId="77" applyFont="1" applyFill="1" applyBorder="1" applyAlignment="1">
      <alignment horizontal="center" vertical="center" wrapText="1"/>
    </xf>
    <xf numFmtId="0" fontId="82" fillId="56" borderId="114" xfId="77" applyFont="1" applyFill="1" applyBorder="1" applyAlignment="1">
      <alignment horizontal="center" vertical="center" wrapText="1"/>
    </xf>
    <xf numFmtId="0" fontId="82" fillId="56" borderId="115" xfId="77" applyFont="1" applyFill="1" applyBorder="1" applyAlignment="1">
      <alignment horizontal="center" vertical="center" wrapText="1"/>
    </xf>
    <xf numFmtId="0" fontId="149" fillId="56" borderId="91" xfId="77" applyFont="1" applyFill="1" applyBorder="1" applyAlignment="1">
      <alignment horizontal="center" vertical="center" wrapText="1"/>
    </xf>
    <xf numFmtId="0" fontId="149" fillId="56" borderId="116" xfId="77" applyFont="1" applyFill="1" applyBorder="1" applyAlignment="1">
      <alignment horizontal="center" vertical="center"/>
    </xf>
    <xf numFmtId="0" fontId="149" fillId="56" borderId="117" xfId="77" applyFont="1" applyFill="1" applyBorder="1" applyAlignment="1">
      <alignment horizontal="center" vertical="center"/>
    </xf>
    <xf numFmtId="0" fontId="80" fillId="0" borderId="35" xfId="77" applyFont="1" applyBorder="1" applyAlignment="1">
      <alignment horizontal="center" wrapText="1"/>
    </xf>
    <xf numFmtId="0" fontId="80" fillId="0" borderId="35" xfId="77" applyFont="1" applyBorder="1" applyAlignment="1">
      <alignment horizontal="center" vertical="center" wrapText="1"/>
    </xf>
    <xf numFmtId="0" fontId="80" fillId="0" borderId="35" xfId="78" applyFont="1" applyBorder="1" applyAlignment="1">
      <alignment horizontal="center" vertical="center"/>
    </xf>
    <xf numFmtId="0" fontId="80" fillId="4" borderId="0" xfId="77" applyFont="1" applyFill="1"/>
    <xf numFmtId="0" fontId="79" fillId="4" borderId="0" xfId="77" applyFont="1" applyFill="1"/>
    <xf numFmtId="0" fontId="150" fillId="4" borderId="0" xfId="77" applyFont="1" applyFill="1"/>
    <xf numFmtId="0" fontId="82" fillId="4" borderId="0" xfId="77" applyFont="1" applyFill="1"/>
    <xf numFmtId="0" fontId="151" fillId="4" borderId="0" xfId="77" applyFont="1" applyFill="1"/>
    <xf numFmtId="0" fontId="140" fillId="0" borderId="76" xfId="0" applyFont="1" applyBorder="1" applyAlignment="1">
      <alignment horizontal="center" vertical="center" wrapText="1"/>
    </xf>
    <xf numFmtId="0" fontId="147" fillId="4" borderId="0" xfId="67" applyFont="1" applyFill="1"/>
    <xf numFmtId="0" fontId="82" fillId="4" borderId="0" xfId="12" applyFont="1" applyFill="1" applyBorder="1" applyAlignment="1">
      <alignment horizontal="center" vertical="center"/>
    </xf>
    <xf numFmtId="0" fontId="80" fillId="28" borderId="73" xfId="77" applyFont="1" applyFill="1" applyBorder="1"/>
    <xf numFmtId="0" fontId="149" fillId="56" borderId="112" xfId="77" applyFont="1" applyFill="1" applyBorder="1" applyAlignment="1">
      <alignment horizontal="center" vertical="center" wrapText="1"/>
    </xf>
    <xf numFmtId="0" fontId="149" fillId="56" borderId="113" xfId="77" applyFont="1" applyFill="1" applyBorder="1" applyAlignment="1">
      <alignment horizontal="center" vertical="center" wrapText="1"/>
    </xf>
    <xf numFmtId="0" fontId="149" fillId="56" borderId="3" xfId="77" applyFont="1" applyFill="1" applyBorder="1" applyAlignment="1">
      <alignment horizontal="center" vertical="center" wrapText="1"/>
    </xf>
    <xf numFmtId="0" fontId="149" fillId="56" borderId="6" xfId="77" applyFont="1" applyFill="1" applyBorder="1" applyAlignment="1">
      <alignment horizontal="center" vertical="center" wrapText="1"/>
    </xf>
    <xf numFmtId="0" fontId="149" fillId="56" borderId="114" xfId="77" applyFont="1" applyFill="1" applyBorder="1" applyAlignment="1">
      <alignment horizontal="center" vertical="center"/>
    </xf>
    <xf numFmtId="0" fontId="149" fillId="56" borderId="115" xfId="77" applyFont="1" applyFill="1" applyBorder="1" applyAlignment="1">
      <alignment horizontal="center" vertical="center"/>
    </xf>
    <xf numFmtId="0" fontId="149" fillId="56" borderId="48" xfId="77" applyFont="1" applyFill="1" applyBorder="1" applyAlignment="1">
      <alignment horizontal="center" vertical="center" wrapText="1"/>
    </xf>
    <xf numFmtId="0" fontId="149" fillId="56" borderId="51" xfId="77" applyFont="1" applyFill="1" applyBorder="1" applyAlignment="1">
      <alignment horizontal="center" vertical="center" wrapText="1"/>
    </xf>
    <xf numFmtId="0" fontId="149" fillId="56" borderId="34" xfId="77" applyFont="1" applyFill="1" applyBorder="1" applyAlignment="1">
      <alignment horizontal="center" vertical="center" wrapText="1"/>
    </xf>
    <xf numFmtId="0" fontId="149" fillId="56" borderId="33" xfId="77" applyFont="1" applyFill="1" applyBorder="1" applyAlignment="1">
      <alignment horizontal="center" vertical="center" wrapText="1"/>
    </xf>
    <xf numFmtId="0" fontId="149" fillId="56" borderId="31" xfId="77" applyFont="1" applyFill="1" applyBorder="1" applyAlignment="1">
      <alignment horizontal="center" vertical="center" wrapText="1"/>
    </xf>
    <xf numFmtId="0" fontId="149" fillId="56" borderId="38" xfId="77" applyFont="1" applyFill="1" applyBorder="1" applyAlignment="1">
      <alignment horizontal="center" vertical="center" wrapText="1"/>
    </xf>
    <xf numFmtId="0" fontId="80" fillId="0" borderId="35" xfId="77" applyFont="1" applyBorder="1" applyAlignment="1">
      <alignment horizontal="center" vertical="center"/>
    </xf>
    <xf numFmtId="0" fontId="65" fillId="0" borderId="0" xfId="71" applyAlignment="1">
      <alignment vertical="center"/>
    </xf>
    <xf numFmtId="0" fontId="152" fillId="0" borderId="0" xfId="71" applyFont="1"/>
    <xf numFmtId="0" fontId="65" fillId="0" borderId="0" xfId="71"/>
    <xf numFmtId="2" fontId="65" fillId="0" borderId="0" xfId="71" applyNumberFormat="1"/>
    <xf numFmtId="0" fontId="65" fillId="0" borderId="0" xfId="71" applyAlignment="1">
      <alignment horizontal="center"/>
    </xf>
    <xf numFmtId="0" fontId="1" fillId="2" borderId="118" xfId="58" applyFont="1" applyFill="1" applyBorder="1" applyAlignment="1">
      <alignment horizontal="center" vertical="center" wrapText="1"/>
    </xf>
    <xf numFmtId="0" fontId="1" fillId="2" borderId="119" xfId="58" applyFont="1" applyFill="1" applyBorder="1" applyAlignment="1">
      <alignment horizontal="center" vertical="center" wrapText="1"/>
    </xf>
    <xf numFmtId="0" fontId="153" fillId="0" borderId="118" xfId="58" applyFont="1" applyBorder="1" applyAlignment="1">
      <alignment horizontal="center" vertical="center"/>
    </xf>
    <xf numFmtId="0" fontId="153" fillId="0" borderId="119" xfId="58" applyFont="1" applyBorder="1" applyAlignment="1">
      <alignment horizontal="center" vertical="center"/>
    </xf>
    <xf numFmtId="0" fontId="3" fillId="30" borderId="14" xfId="15" applyFont="1" applyFill="1" applyBorder="1" applyAlignment="1" applyProtection="1">
      <alignment horizontal="center" vertical="center"/>
      <protection locked="0"/>
    </xf>
    <xf numFmtId="0" fontId="148" fillId="30" borderId="16" xfId="15" applyFont="1" applyFill="1" applyBorder="1" applyAlignment="1" applyProtection="1">
      <alignment horizontal="center" vertical="center"/>
      <protection locked="0"/>
    </xf>
    <xf numFmtId="0" fontId="154" fillId="4" borderId="14" xfId="71" applyFont="1" applyFill="1" applyBorder="1" applyAlignment="1">
      <alignment horizontal="left" vertical="top"/>
    </xf>
    <xf numFmtId="0" fontId="154" fillId="4" borderId="15" xfId="71" applyFont="1" applyFill="1" applyBorder="1" applyAlignment="1">
      <alignment horizontal="left" vertical="top"/>
    </xf>
    <xf numFmtId="0" fontId="93" fillId="49" borderId="14" xfId="15" applyFont="1" applyFill="1" applyBorder="1" applyAlignment="1">
      <alignment horizontal="left" vertical="top" wrapText="1"/>
    </xf>
    <xf numFmtId="0" fontId="3" fillId="49" borderId="15" xfId="15" applyFont="1" applyFill="1" applyBorder="1" applyAlignment="1">
      <alignment horizontal="left" vertical="top" wrapText="1"/>
    </xf>
    <xf numFmtId="0" fontId="3" fillId="49" borderId="16" xfId="15" applyFont="1" applyFill="1" applyBorder="1" applyAlignment="1">
      <alignment horizontal="left" vertical="top" wrapText="1"/>
    </xf>
    <xf numFmtId="0" fontId="65" fillId="4" borderId="0" xfId="71" applyFill="1"/>
    <xf numFmtId="0" fontId="65" fillId="4" borderId="0" xfId="71" applyFill="1" applyAlignment="1">
      <alignment horizontal="center" vertical="center"/>
    </xf>
    <xf numFmtId="0" fontId="72" fillId="4" borderId="0" xfId="71" applyFont="1" applyFill="1" applyAlignment="1">
      <alignment horizontal="center" vertical="center"/>
    </xf>
    <xf numFmtId="2" fontId="112" fillId="4" borderId="0" xfId="71" applyNumberFormat="1" applyFont="1" applyFill="1" applyAlignment="1">
      <alignment horizontal="left" vertical="top" wrapText="1"/>
    </xf>
    <xf numFmtId="0" fontId="112" fillId="4" borderId="0" xfId="71" applyFont="1" applyFill="1" applyAlignment="1">
      <alignment horizontal="left" vertical="top" wrapText="1"/>
    </xf>
    <xf numFmtId="0" fontId="65" fillId="4" borderId="0" xfId="71" applyFill="1" applyAlignment="1">
      <alignment horizontal="left" vertical="center"/>
    </xf>
    <xf numFmtId="0" fontId="152" fillId="4" borderId="0" xfId="71" applyFont="1" applyFill="1" applyAlignment="1" applyProtection="1">
      <alignment horizontal="center" vertical="center" wrapText="1"/>
      <protection locked="0"/>
    </xf>
    <xf numFmtId="189" fontId="152" fillId="4" borderId="0" xfId="71" applyNumberFormat="1" applyFont="1" applyFill="1" applyAlignment="1" applyProtection="1">
      <alignment horizontal="center" vertical="center"/>
      <protection locked="0"/>
    </xf>
    <xf numFmtId="0" fontId="1" fillId="57" borderId="39" xfId="0" applyFont="1" applyFill="1" applyBorder="1" applyAlignment="1">
      <alignment horizontal="center" vertical="center"/>
    </xf>
    <xf numFmtId="0" fontId="155" fillId="57" borderId="45" xfId="0" applyFont="1" applyFill="1" applyBorder="1" applyAlignment="1">
      <alignment horizontal="center" vertical="center" wrapText="1"/>
    </xf>
    <xf numFmtId="0" fontId="1" fillId="57" borderId="45" xfId="0" applyFont="1" applyFill="1" applyBorder="1" applyAlignment="1">
      <alignment horizontal="center" vertical="center"/>
    </xf>
    <xf numFmtId="0" fontId="1" fillId="57" borderId="47" xfId="0" applyFont="1" applyFill="1" applyBorder="1" applyAlignment="1">
      <alignment horizontal="center" vertical="center" wrapText="1"/>
    </xf>
    <xf numFmtId="0" fontId="97" fillId="4" borderId="35" xfId="0" applyFont="1" applyFill="1" applyBorder="1" applyAlignment="1">
      <alignment horizontal="center" vertical="center"/>
    </xf>
    <xf numFmtId="0" fontId="30" fillId="4" borderId="25" xfId="72" applyFont="1" applyFill="1" applyBorder="1" applyAlignment="1">
      <alignment horizontal="justify" vertical="center" wrapText="1"/>
    </xf>
    <xf numFmtId="0" fontId="156" fillId="4" borderId="25" xfId="58" applyFont="1" applyFill="1" applyBorder="1" applyAlignment="1">
      <alignment horizontal="justify" vertical="center" wrapText="1"/>
    </xf>
    <xf numFmtId="0" fontId="97" fillId="4" borderId="25" xfId="0" applyFont="1" applyFill="1" applyBorder="1" applyAlignment="1">
      <alignment horizontal="center" vertical="center"/>
    </xf>
    <xf numFmtId="0" fontId="152" fillId="0" borderId="25" xfId="72" applyFont="1" applyBorder="1" applyAlignment="1" applyProtection="1">
      <alignment horizontal="justify" vertical="center" wrapText="1"/>
      <protection locked="0"/>
    </xf>
    <xf numFmtId="0" fontId="22" fillId="4" borderId="0" xfId="71" applyFont="1" applyFill="1" applyAlignment="1">
      <alignment horizontal="center" vertical="center" wrapText="1"/>
    </xf>
    <xf numFmtId="2" fontId="157" fillId="4" borderId="0" xfId="71" applyNumberFormat="1" applyFont="1" applyFill="1" applyAlignment="1">
      <alignment horizontal="center" vertical="center" wrapText="1"/>
    </xf>
    <xf numFmtId="2" fontId="22" fillId="4" borderId="0" xfId="71" applyNumberFormat="1" applyFont="1" applyFill="1" applyAlignment="1">
      <alignment horizontal="center" vertical="center" wrapText="1"/>
    </xf>
    <xf numFmtId="0" fontId="141" fillId="0" borderId="73" xfId="0" applyFont="1" applyBorder="1" applyAlignment="1">
      <alignment horizontal="left" vertical="top" wrapText="1"/>
    </xf>
    <xf numFmtId="0" fontId="30" fillId="4" borderId="0" xfId="71" applyFont="1" applyFill="1" applyAlignment="1">
      <alignment horizontal="left" vertical="center" wrapText="1"/>
    </xf>
    <xf numFmtId="0" fontId="113" fillId="56" borderId="17" xfId="71" applyFont="1" applyFill="1" applyBorder="1" applyAlignment="1">
      <alignment horizontal="left" vertical="top" wrapText="1"/>
    </xf>
    <xf numFmtId="0" fontId="113" fillId="56" borderId="68" xfId="71" applyFont="1" applyFill="1" applyBorder="1" applyAlignment="1">
      <alignment horizontal="left" vertical="top" wrapText="1"/>
    </xf>
    <xf numFmtId="0" fontId="113" fillId="56" borderId="18" xfId="71" applyFont="1" applyFill="1" applyBorder="1" applyAlignment="1">
      <alignment horizontal="left" vertical="top" wrapText="1"/>
    </xf>
    <xf numFmtId="0" fontId="113" fillId="56" borderId="1" xfId="71" applyFont="1" applyFill="1" applyBorder="1" applyAlignment="1">
      <alignment horizontal="left" vertical="top" wrapText="1"/>
    </xf>
    <xf numFmtId="0" fontId="113" fillId="56" borderId="0" xfId="71" applyFont="1" applyFill="1" applyAlignment="1">
      <alignment horizontal="left" vertical="top" wrapText="1"/>
    </xf>
    <xf numFmtId="0" fontId="113" fillId="56" borderId="20" xfId="71" applyFont="1" applyFill="1" applyBorder="1" applyAlignment="1">
      <alignment horizontal="left" vertical="top" wrapText="1"/>
    </xf>
    <xf numFmtId="0" fontId="65" fillId="4" borderId="0" xfId="71" applyFill="1" applyAlignment="1">
      <alignment horizontal="center" vertical="center" wrapText="1"/>
    </xf>
    <xf numFmtId="0" fontId="65" fillId="4" borderId="0" xfId="71" applyFill="1" applyAlignment="1">
      <alignment horizontal="center"/>
    </xf>
    <xf numFmtId="0" fontId="65" fillId="4" borderId="0" xfId="71" applyFill="1" applyAlignment="1">
      <alignment vertical="center"/>
    </xf>
    <xf numFmtId="0" fontId="113" fillId="56" borderId="67" xfId="71" applyFont="1" applyFill="1" applyBorder="1" applyAlignment="1">
      <alignment horizontal="left" vertical="top" wrapText="1"/>
    </xf>
    <xf numFmtId="0" fontId="113" fillId="56" borderId="73" xfId="71" applyFont="1" applyFill="1" applyBorder="1" applyAlignment="1">
      <alignment horizontal="left" vertical="top" wrapText="1"/>
    </xf>
    <xf numFmtId="0" fontId="113" fillId="56" borderId="87" xfId="71" applyFont="1" applyFill="1" applyBorder="1" applyAlignment="1">
      <alignment horizontal="left" vertical="top" wrapText="1"/>
    </xf>
    <xf numFmtId="2" fontId="65" fillId="4" borderId="0" xfId="71" applyNumberFormat="1" applyFill="1"/>
    <xf numFmtId="0" fontId="65" fillId="4" borderId="0" xfId="71" applyFill="1" applyAlignment="1">
      <alignment horizontal="left" vertical="top" wrapText="1"/>
    </xf>
    <xf numFmtId="2" fontId="72" fillId="4" borderId="0" xfId="71" applyNumberFormat="1" applyFont="1" applyFill="1"/>
    <xf numFmtId="0" fontId="153" fillId="0" borderId="120" xfId="58" applyFont="1" applyBorder="1" applyAlignment="1">
      <alignment horizontal="center" vertical="center"/>
    </xf>
    <xf numFmtId="0" fontId="154" fillId="4" borderId="16" xfId="71" applyFont="1" applyFill="1" applyBorder="1" applyAlignment="1">
      <alignment horizontal="left" vertical="top"/>
    </xf>
    <xf numFmtId="0" fontId="158" fillId="4" borderId="0" xfId="6" applyFill="1" applyBorder="1" applyAlignment="1" applyProtection="1"/>
    <xf numFmtId="0" fontId="158" fillId="4" borderId="0" xfId="6" applyFill="1" applyAlignment="1" applyProtection="1"/>
    <xf numFmtId="0" fontId="152" fillId="4" borderId="0" xfId="71" applyFont="1" applyFill="1" applyAlignment="1">
      <alignment vertical="center" wrapText="1"/>
    </xf>
    <xf numFmtId="0" fontId="152" fillId="4" borderId="0" xfId="71" applyFont="1" applyFill="1"/>
    <xf numFmtId="0" fontId="65" fillId="4" borderId="0" xfId="71" applyFill="1" applyAlignment="1">
      <alignment vertical="center" wrapText="1"/>
    </xf>
    <xf numFmtId="0" fontId="1" fillId="2" borderId="121" xfId="0" applyFont="1" applyFill="1" applyBorder="1" applyAlignment="1">
      <alignment horizontal="center" vertical="center"/>
    </xf>
    <xf numFmtId="0" fontId="1" fillId="2" borderId="122" xfId="0" applyFont="1" applyFill="1" applyBorder="1" applyAlignment="1">
      <alignment horizontal="center" vertical="center"/>
    </xf>
    <xf numFmtId="0" fontId="153" fillId="0" borderId="109" xfId="0" applyFont="1" applyBorder="1" applyAlignment="1">
      <alignment horizontal="right" vertical="center"/>
    </xf>
    <xf numFmtId="0" fontId="1" fillId="4" borderId="0" xfId="0" applyFont="1" applyFill="1" applyAlignment="1">
      <alignment horizontal="center" vertical="center"/>
    </xf>
    <xf numFmtId="0" fontId="159" fillId="4" borderId="0" xfId="6" applyFont="1" applyFill="1" applyBorder="1" applyAlignment="1" applyProtection="1">
      <alignment vertical="center" wrapText="1"/>
    </xf>
    <xf numFmtId="0" fontId="3" fillId="28" borderId="123" xfId="15" applyFont="1" applyFill="1" applyBorder="1" applyAlignment="1">
      <alignment horizontal="left" vertical="center" wrapText="1"/>
    </xf>
    <xf numFmtId="0" fontId="3" fillId="28" borderId="0" xfId="15" applyFont="1" applyFill="1" applyBorder="1" applyAlignment="1">
      <alignment horizontal="left" vertical="center" wrapText="1"/>
    </xf>
    <xf numFmtId="0" fontId="160" fillId="4" borderId="0" xfId="68" applyFont="1" applyFill="1" applyAlignment="1">
      <alignment horizontal="center" wrapText="1"/>
    </xf>
    <xf numFmtId="0" fontId="113" fillId="0" borderId="0" xfId="0" applyFont="1" applyAlignment="1">
      <alignment vertical="center" wrapText="1"/>
    </xf>
    <xf numFmtId="0" fontId="161" fillId="4" borderId="0" xfId="0" applyFont="1" applyFill="1"/>
    <xf numFmtId="0" fontId="161" fillId="0" borderId="0" xfId="0" applyFont="1"/>
    <xf numFmtId="0" fontId="152" fillId="4" borderId="0" xfId="71" applyFont="1" applyFill="1" applyAlignment="1" applyProtection="1">
      <alignment vertical="center" wrapText="1"/>
      <protection locked="0"/>
    </xf>
    <xf numFmtId="0" fontId="84" fillId="4" borderId="0" xfId="58" applyFont="1" applyFill="1" applyAlignment="1">
      <alignment horizontal="left" vertical="center" wrapText="1"/>
    </xf>
    <xf numFmtId="0" fontId="22" fillId="4" borderId="0" xfId="71" applyFont="1" applyFill="1" applyAlignment="1">
      <alignment vertical="center" wrapText="1"/>
    </xf>
    <xf numFmtId="0" fontId="23" fillId="4" borderId="0" xfId="71" applyFont="1" applyFill="1" applyAlignment="1">
      <alignment horizontal="center" vertical="center"/>
    </xf>
    <xf numFmtId="0" fontId="23" fillId="4" borderId="0" xfId="71" applyFont="1" applyFill="1" applyAlignment="1">
      <alignment horizontal="left" vertical="center" wrapText="1"/>
    </xf>
    <xf numFmtId="2" fontId="23" fillId="4" borderId="0" xfId="71" applyNumberFormat="1" applyFont="1" applyFill="1" applyAlignment="1">
      <alignment vertical="center"/>
    </xf>
    <xf numFmtId="1" fontId="23" fillId="4" borderId="0" xfId="71" applyNumberFormat="1" applyFont="1" applyFill="1" applyAlignment="1">
      <alignment horizontal="center" vertical="center"/>
    </xf>
    <xf numFmtId="0" fontId="30" fillId="4" borderId="0" xfId="71" applyFont="1" applyFill="1" applyAlignment="1">
      <alignment horizontal="center" vertical="center"/>
    </xf>
    <xf numFmtId="1" fontId="30" fillId="4" borderId="0" xfId="71" applyNumberFormat="1" applyFont="1" applyFill="1" applyAlignment="1">
      <alignment horizontal="center" vertical="center"/>
    </xf>
    <xf numFmtId="0" fontId="65" fillId="4" borderId="0" xfId="71" applyFill="1" applyAlignment="1">
      <alignment vertical="top" wrapText="1"/>
    </xf>
    <xf numFmtId="0" fontId="65" fillId="0" borderId="0" xfId="71" applyAlignment="1">
      <alignment vertical="top" wrapText="1"/>
    </xf>
    <xf numFmtId="0" fontId="65" fillId="0" borderId="0" xfId="71" applyAlignment="1">
      <alignment horizontal="left" vertical="top" wrapText="1"/>
    </xf>
    <xf numFmtId="2" fontId="72" fillId="0" borderId="0" xfId="71" applyNumberFormat="1" applyFont="1"/>
    <xf numFmtId="189" fontId="162" fillId="4" borderId="0" xfId="71" applyNumberFormat="1" applyFont="1" applyFill="1" applyAlignment="1">
      <alignment horizontal="center" vertical="center"/>
    </xf>
    <xf numFmtId="189" fontId="152" fillId="0" borderId="0" xfId="71" applyNumberFormat="1" applyFont="1" applyAlignment="1" applyProtection="1">
      <alignment horizontal="center" vertical="center"/>
      <protection locked="0"/>
    </xf>
    <xf numFmtId="0" fontId="22" fillId="0" borderId="0" xfId="71" applyFont="1" applyAlignment="1">
      <alignment horizontal="center" vertical="center" wrapText="1"/>
    </xf>
    <xf numFmtId="2" fontId="30" fillId="4" borderId="0" xfId="71" applyNumberFormat="1" applyFont="1" applyFill="1" applyAlignment="1">
      <alignment vertical="center"/>
    </xf>
    <xf numFmtId="0" fontId="163" fillId="4" borderId="0" xfId="71" applyFont="1" applyFill="1" applyAlignment="1">
      <alignment vertical="center" wrapText="1"/>
    </xf>
    <xf numFmtId="0" fontId="65" fillId="0" borderId="0" xfId="71" applyAlignment="1">
      <alignment horizontal="center" vertical="center"/>
    </xf>
    <xf numFmtId="0" fontId="65" fillId="0" borderId="0" xfId="71" applyAlignment="1">
      <alignment horizontal="center" vertical="center" wrapText="1"/>
    </xf>
    <xf numFmtId="0" fontId="65" fillId="0" borderId="0" xfId="71" applyAlignment="1">
      <alignment vertical="center" wrapText="1"/>
    </xf>
    <xf numFmtId="2" fontId="162" fillId="0" borderId="0" xfId="71" applyNumberFormat="1" applyFont="1" applyAlignment="1">
      <alignment horizontal="center" vertical="center"/>
    </xf>
    <xf numFmtId="2" fontId="154" fillId="0" borderId="0" xfId="71" applyNumberFormat="1" applyFont="1" applyAlignment="1">
      <alignment horizontal="center" vertical="center"/>
    </xf>
    <xf numFmtId="0" fontId="164" fillId="0" borderId="0" xfId="71" applyFont="1" applyAlignment="1">
      <alignment horizontal="center" vertical="center" wrapText="1"/>
    </xf>
    <xf numFmtId="0" fontId="152" fillId="0" borderId="0" xfId="71" applyFont="1" applyAlignment="1">
      <alignment horizontal="center"/>
    </xf>
    <xf numFmtId="0" fontId="22" fillId="0" borderId="0" xfId="71" applyFont="1" applyAlignment="1">
      <alignment vertical="center" wrapText="1"/>
    </xf>
    <xf numFmtId="0" fontId="152" fillId="0" borderId="0" xfId="71" applyFont="1" applyAlignment="1">
      <alignment vertical="center" wrapText="1"/>
    </xf>
    <xf numFmtId="0" fontId="116" fillId="4" borderId="0" xfId="58" applyFont="1" applyFill="1" applyAlignment="1">
      <alignment vertical="center" wrapText="1"/>
    </xf>
    <xf numFmtId="0" fontId="3" fillId="4" borderId="0" xfId="15" applyFont="1" applyFill="1" applyBorder="1" applyAlignment="1" applyProtection="1">
      <alignment vertical="center" wrapText="1"/>
      <protection locked="0"/>
    </xf>
    <xf numFmtId="0" fontId="165" fillId="4" borderId="0" xfId="71" applyFont="1" applyFill="1"/>
    <xf numFmtId="0" fontId="3" fillId="4" borderId="0" xfId="15" applyFont="1" applyFill="1" applyBorder="1" applyAlignment="1" applyProtection="1">
      <alignment vertical="top" wrapText="1"/>
      <protection locked="0"/>
    </xf>
    <xf numFmtId="0" fontId="165" fillId="4" borderId="0" xfId="71" applyFont="1" applyFill="1" applyAlignment="1">
      <alignment vertical="center" wrapText="1"/>
    </xf>
    <xf numFmtId="0" fontId="166" fillId="4" borderId="0" xfId="71" applyFont="1" applyFill="1" applyAlignment="1">
      <alignment vertical="center"/>
    </xf>
    <xf numFmtId="0" fontId="72" fillId="4" borderId="0" xfId="71" applyFont="1" applyFill="1" applyAlignment="1">
      <alignment vertical="center" wrapText="1"/>
    </xf>
    <xf numFmtId="0" fontId="72" fillId="4" borderId="0" xfId="71" applyFont="1" applyFill="1" applyAlignment="1">
      <alignment vertical="center"/>
    </xf>
    <xf numFmtId="0" fontId="112" fillId="4" borderId="0" xfId="71" applyFont="1" applyFill="1" applyAlignment="1">
      <alignment vertical="top" wrapText="1"/>
    </xf>
    <xf numFmtId="0" fontId="167" fillId="4" borderId="0" xfId="71" applyFont="1" applyFill="1" applyAlignment="1">
      <alignment vertical="top" wrapText="1"/>
    </xf>
    <xf numFmtId="0" fontId="116" fillId="2" borderId="108" xfId="15" applyFont="1" applyFill="1" applyBorder="1" applyAlignment="1">
      <alignment vertical="center" wrapText="1"/>
    </xf>
    <xf numFmtId="0" fontId="116" fillId="2" borderId="124" xfId="15" applyFont="1" applyFill="1" applyBorder="1" applyAlignment="1">
      <alignment vertical="center" wrapText="1"/>
    </xf>
    <xf numFmtId="0" fontId="116" fillId="0" borderId="0" xfId="58" applyFont="1" applyAlignment="1">
      <alignment vertical="center" wrapText="1"/>
    </xf>
    <xf numFmtId="0" fontId="165" fillId="0" borderId="0" xfId="71" applyFont="1"/>
    <xf numFmtId="0" fontId="165" fillId="0" borderId="0" xfId="71" applyFont="1" applyAlignment="1">
      <alignment vertical="center" wrapText="1"/>
    </xf>
    <xf numFmtId="0" fontId="154" fillId="4" borderId="0" xfId="71" applyFont="1" applyFill="1" applyAlignment="1">
      <alignment horizontal="center" vertical="center" wrapText="1"/>
    </xf>
    <xf numFmtId="0" fontId="72" fillId="0" borderId="0" xfId="71" applyFont="1" applyAlignment="1">
      <alignment horizontal="center" vertical="center"/>
    </xf>
    <xf numFmtId="0" fontId="168" fillId="4" borderId="0" xfId="71" applyFont="1" applyFill="1" applyAlignment="1">
      <alignment horizontal="center" vertical="center" textRotation="90" wrapText="1"/>
    </xf>
    <xf numFmtId="0" fontId="169" fillId="4" borderId="0" xfId="71" applyFont="1" applyFill="1" applyAlignment="1">
      <alignment horizontal="left" vertical="top" wrapText="1"/>
    </xf>
    <xf numFmtId="0" fontId="170" fillId="4" borderId="0" xfId="71" applyFont="1" applyFill="1" applyAlignment="1">
      <alignment horizontal="left" vertical="top" wrapText="1"/>
    </xf>
    <xf numFmtId="0" fontId="169" fillId="0" borderId="0" xfId="71" applyFont="1" applyAlignment="1">
      <alignment horizontal="left" vertical="top" wrapText="1"/>
    </xf>
    <xf numFmtId="0" fontId="170" fillId="0" borderId="0" xfId="71" applyFont="1" applyAlignment="1">
      <alignment horizontal="left" vertical="top" wrapText="1"/>
    </xf>
    <xf numFmtId="0" fontId="153" fillId="0" borderId="0" xfId="58" applyFont="1" applyAlignment="1">
      <alignment horizontal="center" vertical="center"/>
    </xf>
    <xf numFmtId="0" fontId="165" fillId="0" borderId="0" xfId="71" applyFont="1" applyAlignment="1">
      <alignment horizontal="center" vertical="center" textRotation="90" wrapText="1"/>
    </xf>
    <xf numFmtId="0" fontId="158" fillId="0" borderId="0" xfId="6" applyFill="1" applyBorder="1" applyAlignment="1" applyProtection="1">
      <alignment horizontal="center" vertical="center" wrapText="1"/>
    </xf>
    <xf numFmtId="0" fontId="168" fillId="0" borderId="0" xfId="71" applyFont="1" applyAlignment="1">
      <alignment horizontal="center" vertical="center" textRotation="90" wrapText="1"/>
    </xf>
    <xf numFmtId="0" fontId="142" fillId="0" borderId="0" xfId="71" applyFont="1" applyAlignment="1">
      <alignment horizontal="center" vertical="center" textRotation="90" wrapText="1"/>
    </xf>
    <xf numFmtId="0" fontId="0" fillId="0" borderId="0" xfId="68" applyAlignment="1">
      <alignment horizontal="center"/>
    </xf>
    <xf numFmtId="0" fontId="156" fillId="4" borderId="0" xfId="68" applyFont="1" applyFill="1" applyAlignment="1">
      <alignment vertical="top" wrapText="1"/>
    </xf>
    <xf numFmtId="0" fontId="156" fillId="4" borderId="0" xfId="68" applyFont="1" applyFill="1" applyAlignment="1">
      <alignment horizontal="left" vertical="top" wrapText="1"/>
    </xf>
    <xf numFmtId="0" fontId="116" fillId="2" borderId="125" xfId="68" applyFont="1" applyFill="1" applyBorder="1" applyAlignment="1">
      <alignment horizontal="center" vertical="center"/>
    </xf>
    <xf numFmtId="0" fontId="116" fillId="2" borderId="126" xfId="0" applyFont="1" applyFill="1" applyBorder="1" applyAlignment="1">
      <alignment horizontal="center" vertical="center" wrapText="1"/>
    </xf>
    <xf numFmtId="0" fontId="113" fillId="28" borderId="127" xfId="68" applyFont="1" applyFill="1" applyBorder="1" applyAlignment="1">
      <alignment horizontal="center" vertical="center" wrapText="1"/>
    </xf>
    <xf numFmtId="0" fontId="113" fillId="28" borderId="126" xfId="68" applyFont="1" applyFill="1" applyBorder="1" applyAlignment="1">
      <alignment horizontal="center" vertical="center" wrapText="1"/>
    </xf>
    <xf numFmtId="0" fontId="141" fillId="0" borderId="128" xfId="68" applyFont="1" applyBorder="1" applyAlignment="1">
      <alignment horizontal="center" vertical="center"/>
    </xf>
    <xf numFmtId="0" fontId="98" fillId="0" borderId="129" xfId="68" applyFont="1" applyBorder="1" applyAlignment="1">
      <alignment horizontal="center" vertical="center"/>
    </xf>
    <xf numFmtId="0" fontId="83" fillId="4" borderId="25" xfId="0" applyFont="1" applyFill="1" applyBorder="1" applyAlignment="1">
      <alignment horizontal="justify" vertical="center" wrapText="1"/>
    </xf>
    <xf numFmtId="0" fontId="171" fillId="4" borderId="130" xfId="0" applyFont="1" applyFill="1" applyBorder="1" applyAlignment="1">
      <alignment horizontal="justify" vertical="center" wrapText="1"/>
    </xf>
    <xf numFmtId="0" fontId="98" fillId="0" borderId="129" xfId="68" applyFont="1" applyBorder="1" applyAlignment="1">
      <alignment vertical="center"/>
    </xf>
    <xf numFmtId="0" fontId="171" fillId="4" borderId="131" xfId="0" applyFont="1" applyFill="1" applyBorder="1" applyAlignment="1">
      <alignment horizontal="justify" vertical="center" wrapText="1"/>
    </xf>
    <xf numFmtId="0" fontId="134" fillId="0" borderId="129" xfId="68" applyFont="1" applyBorder="1" applyAlignment="1">
      <alignment vertical="top" wrapText="1"/>
    </xf>
    <xf numFmtId="0" fontId="171" fillId="4" borderId="132" xfId="0" applyFont="1" applyFill="1" applyBorder="1" applyAlignment="1">
      <alignment horizontal="justify" vertical="center" wrapText="1"/>
    </xf>
    <xf numFmtId="0" fontId="171" fillId="4" borderId="133" xfId="0" applyFont="1" applyFill="1" applyBorder="1" applyAlignment="1">
      <alignment horizontal="justify" vertical="center" wrapText="1"/>
    </xf>
    <xf numFmtId="0" fontId="98" fillId="0" borderId="129" xfId="68" applyFont="1" applyBorder="1"/>
    <xf numFmtId="0" fontId="171" fillId="4" borderId="134" xfId="0" applyFont="1" applyFill="1" applyBorder="1" applyAlignment="1">
      <alignment horizontal="justify" vertical="center" wrapText="1"/>
    </xf>
    <xf numFmtId="0" fontId="171" fillId="4" borderId="129" xfId="0" applyFont="1" applyFill="1" applyBorder="1" applyAlignment="1">
      <alignment horizontal="justify" vertical="center" wrapText="1"/>
    </xf>
    <xf numFmtId="0" fontId="98" fillId="0" borderId="129" xfId="68" applyFont="1" applyBorder="1" applyAlignment="1">
      <alignment horizontal="center" vertical="center" wrapText="1"/>
    </xf>
    <xf numFmtId="0" fontId="141" fillId="0" borderId="135" xfId="68" applyFont="1" applyBorder="1" applyAlignment="1">
      <alignment horizontal="center" vertical="center"/>
    </xf>
    <xf numFmtId="0" fontId="98" fillId="0" borderId="136" xfId="68" applyFont="1" applyBorder="1" applyAlignment="1">
      <alignment horizontal="center" vertical="center" wrapText="1"/>
    </xf>
    <xf numFmtId="0" fontId="83" fillId="4" borderId="137" xfId="0" applyFont="1" applyFill="1" applyBorder="1" applyAlignment="1">
      <alignment horizontal="justify" vertical="center" wrapText="1"/>
    </xf>
    <xf numFmtId="0" fontId="171" fillId="4" borderId="138" xfId="0" applyFont="1" applyFill="1" applyBorder="1" applyAlignment="1">
      <alignment horizontal="justify" vertical="center" wrapText="1"/>
    </xf>
    <xf numFmtId="0" fontId="171" fillId="4" borderId="136" xfId="0" applyFont="1" applyFill="1" applyBorder="1" applyAlignment="1">
      <alignment horizontal="justify" vertical="center" wrapText="1"/>
    </xf>
    <xf numFmtId="0" fontId="141" fillId="4" borderId="0" xfId="68" applyFont="1" applyFill="1"/>
    <xf numFmtId="0" fontId="148" fillId="55" borderId="139" xfId="15" applyFont="1" applyFill="1" applyBorder="1" applyAlignment="1">
      <alignment horizontal="left" vertical="center" wrapText="1"/>
    </xf>
    <xf numFmtId="0" fontId="172" fillId="4" borderId="0" xfId="0" applyFont="1" applyFill="1" applyAlignment="1">
      <alignment vertical="center" wrapText="1"/>
    </xf>
    <xf numFmtId="0" fontId="113" fillId="49" borderId="104" xfId="15" applyFont="1" applyFill="1" applyBorder="1" applyAlignment="1">
      <alignment horizontal="left" vertical="center" wrapText="1"/>
    </xf>
    <xf numFmtId="0" fontId="113" fillId="49" borderId="0" xfId="15" applyFont="1" applyFill="1" applyBorder="1" applyAlignment="1">
      <alignment horizontal="left" vertical="center" wrapText="1"/>
    </xf>
    <xf numFmtId="0" fontId="113" fillId="0" borderId="0" xfId="0" applyFont="1"/>
    <xf numFmtId="0" fontId="113" fillId="0" borderId="0" xfId="68" applyFont="1" applyAlignment="1">
      <alignment horizontal="center"/>
    </xf>
    <xf numFmtId="0" fontId="113" fillId="0" borderId="0" xfId="68" applyFont="1"/>
    <xf numFmtId="0" fontId="116" fillId="2" borderId="121" xfId="0" applyFont="1" applyFill="1" applyBorder="1" applyAlignment="1">
      <alignment horizontal="center" vertical="center"/>
    </xf>
    <xf numFmtId="0" fontId="116" fillId="2" borderId="122" xfId="0" applyFont="1" applyFill="1" applyBorder="1" applyAlignment="1">
      <alignment horizontal="center" vertical="center"/>
    </xf>
    <xf numFmtId="0" fontId="113" fillId="4" borderId="0" xfId="68" applyFont="1" applyFill="1"/>
    <xf numFmtId="0" fontId="116" fillId="2" borderId="124" xfId="15" applyFont="1" applyFill="1" applyBorder="1" applyAlignment="1">
      <alignment horizontal="left" vertical="center" wrapText="1"/>
    </xf>
    <xf numFmtId="0" fontId="173" fillId="2" borderId="140" xfId="68" applyFont="1" applyFill="1" applyBorder="1" applyAlignment="1">
      <alignment horizontal="center" vertical="center"/>
    </xf>
    <xf numFmtId="0" fontId="173" fillId="2" borderId="141" xfId="68" applyFont="1" applyFill="1" applyBorder="1" applyAlignment="1">
      <alignment horizontal="center" vertical="center"/>
    </xf>
    <xf numFmtId="0" fontId="113" fillId="0" borderId="128" xfId="68" applyFont="1" applyBorder="1" applyAlignment="1">
      <alignment horizontal="center" vertical="center"/>
    </xf>
    <xf numFmtId="0" fontId="113" fillId="0" borderId="129" xfId="68" applyFont="1" applyBorder="1" applyAlignment="1">
      <alignment vertical="top" wrapText="1"/>
    </xf>
    <xf numFmtId="0" fontId="113" fillId="0" borderId="129" xfId="68" applyFont="1" applyBorder="1" applyAlignment="1">
      <alignment vertical="top"/>
    </xf>
    <xf numFmtId="0" fontId="113" fillId="0" borderId="142" xfId="68" applyFont="1" applyBorder="1"/>
    <xf numFmtId="0" fontId="113" fillId="0" borderId="143" xfId="68" applyFont="1" applyBorder="1"/>
    <xf numFmtId="0" fontId="113" fillId="0" borderId="17" xfId="68" applyFont="1" applyBorder="1"/>
    <xf numFmtId="0" fontId="113" fillId="49" borderId="2" xfId="68" applyFont="1" applyFill="1" applyBorder="1"/>
    <xf numFmtId="0" fontId="113" fillId="0" borderId="68" xfId="68" applyFont="1" applyBorder="1"/>
    <xf numFmtId="0" fontId="113" fillId="4" borderId="68" xfId="68" applyFont="1" applyFill="1" applyBorder="1"/>
    <xf numFmtId="0" fontId="113" fillId="4" borderId="67" xfId="15" applyFont="1" applyFill="1" applyBorder="1" applyAlignment="1">
      <alignment vertical="center" wrapText="1"/>
    </xf>
    <xf numFmtId="0" fontId="113" fillId="49" borderId="14" xfId="15" applyFont="1" applyFill="1" applyBorder="1" applyAlignment="1">
      <alignment horizontal="left" vertical="center" wrapText="1"/>
    </xf>
    <xf numFmtId="0" fontId="113" fillId="49" borderId="15" xfId="15" applyFont="1" applyFill="1" applyBorder="1" applyAlignment="1">
      <alignment horizontal="left" vertical="center" wrapText="1"/>
    </xf>
    <xf numFmtId="0" fontId="84" fillId="0" borderId="109" xfId="0" applyFont="1" applyBorder="1" applyAlignment="1">
      <alignment horizontal="center" vertical="center"/>
    </xf>
    <xf numFmtId="0" fontId="116" fillId="4" borderId="0" xfId="0" applyFont="1" applyFill="1" applyAlignment="1">
      <alignment horizontal="center" vertical="center"/>
    </xf>
    <xf numFmtId="0" fontId="174" fillId="4" borderId="0" xfId="6" applyFont="1" applyFill="1" applyBorder="1" applyAlignment="1" applyProtection="1">
      <alignment vertical="center" wrapText="1"/>
    </xf>
    <xf numFmtId="0" fontId="113" fillId="4" borderId="0" xfId="68" applyFont="1" applyFill="1" applyAlignment="1">
      <alignment vertical="top" wrapText="1"/>
    </xf>
    <xf numFmtId="0" fontId="113" fillId="4" borderId="0" xfId="68" applyFont="1" applyFill="1" applyAlignment="1">
      <alignment horizontal="left" vertical="top" wrapText="1"/>
    </xf>
    <xf numFmtId="0" fontId="175" fillId="4" borderId="0" xfId="0" applyFont="1" applyFill="1"/>
    <xf numFmtId="0" fontId="175" fillId="0" borderId="0" xfId="0" applyFont="1"/>
    <xf numFmtId="0" fontId="113" fillId="0" borderId="144" xfId="68" applyFont="1" applyBorder="1"/>
    <xf numFmtId="0" fontId="173" fillId="50" borderId="108" xfId="68" applyFont="1" applyFill="1" applyBorder="1" applyAlignment="1">
      <alignment horizontal="center" vertical="center"/>
    </xf>
    <xf numFmtId="0" fontId="173" fillId="50" borderId="145" xfId="68" applyFont="1" applyFill="1" applyBorder="1" applyAlignment="1">
      <alignment horizontal="center" vertical="center"/>
    </xf>
    <xf numFmtId="0" fontId="113" fillId="28" borderId="146" xfId="68" applyFont="1" applyFill="1" applyBorder="1" applyAlignment="1">
      <alignment horizontal="center" vertical="center" wrapText="1"/>
    </xf>
    <xf numFmtId="0" fontId="113" fillId="28" borderId="0" xfId="68" applyFont="1" applyFill="1" applyAlignment="1">
      <alignment horizontal="center" vertical="center" wrapText="1"/>
    </xf>
    <xf numFmtId="0" fontId="113" fillId="28" borderId="147" xfId="68" applyFont="1" applyFill="1" applyBorder="1" applyAlignment="1">
      <alignment horizontal="center" vertical="center" wrapText="1"/>
    </xf>
    <xf numFmtId="0" fontId="173" fillId="50" borderId="125" xfId="68" applyFont="1" applyFill="1" applyBorder="1" applyAlignment="1">
      <alignment horizontal="center" vertical="center"/>
    </xf>
    <xf numFmtId="0" fontId="113" fillId="28" borderId="148" xfId="68" applyFont="1" applyFill="1" applyBorder="1" applyAlignment="1">
      <alignment horizontal="center" vertical="center" wrapText="1"/>
    </xf>
    <xf numFmtId="0" fontId="113" fillId="28" borderId="122" xfId="68" applyFont="1" applyFill="1" applyBorder="1" applyAlignment="1">
      <alignment horizontal="center" vertical="center" wrapText="1"/>
    </xf>
    <xf numFmtId="0" fontId="113" fillId="28" borderId="149" xfId="68" applyFont="1" applyFill="1" applyBorder="1" applyAlignment="1">
      <alignment horizontal="center" vertical="center" wrapText="1"/>
    </xf>
    <xf numFmtId="0" fontId="113" fillId="4" borderId="0" xfId="68" applyFont="1" applyFill="1" applyAlignment="1">
      <alignment horizontal="center"/>
    </xf>
    <xf numFmtId="0" fontId="113" fillId="0" borderId="129" xfId="68" applyFont="1" applyBorder="1" applyAlignment="1">
      <alignment vertical="center"/>
    </xf>
    <xf numFmtId="0" fontId="113" fillId="0" borderId="129" xfId="68" applyFont="1" applyBorder="1" applyAlignment="1">
      <alignment horizontal="center" vertical="center"/>
    </xf>
    <xf numFmtId="0" fontId="171" fillId="4" borderId="150" xfId="0" applyFont="1" applyFill="1" applyBorder="1" applyAlignment="1">
      <alignment vertical="center" wrapText="1"/>
    </xf>
    <xf numFmtId="0" fontId="171" fillId="4" borderId="151" xfId="0" applyFont="1" applyFill="1" applyBorder="1" applyAlignment="1">
      <alignment vertical="center" wrapText="1"/>
    </xf>
    <xf numFmtId="0" fontId="171" fillId="4" borderId="143" xfId="0" applyFont="1" applyFill="1" applyBorder="1" applyAlignment="1">
      <alignment vertical="center" wrapText="1"/>
    </xf>
    <xf numFmtId="0" fontId="113" fillId="4" borderId="152" xfId="68" applyFont="1" applyFill="1" applyBorder="1"/>
    <xf numFmtId="0" fontId="171" fillId="4" borderId="68" xfId="0" applyFont="1" applyFill="1" applyBorder="1" applyAlignment="1">
      <alignment vertical="center" wrapText="1"/>
    </xf>
    <xf numFmtId="0" fontId="113" fillId="4" borderId="18" xfId="68" applyFont="1" applyFill="1" applyBorder="1"/>
    <xf numFmtId="0" fontId="113" fillId="49" borderId="16" xfId="15" applyFont="1" applyFill="1" applyBorder="1" applyAlignment="1">
      <alignment horizontal="left" vertical="center" wrapText="1"/>
    </xf>
    <xf numFmtId="0" fontId="115" fillId="0" borderId="0" xfId="0" applyFont="1" applyProtection="1">
      <protection locked="0"/>
    </xf>
    <xf numFmtId="0" fontId="8" fillId="0" borderId="0" xfId="0" applyFont="1"/>
    <xf numFmtId="0" fontId="8" fillId="0" borderId="0" xfId="0" applyFont="1" applyAlignment="1">
      <alignment vertical="top"/>
    </xf>
    <xf numFmtId="0" fontId="101" fillId="0" borderId="0" xfId="0" applyFont="1" applyAlignment="1">
      <alignment wrapText="1"/>
    </xf>
    <xf numFmtId="0" fontId="101" fillId="0" borderId="0" xfId="0" applyFont="1" applyAlignment="1">
      <alignment vertical="top" wrapText="1"/>
    </xf>
    <xf numFmtId="0" fontId="101" fillId="0" borderId="0" xfId="0" applyFont="1" applyAlignment="1">
      <alignment horizontal="left" wrapText="1"/>
    </xf>
    <xf numFmtId="0" fontId="176" fillId="2" borderId="121" xfId="0" applyFont="1" applyFill="1" applyBorder="1" applyAlignment="1">
      <alignment horizontal="center" vertical="center"/>
    </xf>
    <xf numFmtId="0" fontId="176" fillId="2" borderId="122" xfId="0" applyFont="1" applyFill="1" applyBorder="1" applyAlignment="1">
      <alignment horizontal="center" vertical="center"/>
    </xf>
    <xf numFmtId="0" fontId="177" fillId="4" borderId="0" xfId="0" applyFont="1" applyFill="1" applyAlignment="1">
      <alignment horizontal="center" vertical="center"/>
    </xf>
    <xf numFmtId="0" fontId="178" fillId="4" borderId="0" xfId="0" applyFont="1" applyFill="1" applyAlignment="1">
      <alignment horizontal="center" vertical="center"/>
    </xf>
    <xf numFmtId="0" fontId="179" fillId="58" borderId="11" xfId="0" applyFont="1" applyFill="1" applyBorder="1" applyAlignment="1">
      <alignment horizontal="left" vertical="center" wrapText="1"/>
    </xf>
    <xf numFmtId="0" fontId="179" fillId="58" borderId="12" xfId="0" applyFont="1" applyFill="1" applyBorder="1" applyAlignment="1">
      <alignment horizontal="left" vertical="center" wrapText="1"/>
    </xf>
    <xf numFmtId="0" fontId="179" fillId="58" borderId="12" xfId="0" applyFont="1" applyFill="1" applyBorder="1" applyAlignment="1">
      <alignment vertical="center" wrapText="1"/>
    </xf>
    <xf numFmtId="0" fontId="180" fillId="58" borderId="12" xfId="0" applyFont="1" applyFill="1" applyBorder="1" applyAlignment="1">
      <alignment vertical="center" wrapText="1"/>
    </xf>
    <xf numFmtId="0" fontId="181" fillId="59" borderId="25" xfId="0" applyFont="1" applyFill="1" applyBorder="1" applyAlignment="1" applyProtection="1">
      <alignment horizontal="center" vertical="center" wrapText="1" shrinkToFit="1"/>
      <protection locked="0"/>
    </xf>
    <xf numFmtId="0" fontId="181" fillId="9" borderId="25" xfId="0" applyFont="1" applyFill="1" applyBorder="1" applyAlignment="1" applyProtection="1">
      <alignment horizontal="center" vertical="top" wrapText="1" shrinkToFit="1"/>
      <protection locked="0"/>
    </xf>
    <xf numFmtId="0" fontId="101" fillId="56" borderId="25" xfId="53" applyFont="1" applyFill="1" applyBorder="1" applyAlignment="1">
      <alignment horizontal="justify" vertical="top" wrapText="1" shrinkToFit="1"/>
    </xf>
    <xf numFmtId="0" fontId="101" fillId="56" borderId="25" xfId="0" applyFont="1" applyFill="1" applyBorder="1" applyAlignment="1">
      <alignment horizontal="justify" vertical="top" wrapText="1" shrinkToFit="1"/>
    </xf>
    <xf numFmtId="0" fontId="101" fillId="60" borderId="25" xfId="0" applyFont="1" applyFill="1" applyBorder="1" applyAlignment="1">
      <alignment horizontal="justify" vertical="top" wrapText="1"/>
    </xf>
    <xf numFmtId="0" fontId="113" fillId="56" borderId="25" xfId="0" applyFont="1" applyFill="1" applyBorder="1" applyAlignment="1">
      <alignment horizontal="justify" vertical="top" wrapText="1" shrinkToFit="1"/>
    </xf>
    <xf numFmtId="0" fontId="101" fillId="56" borderId="25" xfId="53" applyFont="1" applyFill="1" applyBorder="1" applyAlignment="1">
      <alignment horizontal="justify" vertical="top" wrapText="1"/>
    </xf>
    <xf numFmtId="0" fontId="84" fillId="4" borderId="0" xfId="0" applyFont="1" applyFill="1" applyAlignment="1">
      <alignment horizontal="center" vertical="center"/>
    </xf>
    <xf numFmtId="0" fontId="3" fillId="49" borderId="153" xfId="15" applyFont="1" applyFill="1" applyBorder="1" applyAlignment="1">
      <alignment horizontal="left" vertical="center" wrapText="1"/>
    </xf>
    <xf numFmtId="0" fontId="3" fillId="4" borderId="104" xfId="15" applyFont="1" applyFill="1" applyBorder="1" applyAlignment="1">
      <alignment horizontal="left" vertical="center" wrapText="1"/>
    </xf>
    <xf numFmtId="0" fontId="178" fillId="4" borderId="0" xfId="0" applyFont="1" applyFill="1" applyAlignment="1">
      <alignment horizontal="center"/>
    </xf>
    <xf numFmtId="0" fontId="180" fillId="58" borderId="13" xfId="0" applyFont="1" applyFill="1" applyBorder="1" applyAlignment="1">
      <alignment vertical="center" wrapText="1"/>
    </xf>
    <xf numFmtId="0" fontId="6" fillId="4" borderId="0" xfId="0" applyFont="1" applyFill="1" applyProtection="1">
      <protection locked="0"/>
    </xf>
    <xf numFmtId="0" fontId="115" fillId="4" borderId="0" xfId="0" applyFont="1" applyFill="1" applyProtection="1">
      <protection locked="0"/>
    </xf>
    <xf numFmtId="0" fontId="8" fillId="4" borderId="0" xfId="0" applyFont="1" applyFill="1"/>
    <xf numFmtId="0" fontId="182" fillId="60" borderId="25" xfId="0" applyFont="1" applyFill="1" applyBorder="1" applyAlignment="1">
      <alignment wrapText="1"/>
    </xf>
    <xf numFmtId="0" fontId="182" fillId="60" borderId="13" xfId="0" applyFont="1" applyFill="1" applyBorder="1" applyAlignment="1">
      <alignment wrapText="1"/>
    </xf>
    <xf numFmtId="0" fontId="84" fillId="61" borderId="13" xfId="0" applyFont="1" applyFill="1" applyBorder="1" applyAlignment="1">
      <alignment wrapText="1"/>
    </xf>
    <xf numFmtId="0" fontId="113" fillId="61" borderId="13" xfId="0" applyFont="1" applyFill="1" applyBorder="1" applyAlignment="1">
      <alignment wrapText="1"/>
    </xf>
    <xf numFmtId="0" fontId="84" fillId="56" borderId="25" xfId="0" applyFont="1" applyFill="1" applyBorder="1" applyAlignment="1">
      <alignment horizontal="justify" vertical="top" wrapText="1" shrinkToFit="1"/>
    </xf>
    <xf numFmtId="0" fontId="113" fillId="61" borderId="25" xfId="0" applyFont="1" applyFill="1" applyBorder="1" applyAlignment="1">
      <alignment horizontal="left" vertical="top" wrapText="1"/>
    </xf>
    <xf numFmtId="0" fontId="113" fillId="61" borderId="25" xfId="0" applyFont="1" applyFill="1" applyBorder="1" applyAlignment="1">
      <alignment vertical="top" wrapText="1"/>
    </xf>
    <xf numFmtId="0" fontId="113" fillId="56" borderId="25" xfId="53" applyFont="1" applyFill="1" applyBorder="1" applyAlignment="1">
      <alignment horizontal="justify" vertical="top" wrapText="1"/>
    </xf>
    <xf numFmtId="0" fontId="6" fillId="0" borderId="0" xfId="0" applyFont="1" applyAlignment="1">
      <alignment vertical="top"/>
    </xf>
    <xf numFmtId="0" fontId="183" fillId="0" borderId="0" xfId="6" applyFont="1" applyAlignment="1" applyProtection="1">
      <alignment vertical="top" wrapText="1"/>
    </xf>
    <xf numFmtId="0" fontId="141" fillId="27" borderId="0" xfId="0" applyFont="1" applyFill="1"/>
    <xf numFmtId="0" fontId="6" fillId="27" borderId="0" xfId="0" applyFont="1" applyFill="1" applyAlignment="1">
      <alignment vertical="top"/>
    </xf>
    <xf numFmtId="0" fontId="101" fillId="27" borderId="0" xfId="0" applyFont="1" applyFill="1" applyAlignment="1">
      <alignment vertical="top" wrapText="1"/>
    </xf>
    <xf numFmtId="0" fontId="141" fillId="27" borderId="0" xfId="0" applyFont="1" applyFill="1" applyAlignment="1">
      <alignment vertical="top"/>
    </xf>
    <xf numFmtId="0" fontId="6" fillId="4" borderId="0" xfId="0" applyFont="1" applyFill="1" applyAlignment="1">
      <alignment vertical="top"/>
    </xf>
    <xf numFmtId="0" fontId="101" fillId="4" borderId="0" xfId="0" applyFont="1" applyFill="1" applyAlignment="1">
      <alignment vertical="top" wrapText="1"/>
    </xf>
    <xf numFmtId="0" fontId="8" fillId="4" borderId="0" xfId="0" applyFont="1" applyFill="1" applyAlignment="1">
      <alignment vertical="top"/>
    </xf>
    <xf numFmtId="0" fontId="101" fillId="0" borderId="0" xfId="0" applyFont="1" applyAlignment="1">
      <alignment horizontal="left" vertical="top" wrapText="1"/>
    </xf>
    <xf numFmtId="0" fontId="101" fillId="27" borderId="0" xfId="0" applyFont="1" applyFill="1" applyAlignment="1">
      <alignment horizontal="left" vertical="top" wrapText="1"/>
    </xf>
    <xf numFmtId="0" fontId="101" fillId="4" borderId="0" xfId="0" applyFont="1" applyFill="1" applyAlignment="1">
      <alignment horizontal="left" vertical="top" wrapText="1"/>
    </xf>
    <xf numFmtId="0" fontId="153" fillId="0" borderId="109" xfId="0" applyFont="1" applyBorder="1" applyAlignment="1">
      <alignment horizontal="center" vertical="center"/>
    </xf>
    <xf numFmtId="0" fontId="1" fillId="4" borderId="119" xfId="0" applyFont="1" applyFill="1" applyBorder="1" applyAlignment="1">
      <alignment horizontal="center" vertical="center"/>
    </xf>
    <xf numFmtId="0" fontId="158" fillId="0" borderId="0" xfId="6" applyBorder="1" applyAlignment="1" applyProtection="1"/>
    <xf numFmtId="0" fontId="92" fillId="2" borderId="125" xfId="68" applyFont="1" applyFill="1" applyBorder="1" applyAlignment="1">
      <alignment horizontal="center" vertical="center"/>
    </xf>
    <xf numFmtId="0" fontId="113" fillId="28" borderId="127" xfId="0" applyFont="1" applyFill="1" applyBorder="1" applyAlignment="1">
      <alignment horizontal="center" vertical="center" wrapText="1"/>
    </xf>
    <xf numFmtId="0" fontId="0" fillId="0" borderId="128" xfId="68" applyBorder="1" applyAlignment="1">
      <alignment horizontal="center" vertical="center"/>
    </xf>
    <xf numFmtId="0" fontId="6" fillId="0" borderId="129" xfId="68" applyFont="1" applyBorder="1" applyAlignment="1">
      <alignment horizontal="justify" vertical="center" wrapText="1"/>
    </xf>
    <xf numFmtId="0" fontId="6" fillId="4" borderId="133" xfId="0" applyFont="1" applyFill="1" applyBorder="1" applyAlignment="1">
      <alignment horizontal="justify" vertical="center" wrapText="1"/>
    </xf>
    <xf numFmtId="0" fontId="184" fillId="0" borderId="129" xfId="68" applyFont="1" applyBorder="1" applyAlignment="1">
      <alignment horizontal="justify" vertical="center" wrapText="1"/>
    </xf>
    <xf numFmtId="0" fontId="184" fillId="4" borderId="134" xfId="0" applyFont="1" applyFill="1" applyBorder="1" applyAlignment="1">
      <alignment horizontal="justify" vertical="center" wrapText="1"/>
    </xf>
    <xf numFmtId="0" fontId="6" fillId="0" borderId="133" xfId="0" applyFont="1" applyBorder="1" applyAlignment="1">
      <alignment horizontal="justify" vertical="center" wrapText="1"/>
    </xf>
    <xf numFmtId="0" fontId="0" fillId="0" borderId="142" xfId="68" applyBorder="1" applyAlignment="1">
      <alignment horizontal="center" vertical="center"/>
    </xf>
    <xf numFmtId="0" fontId="6" fillId="0" borderId="143" xfId="68" applyFont="1" applyBorder="1" applyAlignment="1">
      <alignment horizontal="justify" vertical="center" wrapText="1"/>
    </xf>
    <xf numFmtId="0" fontId="6" fillId="4" borderId="142" xfId="0" applyFont="1" applyFill="1" applyBorder="1" applyAlignment="1">
      <alignment horizontal="justify" vertical="center" wrapText="1"/>
    </xf>
    <xf numFmtId="0" fontId="184" fillId="4" borderId="151" xfId="0" applyFont="1" applyFill="1" applyBorder="1" applyAlignment="1">
      <alignment horizontal="justify" vertical="center" wrapText="1"/>
    </xf>
    <xf numFmtId="0" fontId="6" fillId="0" borderId="154" xfId="68" applyFont="1" applyBorder="1" applyAlignment="1">
      <alignment horizontal="justify" vertical="center" wrapText="1"/>
    </xf>
    <xf numFmtId="0" fontId="0" fillId="0" borderId="155" xfId="68" applyBorder="1" applyAlignment="1">
      <alignment horizontal="center" vertical="center"/>
    </xf>
    <xf numFmtId="0" fontId="6" fillId="0" borderId="156" xfId="68" applyFont="1" applyBorder="1" applyAlignment="1">
      <alignment horizontal="justify" vertical="center" wrapText="1"/>
    </xf>
    <xf numFmtId="0" fontId="6" fillId="4" borderId="155" xfId="0" applyFont="1" applyFill="1" applyBorder="1" applyAlignment="1">
      <alignment horizontal="justify" vertical="center" wrapText="1"/>
    </xf>
    <xf numFmtId="0" fontId="184" fillId="4" borderId="157" xfId="0" applyFont="1" applyFill="1" applyBorder="1" applyAlignment="1">
      <alignment horizontal="justify" vertical="center" wrapText="1"/>
    </xf>
    <xf numFmtId="0" fontId="6" fillId="0" borderId="158" xfId="68" applyFont="1" applyBorder="1" applyAlignment="1">
      <alignment horizontal="justify" vertical="center" wrapText="1"/>
    </xf>
    <xf numFmtId="0" fontId="0" fillId="0" borderId="159" xfId="68" applyBorder="1" applyAlignment="1">
      <alignment horizontal="center" vertical="center"/>
    </xf>
    <xf numFmtId="0" fontId="6" fillId="0" borderId="160" xfId="68" applyFont="1" applyBorder="1" applyAlignment="1">
      <alignment horizontal="justify" vertical="center" wrapText="1"/>
    </xf>
    <xf numFmtId="0" fontId="6" fillId="4" borderId="128" xfId="0" applyFont="1" applyFill="1" applyBorder="1" applyAlignment="1">
      <alignment horizontal="justify" vertical="center" wrapText="1"/>
    </xf>
    <xf numFmtId="0" fontId="6" fillId="0" borderId="161" xfId="68" applyFont="1" applyBorder="1" applyAlignment="1">
      <alignment horizontal="justify" vertical="center" wrapText="1"/>
    </xf>
    <xf numFmtId="0" fontId="6" fillId="4" borderId="0" xfId="0" applyFont="1" applyFill="1" applyAlignment="1">
      <alignment horizontal="justify" vertical="center" wrapText="1"/>
    </xf>
    <xf numFmtId="0" fontId="184" fillId="4" borderId="25" xfId="0" applyFont="1" applyFill="1" applyBorder="1" applyAlignment="1">
      <alignment horizontal="justify" vertical="center" wrapText="1"/>
    </xf>
    <xf numFmtId="0" fontId="148" fillId="55" borderId="140" xfId="15" applyFont="1" applyFill="1" applyBorder="1" applyAlignment="1">
      <alignment horizontal="left" vertical="center" wrapText="1"/>
    </xf>
    <xf numFmtId="0" fontId="84" fillId="49" borderId="52" xfId="15" applyFont="1" applyFill="1" applyBorder="1" applyAlignment="1">
      <alignment horizontal="left" vertical="center" wrapText="1"/>
    </xf>
    <xf numFmtId="0" fontId="84" fillId="32" borderId="52" xfId="0" applyFont="1" applyFill="1" applyBorder="1" applyAlignment="1">
      <alignment horizontal="left" vertical="center" wrapText="1"/>
    </xf>
    <xf numFmtId="0" fontId="1" fillId="2" borderId="125" xfId="0" applyFont="1" applyFill="1" applyBorder="1" applyAlignment="1">
      <alignment horizontal="center" vertical="center"/>
    </xf>
    <xf numFmtId="0" fontId="1" fillId="2" borderId="127" xfId="0" applyFont="1" applyFill="1" applyBorder="1" applyAlignment="1">
      <alignment horizontal="center" vertical="center"/>
    </xf>
    <xf numFmtId="0" fontId="84" fillId="0" borderId="126" xfId="0" applyFont="1" applyBorder="1" applyAlignment="1">
      <alignment horizontal="center" vertical="center"/>
    </xf>
    <xf numFmtId="0" fontId="1" fillId="0" borderId="0" xfId="0" applyFont="1" applyAlignment="1">
      <alignment horizontal="center" vertical="center"/>
    </xf>
    <xf numFmtId="0" fontId="3" fillId="28" borderId="108" xfId="15" applyFont="1" applyFill="1" applyBorder="1" applyAlignment="1">
      <alignment horizontal="left" vertical="center" wrapText="1"/>
    </xf>
    <xf numFmtId="0" fontId="3" fillId="28" borderId="124" xfId="15" applyFont="1" applyFill="1" applyBorder="1" applyAlignment="1">
      <alignment horizontal="left" vertical="center" wrapText="1"/>
    </xf>
    <xf numFmtId="0" fontId="172" fillId="4" borderId="0" xfId="68" applyFont="1" applyFill="1" applyAlignment="1">
      <alignment horizontal="center" vertical="center" wrapText="1"/>
    </xf>
    <xf numFmtId="0" fontId="101" fillId="4" borderId="0" xfId="68" applyFont="1" applyFill="1" applyAlignment="1">
      <alignment horizontal="center" vertical="center" wrapText="1"/>
    </xf>
    <xf numFmtId="0" fontId="113" fillId="3" borderId="125" xfId="68" applyFont="1" applyFill="1" applyBorder="1" applyAlignment="1">
      <alignment horizontal="center" vertical="center" wrapText="1"/>
    </xf>
    <xf numFmtId="0" fontId="101" fillId="3" borderId="127" xfId="68" applyFont="1" applyFill="1" applyBorder="1" applyAlignment="1">
      <alignment horizontal="center" vertical="center" wrapText="1"/>
    </xf>
    <xf numFmtId="0" fontId="101" fillId="3" borderId="126" xfId="68" applyFont="1" applyFill="1" applyBorder="1" applyAlignment="1">
      <alignment horizontal="center" vertical="center" wrapText="1"/>
    </xf>
    <xf numFmtId="0" fontId="185" fillId="0" borderId="0" xfId="0" applyFont="1" applyAlignment="1">
      <alignment horizontal="center" vertical="center"/>
    </xf>
    <xf numFmtId="0" fontId="172" fillId="4" borderId="0" xfId="0" applyFont="1" applyFill="1" applyAlignment="1">
      <alignment horizontal="center" vertical="center" wrapText="1"/>
    </xf>
    <xf numFmtId="0" fontId="83" fillId="0" borderId="162" xfId="68" applyFont="1" applyBorder="1" applyAlignment="1">
      <alignment horizontal="justify" vertical="top" wrapText="1"/>
    </xf>
    <xf numFmtId="0" fontId="170" fillId="0" borderId="163" xfId="68" applyFont="1" applyBorder="1" applyAlignment="1">
      <alignment horizontal="justify" vertical="top" wrapText="1"/>
    </xf>
    <xf numFmtId="0" fontId="170" fillId="0" borderId="164" xfId="68" applyFont="1" applyBorder="1" applyAlignment="1">
      <alignment horizontal="justify" vertical="top" wrapText="1"/>
    </xf>
    <xf numFmtId="0" fontId="82" fillId="4" borderId="0" xfId="0" applyFont="1" applyFill="1" applyAlignment="1">
      <alignment horizontal="center" vertical="center"/>
    </xf>
    <xf numFmtId="0" fontId="84" fillId="4" borderId="0" xfId="68" applyFont="1" applyFill="1" applyAlignment="1">
      <alignment horizontal="center" vertical="center"/>
    </xf>
    <xf numFmtId="0" fontId="84" fillId="4" borderId="0" xfId="68" applyFont="1" applyFill="1" applyAlignment="1">
      <alignment horizontal="center" vertical="center" wrapText="1"/>
    </xf>
    <xf numFmtId="0" fontId="83" fillId="0" borderId="135" xfId="68" applyFont="1" applyBorder="1" applyAlignment="1">
      <alignment horizontal="justify" vertical="top" wrapText="1"/>
    </xf>
    <xf numFmtId="0" fontId="170" fillId="0" borderId="138" xfId="68" applyFont="1" applyBorder="1" applyAlignment="1">
      <alignment horizontal="justify" vertical="top" wrapText="1"/>
    </xf>
    <xf numFmtId="0" fontId="170" fillId="0" borderId="136" xfId="68" applyFont="1" applyBorder="1" applyAlignment="1">
      <alignment horizontal="justify" vertical="top" wrapText="1"/>
    </xf>
    <xf numFmtId="0" fontId="170" fillId="0" borderId="0" xfId="68" applyFont="1" applyAlignment="1">
      <alignment vertical="top" wrapText="1"/>
    </xf>
    <xf numFmtId="0" fontId="170" fillId="0" borderId="0" xfId="68" applyFont="1" applyAlignment="1">
      <alignment horizontal="left" vertical="top" wrapText="1"/>
    </xf>
    <xf numFmtId="0" fontId="186" fillId="0" borderId="0" xfId="15" applyFont="1" applyBorder="1" applyAlignment="1">
      <alignment horizontal="left" vertical="center" wrapText="1"/>
    </xf>
    <xf numFmtId="0" fontId="101" fillId="49" borderId="108" xfId="68" applyFont="1" applyFill="1" applyBorder="1" applyAlignment="1">
      <alignment horizontal="left" vertical="top" wrapText="1"/>
    </xf>
    <xf numFmtId="0" fontId="101" fillId="49" borderId="124" xfId="68" applyFont="1" applyFill="1" applyBorder="1" applyAlignment="1">
      <alignment horizontal="left" vertical="top" wrapText="1"/>
    </xf>
    <xf numFmtId="0" fontId="101" fillId="49" borderId="109" xfId="68" applyFont="1" applyFill="1" applyBorder="1" applyAlignment="1">
      <alignment horizontal="left" vertical="top" wrapText="1"/>
    </xf>
    <xf numFmtId="0" fontId="84" fillId="32" borderId="165" xfId="0" applyFont="1" applyFill="1" applyBorder="1" applyAlignment="1">
      <alignment horizontal="left" vertical="center" wrapText="1"/>
    </xf>
    <xf numFmtId="0" fontId="84" fillId="32" borderId="166" xfId="0" applyFont="1" applyFill="1" applyBorder="1" applyAlignment="1">
      <alignment horizontal="left" vertical="center" wrapText="1"/>
    </xf>
    <xf numFmtId="0" fontId="84" fillId="32" borderId="167" xfId="0" applyFont="1" applyFill="1" applyBorder="1" applyAlignment="1">
      <alignment horizontal="left" vertical="center" wrapText="1"/>
    </xf>
    <xf numFmtId="0" fontId="82" fillId="32" borderId="168" xfId="0" applyFont="1" applyFill="1" applyBorder="1" applyAlignment="1">
      <alignment vertical="center"/>
    </xf>
    <xf numFmtId="0" fontId="82" fillId="32" borderId="169" xfId="0" applyFont="1" applyFill="1" applyBorder="1" applyAlignment="1">
      <alignment vertical="center"/>
    </xf>
    <xf numFmtId="0" fontId="82" fillId="32" borderId="170" xfId="0" applyFont="1" applyFill="1" applyBorder="1" applyAlignment="1">
      <alignment vertical="center"/>
    </xf>
    <xf numFmtId="0" fontId="113" fillId="32" borderId="168" xfId="0" applyFont="1" applyFill="1" applyBorder="1" applyAlignment="1">
      <alignment horizontal="left" vertical="center"/>
    </xf>
    <xf numFmtId="0" fontId="113" fillId="32" borderId="169" xfId="0" applyFont="1" applyFill="1" applyBorder="1" applyAlignment="1">
      <alignment horizontal="left" vertical="center"/>
    </xf>
    <xf numFmtId="0" fontId="113" fillId="32" borderId="170" xfId="0" applyFont="1" applyFill="1" applyBorder="1" applyAlignment="1">
      <alignment horizontal="left" vertical="center"/>
    </xf>
    <xf numFmtId="0" fontId="187" fillId="4" borderId="0" xfId="6" applyFont="1" applyFill="1" applyAlignment="1" applyProtection="1">
      <alignment horizontal="left" vertical="center"/>
    </xf>
    <xf numFmtId="0" fontId="188" fillId="11" borderId="101" xfId="68" applyFont="1" applyFill="1" applyBorder="1" applyAlignment="1">
      <alignment horizontal="center" vertical="center" wrapText="1"/>
    </xf>
    <xf numFmtId="0" fontId="189" fillId="19" borderId="102" xfId="68" applyFont="1" applyFill="1" applyBorder="1" applyAlignment="1">
      <alignment horizontal="center" vertical="center"/>
    </xf>
    <xf numFmtId="0" fontId="9" fillId="4" borderId="0" xfId="68" applyFont="1" applyFill="1" applyAlignment="1">
      <alignment horizontal="center" vertical="center" wrapText="1"/>
    </xf>
    <xf numFmtId="0" fontId="106" fillId="0" borderId="0" xfId="0" applyFont="1" applyAlignment="1">
      <alignment horizontal="left"/>
    </xf>
    <xf numFmtId="0" fontId="190" fillId="24" borderId="32" xfId="68" applyFont="1" applyFill="1" applyBorder="1" applyAlignment="1">
      <alignment horizontal="center" vertical="center" textRotation="90" wrapText="1"/>
    </xf>
    <xf numFmtId="0" fontId="191" fillId="4" borderId="25" xfId="68" applyFont="1" applyFill="1" applyBorder="1" applyAlignment="1">
      <alignment vertical="center" wrapText="1"/>
    </xf>
    <xf numFmtId="0" fontId="187" fillId="0" borderId="25" xfId="6" applyFont="1" applyBorder="1" applyAlignment="1" applyProtection="1">
      <alignment horizontal="center" vertical="center"/>
    </xf>
    <xf numFmtId="0" fontId="191" fillId="4" borderId="25" xfId="68" applyFont="1" applyFill="1" applyBorder="1" applyAlignment="1">
      <alignment horizontal="left" vertical="center" wrapText="1"/>
    </xf>
    <xf numFmtId="0" fontId="187" fillId="0" borderId="25" xfId="6" applyFont="1" applyFill="1" applyBorder="1" applyAlignment="1" applyProtection="1">
      <alignment horizontal="center" vertical="center"/>
    </xf>
    <xf numFmtId="0" fontId="191" fillId="0" borderId="25" xfId="68" applyFont="1" applyBorder="1" applyAlignment="1">
      <alignment horizontal="left"/>
    </xf>
    <xf numFmtId="0" fontId="192" fillId="0" borderId="0" xfId="68" applyFont="1"/>
    <xf numFmtId="0" fontId="191" fillId="0" borderId="25" xfId="68" applyFont="1" applyBorder="1"/>
    <xf numFmtId="0" fontId="191" fillId="0" borderId="25" xfId="68" applyFont="1" applyBorder="1" applyAlignment="1">
      <alignment horizontal="left" vertical="center" wrapText="1"/>
    </xf>
    <xf numFmtId="0" fontId="190" fillId="24" borderId="35" xfId="68" applyFont="1" applyFill="1" applyBorder="1" applyAlignment="1">
      <alignment horizontal="center" vertical="center" textRotation="90" wrapText="1"/>
    </xf>
    <xf numFmtId="0" fontId="193" fillId="19" borderId="0" xfId="68" applyFont="1" applyFill="1" applyAlignment="1">
      <alignment wrapText="1"/>
    </xf>
    <xf numFmtId="0" fontId="194" fillId="10" borderId="50" xfId="68" applyFont="1" applyFill="1" applyBorder="1" applyAlignment="1">
      <alignment horizontal="center"/>
    </xf>
    <xf numFmtId="0" fontId="195" fillId="4" borderId="3" xfId="68" applyFont="1" applyFill="1" applyBorder="1"/>
    <xf numFmtId="0" fontId="187" fillId="0" borderId="6" xfId="6" applyFont="1" applyBorder="1" applyAlignment="1" applyProtection="1">
      <alignment horizontal="center" vertical="center"/>
    </xf>
    <xf numFmtId="0" fontId="195" fillId="4" borderId="7" xfId="68" applyFont="1" applyFill="1" applyBorder="1" applyAlignment="1">
      <alignment vertical="center" wrapText="1"/>
    </xf>
    <xf numFmtId="0" fontId="187" fillId="0" borderId="10" xfId="6" applyFont="1" applyBorder="1" applyAlignment="1" applyProtection="1">
      <alignment horizontal="center" vertical="center"/>
    </xf>
    <xf numFmtId="0" fontId="195" fillId="4" borderId="0" xfId="68" applyFont="1" applyFill="1" applyAlignment="1">
      <alignment vertical="center" wrapText="1"/>
    </xf>
    <xf numFmtId="0" fontId="187" fillId="0" borderId="0" xfId="6" applyFont="1" applyBorder="1" applyAlignment="1" applyProtection="1">
      <alignment horizontal="center" vertical="center"/>
    </xf>
    <xf numFmtId="0" fontId="196" fillId="0" borderId="0" xfId="68" applyFont="1" applyAlignment="1">
      <alignment wrapText="1"/>
    </xf>
    <xf numFmtId="0" fontId="108" fillId="0" borderId="0" xfId="68" applyFont="1"/>
    <xf numFmtId="0" fontId="1" fillId="0" borderId="0" xfId="0" applyFont="1" applyAlignment="1">
      <alignment horizontal="center" vertical="center" wrapText="1"/>
    </xf>
    <xf numFmtId="0" fontId="93" fillId="28" borderId="139" xfId="0" applyFont="1" applyFill="1" applyBorder="1" applyAlignment="1">
      <alignment horizontal="center" vertical="center"/>
    </xf>
    <xf numFmtId="0" fontId="187" fillId="4" borderId="0" xfId="6" applyFont="1" applyFill="1" applyAlignment="1" applyProtection="1"/>
    <xf numFmtId="0" fontId="197" fillId="4" borderId="0" xfId="0" applyFont="1" applyFill="1" applyAlignment="1">
      <alignment horizontal="left" vertical="center"/>
    </xf>
    <xf numFmtId="0" fontId="198" fillId="4" borderId="0" xfId="0" applyFont="1" applyFill="1" applyAlignment="1">
      <alignment horizontal="center" vertical="center"/>
    </xf>
    <xf numFmtId="0" fontId="199" fillId="0" borderId="50" xfId="0" applyFont="1" applyBorder="1" applyAlignment="1">
      <alignment horizontal="left" vertical="center" wrapText="1"/>
    </xf>
    <xf numFmtId="0" fontId="199" fillId="0" borderId="0" xfId="0" applyFont="1" applyAlignment="1">
      <alignment horizontal="left" vertical="center" wrapText="1"/>
    </xf>
    <xf numFmtId="0" fontId="200" fillId="4" borderId="0" xfId="6" applyFont="1" applyFill="1" applyAlignment="1" applyProtection="1">
      <alignment vertical="center"/>
    </xf>
    <xf numFmtId="0" fontId="201" fillId="4" borderId="0" xfId="0" applyFont="1" applyFill="1"/>
    <xf numFmtId="0" fontId="141" fillId="4" borderId="0" xfId="0" applyFont="1" applyFill="1" applyAlignment="1">
      <alignment horizontal="right" vertical="top"/>
    </xf>
    <xf numFmtId="0" fontId="141" fillId="4" borderId="0" xfId="0" applyFont="1" applyFill="1" applyAlignment="1">
      <alignment vertical="top" wrapText="1"/>
    </xf>
    <xf numFmtId="0" fontId="115" fillId="4" borderId="0" xfId="0" applyFont="1" applyFill="1" applyAlignment="1">
      <alignment vertical="top" wrapText="1"/>
    </xf>
    <xf numFmtId="0" fontId="197" fillId="4" borderId="0" xfId="0" applyFont="1" applyFill="1"/>
    <xf numFmtId="0" fontId="141" fillId="4" borderId="0" xfId="0" applyFont="1" applyFill="1"/>
    <xf numFmtId="0" fontId="202" fillId="0" borderId="0" xfId="0" applyFont="1" applyAlignment="1" applyProtection="1">
      <alignment horizontal="left"/>
      <protection locked="0"/>
    </xf>
    <xf numFmtId="0" fontId="202" fillId="0" borderId="0" xfId="0" applyFont="1" applyAlignment="1" applyProtection="1">
      <alignment horizontal="right"/>
      <protection locked="0"/>
    </xf>
    <xf numFmtId="0" fontId="6" fillId="0" borderId="0" xfId="0" applyFont="1" applyProtection="1">
      <protection locked="0"/>
    </xf>
    <xf numFmtId="0" fontId="203" fillId="2" borderId="0" xfId="0" applyFont="1" applyFill="1" applyAlignment="1">
      <alignment horizontal="center" vertical="center" wrapText="1"/>
    </xf>
    <xf numFmtId="0" fontId="124" fillId="2" borderId="0" xfId="0" applyFont="1" applyFill="1" applyAlignment="1">
      <alignment horizontal="center" vertical="center" wrapText="1"/>
    </xf>
    <xf numFmtId="0" fontId="176" fillId="4" borderId="0" xfId="0" applyFont="1" applyFill="1" applyAlignment="1">
      <alignment vertical="center" wrapText="1"/>
    </xf>
    <xf numFmtId="0" fontId="204" fillId="0" borderId="0" xfId="0" applyFont="1" applyAlignment="1" applyProtection="1">
      <alignment horizontal="center" vertical="center" wrapText="1"/>
      <protection locked="0"/>
    </xf>
    <xf numFmtId="0" fontId="205" fillId="4" borderId="0" xfId="0" applyFont="1" applyFill="1" applyAlignment="1" applyProtection="1">
      <alignment horizontal="center" vertical="center" wrapText="1"/>
      <protection locked="0"/>
    </xf>
    <xf numFmtId="0" fontId="205" fillId="4" borderId="0" xfId="0" applyFont="1" applyFill="1" applyAlignment="1" applyProtection="1">
      <alignment vertical="center" wrapText="1"/>
      <protection locked="0"/>
    </xf>
    <xf numFmtId="0" fontId="158" fillId="4" borderId="0" xfId="6" applyFill="1" applyAlignment="1" applyProtection="1">
      <alignment horizontal="center" vertical="center" wrapText="1"/>
    </xf>
    <xf numFmtId="0" fontId="206" fillId="4" borderId="0" xfId="0" applyFont="1" applyFill="1" applyAlignment="1" applyProtection="1">
      <alignment horizontal="right"/>
      <protection locked="0"/>
    </xf>
    <xf numFmtId="0" fontId="206" fillId="4" borderId="0" xfId="0" applyFont="1" applyFill="1" applyAlignment="1" applyProtection="1">
      <alignment horizontal="center"/>
      <protection locked="0"/>
    </xf>
    <xf numFmtId="0" fontId="207" fillId="4" borderId="0" xfId="0" applyFont="1" applyFill="1" applyAlignment="1" applyProtection="1">
      <alignment horizontal="center"/>
      <protection locked="0"/>
    </xf>
    <xf numFmtId="0" fontId="208" fillId="0" borderId="0" xfId="0" applyFont="1" applyAlignment="1" applyProtection="1">
      <alignment horizontal="right"/>
      <protection locked="0"/>
    </xf>
    <xf numFmtId="0" fontId="209" fillId="4" borderId="0" xfId="0" applyFont="1" applyFill="1" applyAlignment="1" applyProtection="1">
      <alignment horizontal="center" vertical="center" wrapText="1"/>
      <protection locked="0"/>
    </xf>
    <xf numFmtId="0" fontId="210" fillId="0" borderId="0" xfId="0" applyFont="1" applyAlignment="1" applyProtection="1">
      <alignment vertical="center" wrapText="1"/>
      <protection locked="0"/>
    </xf>
    <xf numFmtId="0" fontId="6" fillId="6" borderId="0" xfId="0" applyFont="1" applyFill="1" applyProtection="1">
      <protection locked="0"/>
    </xf>
    <xf numFmtId="0" fontId="202" fillId="6" borderId="0" xfId="0" applyFont="1" applyFill="1" applyAlignment="1" applyProtection="1">
      <alignment horizontal="left"/>
      <protection locked="0"/>
    </xf>
    <xf numFmtId="0" fontId="158" fillId="0" borderId="0" xfId="6" applyAlignment="1" applyProtection="1"/>
    <xf numFmtId="0" fontId="202" fillId="6" borderId="0" xfId="0" applyFont="1" applyFill="1" applyAlignment="1" applyProtection="1">
      <alignment vertical="center" wrapText="1"/>
      <protection locked="0"/>
    </xf>
    <xf numFmtId="0" fontId="202" fillId="6" borderId="0" xfId="0" applyFont="1" applyFill="1" applyAlignment="1" applyProtection="1">
      <alignment horizontal="right"/>
      <protection locked="0"/>
    </xf>
    <xf numFmtId="0" fontId="211" fillId="0" borderId="0" xfId="0" applyFont="1" applyAlignment="1" applyProtection="1">
      <alignment horizontal="left"/>
      <protection locked="0"/>
    </xf>
    <xf numFmtId="0" fontId="187" fillId="0" borderId="25" xfId="6" applyFont="1" applyBorder="1" applyAlignment="1" applyProtection="1" quotePrefix="1">
      <alignment horizontal="center" vertical="center"/>
    </xf>
    <xf numFmtId="0" fontId="45" fillId="4" borderId="25" xfId="0" applyFont="1" applyFill="1" applyBorder="1" applyAlignment="1" quotePrefix="1">
      <alignment horizontal="center" vertical="center" wrapText="1"/>
    </xf>
    <xf numFmtId="0" fontId="45" fillId="4" borderId="25" xfId="54" applyFont="1" applyFill="1" applyBorder="1" applyAlignment="1" quotePrefix="1">
      <alignment horizontal="center" vertical="center" wrapText="1"/>
    </xf>
    <xf numFmtId="0" fontId="45" fillId="0" borderId="52" xfId="0" applyFont="1" applyBorder="1" applyAlignment="1" quotePrefix="1">
      <alignment horizontal="center" vertical="center" wrapText="1"/>
    </xf>
  </cellXfs>
  <cellStyles count="82">
    <cellStyle name="Normal" xfId="0" builtinId="0"/>
    <cellStyle name="Coma" xfId="1" builtinId="3"/>
    <cellStyle name="Moneda" xfId="2" builtinId="4"/>
    <cellStyle name="Porcentaje" xfId="3" builtinId="5"/>
    <cellStyle name="Coma [0]" xfId="4" builtinId="6"/>
    <cellStyle name="Moneda [0]" xfId="5" builtinId="7"/>
    <cellStyle name="Hipervínculo" xfId="6" builtinId="8"/>
    <cellStyle name="Hipervínculo visitado" xfId="7" builtinId="9"/>
    <cellStyle name="Nota" xfId="8" builtinId="10"/>
    <cellStyle name="Texto de advertencia" xfId="9" builtinId="11"/>
    <cellStyle name="Título" xfId="10" builtinId="15"/>
    <cellStyle name="Texto explicativo" xfId="11" builtinId="53"/>
    <cellStyle name="Título 1" xfId="12" builtinId="16"/>
    <cellStyle name="Título 2" xfId="13" builtinId="17"/>
    <cellStyle name="Título 3" xfId="14" builtinId="18"/>
    <cellStyle name="Título 4" xfId="15" builtinId="19"/>
    <cellStyle name="Entrada" xfId="16" builtinId="20"/>
    <cellStyle name="Salida" xfId="17" builtinId="21"/>
    <cellStyle name="Cálculo" xfId="18" builtinId="22"/>
    <cellStyle name="Celda de comprobación" xfId="19" builtinId="23"/>
    <cellStyle name="Celda vinculada" xfId="20" builtinId="24"/>
    <cellStyle name="Total" xfId="21" builtinId="25"/>
    <cellStyle name="Correcto" xfId="22" builtinId="26"/>
    <cellStyle name="Incorrecto" xfId="23" builtinId="27"/>
    <cellStyle name="Neutro" xfId="24" builtinId="28"/>
    <cellStyle name="Énfasis1" xfId="25" builtinId="29"/>
    <cellStyle name="20% - Énfasis1" xfId="26" builtinId="30"/>
    <cellStyle name="40% - Énfasis1" xfId="27" builtinId="31"/>
    <cellStyle name="60% - Énfasis1" xfId="28" builtinId="32"/>
    <cellStyle name="Énfasis2" xfId="29" builtinId="33"/>
    <cellStyle name="20% - Énfasis2" xfId="30" builtinId="34"/>
    <cellStyle name="40% - Énfasis2" xfId="31" builtinId="35"/>
    <cellStyle name="60% - Énfasis2" xfId="32" builtinId="36"/>
    <cellStyle name="Énfasis3" xfId="33" builtinId="37"/>
    <cellStyle name="20% - Énfasis3" xfId="34" builtinId="38"/>
    <cellStyle name="40% - Énfasis3" xfId="35" builtinId="39"/>
    <cellStyle name="60% - Énfasis3" xfId="36" builtinId="40"/>
    <cellStyle name="Énfasis4" xfId="37" builtinId="41"/>
    <cellStyle name="20% - Énfasis4" xfId="38" builtinId="42"/>
    <cellStyle name="40% - Énfasis4" xfId="39" builtinId="43"/>
    <cellStyle name="60% - Énfasis4" xfId="40" builtinId="44"/>
    <cellStyle name="Énfasis5" xfId="41" builtinId="45"/>
    <cellStyle name="20% - Énfasis5" xfId="42" builtinId="46"/>
    <cellStyle name="40% - Énfasis5" xfId="43" builtinId="47"/>
    <cellStyle name="60% - Énfasis5" xfId="44" builtinId="48"/>
    <cellStyle name="Énfasis6" xfId="45" builtinId="49"/>
    <cellStyle name="20% - Énfasis6" xfId="46" builtinId="50"/>
    <cellStyle name="40% - Énfasis6" xfId="47" builtinId="51"/>
    <cellStyle name="60% - Énfasis6" xfId="48" builtinId="52"/>
    <cellStyle name="Euro" xfId="49"/>
    <cellStyle name="Millares 2" xfId="50"/>
    <cellStyle name="Moneda 2" xfId="51"/>
    <cellStyle name="Moneda 3" xfId="52"/>
    <cellStyle name="Normal 10" xfId="53"/>
    <cellStyle name="Normal 11" xfId="54"/>
    <cellStyle name="Normal 12" xfId="55"/>
    <cellStyle name="Normal 2" xfId="56"/>
    <cellStyle name="Normal 2 2" xfId="57"/>
    <cellStyle name="Normal 2 2 2" xfId="58"/>
    <cellStyle name="Normal 2 2 2 2" xfId="59"/>
    <cellStyle name="Normal 3" xfId="60"/>
    <cellStyle name="Normal 3 2" xfId="61"/>
    <cellStyle name="Normal 3 3" xfId="62"/>
    <cellStyle name="Normal 3 3 2" xfId="63"/>
    <cellStyle name="Normal 3 3 2 2" xfId="64"/>
    <cellStyle name="Normal 3 3 2 2 2" xfId="65"/>
    <cellStyle name="Normal 3 3 3" xfId="66"/>
    <cellStyle name="Normal 3_propuesta Instrumentos de Planificación20161" xfId="67"/>
    <cellStyle name="Normal 4" xfId="68"/>
    <cellStyle name="Normal 5" xfId="69"/>
    <cellStyle name="Normal 5 2" xfId="70"/>
    <cellStyle name="Normal 5 2 2" xfId="71"/>
    <cellStyle name="Normal 5 2 2 2" xfId="72"/>
    <cellStyle name="Normal 5 2 3" xfId="73"/>
    <cellStyle name="Normal 6" xfId="74"/>
    <cellStyle name="Normal 7" xfId="75"/>
    <cellStyle name="Normal 7 2" xfId="76"/>
    <cellStyle name="Normal 8" xfId="77"/>
    <cellStyle name="Normal 8 2" xfId="78"/>
    <cellStyle name="Normal 9" xfId="79"/>
    <cellStyle name="Normal_Xl0000062" xfId="80"/>
    <cellStyle name="Porcentaje 2" xfId="81"/>
  </cellStyles>
  <dxfs count="6">
    <dxf>
      <alignment wrapText="1"/>
    </dxf>
    <dxf>
      <fill>
        <patternFill patternType="solid">
          <bgColor rgb="FF92D050"/>
        </patternFill>
      </fill>
    </dxf>
    <dxf>
      <fill>
        <patternFill patternType="solid">
          <bgColor theme="7" tint="0.79985961485641"/>
        </patternFill>
      </fill>
    </dxf>
    <dxf>
      <fill>
        <patternFill patternType="solid">
          <bgColor rgb="FFFFC000"/>
        </patternFill>
      </fill>
    </dxf>
    <dxf>
      <fill>
        <patternFill patternType="solid">
          <bgColor rgb="FFFFFF00"/>
        </patternFill>
      </fill>
    </dxf>
    <dxf>
      <font>
        <color rgb="FF9C0006"/>
      </font>
      <fill>
        <patternFill patternType="solid">
          <bgColor rgb="FFFFC7CE"/>
        </patternFill>
      </fill>
    </dxf>
  </dxfs>
  <tableStyles count="1" defaultTableStyle="TableStyleMedium9" defaultPivotStyle="PivotStyleLight16">
    <tableStyle name="Estilo de tabla 1" pivot="0" count="0" xr9:uid="{95DF6BB4-038D-4BCC-B8C0-B7C3A737FF9E}"/>
  </tableStyles>
  <colors>
    <mruColors>
      <color rgb="00CCFF99"/>
      <color rgb="00FFFF99"/>
      <color rgb="00FF9999"/>
      <color rgb="00B6EAD5"/>
      <color rgb="00F0FB89"/>
      <color rgb="00FFFFCC"/>
      <color rgb="00008000"/>
      <color rgb="00F3FCD2"/>
      <color rgb="00FFC301"/>
      <color rgb="00FFCC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8" Type="http://schemas.openxmlformats.org/officeDocument/2006/relationships/styles" Target="styles.xml"/><Relationship Id="rId47" Type="http://schemas.openxmlformats.org/officeDocument/2006/relationships/sheetMetadata" Target="metadata.xml"/><Relationship Id="rId46" Type="http://schemas.openxmlformats.org/officeDocument/2006/relationships/sharedStrings" Target="sharedStrings.xml"/><Relationship Id="rId45" Type="http://schemas.openxmlformats.org/officeDocument/2006/relationships/theme" Target="theme/theme1.xml"/><Relationship Id="rId44" Type="http://schemas.openxmlformats.org/officeDocument/2006/relationships/externalLink" Target="externalLinks/externalLink1.xml"/><Relationship Id="rId43" Type="http://schemas.openxmlformats.org/officeDocument/2006/relationships/pivotCacheDefinition" Target="pivotCache/pivotCacheDefinition1.xml"/><Relationship Id="rId42" Type="http://schemas.openxmlformats.org/officeDocument/2006/relationships/customXml" Target="../customXml/item1.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 PEI'!A1"/></Relationships>
</file>

<file path=xl/drawings/_rels/drawing11.xml.rels><?xml version="1.0" encoding="UTF-8" standalone="yes"?>
<Relationships xmlns="http://schemas.openxmlformats.org/package/2006/relationships"><Relationship Id="rId1" Type="http://schemas.openxmlformats.org/officeDocument/2006/relationships/hyperlink" Target="#'Contenido PEI'!A1"/></Relationships>
</file>

<file path=xl/drawings/_rels/drawing12.xml.rels><?xml version="1.0" encoding="UTF-8" standalone="yes"?>
<Relationships xmlns="http://schemas.openxmlformats.org/package/2006/relationships"><Relationship Id="rId1" Type="http://schemas.openxmlformats.org/officeDocument/2006/relationships/hyperlink" Target="#'Contenido PEI'!A1"/></Relationships>
</file>

<file path=xl/drawings/_rels/drawing13.xml.rels><?xml version="1.0" encoding="UTF-8" standalone="yes"?>
<Relationships xmlns="http://schemas.openxmlformats.org/package/2006/relationships"><Relationship Id="rId1" Type="http://schemas.openxmlformats.org/officeDocument/2006/relationships/hyperlink" Target="#'Contenido PEI'!A1"/></Relationships>
</file>

<file path=xl/drawings/_rels/drawing14.xml.rels><?xml version="1.0" encoding="UTF-8" standalone="yes"?>
<Relationships xmlns="http://schemas.openxmlformats.org/package/2006/relationships"><Relationship Id="rId1" Type="http://schemas.openxmlformats.org/officeDocument/2006/relationships/hyperlink" Target="#'Contenido PEI'!A1"/></Relationships>
</file>

<file path=xl/drawings/_rels/drawing15.xml.rels><?xml version="1.0" encoding="UTF-8" standalone="yes"?>
<Relationships xmlns="http://schemas.openxmlformats.org/package/2006/relationships"><Relationship Id="rId1" Type="http://schemas.openxmlformats.org/officeDocument/2006/relationships/hyperlink" Target="#'Contenido PEI'!A1"/></Relationships>
</file>

<file path=xl/drawings/_rels/drawing16.xml.rels><?xml version="1.0" encoding="UTF-8" standalone="yes"?>
<Relationships xmlns="http://schemas.openxmlformats.org/package/2006/relationships"><Relationship Id="rId1" Type="http://schemas.openxmlformats.org/officeDocument/2006/relationships/hyperlink" Target="#'Contenido PEI'!A1"/></Relationships>
</file>

<file path=xl/drawings/_rels/drawing17.xml.rels><?xml version="1.0" encoding="UTF-8" standalone="yes"?>
<Relationships xmlns="http://schemas.openxmlformats.org/package/2006/relationships"><Relationship Id="rId1" Type="http://schemas.openxmlformats.org/officeDocument/2006/relationships/hyperlink" Target="#'Contenido PEI'!A1"/></Relationships>
</file>

<file path=xl/drawings/_rels/drawing18.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 PEI'!A1"/><Relationship Id="rId1" Type="http://schemas.openxmlformats.org/officeDocument/2006/relationships/image" Target="../media/image6.png"/></Relationships>
</file>

<file path=xl/drawings/_rels/drawing19.xml.rels><?xml version="1.0" encoding="UTF-8" standalone="yes"?>
<Relationships xmlns="http://schemas.openxmlformats.org/package/2006/relationships"><Relationship Id="rId1" Type="http://schemas.openxmlformats.org/officeDocument/2006/relationships/hyperlink" Target="#'Contenido PEI'!A1"/></Relationships>
</file>

<file path=xl/drawings/_rels/drawing2.xml.rels><?xml version="1.0" encoding="UTF-8" standalone="yes"?>
<Relationships xmlns="http://schemas.openxmlformats.org/package/2006/relationships"><Relationship Id="rId1" Type="http://schemas.openxmlformats.org/officeDocument/2006/relationships/hyperlink" Target="#'Contenido PEI'!A1"/></Relationships>
</file>

<file path=xl/drawings/_rels/drawing20.xml.rels><?xml version="1.0" encoding="UTF-8" standalone="yes"?>
<Relationships xmlns="http://schemas.openxmlformats.org/package/2006/relationships"><Relationship Id="rId1" Type="http://schemas.openxmlformats.org/officeDocument/2006/relationships/hyperlink" Target="#'Contenido POM POA'!A1"/></Relationships>
</file>

<file path=xl/drawings/_rels/drawing21.xml.rels><?xml version="1.0" encoding="UTF-8" standalone="yes"?>
<Relationships xmlns="http://schemas.openxmlformats.org/package/2006/relationships"><Relationship Id="rId1" Type="http://schemas.openxmlformats.org/officeDocument/2006/relationships/hyperlink" Target="#'Contenido POM POA'!A1"/></Relationships>
</file>

<file path=xl/drawings/_rels/drawing22.xml.rels><?xml version="1.0" encoding="UTF-8" standalone="yes"?>
<Relationships xmlns="http://schemas.openxmlformats.org/package/2006/relationships"><Relationship Id="rId1" Type="http://schemas.openxmlformats.org/officeDocument/2006/relationships/hyperlink" Target="#'Contenido POM POA'!A1"/></Relationships>
</file>

<file path=xl/drawings/_rels/drawing23.xml.rels><?xml version="1.0" encoding="UTF-8" standalone="yes"?>
<Relationships xmlns="http://schemas.openxmlformats.org/package/2006/relationships"><Relationship Id="rId1" Type="http://schemas.openxmlformats.org/officeDocument/2006/relationships/hyperlink" Target="#'Contenido POM POA'!A1"/></Relationships>
</file>

<file path=xl/drawings/_rels/drawing24.xml.rels><?xml version="1.0" encoding="UTF-8" standalone="yes"?>
<Relationships xmlns="http://schemas.openxmlformats.org/package/2006/relationships"><Relationship Id="rId1" Type="http://schemas.openxmlformats.org/officeDocument/2006/relationships/hyperlink" Target="#'Contenido POM POA'!A1"/></Relationships>
</file>

<file path=xl/drawings/_rels/drawing25.xml.rels><?xml version="1.0" encoding="UTF-8" standalone="yes"?>
<Relationships xmlns="http://schemas.openxmlformats.org/package/2006/relationships"><Relationship Id="rId1" Type="http://schemas.openxmlformats.org/officeDocument/2006/relationships/hyperlink" Target="#'Contenido POM POA'!A1"/></Relationships>
</file>

<file path=xl/drawings/_rels/drawing26.xml.rels><?xml version="1.0" encoding="UTF-8" standalone="yes"?>
<Relationships xmlns="http://schemas.openxmlformats.org/package/2006/relationships"><Relationship Id="rId1" Type="http://schemas.openxmlformats.org/officeDocument/2006/relationships/image" Target="../media/image8.png"/></Relationships>
</file>

<file path=xl/drawings/_rels/drawing27.xml.rels><?xml version="1.0" encoding="UTF-8" standalone="yes"?>
<Relationships xmlns="http://schemas.openxmlformats.org/package/2006/relationships"><Relationship Id="rId2" Type="http://schemas.openxmlformats.org/officeDocument/2006/relationships/hyperlink" Target="#'Contenido POM POA'!A1"/><Relationship Id="rId1" Type="http://schemas.openxmlformats.org/officeDocument/2006/relationships/hyperlink" Target="#'Contenidos PEI-POM-POA'!A1"/></Relationships>
</file>

<file path=xl/drawings/_rels/drawing28.xml.rels><?xml version="1.0" encoding="UTF-8" standalone="yes"?>
<Relationships xmlns="http://schemas.openxmlformats.org/package/2006/relationships"><Relationship Id="rId1" Type="http://schemas.openxmlformats.org/officeDocument/2006/relationships/hyperlink" Target="#'Contenido PEI'!A1"/></Relationships>
</file>

<file path=xl/drawings/_rels/drawing29.xml.rels><?xml version="1.0" encoding="UTF-8" standalone="yes"?>
<Relationships xmlns="http://schemas.openxmlformats.org/package/2006/relationships"><Relationship Id="rId1" Type="http://schemas.openxmlformats.org/officeDocument/2006/relationships/hyperlink" Target="#'Contenido PEI'!A1"/></Relationships>
</file>

<file path=xl/drawings/_rels/drawing3.xml.rels><?xml version="1.0" encoding="UTF-8" standalone="yes"?>
<Relationships xmlns="http://schemas.openxmlformats.org/package/2006/relationships"><Relationship Id="rId1" Type="http://schemas.openxmlformats.org/officeDocument/2006/relationships/hyperlink" Target="#'Contenido PEI'!A1"/></Relationships>
</file>

<file path=xl/drawings/_rels/drawing30.xml.rels><?xml version="1.0" encoding="UTF-8" standalone="yes"?>
<Relationships xmlns="http://schemas.openxmlformats.org/package/2006/relationships"><Relationship Id="rId5" Type="http://schemas.openxmlformats.org/officeDocument/2006/relationships/image" Target="../media/image12.png"/><Relationship Id="rId4" Type="http://schemas.openxmlformats.org/officeDocument/2006/relationships/image" Target="../media/image11.png"/><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hyperlink" Target="#'Contenido PEI'!A1"/></Relationships>
</file>

<file path=xl/drawings/_rels/drawing31.xml.rels><?xml version="1.0" encoding="UTF-8" standalone="yes"?>
<Relationships xmlns="http://schemas.openxmlformats.org/package/2006/relationships"><Relationship Id="rId1" Type="http://schemas.openxmlformats.org/officeDocument/2006/relationships/hyperlink" Target="#'Contenido POM POA'!A1"/></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ido PEI'!A1"/></Relationships>
</file>

<file path=xl/drawings/_rels/drawing5.xml.rels><?xml version="1.0" encoding="UTF-8" standalone="yes"?>
<Relationships xmlns="http://schemas.openxmlformats.org/package/2006/relationships"><Relationship Id="rId1" Type="http://schemas.openxmlformats.org/officeDocument/2006/relationships/hyperlink" Target="#'Contenido PEI'!A1"/></Relationships>
</file>

<file path=xl/drawings/_rels/drawing6.xml.rels><?xml version="1.0" encoding="UTF-8" standalone="yes"?>
<Relationships xmlns="http://schemas.openxmlformats.org/package/2006/relationships"><Relationship Id="rId1" Type="http://schemas.openxmlformats.org/officeDocument/2006/relationships/hyperlink" Target="#'Contenido PEI'!A1"/></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 PEI'!A1"/></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 PEI'!A1"/></Relationships>
</file>

<file path=xl/drawings/_rels/drawing9.xml.rels><?xml version="1.0" encoding="UTF-8" standalone="yes"?>
<Relationships xmlns="http://schemas.openxmlformats.org/package/2006/relationships"><Relationship Id="rId1" Type="http://schemas.openxmlformats.org/officeDocument/2006/relationships/hyperlink" Target="#'Contenido PEI'!&#193;rea_de_impresi&#243;n"/></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10</xdr:col>
      <xdr:colOff>319616</xdr:colOff>
      <xdr:row>0</xdr:row>
      <xdr:rowOff>56235</xdr:rowOff>
    </xdr:from>
    <xdr:to>
      <xdr:col>12</xdr:col>
      <xdr:colOff>10583</xdr:colOff>
      <xdr:row>4</xdr:row>
      <xdr:rowOff>164958</xdr:rowOff>
    </xdr:to>
    <xdr:pic>
      <xdr:nvPicPr>
        <xdr:cNvPr id="4" name="Imagen 3"/>
        <xdr:cNvPicPr>
          <a:picLocks noChangeAspect="1" noChangeArrowheads="1"/>
        </xdr:cNvPicPr>
      </xdr:nvPicPr>
      <xdr:blipFill>
        <a:blip r:embed="rId1" cstate="print">
          <a:extLst>
            <a:ext uri="{28A0092B-C50C-407E-A947-70E740481C1C}">
              <a14:useLocalDpi xmlns:a14="http://schemas.microsoft.com/office/drawing/2010/main" val="0"/>
            </a:ext>
          </a:extLst>
        </a:blip>
        <a:srcRect/>
        <a:stretch>
          <a:fillRect/>
        </a:stretch>
      </xdr:blipFill>
      <xdr:spPr>
        <a:xfrm>
          <a:off x="9977755" y="55880"/>
          <a:ext cx="2338705" cy="19564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2</xdr:col>
      <xdr:colOff>812800</xdr:colOff>
      <xdr:row>4</xdr:row>
      <xdr:rowOff>108723</xdr:rowOff>
    </xdr:to>
    <xdr:pic>
      <xdr:nvPicPr>
        <xdr:cNvPr id="6" name="Imagen 5"/>
        <xdr:cNvPicPr>
          <a:picLocks noChangeAspect="1" noChangeArrowheads="1"/>
        </xdr:cNvPicPr>
      </xdr:nvPicPr>
      <xdr:blipFill>
        <a:blip r:embed="rId1" cstate="print">
          <a:extLst>
            <a:ext uri="{28A0092B-C50C-407E-A947-70E740481C1C}">
              <a14:useLocalDpi xmlns:a14="http://schemas.microsoft.com/office/drawing/2010/main" val="0"/>
            </a:ext>
          </a:extLst>
        </a:blip>
        <a:srcRect/>
        <a:stretch>
          <a:fillRect/>
        </a:stretch>
      </xdr:blipFill>
      <xdr:spPr>
        <a:xfrm>
          <a:off x="0" y="0"/>
          <a:ext cx="2336800" cy="19564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r="http://schemas.openxmlformats.org/officeDocument/2006/relationships" xmlns:a="http://schemas.openxmlformats.org/drawingml/2006/main">
  <xdr:twoCellAnchor>
    <xdr:from>
      <xdr:col>14</xdr:col>
      <xdr:colOff>63500</xdr:colOff>
      <xdr:row>0</xdr:row>
      <xdr:rowOff>38100</xdr:rowOff>
    </xdr:from>
    <xdr:to>
      <xdr:col>15</xdr:col>
      <xdr:colOff>349249</xdr:colOff>
      <xdr:row>1</xdr:row>
      <xdr:rowOff>149225</xdr:rowOff>
    </xdr:to>
    <xdr:sp>
      <xdr:nvSpPr>
        <xdr:cNvPr id="3" name="Flecha izquierda 2">
          <a:hlinkClick xmlns:r="http://schemas.openxmlformats.org/officeDocument/2006/relationships" r:id="rId1"/>
        </xdr:cNvPr>
        <xdr:cNvSpPr/>
      </xdr:nvSpPr>
      <xdr:spPr>
        <a:xfrm>
          <a:off x="16770350" y="38100"/>
          <a:ext cx="1047115" cy="539750"/>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endParaRPr lang="es-GT" sz="1100"/>
        </a:p>
      </xdr:txBody>
    </xdr:sp>
    <xdr:clientData/>
  </xdr:twoCellAnchor>
  <xdr:twoCellAnchor editAs="oneCell">
    <xdr:from>
      <xdr:col>3</xdr:col>
      <xdr:colOff>302417</xdr:colOff>
      <xdr:row>16</xdr:row>
      <xdr:rowOff>100012</xdr:rowOff>
    </xdr:from>
    <xdr:to>
      <xdr:col>9</xdr:col>
      <xdr:colOff>593722</xdr:colOff>
      <xdr:row>35</xdr:row>
      <xdr:rowOff>147637</xdr:rowOff>
    </xdr:to>
    <xdr:pic>
      <xdr:nvPicPr>
        <xdr:cNvPr id="6" name="Imagen 4"/>
        <xdr:cNvPicPr>
          <a:picLocks noChangeAspect="1"/>
        </xdr:cNvPicPr>
      </xdr:nvPicPr>
      <xdr:blipFill>
        <a:blip r:embed="rId2">
          <a:extLst>
            <a:ext uri="{28A0092B-C50C-407E-A947-70E740481C1C}">
              <a14:useLocalDpi xmlns:a14="http://schemas.microsoft.com/office/drawing/2010/main" val="0"/>
            </a:ext>
          </a:extLst>
        </a:blip>
        <a:stretch>
          <a:fillRect/>
        </a:stretch>
      </xdr:blipFill>
      <xdr:spPr>
        <a:xfrm>
          <a:off x="4998085" y="8415020"/>
          <a:ext cx="6710680" cy="3667125"/>
        </a:xfrm>
        <a:prstGeom prst="rect">
          <a:avLst/>
        </a:prstGeom>
      </xdr:spPr>
    </xdr:pic>
    <xdr:clientData/>
  </xdr:twoCellAnchor>
</xdr:wsDr>
</file>

<file path=xl/drawings/drawing11.xml><?xml version="1.0" encoding="utf-8"?>
<xdr:wsDr xmlns:xdr="http://schemas.openxmlformats.org/drawingml/2006/spreadsheetDrawing" xmlns:r="http://schemas.openxmlformats.org/officeDocument/2006/relationships" xmlns:a="http://schemas.openxmlformats.org/drawingml/2006/main">
  <xdr:twoCellAnchor>
    <xdr:from>
      <xdr:col>5</xdr:col>
      <xdr:colOff>38100</xdr:colOff>
      <xdr:row>0</xdr:row>
      <xdr:rowOff>66675</xdr:rowOff>
    </xdr:from>
    <xdr:to>
      <xdr:col>6</xdr:col>
      <xdr:colOff>323849</xdr:colOff>
      <xdr:row>1</xdr:row>
      <xdr:rowOff>73025</xdr:rowOff>
    </xdr:to>
    <xdr:sp>
      <xdr:nvSpPr>
        <xdr:cNvPr id="2" name="Flecha izquierda 2">
          <a:hlinkClick xmlns:r="http://schemas.openxmlformats.org/officeDocument/2006/relationships" r:id="rId1"/>
        </xdr:cNvPr>
        <xdr:cNvSpPr/>
      </xdr:nvSpPr>
      <xdr:spPr>
        <a:xfrm>
          <a:off x="12182475" y="66675"/>
          <a:ext cx="1047115" cy="473075"/>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endParaRPr lang="es-GT" sz="1100"/>
        </a:p>
      </xdr:txBody>
    </xdr:sp>
    <xdr:clientData/>
  </xdr:twoCellAnchor>
</xdr:wsDr>
</file>

<file path=xl/drawings/drawing12.xml><?xml version="1.0" encoding="utf-8"?>
<xdr:wsDr xmlns:xdr="http://schemas.openxmlformats.org/drawingml/2006/spreadsheetDrawing" xmlns:r="http://schemas.openxmlformats.org/officeDocument/2006/relationships" xmlns:a="http://schemas.openxmlformats.org/drawingml/2006/main">
  <xdr:twoCellAnchor>
    <xdr:from>
      <xdr:col>4</xdr:col>
      <xdr:colOff>57150</xdr:colOff>
      <xdr:row>0</xdr:row>
      <xdr:rowOff>200025</xdr:rowOff>
    </xdr:from>
    <xdr:to>
      <xdr:col>5</xdr:col>
      <xdr:colOff>342899</xdr:colOff>
      <xdr:row>3</xdr:row>
      <xdr:rowOff>6350</xdr:rowOff>
    </xdr:to>
    <xdr:sp>
      <xdr:nvSpPr>
        <xdr:cNvPr id="2" name="Flecha izquierda 2">
          <a:hlinkClick xmlns:r="http://schemas.openxmlformats.org/officeDocument/2006/relationships" r:id="rId1"/>
        </xdr:cNvPr>
        <xdr:cNvSpPr/>
      </xdr:nvSpPr>
      <xdr:spPr>
        <a:xfrm>
          <a:off x="11944350" y="200025"/>
          <a:ext cx="1047115" cy="539750"/>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endParaRPr lang="es-GT" sz="1100"/>
        </a:p>
      </xdr:txBody>
    </xdr:sp>
    <xdr:clientData/>
  </xdr:twoCellAnchor>
</xdr:wsDr>
</file>

<file path=xl/drawings/drawing13.xml><?xml version="1.0" encoding="utf-8"?>
<xdr:wsDr xmlns:xdr="http://schemas.openxmlformats.org/drawingml/2006/spreadsheetDrawing" xmlns:r="http://schemas.openxmlformats.org/officeDocument/2006/relationships" xmlns:a="http://schemas.openxmlformats.org/drawingml/2006/main">
  <xdr:twoCellAnchor>
    <xdr:from>
      <xdr:col>17</xdr:col>
      <xdr:colOff>222250</xdr:colOff>
      <xdr:row>0</xdr:row>
      <xdr:rowOff>148167</xdr:rowOff>
    </xdr:from>
    <xdr:to>
      <xdr:col>18</xdr:col>
      <xdr:colOff>31749</xdr:colOff>
      <xdr:row>2</xdr:row>
      <xdr:rowOff>66675</xdr:rowOff>
    </xdr:to>
    <xdr:sp>
      <xdr:nvSpPr>
        <xdr:cNvPr id="3" name="Flecha izquierda 1">
          <a:hlinkClick xmlns:r="http://schemas.openxmlformats.org/officeDocument/2006/relationships" r:id="rId1"/>
        </xdr:cNvPr>
        <xdr:cNvSpPr/>
      </xdr:nvSpPr>
      <xdr:spPr>
        <a:xfrm>
          <a:off x="21272500" y="147955"/>
          <a:ext cx="1218565" cy="547370"/>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endParaRPr lang="es-GT" sz="1100"/>
        </a:p>
      </xdr:txBody>
    </xdr:sp>
    <xdr:clientData/>
  </xdr:twoCellAnchor>
</xdr:wsDr>
</file>

<file path=xl/drawings/drawing14.xml><?xml version="1.0" encoding="utf-8"?>
<xdr:wsDr xmlns:xdr="http://schemas.openxmlformats.org/drawingml/2006/spreadsheetDrawing" xmlns:r="http://schemas.openxmlformats.org/officeDocument/2006/relationships" xmlns:a="http://schemas.openxmlformats.org/drawingml/2006/main">
  <xdr:twoCellAnchor>
    <xdr:from>
      <xdr:col>8</xdr:col>
      <xdr:colOff>138906</xdr:colOff>
      <xdr:row>0</xdr:row>
      <xdr:rowOff>210343</xdr:rowOff>
    </xdr:from>
    <xdr:to>
      <xdr:col>9</xdr:col>
      <xdr:colOff>567530</xdr:colOff>
      <xdr:row>2</xdr:row>
      <xdr:rowOff>142874</xdr:rowOff>
    </xdr:to>
    <xdr:sp>
      <xdr:nvSpPr>
        <xdr:cNvPr id="2" name="Flecha izquierda 1">
          <a:hlinkClick xmlns:r="http://schemas.openxmlformats.org/officeDocument/2006/relationships" r:id="rId1"/>
        </xdr:cNvPr>
        <xdr:cNvSpPr/>
      </xdr:nvSpPr>
      <xdr:spPr>
        <a:xfrm>
          <a:off x="12949555" y="210185"/>
          <a:ext cx="1047750" cy="636905"/>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endParaRPr lang="es-GT" sz="1100"/>
        </a:p>
      </xdr:txBody>
    </xdr:sp>
    <xdr:clientData/>
  </xdr:twoCellAnchor>
</xdr:wsDr>
</file>

<file path=xl/drawings/drawing15.xml><?xml version="1.0" encoding="utf-8"?>
<xdr:wsDr xmlns:xdr="http://schemas.openxmlformats.org/drawingml/2006/spreadsheetDrawing" xmlns:r="http://schemas.openxmlformats.org/officeDocument/2006/relationships" xmlns:a="http://schemas.openxmlformats.org/drawingml/2006/main">
  <xdr:twoCellAnchor>
    <xdr:from>
      <xdr:col>8</xdr:col>
      <xdr:colOff>138906</xdr:colOff>
      <xdr:row>0</xdr:row>
      <xdr:rowOff>210343</xdr:rowOff>
    </xdr:from>
    <xdr:to>
      <xdr:col>9</xdr:col>
      <xdr:colOff>567530</xdr:colOff>
      <xdr:row>2</xdr:row>
      <xdr:rowOff>142874</xdr:rowOff>
    </xdr:to>
    <xdr:sp>
      <xdr:nvSpPr>
        <xdr:cNvPr id="2" name="Flecha izquierda 1">
          <a:hlinkClick xmlns:r="http://schemas.openxmlformats.org/officeDocument/2006/relationships" r:id="rId1"/>
        </xdr:cNvPr>
        <xdr:cNvSpPr/>
      </xdr:nvSpPr>
      <xdr:spPr>
        <a:xfrm>
          <a:off x="12949555" y="210185"/>
          <a:ext cx="1047750" cy="636905"/>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endParaRPr lang="es-GT" sz="1100"/>
        </a:p>
      </xdr:txBody>
    </xdr:sp>
    <xdr:clientData/>
  </xdr:twoCellAnchor>
</xdr:wsDr>
</file>

<file path=xl/drawings/drawing16.xml><?xml version="1.0" encoding="utf-8"?>
<xdr:wsDr xmlns:xdr="http://schemas.openxmlformats.org/drawingml/2006/spreadsheetDrawing" xmlns:r="http://schemas.openxmlformats.org/officeDocument/2006/relationships" xmlns:a="http://schemas.openxmlformats.org/drawingml/2006/main">
  <xdr:twoCellAnchor>
    <xdr:from>
      <xdr:col>8</xdr:col>
      <xdr:colOff>138906</xdr:colOff>
      <xdr:row>0</xdr:row>
      <xdr:rowOff>210343</xdr:rowOff>
    </xdr:from>
    <xdr:to>
      <xdr:col>9</xdr:col>
      <xdr:colOff>567530</xdr:colOff>
      <xdr:row>2</xdr:row>
      <xdr:rowOff>142874</xdr:rowOff>
    </xdr:to>
    <xdr:sp>
      <xdr:nvSpPr>
        <xdr:cNvPr id="2" name="Flecha izquierda 1">
          <a:hlinkClick xmlns:r="http://schemas.openxmlformats.org/officeDocument/2006/relationships" r:id="rId1"/>
        </xdr:cNvPr>
        <xdr:cNvSpPr/>
      </xdr:nvSpPr>
      <xdr:spPr>
        <a:xfrm>
          <a:off x="12949555" y="210185"/>
          <a:ext cx="1047750" cy="636905"/>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endParaRPr lang="es-GT" sz="1100"/>
        </a:p>
      </xdr:txBody>
    </xdr:sp>
    <xdr:clientData/>
  </xdr:twoCellAnchor>
</xdr:wsDr>
</file>

<file path=xl/drawings/drawing17.xml><?xml version="1.0" encoding="utf-8"?>
<xdr:wsDr xmlns:xdr="http://schemas.openxmlformats.org/drawingml/2006/spreadsheetDrawing" xmlns:r="http://schemas.openxmlformats.org/officeDocument/2006/relationships" xmlns:a="http://schemas.openxmlformats.org/drawingml/2006/main">
  <xdr:twoCellAnchor>
    <xdr:from>
      <xdr:col>6</xdr:col>
      <xdr:colOff>57150</xdr:colOff>
      <xdr:row>0</xdr:row>
      <xdr:rowOff>19050</xdr:rowOff>
    </xdr:from>
    <xdr:to>
      <xdr:col>6</xdr:col>
      <xdr:colOff>1104899</xdr:colOff>
      <xdr:row>2</xdr:row>
      <xdr:rowOff>66675</xdr:rowOff>
    </xdr:to>
    <xdr:sp>
      <xdr:nvSpPr>
        <xdr:cNvPr id="2" name="Flecha izquierda 1">
          <a:hlinkClick xmlns:r="http://schemas.openxmlformats.org/officeDocument/2006/relationships" r:id="rId1"/>
        </xdr:cNvPr>
        <xdr:cNvSpPr/>
      </xdr:nvSpPr>
      <xdr:spPr>
        <a:xfrm>
          <a:off x="11201400" y="19050"/>
          <a:ext cx="1047115" cy="685800"/>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endParaRPr lang="es-GT" sz="1100"/>
        </a:p>
      </xdr:txBody>
    </xdr:sp>
    <xdr:clientData/>
  </xdr:twoCellAnchor>
</xdr:wsDr>
</file>

<file path=xl/drawings/drawing18.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838199</xdr:colOff>
      <xdr:row>63</xdr:row>
      <xdr:rowOff>276225</xdr:rowOff>
    </xdr:from>
    <xdr:to>
      <xdr:col>5</xdr:col>
      <xdr:colOff>2035673</xdr:colOff>
      <xdr:row>88</xdr:row>
      <xdr:rowOff>22860</xdr:rowOff>
    </xdr:to>
    <xdr:pic>
      <xdr:nvPicPr>
        <xdr:cNvPr id="8" name="Imagen 7"/>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1142365" y="36918900"/>
          <a:ext cx="7931785" cy="7071360"/>
        </a:xfrm>
        <a:prstGeom prst="rect">
          <a:avLst/>
        </a:prstGeom>
        <a:noFill/>
      </xdr:spPr>
    </xdr:pic>
    <xdr:clientData/>
  </xdr:twoCellAnchor>
  <xdr:twoCellAnchor>
    <xdr:from>
      <xdr:col>7</xdr:col>
      <xdr:colOff>135591</xdr:colOff>
      <xdr:row>0</xdr:row>
      <xdr:rowOff>114300</xdr:rowOff>
    </xdr:from>
    <xdr:to>
      <xdr:col>7</xdr:col>
      <xdr:colOff>1182780</xdr:colOff>
      <xdr:row>2</xdr:row>
      <xdr:rowOff>76200</xdr:rowOff>
    </xdr:to>
    <xdr:sp>
      <xdr:nvSpPr>
        <xdr:cNvPr id="10" name="Flecha izquierda 2">
          <a:hlinkClick xmlns:r="http://schemas.openxmlformats.org/officeDocument/2006/relationships" r:id="rId2"/>
        </xdr:cNvPr>
        <xdr:cNvSpPr/>
      </xdr:nvSpPr>
      <xdr:spPr>
        <a:xfrm>
          <a:off x="11412855" y="114300"/>
          <a:ext cx="626745" cy="533400"/>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endParaRPr lang="es-GT" sz="1100"/>
        </a:p>
      </xdr:txBody>
    </xdr:sp>
    <xdr:clientData/>
  </xdr:twoCellAnchor>
  <xdr:twoCellAnchor editAs="oneCell">
    <xdr:from>
      <xdr:col>0</xdr:col>
      <xdr:colOff>0</xdr:colOff>
      <xdr:row>6</xdr:row>
      <xdr:rowOff>47625</xdr:rowOff>
    </xdr:from>
    <xdr:to>
      <xdr:col>7</xdr:col>
      <xdr:colOff>545306</xdr:colOff>
      <xdr:row>25</xdr:row>
      <xdr:rowOff>209550</xdr:rowOff>
    </xdr:to>
    <xdr:pic>
      <xdr:nvPicPr>
        <xdr:cNvPr id="2" name="Imagen 1"/>
        <xdr:cNvPicPr>
          <a:picLocks noChangeAspect="1"/>
        </xdr:cNvPicPr>
      </xdr:nvPicPr>
      <xdr:blipFill>
        <a:blip r:embed="rId3"/>
        <a:stretch>
          <a:fillRect/>
        </a:stretch>
      </xdr:blipFill>
      <xdr:spPr>
        <a:xfrm>
          <a:off x="0" y="2000250"/>
          <a:ext cx="11822430" cy="6496050"/>
        </a:xfrm>
        <a:prstGeom prst="rect">
          <a:avLst/>
        </a:prstGeom>
      </xdr:spPr>
    </xdr:pic>
    <xdr:clientData/>
  </xdr:twoCellAnchor>
</xdr:wsDr>
</file>

<file path=xl/drawings/drawing19.xml><?xml version="1.0" encoding="utf-8"?>
<xdr:wsDr xmlns:xdr="http://schemas.openxmlformats.org/drawingml/2006/spreadsheetDrawing" xmlns:r="http://schemas.openxmlformats.org/officeDocument/2006/relationships" xmlns:a="http://schemas.openxmlformats.org/drawingml/2006/main">
  <xdr:twoCellAnchor>
    <xdr:from>
      <xdr:col>9</xdr:col>
      <xdr:colOff>74083</xdr:colOff>
      <xdr:row>0</xdr:row>
      <xdr:rowOff>158750</xdr:rowOff>
    </xdr:from>
    <xdr:to>
      <xdr:col>10</xdr:col>
      <xdr:colOff>359832</xdr:colOff>
      <xdr:row>2</xdr:row>
      <xdr:rowOff>3175</xdr:rowOff>
    </xdr:to>
    <xdr:sp>
      <xdr:nvSpPr>
        <xdr:cNvPr id="2" name="Flecha izquierda 1">
          <a:hlinkClick xmlns:r="http://schemas.openxmlformats.org/officeDocument/2006/relationships" r:id="rId1"/>
        </xdr:cNvPr>
        <xdr:cNvSpPr/>
      </xdr:nvSpPr>
      <xdr:spPr>
        <a:xfrm>
          <a:off x="12360910" y="158750"/>
          <a:ext cx="1047750" cy="556895"/>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endParaRPr lang="es-GT" sz="1100"/>
        </a:p>
      </xdr:txBody>
    </xdr:sp>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xdr:from>
      <xdr:col>3</xdr:col>
      <xdr:colOff>59531</xdr:colOff>
      <xdr:row>0</xdr:row>
      <xdr:rowOff>71438</xdr:rowOff>
    </xdr:from>
    <xdr:to>
      <xdr:col>3</xdr:col>
      <xdr:colOff>1107280</xdr:colOff>
      <xdr:row>2</xdr:row>
      <xdr:rowOff>114300</xdr:rowOff>
    </xdr:to>
    <xdr:sp>
      <xdr:nvSpPr>
        <xdr:cNvPr id="2" name="Flecha izquierda 1">
          <a:hlinkClick xmlns:r="http://schemas.openxmlformats.org/officeDocument/2006/relationships" r:id="rId1"/>
        </xdr:cNvPr>
        <xdr:cNvSpPr/>
      </xdr:nvSpPr>
      <xdr:spPr>
        <a:xfrm>
          <a:off x="11784330" y="71120"/>
          <a:ext cx="1047750" cy="538480"/>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endParaRPr lang="es-GT" sz="1100"/>
        </a:p>
      </xdr:txBody>
    </xdr:sp>
    <xdr:clientData/>
  </xdr:twoCellAnchor>
</xdr:wsDr>
</file>

<file path=xl/drawings/drawing20.xml><?xml version="1.0" encoding="utf-8"?>
<xdr:wsDr xmlns:xdr="http://schemas.openxmlformats.org/drawingml/2006/spreadsheetDrawing" xmlns:r="http://schemas.openxmlformats.org/officeDocument/2006/relationships" xmlns:a="http://schemas.openxmlformats.org/drawingml/2006/main">
  <xdr:twoCellAnchor>
    <xdr:from>
      <xdr:col>26</xdr:col>
      <xdr:colOff>29158</xdr:colOff>
      <xdr:row>0</xdr:row>
      <xdr:rowOff>29158</xdr:rowOff>
    </xdr:from>
    <xdr:to>
      <xdr:col>27</xdr:col>
      <xdr:colOff>318794</xdr:colOff>
      <xdr:row>1</xdr:row>
      <xdr:rowOff>134711</xdr:rowOff>
    </xdr:to>
    <xdr:sp>
      <xdr:nvSpPr>
        <xdr:cNvPr id="2" name="Flecha izquierda 2">
          <a:hlinkClick xmlns:r="http://schemas.openxmlformats.org/officeDocument/2006/relationships" r:id="rId1"/>
        </xdr:cNvPr>
        <xdr:cNvSpPr/>
      </xdr:nvSpPr>
      <xdr:spPr>
        <a:xfrm>
          <a:off x="30956250" y="28575"/>
          <a:ext cx="1052195" cy="544195"/>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endParaRPr lang="es-GT" sz="1100"/>
        </a:p>
      </xdr:txBody>
    </xdr:sp>
    <xdr:clientData/>
  </xdr:twoCellAnchor>
  <xdr:twoCellAnchor>
    <xdr:from>
      <xdr:col>23</xdr:col>
      <xdr:colOff>672353</xdr:colOff>
      <xdr:row>0</xdr:row>
      <xdr:rowOff>0</xdr:rowOff>
    </xdr:from>
    <xdr:to>
      <xdr:col>24</xdr:col>
      <xdr:colOff>560294</xdr:colOff>
      <xdr:row>0</xdr:row>
      <xdr:rowOff>403412</xdr:rowOff>
    </xdr:to>
    <xdr:sp>
      <xdr:nvSpPr>
        <xdr:cNvPr id="3" name="Rectángulo 2"/>
        <xdr:cNvSpPr/>
      </xdr:nvSpPr>
      <xdr:spPr>
        <a:xfrm>
          <a:off x="28408630" y="0"/>
          <a:ext cx="1183640" cy="403225"/>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es-GT" sz="1400" b="1">
              <a:latin typeface="Abadi" panose="020B0604020104020204" pitchFamily="34" charset="0"/>
            </a:rPr>
            <a:t>Anexo 1</a:t>
          </a:r>
          <a:endParaRPr lang="es-GT" sz="1400" b="1">
            <a:latin typeface="Abadi" panose="020B0604020104020204" pitchFamily="34" charset="0"/>
          </a:endParaRPr>
        </a:p>
      </xdr:txBody>
    </xdr:sp>
    <xdr:clientData/>
  </xdr:twoCellAnchor>
</xdr:wsDr>
</file>

<file path=xl/drawings/drawing21.xml><?xml version="1.0" encoding="utf-8"?>
<xdr:wsDr xmlns:xdr="http://schemas.openxmlformats.org/drawingml/2006/spreadsheetDrawing" xmlns:r="http://schemas.openxmlformats.org/officeDocument/2006/relationships" xmlns:a="http://schemas.openxmlformats.org/drawingml/2006/main">
  <xdr:twoCellAnchor>
    <xdr:from>
      <xdr:col>15</xdr:col>
      <xdr:colOff>29158</xdr:colOff>
      <xdr:row>0</xdr:row>
      <xdr:rowOff>29158</xdr:rowOff>
    </xdr:from>
    <xdr:to>
      <xdr:col>16</xdr:col>
      <xdr:colOff>318794</xdr:colOff>
      <xdr:row>1</xdr:row>
      <xdr:rowOff>134711</xdr:rowOff>
    </xdr:to>
    <xdr:sp>
      <xdr:nvSpPr>
        <xdr:cNvPr id="2" name="Flecha izquierda 2">
          <a:hlinkClick xmlns:r="http://schemas.openxmlformats.org/officeDocument/2006/relationships" r:id="rId1"/>
        </xdr:cNvPr>
        <xdr:cNvSpPr/>
      </xdr:nvSpPr>
      <xdr:spPr>
        <a:xfrm>
          <a:off x="13496925" y="28575"/>
          <a:ext cx="1052195" cy="544195"/>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endParaRPr lang="es-GT" sz="1100"/>
        </a:p>
      </xdr:txBody>
    </xdr:sp>
    <xdr:clientData/>
  </xdr:twoCellAnchor>
  <xdr:twoCellAnchor>
    <xdr:from>
      <xdr:col>3</xdr:col>
      <xdr:colOff>1819275</xdr:colOff>
      <xdr:row>7</xdr:row>
      <xdr:rowOff>104775</xdr:rowOff>
    </xdr:from>
    <xdr:to>
      <xdr:col>14</xdr:col>
      <xdr:colOff>19050</xdr:colOff>
      <xdr:row>16</xdr:row>
      <xdr:rowOff>180975</xdr:rowOff>
    </xdr:to>
    <xdr:sp>
      <xdr:nvSpPr>
        <xdr:cNvPr id="3" name="CuadroTexto 2"/>
        <xdr:cNvSpPr txBox="1"/>
      </xdr:nvSpPr>
      <xdr:spPr>
        <a:xfrm>
          <a:off x="4848225" y="2362200"/>
          <a:ext cx="7820025" cy="1790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GT" sz="9600"/>
            <a:t>NO APLICA</a:t>
          </a:r>
          <a:endParaRPr lang="es-GT" sz="9600"/>
        </a:p>
      </xdr:txBody>
    </xdr:sp>
    <xdr:clientData/>
  </xdr:twoCellAnchor>
</xdr:wsDr>
</file>

<file path=xl/drawings/drawing22.xml><?xml version="1.0" encoding="utf-8"?>
<xdr:wsDr xmlns:xdr="http://schemas.openxmlformats.org/drawingml/2006/spreadsheetDrawing" xmlns:r="http://schemas.openxmlformats.org/officeDocument/2006/relationships" xmlns:a="http://schemas.openxmlformats.org/drawingml/2006/main">
  <xdr:twoCellAnchor>
    <xdr:from>
      <xdr:col>19</xdr:col>
      <xdr:colOff>39688</xdr:colOff>
      <xdr:row>1</xdr:row>
      <xdr:rowOff>0</xdr:rowOff>
    </xdr:from>
    <xdr:to>
      <xdr:col>20</xdr:col>
      <xdr:colOff>144462</xdr:colOff>
      <xdr:row>2</xdr:row>
      <xdr:rowOff>90487</xdr:rowOff>
    </xdr:to>
    <xdr:sp>
      <xdr:nvSpPr>
        <xdr:cNvPr id="2" name="Flecha izquierda 3">
          <a:hlinkClick xmlns:r="http://schemas.openxmlformats.org/officeDocument/2006/relationships" r:id="rId1"/>
        </xdr:cNvPr>
        <xdr:cNvSpPr/>
      </xdr:nvSpPr>
      <xdr:spPr>
        <a:xfrm>
          <a:off x="25252045" y="171450"/>
          <a:ext cx="866775" cy="537845"/>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endParaRPr lang="es-GT" sz="1100"/>
        </a:p>
      </xdr:txBody>
    </xdr:sp>
    <xdr:clientData/>
  </xdr:twoCellAnchor>
  <xdr:twoCellAnchor>
    <xdr:from>
      <xdr:col>14</xdr:col>
      <xdr:colOff>647700</xdr:colOff>
      <xdr:row>1</xdr:row>
      <xdr:rowOff>19050</xdr:rowOff>
    </xdr:from>
    <xdr:to>
      <xdr:col>15</xdr:col>
      <xdr:colOff>760319</xdr:colOff>
      <xdr:row>1</xdr:row>
      <xdr:rowOff>422462</xdr:rowOff>
    </xdr:to>
    <xdr:sp>
      <xdr:nvSpPr>
        <xdr:cNvPr id="3" name="Rectángulo 2"/>
        <xdr:cNvSpPr/>
      </xdr:nvSpPr>
      <xdr:spPr>
        <a:xfrm>
          <a:off x="21688425" y="190500"/>
          <a:ext cx="941070" cy="403225"/>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es-GT" sz="1400" b="1">
              <a:latin typeface="Abadi" panose="020B0604020104020204" pitchFamily="34" charset="0"/>
            </a:rPr>
            <a:t>Anexo 2</a:t>
          </a:r>
          <a:endParaRPr lang="es-GT" sz="1400" b="1">
            <a:latin typeface="Abadi" panose="020B0604020104020204" pitchFamily="34" charset="0"/>
          </a:endParaRPr>
        </a:p>
      </xdr:txBody>
    </xdr:sp>
    <xdr:clientData/>
  </xdr:twoCellAnchor>
  <xdr:twoCellAnchor>
    <xdr:from>
      <xdr:col>15</xdr:col>
      <xdr:colOff>628650</xdr:colOff>
      <xdr:row>26</xdr:row>
      <xdr:rowOff>47625</xdr:rowOff>
    </xdr:from>
    <xdr:to>
      <xdr:col>16</xdr:col>
      <xdr:colOff>731744</xdr:colOff>
      <xdr:row>26</xdr:row>
      <xdr:rowOff>451037</xdr:rowOff>
    </xdr:to>
    <xdr:sp>
      <xdr:nvSpPr>
        <xdr:cNvPr id="4" name="Rectángulo 3"/>
        <xdr:cNvSpPr/>
      </xdr:nvSpPr>
      <xdr:spPr>
        <a:xfrm>
          <a:off x="22498050" y="14854555"/>
          <a:ext cx="941070" cy="403225"/>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es-GT" sz="1400" b="1">
              <a:latin typeface="Abadi" panose="020B0604020104020204" pitchFamily="34" charset="0"/>
            </a:rPr>
            <a:t>Anexo 3</a:t>
          </a:r>
          <a:endParaRPr lang="es-GT" sz="1400" b="1">
            <a:latin typeface="Abadi" panose="020B0604020104020204" pitchFamily="34" charset="0"/>
          </a:endParaRPr>
        </a:p>
      </xdr:txBody>
    </xdr:sp>
    <xdr:clientData/>
  </xdr:twoCellAnchor>
</xdr:wsDr>
</file>

<file path=xl/drawings/drawing23.xml><?xml version="1.0" encoding="utf-8"?>
<xdr:wsDr xmlns:xdr="http://schemas.openxmlformats.org/drawingml/2006/spreadsheetDrawing" xmlns:r="http://schemas.openxmlformats.org/officeDocument/2006/relationships" xmlns:a="http://schemas.openxmlformats.org/drawingml/2006/main">
  <xdr:twoCellAnchor>
    <xdr:from>
      <xdr:col>24</xdr:col>
      <xdr:colOff>114300</xdr:colOff>
      <xdr:row>0</xdr:row>
      <xdr:rowOff>50800</xdr:rowOff>
    </xdr:from>
    <xdr:to>
      <xdr:col>25</xdr:col>
      <xdr:colOff>406026</xdr:colOff>
      <xdr:row>1</xdr:row>
      <xdr:rowOff>112619</xdr:rowOff>
    </xdr:to>
    <xdr:sp>
      <xdr:nvSpPr>
        <xdr:cNvPr id="2" name="Flecha izquierda 2">
          <a:hlinkClick xmlns:r="http://schemas.openxmlformats.org/officeDocument/2006/relationships" r:id="rId1"/>
        </xdr:cNvPr>
        <xdr:cNvSpPr/>
      </xdr:nvSpPr>
      <xdr:spPr>
        <a:xfrm>
          <a:off x="41071800" y="50800"/>
          <a:ext cx="1053465" cy="547370"/>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endParaRPr lang="es-GT" sz="1100"/>
        </a:p>
      </xdr:txBody>
    </xdr:sp>
    <xdr:clientData/>
  </xdr:twoCellAnchor>
  <xdr:twoCellAnchor>
    <xdr:from>
      <xdr:col>22</xdr:col>
      <xdr:colOff>108857</xdr:colOff>
      <xdr:row>0</xdr:row>
      <xdr:rowOff>13607</xdr:rowOff>
    </xdr:from>
    <xdr:to>
      <xdr:col>22</xdr:col>
      <xdr:colOff>1050151</xdr:colOff>
      <xdr:row>0</xdr:row>
      <xdr:rowOff>417019</xdr:rowOff>
    </xdr:to>
    <xdr:sp>
      <xdr:nvSpPr>
        <xdr:cNvPr id="3" name="Rectángulo 2"/>
        <xdr:cNvSpPr/>
      </xdr:nvSpPr>
      <xdr:spPr>
        <a:xfrm>
          <a:off x="38218110" y="13335"/>
          <a:ext cx="941070" cy="403225"/>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es-GT" sz="1400" b="1">
              <a:latin typeface="Abadi" panose="020B0604020104020204" pitchFamily="34" charset="0"/>
            </a:rPr>
            <a:t>Anexo 1</a:t>
          </a:r>
          <a:endParaRPr lang="es-GT" sz="1400" b="1">
            <a:latin typeface="Abadi" panose="020B0604020104020204" pitchFamily="34" charset="0"/>
          </a:endParaRPr>
        </a:p>
      </xdr:txBody>
    </xdr:sp>
    <xdr:clientData/>
  </xdr:twoCellAnchor>
</xdr:wsDr>
</file>

<file path=xl/drawings/drawing24.xml><?xml version="1.0" encoding="utf-8"?>
<xdr:wsDr xmlns:xdr="http://schemas.openxmlformats.org/drawingml/2006/spreadsheetDrawing" xmlns:r="http://schemas.openxmlformats.org/officeDocument/2006/relationships" xmlns:a="http://schemas.openxmlformats.org/drawingml/2006/main">
  <xdr:twoCellAnchor>
    <xdr:from>
      <xdr:col>13</xdr:col>
      <xdr:colOff>29158</xdr:colOff>
      <xdr:row>0</xdr:row>
      <xdr:rowOff>29158</xdr:rowOff>
    </xdr:from>
    <xdr:to>
      <xdr:col>14</xdr:col>
      <xdr:colOff>318794</xdr:colOff>
      <xdr:row>1</xdr:row>
      <xdr:rowOff>134711</xdr:rowOff>
    </xdr:to>
    <xdr:sp>
      <xdr:nvSpPr>
        <xdr:cNvPr id="2" name="Flecha izquierda 2">
          <a:hlinkClick xmlns:r="http://schemas.openxmlformats.org/officeDocument/2006/relationships" r:id="rId1"/>
        </xdr:cNvPr>
        <xdr:cNvSpPr/>
      </xdr:nvSpPr>
      <xdr:spPr>
        <a:xfrm>
          <a:off x="11972925" y="28575"/>
          <a:ext cx="1052195" cy="544195"/>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endParaRPr lang="es-GT" sz="1100"/>
        </a:p>
      </xdr:txBody>
    </xdr:sp>
    <xdr:clientData/>
  </xdr:twoCellAnchor>
  <xdr:twoCellAnchor>
    <xdr:from>
      <xdr:col>3</xdr:col>
      <xdr:colOff>581025</xdr:colOff>
      <xdr:row>11</xdr:row>
      <xdr:rowOff>123825</xdr:rowOff>
    </xdr:from>
    <xdr:to>
      <xdr:col>12</xdr:col>
      <xdr:colOff>257175</xdr:colOff>
      <xdr:row>21</xdr:row>
      <xdr:rowOff>9525</xdr:rowOff>
    </xdr:to>
    <xdr:sp>
      <xdr:nvSpPr>
        <xdr:cNvPr id="3" name="CuadroTexto 2"/>
        <xdr:cNvSpPr txBox="1"/>
      </xdr:nvSpPr>
      <xdr:spPr>
        <a:xfrm>
          <a:off x="3609975" y="3143250"/>
          <a:ext cx="7820025" cy="1790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GT" sz="9600"/>
            <a:t>NO APLICA</a:t>
          </a:r>
          <a:endParaRPr lang="es-GT" sz="9600"/>
        </a:p>
      </xdr:txBody>
    </xdr:sp>
    <xdr:clientData/>
  </xdr:twoCellAnchor>
</xdr:wsDr>
</file>

<file path=xl/drawings/drawing25.xml><?xml version="1.0" encoding="utf-8"?>
<xdr:wsDr xmlns:xdr="http://schemas.openxmlformats.org/drawingml/2006/spreadsheetDrawing" xmlns:r="http://schemas.openxmlformats.org/officeDocument/2006/relationships" xmlns:a="http://schemas.openxmlformats.org/drawingml/2006/main">
  <xdr:twoCellAnchor>
    <xdr:from>
      <xdr:col>23</xdr:col>
      <xdr:colOff>2259</xdr:colOff>
      <xdr:row>0</xdr:row>
      <xdr:rowOff>0</xdr:rowOff>
    </xdr:from>
    <xdr:to>
      <xdr:col>24</xdr:col>
      <xdr:colOff>968578</xdr:colOff>
      <xdr:row>1</xdr:row>
      <xdr:rowOff>9168</xdr:rowOff>
    </xdr:to>
    <xdr:sp>
      <xdr:nvSpPr>
        <xdr:cNvPr id="2" name="Flecha izquierda 2">
          <a:hlinkClick xmlns:r="http://schemas.openxmlformats.org/officeDocument/2006/relationships" r:id="rId1"/>
        </xdr:cNvPr>
        <xdr:cNvSpPr/>
      </xdr:nvSpPr>
      <xdr:spPr>
        <a:xfrm>
          <a:off x="20469225" y="0"/>
          <a:ext cx="0" cy="818515"/>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endParaRPr lang="es-GT" sz="1100"/>
        </a:p>
      </xdr:txBody>
    </xdr:sp>
    <xdr:clientData/>
  </xdr:twoCellAnchor>
  <xdr:twoCellAnchor>
    <xdr:from>
      <xdr:col>20</xdr:col>
      <xdr:colOff>974912</xdr:colOff>
      <xdr:row>0</xdr:row>
      <xdr:rowOff>190500</xdr:rowOff>
    </xdr:from>
    <xdr:to>
      <xdr:col>21</xdr:col>
      <xdr:colOff>885265</xdr:colOff>
      <xdr:row>0</xdr:row>
      <xdr:rowOff>593912</xdr:rowOff>
    </xdr:to>
    <xdr:sp>
      <xdr:nvSpPr>
        <xdr:cNvPr id="3" name="Rectángulo 2"/>
        <xdr:cNvSpPr/>
      </xdr:nvSpPr>
      <xdr:spPr>
        <a:xfrm>
          <a:off x="17786350" y="190500"/>
          <a:ext cx="939165" cy="403225"/>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es-GT" sz="1400" b="1">
              <a:latin typeface="Abadi" panose="020B0604020104020204" pitchFamily="34" charset="0"/>
            </a:rPr>
            <a:t>Anexo 2</a:t>
          </a:r>
          <a:endParaRPr lang="es-GT" sz="1400" b="1">
            <a:latin typeface="Abadi" panose="020B0604020104020204" pitchFamily="34" charset="0"/>
          </a:endParaRPr>
        </a:p>
      </xdr:txBody>
    </xdr:sp>
    <xdr:clientData/>
  </xdr:twoCellAnchor>
</xdr:wsDr>
</file>

<file path=xl/drawings/drawing2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23</xdr:col>
      <xdr:colOff>759714</xdr:colOff>
      <xdr:row>61</xdr:row>
      <xdr:rowOff>27337</xdr:rowOff>
    </xdr:to>
    <xdr:pic>
      <xdr:nvPicPr>
        <xdr:cNvPr id="2" name="Imagen 1"/>
        <xdr:cNvPicPr>
          <a:picLocks noChangeAspect="1"/>
        </xdr:cNvPicPr>
      </xdr:nvPicPr>
      <xdr:blipFill>
        <a:blip r:embed="rId1"/>
        <a:stretch>
          <a:fillRect/>
        </a:stretch>
      </xdr:blipFill>
      <xdr:spPr>
        <a:xfrm>
          <a:off x="0" y="0"/>
          <a:ext cx="18285460" cy="9904730"/>
        </a:xfrm>
        <a:prstGeom prst="rect">
          <a:avLst/>
        </a:prstGeom>
      </xdr:spPr>
    </xdr:pic>
    <xdr:clientData/>
  </xdr:twoCellAnchor>
</xdr:wsDr>
</file>

<file path=xl/drawings/drawing27.xml><?xml version="1.0" encoding="utf-8"?>
<xdr:wsDr xmlns:xdr="http://schemas.openxmlformats.org/drawingml/2006/spreadsheetDrawing" xmlns:r="http://schemas.openxmlformats.org/officeDocument/2006/relationships" xmlns:a="http://schemas.openxmlformats.org/drawingml/2006/main">
  <xdr:twoCellAnchor>
    <xdr:from>
      <xdr:col>15</xdr:col>
      <xdr:colOff>142875</xdr:colOff>
      <xdr:row>1</xdr:row>
      <xdr:rowOff>83344</xdr:rowOff>
    </xdr:from>
    <xdr:to>
      <xdr:col>16</xdr:col>
      <xdr:colOff>95249</xdr:colOff>
      <xdr:row>2</xdr:row>
      <xdr:rowOff>42863</xdr:rowOff>
    </xdr:to>
    <xdr:sp>
      <xdr:nvSpPr>
        <xdr:cNvPr id="2" name="Flecha izquierda 1">
          <a:hlinkClick xmlns:r="http://schemas.openxmlformats.org/officeDocument/2006/relationships" r:id="rId1"/>
        </xdr:cNvPr>
        <xdr:cNvSpPr/>
      </xdr:nvSpPr>
      <xdr:spPr>
        <a:xfrm>
          <a:off x="19792950" y="254635"/>
          <a:ext cx="1047115" cy="397510"/>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endParaRPr lang="es-GT" sz="1100"/>
        </a:p>
      </xdr:txBody>
    </xdr:sp>
    <xdr:clientData/>
  </xdr:twoCellAnchor>
  <xdr:twoCellAnchor>
    <xdr:from>
      <xdr:col>15</xdr:col>
      <xdr:colOff>142875</xdr:colOff>
      <xdr:row>1</xdr:row>
      <xdr:rowOff>83344</xdr:rowOff>
    </xdr:from>
    <xdr:to>
      <xdr:col>16</xdr:col>
      <xdr:colOff>95249</xdr:colOff>
      <xdr:row>2</xdr:row>
      <xdr:rowOff>42863</xdr:rowOff>
    </xdr:to>
    <xdr:sp>
      <xdr:nvSpPr>
        <xdr:cNvPr id="3" name="Flecha izquierda 2">
          <a:hlinkClick xmlns:r="http://schemas.openxmlformats.org/officeDocument/2006/relationships" r:id="rId2"/>
        </xdr:cNvPr>
        <xdr:cNvSpPr/>
      </xdr:nvSpPr>
      <xdr:spPr>
        <a:xfrm>
          <a:off x="19792950" y="254635"/>
          <a:ext cx="1047115" cy="397510"/>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endParaRPr lang="es-GT" sz="1100"/>
        </a:p>
      </xdr:txBody>
    </xdr:sp>
    <xdr:clientData/>
  </xdr:twoCellAnchor>
  <xdr:twoCellAnchor>
    <xdr:from>
      <xdr:col>12</xdr:col>
      <xdr:colOff>723900</xdr:colOff>
      <xdr:row>1</xdr:row>
      <xdr:rowOff>0</xdr:rowOff>
    </xdr:from>
    <xdr:to>
      <xdr:col>13</xdr:col>
      <xdr:colOff>836519</xdr:colOff>
      <xdr:row>1</xdr:row>
      <xdr:rowOff>403412</xdr:rowOff>
    </xdr:to>
    <xdr:sp>
      <xdr:nvSpPr>
        <xdr:cNvPr id="4" name="Rectángulo 3"/>
        <xdr:cNvSpPr/>
      </xdr:nvSpPr>
      <xdr:spPr>
        <a:xfrm>
          <a:off x="17821275" y="171450"/>
          <a:ext cx="941070" cy="403225"/>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es-GT" sz="1400" b="1">
              <a:latin typeface="Abadi" panose="020B0604020104020204" pitchFamily="34" charset="0"/>
            </a:rPr>
            <a:t>Anexo 3</a:t>
          </a:r>
          <a:endParaRPr lang="es-GT" sz="1400" b="1">
            <a:latin typeface="Abadi" panose="020B0604020104020204" pitchFamily="34" charset="0"/>
          </a:endParaRPr>
        </a:p>
      </xdr:txBody>
    </xdr:sp>
    <xdr:clientData/>
  </xdr:twoCellAnchor>
  <xdr:twoCellAnchor>
    <xdr:from>
      <xdr:col>13</xdr:col>
      <xdr:colOff>714375</xdr:colOff>
      <xdr:row>20</xdr:row>
      <xdr:rowOff>9525</xdr:rowOff>
    </xdr:from>
    <xdr:to>
      <xdr:col>14</xdr:col>
      <xdr:colOff>760319</xdr:colOff>
      <xdr:row>20</xdr:row>
      <xdr:rowOff>412937</xdr:rowOff>
    </xdr:to>
    <xdr:sp>
      <xdr:nvSpPr>
        <xdr:cNvPr id="5" name="Rectángulo 4"/>
        <xdr:cNvSpPr/>
      </xdr:nvSpPr>
      <xdr:spPr>
        <a:xfrm>
          <a:off x="18640425" y="9067800"/>
          <a:ext cx="941070" cy="403225"/>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es-GT" sz="1400" b="1">
              <a:latin typeface="Abadi" panose="020B0604020104020204" pitchFamily="34" charset="0"/>
            </a:rPr>
            <a:t>Anexo 4</a:t>
          </a:r>
          <a:endParaRPr lang="es-GT" sz="1400" b="1">
            <a:latin typeface="Abadi" panose="020B0604020104020204" pitchFamily="34" charset="0"/>
          </a:endParaRPr>
        </a:p>
      </xdr:txBody>
    </xdr:sp>
    <xdr:clientData/>
  </xdr:twoCellAnchor>
</xdr:wsDr>
</file>

<file path=xl/drawings/drawing28.xml><?xml version="1.0" encoding="utf-8"?>
<xdr:wsDr xmlns:xdr="http://schemas.openxmlformats.org/drawingml/2006/spreadsheetDrawing" xmlns:r="http://schemas.openxmlformats.org/officeDocument/2006/relationships" xmlns:a="http://schemas.openxmlformats.org/drawingml/2006/main">
  <xdr:twoCellAnchor>
    <xdr:from>
      <xdr:col>48</xdr:col>
      <xdr:colOff>1100667</xdr:colOff>
      <xdr:row>0</xdr:row>
      <xdr:rowOff>211666</xdr:rowOff>
    </xdr:from>
    <xdr:to>
      <xdr:col>50</xdr:col>
      <xdr:colOff>264583</xdr:colOff>
      <xdr:row>1</xdr:row>
      <xdr:rowOff>405341</xdr:rowOff>
    </xdr:to>
    <xdr:sp>
      <xdr:nvSpPr>
        <xdr:cNvPr id="2" name="Flecha izquierda 1">
          <a:hlinkClick xmlns:r="http://schemas.openxmlformats.org/officeDocument/2006/relationships" r:id="rId1"/>
        </xdr:cNvPr>
        <xdr:cNvSpPr/>
      </xdr:nvSpPr>
      <xdr:spPr>
        <a:xfrm>
          <a:off x="15930880" y="211455"/>
          <a:ext cx="1049655" cy="546100"/>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endParaRPr lang="es-GT" sz="1100"/>
        </a:p>
      </xdr:txBody>
    </xdr:sp>
    <xdr:clientData/>
  </xdr:twoCellAnchor>
  <xdr:twoCellAnchor>
    <xdr:from>
      <xdr:col>16</xdr:col>
      <xdr:colOff>63500</xdr:colOff>
      <xdr:row>7</xdr:row>
      <xdr:rowOff>10583</xdr:rowOff>
    </xdr:from>
    <xdr:to>
      <xdr:col>47</xdr:col>
      <xdr:colOff>792691</xdr:colOff>
      <xdr:row>14</xdr:row>
      <xdr:rowOff>33867</xdr:rowOff>
    </xdr:to>
    <xdr:sp>
      <xdr:nvSpPr>
        <xdr:cNvPr id="3" name="CuadroTexto 2"/>
        <xdr:cNvSpPr txBox="1"/>
      </xdr:nvSpPr>
      <xdr:spPr>
        <a:xfrm>
          <a:off x="6750050" y="1841500"/>
          <a:ext cx="7748905" cy="17856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GT" sz="9600"/>
            <a:t>NO APLICA</a:t>
          </a:r>
          <a:endParaRPr lang="es-GT" sz="9600"/>
        </a:p>
      </xdr:txBody>
    </xdr:sp>
    <xdr:clientData/>
  </xdr:twoCellAnchor>
</xdr:wsDr>
</file>

<file path=xl/drawings/drawing29.xml><?xml version="1.0" encoding="utf-8"?>
<xdr:wsDr xmlns:xdr="http://schemas.openxmlformats.org/drawingml/2006/spreadsheetDrawing" xmlns:r="http://schemas.openxmlformats.org/officeDocument/2006/relationships" xmlns:a="http://schemas.openxmlformats.org/drawingml/2006/main">
  <xdr:twoCellAnchor>
    <xdr:from>
      <xdr:col>4</xdr:col>
      <xdr:colOff>105834</xdr:colOff>
      <xdr:row>1</xdr:row>
      <xdr:rowOff>296333</xdr:rowOff>
    </xdr:from>
    <xdr:to>
      <xdr:col>5</xdr:col>
      <xdr:colOff>603250</xdr:colOff>
      <xdr:row>3</xdr:row>
      <xdr:rowOff>317499</xdr:rowOff>
    </xdr:to>
    <xdr:sp>
      <xdr:nvSpPr>
        <xdr:cNvPr id="2" name="Flecha izquierda 1">
          <a:hlinkClick xmlns:r="http://schemas.openxmlformats.org/officeDocument/2006/relationships" r:id="rId1"/>
        </xdr:cNvPr>
        <xdr:cNvSpPr/>
      </xdr:nvSpPr>
      <xdr:spPr>
        <a:xfrm>
          <a:off x="9354185" y="667385"/>
          <a:ext cx="1459865" cy="754380"/>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a:t>
          </a:r>
          <a:endParaRPr lang="es-GT" sz="1100"/>
        </a:p>
      </xdr:txBody>
    </xdr:sp>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xdr:from>
      <xdr:col>6</xdr:col>
      <xdr:colOff>266700</xdr:colOff>
      <xdr:row>0</xdr:row>
      <xdr:rowOff>142875</xdr:rowOff>
    </xdr:from>
    <xdr:to>
      <xdr:col>6</xdr:col>
      <xdr:colOff>1314449</xdr:colOff>
      <xdr:row>2</xdr:row>
      <xdr:rowOff>133350</xdr:rowOff>
    </xdr:to>
    <xdr:sp>
      <xdr:nvSpPr>
        <xdr:cNvPr id="3" name="Flecha izquierda 1">
          <a:hlinkClick xmlns:r="http://schemas.openxmlformats.org/officeDocument/2006/relationships" r:id="rId1"/>
        </xdr:cNvPr>
        <xdr:cNvSpPr/>
      </xdr:nvSpPr>
      <xdr:spPr>
        <a:xfrm>
          <a:off x="11306175" y="142875"/>
          <a:ext cx="1047115" cy="542925"/>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endParaRPr lang="es-GT" sz="1100"/>
        </a:p>
      </xdr:txBody>
    </xdr:sp>
    <xdr:clientData/>
  </xdr:twoCellAnchor>
</xdr:wsDr>
</file>

<file path=xl/drawings/drawing30.xml><?xml version="1.0" encoding="utf-8"?>
<xdr:wsDr xmlns:xdr="http://schemas.openxmlformats.org/drawingml/2006/spreadsheetDrawing" xmlns:r="http://schemas.openxmlformats.org/officeDocument/2006/relationships" xmlns:a="http://schemas.openxmlformats.org/drawingml/2006/main">
  <xdr:twoCellAnchor>
    <xdr:from>
      <xdr:col>3</xdr:col>
      <xdr:colOff>124884</xdr:colOff>
      <xdr:row>2</xdr:row>
      <xdr:rowOff>162983</xdr:rowOff>
    </xdr:from>
    <xdr:to>
      <xdr:col>4</xdr:col>
      <xdr:colOff>584200</xdr:colOff>
      <xdr:row>4</xdr:row>
      <xdr:rowOff>146049</xdr:rowOff>
    </xdr:to>
    <xdr:sp>
      <xdr:nvSpPr>
        <xdr:cNvPr id="2" name="Flecha izquierda 1">
          <a:hlinkClick xmlns:r="http://schemas.openxmlformats.org/officeDocument/2006/relationships" r:id="rId1"/>
        </xdr:cNvPr>
        <xdr:cNvSpPr/>
      </xdr:nvSpPr>
      <xdr:spPr>
        <a:xfrm>
          <a:off x="7325360" y="876935"/>
          <a:ext cx="1459865" cy="754380"/>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a:t>
          </a:r>
          <a:endParaRPr lang="es-GT" sz="1100"/>
        </a:p>
      </xdr:txBody>
    </xdr:sp>
    <xdr:clientData/>
  </xdr:twoCellAnchor>
  <xdr:twoCellAnchor editAs="oneCell">
    <xdr:from>
      <xdr:col>0</xdr:col>
      <xdr:colOff>1</xdr:colOff>
      <xdr:row>1</xdr:row>
      <xdr:rowOff>295275</xdr:rowOff>
    </xdr:from>
    <xdr:to>
      <xdr:col>2</xdr:col>
      <xdr:colOff>752476</xdr:colOff>
      <xdr:row>33</xdr:row>
      <xdr:rowOff>56130</xdr:rowOff>
    </xdr:to>
    <xdr:pic>
      <xdr:nvPicPr>
        <xdr:cNvPr id="3" name="Imagen 2"/>
        <xdr:cNvPicPr>
          <a:picLocks noChangeAspect="1"/>
        </xdr:cNvPicPr>
      </xdr:nvPicPr>
      <xdr:blipFill>
        <a:blip r:embed="rId2"/>
        <a:srcRect r="527"/>
        <a:stretch>
          <a:fillRect/>
        </a:stretch>
      </xdr:blipFill>
      <xdr:spPr>
        <a:xfrm>
          <a:off x="0" y="666750"/>
          <a:ext cx="7029450" cy="8161655"/>
        </a:xfrm>
        <a:prstGeom prst="rect">
          <a:avLst/>
        </a:prstGeom>
      </xdr:spPr>
    </xdr:pic>
    <xdr:clientData/>
  </xdr:twoCellAnchor>
  <xdr:twoCellAnchor editAs="oneCell">
    <xdr:from>
      <xdr:col>0</xdr:col>
      <xdr:colOff>0</xdr:colOff>
      <xdr:row>32</xdr:row>
      <xdr:rowOff>152400</xdr:rowOff>
    </xdr:from>
    <xdr:to>
      <xdr:col>2</xdr:col>
      <xdr:colOff>703977</xdr:colOff>
      <xdr:row>70</xdr:row>
      <xdr:rowOff>75236</xdr:rowOff>
    </xdr:to>
    <xdr:pic>
      <xdr:nvPicPr>
        <xdr:cNvPr id="4" name="Imagen 3"/>
        <xdr:cNvPicPr>
          <a:picLocks noChangeAspect="1"/>
        </xdr:cNvPicPr>
      </xdr:nvPicPr>
      <xdr:blipFill>
        <a:blip r:embed="rId3"/>
        <a:srcRect t="21238"/>
        <a:stretch>
          <a:fillRect/>
        </a:stretch>
      </xdr:blipFill>
      <xdr:spPr>
        <a:xfrm>
          <a:off x="0" y="8763000"/>
          <a:ext cx="6980555" cy="6075680"/>
        </a:xfrm>
        <a:prstGeom prst="rect">
          <a:avLst/>
        </a:prstGeom>
      </xdr:spPr>
    </xdr:pic>
    <xdr:clientData/>
  </xdr:twoCellAnchor>
  <xdr:twoCellAnchor editAs="oneCell">
    <xdr:from>
      <xdr:col>0</xdr:col>
      <xdr:colOff>0</xdr:colOff>
      <xdr:row>68</xdr:row>
      <xdr:rowOff>123825</xdr:rowOff>
    </xdr:from>
    <xdr:to>
      <xdr:col>2</xdr:col>
      <xdr:colOff>656358</xdr:colOff>
      <xdr:row>111</xdr:row>
      <xdr:rowOff>18193</xdr:rowOff>
    </xdr:to>
    <xdr:pic>
      <xdr:nvPicPr>
        <xdr:cNvPr id="5" name="Imagen 4"/>
        <xdr:cNvPicPr>
          <a:picLocks noChangeAspect="1"/>
        </xdr:cNvPicPr>
      </xdr:nvPicPr>
      <xdr:blipFill>
        <a:blip r:embed="rId4"/>
        <a:stretch>
          <a:fillRect/>
        </a:stretch>
      </xdr:blipFill>
      <xdr:spPr>
        <a:xfrm>
          <a:off x="0" y="14563725"/>
          <a:ext cx="6932930" cy="6856730"/>
        </a:xfrm>
        <a:prstGeom prst="rect">
          <a:avLst/>
        </a:prstGeom>
      </xdr:spPr>
    </xdr:pic>
    <xdr:clientData/>
  </xdr:twoCellAnchor>
  <xdr:twoCellAnchor editAs="oneCell">
    <xdr:from>
      <xdr:col>0</xdr:col>
      <xdr:colOff>38100</xdr:colOff>
      <xdr:row>110</xdr:row>
      <xdr:rowOff>66675</xdr:rowOff>
    </xdr:from>
    <xdr:to>
      <xdr:col>2</xdr:col>
      <xdr:colOff>599220</xdr:colOff>
      <xdr:row>121</xdr:row>
      <xdr:rowOff>28357</xdr:rowOff>
    </xdr:to>
    <xdr:pic>
      <xdr:nvPicPr>
        <xdr:cNvPr id="6" name="Imagen 5"/>
        <xdr:cNvPicPr>
          <a:picLocks noChangeAspect="1"/>
        </xdr:cNvPicPr>
      </xdr:nvPicPr>
      <xdr:blipFill>
        <a:blip r:embed="rId5"/>
        <a:stretch>
          <a:fillRect/>
        </a:stretch>
      </xdr:blipFill>
      <xdr:spPr>
        <a:xfrm>
          <a:off x="38100" y="21307425"/>
          <a:ext cx="6837680" cy="1742440"/>
        </a:xfrm>
        <a:prstGeom prst="rect">
          <a:avLst/>
        </a:prstGeom>
      </xdr:spPr>
    </xdr:pic>
    <xdr:clientData/>
  </xdr:twoCellAnchor>
</xdr:wsDr>
</file>

<file path=xl/drawings/drawing31.xml><?xml version="1.0" encoding="utf-8"?>
<xdr:wsDr xmlns:xdr="http://schemas.openxmlformats.org/drawingml/2006/spreadsheetDrawing" xmlns:r="http://schemas.openxmlformats.org/officeDocument/2006/relationships" xmlns:a="http://schemas.openxmlformats.org/drawingml/2006/main">
  <xdr:twoCellAnchor>
    <xdr:from>
      <xdr:col>7</xdr:col>
      <xdr:colOff>0</xdr:colOff>
      <xdr:row>0</xdr:row>
      <xdr:rowOff>0</xdr:rowOff>
    </xdr:from>
    <xdr:to>
      <xdr:col>8</xdr:col>
      <xdr:colOff>0</xdr:colOff>
      <xdr:row>2</xdr:row>
      <xdr:rowOff>92869</xdr:rowOff>
    </xdr:to>
    <xdr:sp>
      <xdr:nvSpPr>
        <xdr:cNvPr id="2" name="Flecha izquierda 2">
          <a:hlinkClick xmlns:r="http://schemas.openxmlformats.org/officeDocument/2006/relationships" r:id="rId1"/>
        </xdr:cNvPr>
        <xdr:cNvSpPr/>
      </xdr:nvSpPr>
      <xdr:spPr>
        <a:xfrm>
          <a:off x="14297025" y="0"/>
          <a:ext cx="762000" cy="540385"/>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endParaRPr lang="es-GT" sz="1100"/>
        </a:p>
      </xdr:txBody>
    </xdr:sp>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10</xdr:col>
      <xdr:colOff>142875</xdr:colOff>
      <xdr:row>1</xdr:row>
      <xdr:rowOff>47625</xdr:rowOff>
    </xdr:from>
    <xdr:to>
      <xdr:col>10</xdr:col>
      <xdr:colOff>1982627</xdr:colOff>
      <xdr:row>2</xdr:row>
      <xdr:rowOff>957791</xdr:rowOff>
    </xdr:to>
    <xdr:pic>
      <xdr:nvPicPr>
        <xdr:cNvPr id="2" name="Imagen 1">
          <a:hlinkClick xmlns:r="http://schemas.openxmlformats.org/officeDocument/2006/relationships" r:id="rId1"/>
        </xdr:cNvPr>
        <xdr:cNvPicPr>
          <a:picLocks noChangeAspect="1"/>
        </xdr:cNvPicPr>
      </xdr:nvPicPr>
      <xdr:blipFill>
        <a:blip r:embed="rId2"/>
        <a:stretch>
          <a:fillRect/>
        </a:stretch>
      </xdr:blipFill>
      <xdr:spPr>
        <a:xfrm>
          <a:off x="22621875" y="628650"/>
          <a:ext cx="1839595" cy="1224280"/>
        </a:xfrm>
        <a:prstGeom prst="rect">
          <a:avLst/>
        </a:prstGeom>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xdr:from>
      <xdr:col>12</xdr:col>
      <xdr:colOff>1949453</xdr:colOff>
      <xdr:row>0</xdr:row>
      <xdr:rowOff>142875</xdr:rowOff>
    </xdr:from>
    <xdr:to>
      <xdr:col>13</xdr:col>
      <xdr:colOff>965202</xdr:colOff>
      <xdr:row>2</xdr:row>
      <xdr:rowOff>133350</xdr:rowOff>
    </xdr:to>
    <xdr:sp>
      <xdr:nvSpPr>
        <xdr:cNvPr id="2" name="Flecha izquierda 1">
          <a:hlinkClick xmlns:r="http://schemas.openxmlformats.org/officeDocument/2006/relationships" r:id="rId1"/>
        </xdr:cNvPr>
        <xdr:cNvSpPr/>
      </xdr:nvSpPr>
      <xdr:spPr>
        <a:xfrm>
          <a:off x="21085175" y="142875"/>
          <a:ext cx="1044575" cy="400050"/>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endParaRPr lang="es-GT" sz="1100"/>
        </a:p>
      </xdr:txBody>
    </xdr:sp>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xdr:from>
      <xdr:col>5</xdr:col>
      <xdr:colOff>266700</xdr:colOff>
      <xdr:row>0</xdr:row>
      <xdr:rowOff>142875</xdr:rowOff>
    </xdr:from>
    <xdr:to>
      <xdr:col>5</xdr:col>
      <xdr:colOff>1314449</xdr:colOff>
      <xdr:row>2</xdr:row>
      <xdr:rowOff>133350</xdr:rowOff>
    </xdr:to>
    <xdr:sp>
      <xdr:nvSpPr>
        <xdr:cNvPr id="4" name="Flecha izquierda 1">
          <a:hlinkClick xmlns:r="http://schemas.openxmlformats.org/officeDocument/2006/relationships" r:id="rId1"/>
        </xdr:cNvPr>
        <xdr:cNvSpPr/>
      </xdr:nvSpPr>
      <xdr:spPr>
        <a:xfrm>
          <a:off x="10106025" y="142875"/>
          <a:ext cx="1047115" cy="542925"/>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endParaRPr lang="es-GT" sz="1100"/>
        </a:p>
      </xdr:txBody>
    </xdr:sp>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xdr:from>
      <xdr:col>5</xdr:col>
      <xdr:colOff>266700</xdr:colOff>
      <xdr:row>0</xdr:row>
      <xdr:rowOff>142875</xdr:rowOff>
    </xdr:from>
    <xdr:to>
      <xdr:col>5</xdr:col>
      <xdr:colOff>1314449</xdr:colOff>
      <xdr:row>2</xdr:row>
      <xdr:rowOff>133350</xdr:rowOff>
    </xdr:to>
    <xdr:sp>
      <xdr:nvSpPr>
        <xdr:cNvPr id="2" name="Flecha izquierda 1">
          <a:hlinkClick xmlns:r="http://schemas.openxmlformats.org/officeDocument/2006/relationships" r:id="rId1"/>
        </xdr:cNvPr>
        <xdr:cNvSpPr/>
      </xdr:nvSpPr>
      <xdr:spPr>
        <a:xfrm>
          <a:off x="7772400" y="142875"/>
          <a:ext cx="942975" cy="542925"/>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endParaRPr lang="es-GT" sz="1100"/>
        </a:p>
      </xdr:txBody>
    </xdr:sp>
    <xdr:clientData/>
  </xdr:twoCellAnchor>
  <xdr:twoCellAnchor editAs="oneCell">
    <xdr:from>
      <xdr:col>0</xdr:col>
      <xdr:colOff>352425</xdr:colOff>
      <xdr:row>7</xdr:row>
      <xdr:rowOff>76200</xdr:rowOff>
    </xdr:from>
    <xdr:to>
      <xdr:col>3</xdr:col>
      <xdr:colOff>863124</xdr:colOff>
      <xdr:row>10</xdr:row>
      <xdr:rowOff>371476</xdr:rowOff>
    </xdr:to>
    <xdr:pic>
      <xdr:nvPicPr>
        <xdr:cNvPr id="5" name="Imagen 4"/>
        <xdr:cNvPicPr>
          <a:picLocks noChangeAspect="1"/>
        </xdr:cNvPicPr>
      </xdr:nvPicPr>
      <xdr:blipFill>
        <a:blip r:embed="rId2" cstate="print">
          <a:extLst>
            <a:ext uri="{28A0092B-C50C-407E-A947-70E740481C1C}">
              <a14:useLocalDpi xmlns:a14="http://schemas.microsoft.com/office/drawing/2010/main" val="0"/>
            </a:ext>
          </a:extLst>
        </a:blip>
        <a:srcRect l="7049" b="65229"/>
        <a:stretch>
          <a:fillRect/>
        </a:stretch>
      </xdr:blipFill>
      <xdr:spPr>
        <a:xfrm>
          <a:off x="352425" y="2828925"/>
          <a:ext cx="5777865" cy="1228725"/>
        </a:xfrm>
        <a:prstGeom prst="rect">
          <a:avLst/>
        </a:prstGeom>
        <a:noFill/>
      </xdr:spPr>
    </xdr:pic>
    <xdr:clientData/>
  </xdr:twoCellAnchor>
</xdr:wsDr>
</file>

<file path=xl/drawings/drawing8.xml><?xml version="1.0" encoding="utf-8"?>
<xdr:wsDr xmlns:xdr="http://schemas.openxmlformats.org/drawingml/2006/spreadsheetDrawing" xmlns:r="http://schemas.openxmlformats.org/officeDocument/2006/relationships" xmlns:a="http://schemas.openxmlformats.org/drawingml/2006/main">
  <xdr:twoCellAnchor>
    <xdr:from>
      <xdr:col>5</xdr:col>
      <xdr:colOff>266700</xdr:colOff>
      <xdr:row>0</xdr:row>
      <xdr:rowOff>142875</xdr:rowOff>
    </xdr:from>
    <xdr:to>
      <xdr:col>5</xdr:col>
      <xdr:colOff>1314449</xdr:colOff>
      <xdr:row>2</xdr:row>
      <xdr:rowOff>133350</xdr:rowOff>
    </xdr:to>
    <xdr:sp>
      <xdr:nvSpPr>
        <xdr:cNvPr id="4" name="Flecha izquierda 1">
          <a:hlinkClick xmlns:r="http://schemas.openxmlformats.org/officeDocument/2006/relationships" r:id="rId1"/>
        </xdr:cNvPr>
        <xdr:cNvSpPr/>
      </xdr:nvSpPr>
      <xdr:spPr>
        <a:xfrm>
          <a:off x="7772400" y="142875"/>
          <a:ext cx="942975" cy="542925"/>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endParaRPr lang="es-GT" sz="1100"/>
        </a:p>
      </xdr:txBody>
    </xdr:sp>
    <xdr:clientData/>
  </xdr:twoCellAnchor>
  <xdr:twoCellAnchor editAs="oneCell">
    <xdr:from>
      <xdr:col>0</xdr:col>
      <xdr:colOff>0</xdr:colOff>
      <xdr:row>7</xdr:row>
      <xdr:rowOff>0</xdr:rowOff>
    </xdr:from>
    <xdr:to>
      <xdr:col>5</xdr:col>
      <xdr:colOff>647700</xdr:colOff>
      <xdr:row>12</xdr:row>
      <xdr:rowOff>9525</xdr:rowOff>
    </xdr:to>
    <xdr:pic>
      <xdr:nvPicPr>
        <xdr:cNvPr id="3" name="Imagen 4"/>
        <xdr:cNvPicPr>
          <a:picLocks noChangeAspect="1"/>
        </xdr:cNvPicPr>
      </xdr:nvPicPr>
      <xdr:blipFill>
        <a:blip r:embed="rId2"/>
        <a:stretch>
          <a:fillRect/>
        </a:stretch>
      </xdr:blipFill>
      <xdr:spPr>
        <a:xfrm>
          <a:off x="0" y="2695575"/>
          <a:ext cx="8153400" cy="3015615"/>
        </a:xfrm>
        <a:prstGeom prst="rect">
          <a:avLst/>
        </a:prstGeom>
      </xdr:spPr>
    </xdr:pic>
    <xdr:clientData/>
  </xdr:twoCellAnchor>
</xdr:wsDr>
</file>

<file path=xl/drawings/drawing9.xml><?xml version="1.0" encoding="utf-8"?>
<xdr:wsDr xmlns:xdr="http://schemas.openxmlformats.org/drawingml/2006/spreadsheetDrawing" xmlns:r="http://schemas.openxmlformats.org/officeDocument/2006/relationships" xmlns:a="http://schemas.openxmlformats.org/drawingml/2006/main">
  <xdr:twoCellAnchor>
    <xdr:from>
      <xdr:col>9</xdr:col>
      <xdr:colOff>104775</xdr:colOff>
      <xdr:row>0</xdr:row>
      <xdr:rowOff>47625</xdr:rowOff>
    </xdr:from>
    <xdr:to>
      <xdr:col>10</xdr:col>
      <xdr:colOff>419099</xdr:colOff>
      <xdr:row>2</xdr:row>
      <xdr:rowOff>0</xdr:rowOff>
    </xdr:to>
    <xdr:sp>
      <xdr:nvSpPr>
        <xdr:cNvPr id="3" name="Flecha izquierda 2">
          <a:hlinkClick xmlns:r="http://schemas.openxmlformats.org/officeDocument/2006/relationships" r:id="rId1"/>
        </xdr:cNvPr>
        <xdr:cNvSpPr/>
      </xdr:nvSpPr>
      <xdr:spPr>
        <a:xfrm>
          <a:off x="14468475" y="47625"/>
          <a:ext cx="1047115" cy="400050"/>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endParaRPr lang="es-GT"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pineda\Downloads\Caja_Herramientas_Planificacion_2025-2029_24-04-202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Carátula"/>
      <sheetName val="Introducción"/>
      <sheetName val="Contenido PEI"/>
      <sheetName val="01 Mandatos "/>
      <sheetName val="02 AnalisisPolíticas"/>
      <sheetName val="03  Referencia-Alineación-Vinc"/>
      <sheetName val="04 Vinculación Inst"/>
      <sheetName val="05 EnfoquesPlani"/>
      <sheetName val="06 GpR-Vinculación a PES"/>
      <sheetName val="07 Modelaje completo GpR"/>
      <sheetName val="08 Priorización de Problemática"/>
      <sheetName val="09 Población"/>
      <sheetName val="Lista a seleccionar"/>
      <sheetName val="10 Análisis de evidencias causa"/>
      <sheetName val="11 Análisis de intervenciones"/>
      <sheetName val="12 Matriz PEI"/>
      <sheetName val="13 F Indicador (Institucional)"/>
      <sheetName val="13.1 F Indicador (Intemedio)"/>
      <sheetName val="13.2 F Indicador (Inmediato)"/>
      <sheetName val="14 Visión, Misión, Val"/>
      <sheetName val="15 A Cap- FODA"/>
      <sheetName val="16 Análisis Actores"/>
      <sheetName val="Contenido POM POA"/>
      <sheetName val="17 POM"/>
      <sheetName val="18 PR INV"/>
      <sheetName val="19 Ficha de Indicadores POM"/>
      <sheetName val="20 POA"/>
      <sheetName val="21 PR IN"/>
      <sheetName val="22 Acciones"/>
      <sheetName val="23 Ficha de Indicadores POA "/>
      <sheetName val="Anexo-1 Ruta de Trabajo "/>
      <sheetName val="Anexo-2 Clasif.Tematicos"/>
      <sheetName val="Anexo-3 Ejemplo de aplicación"/>
      <sheetName val="Anexo-4 Vinc. Plan - Red Prog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7">
          <cell r="J7" t="str">
            <v>Producto 1: Dirección y coordinación</v>
          </cell>
        </row>
        <row r="7">
          <cell r="P7" t="str">
            <v>Documento</v>
          </cell>
          <cell r="Q7">
            <v>12</v>
          </cell>
        </row>
        <row r="7">
          <cell r="S7">
            <v>12</v>
          </cell>
        </row>
        <row r="7">
          <cell r="U7">
            <v>12</v>
          </cell>
        </row>
        <row r="7">
          <cell r="W7">
            <v>12</v>
          </cell>
        </row>
        <row r="7">
          <cell r="Y7">
            <v>12</v>
          </cell>
        </row>
        <row r="8">
          <cell r="K8" t="str">
            <v>Subproducto 1: Dirección y coordinación</v>
          </cell>
        </row>
        <row r="8">
          <cell r="Q8">
            <v>12</v>
          </cell>
        </row>
        <row r="8">
          <cell r="S8">
            <v>12</v>
          </cell>
        </row>
        <row r="8">
          <cell r="U8">
            <v>12</v>
          </cell>
        </row>
        <row r="8">
          <cell r="W8">
            <v>12</v>
          </cell>
        </row>
        <row r="8">
          <cell r="Y8">
            <v>12</v>
          </cell>
        </row>
        <row r="9">
          <cell r="L9" t="str">
            <v>X</v>
          </cell>
          <cell r="M9">
            <v>22</v>
          </cell>
          <cell r="N9">
            <v>340</v>
          </cell>
          <cell r="O9" t="str">
            <v>*</v>
          </cell>
          <cell r="P9" t="str">
            <v>Entidad</v>
          </cell>
        </row>
      </sheetData>
      <sheetData sheetId="24" refreshError="1"/>
      <sheetData sheetId="25" refreshError="1">
        <row r="7">
          <cell r="E7">
            <v>2019</v>
          </cell>
          <cell r="F7">
            <v>12</v>
          </cell>
          <cell r="G7">
            <v>1</v>
          </cell>
        </row>
        <row r="34">
          <cell r="E34">
            <v>2019</v>
          </cell>
          <cell r="F34">
            <v>12</v>
          </cell>
        </row>
      </sheetData>
      <sheetData sheetId="26" refreshError="1"/>
      <sheetData sheetId="27" refreshError="1"/>
      <sheetData sheetId="28" refreshError="1">
        <row r="4">
          <cell r="K4">
            <v>0</v>
          </cell>
          <cell r="L4">
            <v>1</v>
          </cell>
          <cell r="M4">
            <v>1</v>
          </cell>
          <cell r="N4">
            <v>1</v>
          </cell>
          <cell r="O4">
            <v>1</v>
          </cell>
          <cell r="P4">
            <v>1</v>
          </cell>
          <cell r="Q4">
            <v>1</v>
          </cell>
          <cell r="R4">
            <v>1</v>
          </cell>
          <cell r="S4">
            <v>1</v>
          </cell>
          <cell r="T4">
            <v>1</v>
          </cell>
          <cell r="U4">
            <v>1</v>
          </cell>
          <cell r="V4">
            <v>2</v>
          </cell>
          <cell r="W4">
            <v>12</v>
          </cell>
        </row>
      </sheetData>
      <sheetData sheetId="29" refreshError="1"/>
      <sheetData sheetId="30" refreshError="1"/>
      <sheetData sheetId="31" refreshError="1"/>
      <sheetData sheetId="32" refreshError="1"/>
      <sheetData sheetId="33"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createdVersion="8" refreshedVersion="8" minRefreshableVersion="3" refreshedDate="46021.4705076389" refreshedBy="Andres Miguel Pascual" recordCount="535">
  <cacheSource type="worksheet">
    <worksheetSource ref="A3:DJ538" sheet="POA PRESUPUESTARIO 2025"/>
  </cacheSource>
  <cacheFields count="114">
    <cacheField name="Actividad presupuestaria" numFmtId="0"/>
    <cacheField name="Producto" numFmtId="0"/>
    <cacheField name="Subproducto" numFmtId="0">
      <sharedItems containsBlank="1" count="5">
        <s v="Dirección y Coordinación"/>
        <s v="Entidades públicas y espacios estratégicos con asesoría y acompañamiento técnico para la gestión de políticas públicas con enfoque de control de convencionalidad."/>
        <s v="Entidades públicas asistidas técnicamente en el abordaje de la comunicación y generación de estadísticas sobre brechas de inequidad y desigualdad entre hombres y mujeres"/>
        <s v="Informes de avances en el cumplimiento de tratados y convenios internacionales, normativas y propuestas de aplicación de estándares internacionales sobre derechos humanos de las mujeres en la gestión de políticas públicas"/>
        <m/>
      </sharedItems>
    </cacheField>
    <cacheField name="Acciones" numFmtId="0"/>
    <cacheField name="Insumo" numFmtId="0"/>
    <cacheField name="Cantidad" numFmtId="0"/>
    <cacheField name="Unidad de Medida" numFmtId="0"/>
    <cacheField name="Renglón" numFmtId="0"/>
    <cacheField name="Código de Insumo" numFmtId="0"/>
    <cacheField name="Fuente de Financiamiento" numFmtId="0"/>
    <cacheField name="Precio Unitario" numFmtId="0"/>
    <cacheField name="Dependencia Responsable" numFmtId="0"/>
    <cacheField name="Presupuesto inicial 2025" numFmtId="180"/>
    <cacheField name="Débito 1" numFmtId="0"/>
    <cacheField name="Crédito 1" numFmtId="0"/>
    <cacheField name="Débito 2" numFmtId="0"/>
    <cacheField name="Crédito 2" numFmtId="0"/>
    <cacheField name="Debito 3" numFmtId="0"/>
    <cacheField name="Crédito 3" numFmtId="0"/>
    <cacheField name="Debito 4" numFmtId="0"/>
    <cacheField name="Crédito 4" numFmtId="0"/>
    <cacheField name="Debito 5" numFmtId="0"/>
    <cacheField name="Crédito 5" numFmtId="0"/>
    <cacheField name="Reprogramación 1 Débito" numFmtId="0"/>
    <cacheField name="Reprogramación 1 Crédito" numFmtId="0"/>
    <cacheField name="Debito 6          _x000a_Anulado" numFmtId="0"/>
    <cacheField name="Crédito 6_x000a_Anulado" numFmtId="0"/>
    <cacheField name="Debito 7" numFmtId="0"/>
    <cacheField name="Crédito 7" numFmtId="0"/>
    <cacheField name="Debito 8" numFmtId="0"/>
    <cacheField name="Crédito 8" numFmtId="0"/>
    <cacheField name="Debito 9" numFmtId="180"/>
    <cacheField name="Crédito 9" numFmtId="0"/>
    <cacheField name="Debito 10" numFmtId="180"/>
    <cacheField name="Crédito 10" numFmtId="180"/>
    <cacheField name="Debito 11" numFmtId="180"/>
    <cacheField name="Crédito 11" numFmtId="180"/>
    <cacheField name="Debito 12" numFmtId="180"/>
    <cacheField name="Crédito 12" numFmtId="180"/>
    <cacheField name="Reprogramación 2_x000a_Débito" numFmtId="180"/>
    <cacheField name="Reprogramación 2_x000a_Crédito" numFmtId="180"/>
    <cacheField name="Debito 13" numFmtId="180"/>
    <cacheField name="Crédito 13" numFmtId="180"/>
    <cacheField name="Debito 14" numFmtId="180"/>
    <cacheField name="Crédito 14" numFmtId="180"/>
    <cacheField name="Debito 15" numFmtId="180"/>
    <cacheField name="Crédito 15" numFmtId="180"/>
    <cacheField name="Debito 16" numFmtId="180"/>
    <cacheField name="Crédito 16" numFmtId="180"/>
    <cacheField name="Debito 17" numFmtId="180"/>
    <cacheField name="Crédito 17" numFmtId="0"/>
    <cacheField name="Debito 18" numFmtId="180"/>
    <cacheField name="Crédito 18" numFmtId="180"/>
    <cacheField name="Debito 19" numFmtId="0"/>
    <cacheField name="Crédito 19" numFmtId="180"/>
    <cacheField name="Reprogramación  _x000a_Débito" numFmtId="180"/>
    <cacheField name="Reprogramación  _x000a_Crédito" numFmtId="180"/>
    <cacheField name="Debito 20" numFmtId="180"/>
    <cacheField name="Crédito 20" numFmtId="180"/>
    <cacheField name="Debito 21" numFmtId="180"/>
    <cacheField name="Crédito 21" numFmtId="180"/>
    <cacheField name="Debito 22" numFmtId="180"/>
    <cacheField name="Crédito 22" numFmtId="180"/>
    <cacheField name="Repro_x000a_Débito" numFmtId="180"/>
    <cacheField name="Repro_x000a_Crédito" numFmtId="180"/>
    <cacheField name="Repro_x000a_Débito2" numFmtId="180"/>
    <cacheField name="Repro_x000a_Crédito2" numFmtId="180"/>
    <cacheField name="Debito 23" numFmtId="180"/>
    <cacheField name="Crédito 23" numFmtId="180"/>
    <cacheField name="Debito 24" numFmtId="180"/>
    <cacheField name="Crédito 24" numFmtId="180"/>
    <cacheField name="Debito 25" numFmtId="180"/>
    <cacheField name="Crédito 25" numFmtId="180"/>
    <cacheField name="Debito 26" numFmtId="180"/>
    <cacheField name="Crédito 26" numFmtId="180"/>
    <cacheField name="Debito 27" numFmtId="180"/>
    <cacheField name="Crédito 27" numFmtId="180"/>
    <cacheField name="Debito 28" numFmtId="180"/>
    <cacheField name="Crédito 28" numFmtId="180"/>
    <cacheField name="Repro_x000a_Débito3" numFmtId="180"/>
    <cacheField name="Repro_x000a_Crédito3" numFmtId="180"/>
    <cacheField name="Debito 29" numFmtId="180"/>
    <cacheField name="Crédito 29" numFmtId="180"/>
    <cacheField name="Debito 32" numFmtId="180"/>
    <cacheField name="Crédito 32" numFmtId="180"/>
    <cacheField name="Reprogramación _x000a_Débito" numFmtId="180"/>
    <cacheField name="Reprogramación _x000a_Crédito" numFmtId="180"/>
    <cacheField name="Débito_x000a_33_x000a_" numFmtId="180"/>
    <cacheField name="Crédito_x000a_33_x000a_" numFmtId="180"/>
    <cacheField name="Débito_x000a_34_x000a_" numFmtId="180"/>
    <cacheField name="Crédito_x000a_34_x000a_" numFmtId="180"/>
    <cacheField name="Débito_x000a_35_x000a_" numFmtId="180"/>
    <cacheField name="Crédito_x000a_35_x000a_" numFmtId="180"/>
    <cacheField name="Débito_x000a_36_x000a_" numFmtId="180"/>
    <cacheField name="Crédito_x000a_36_x000a_" numFmtId="180"/>
    <cacheField name="Presupuesto vigente 2025" numFmtId="180"/>
    <cacheField name="Enero" numFmtId="0"/>
    <cacheField name="Febrero" numFmtId="0"/>
    <cacheField name="Marzo" numFmtId="0"/>
    <cacheField name="Abril" numFmtId="0"/>
    <cacheField name="Cuatrimestre I" numFmtId="0"/>
    <cacheField name="Mayo" numFmtId="0"/>
    <cacheField name="Junio" numFmtId="0"/>
    <cacheField name="Julio" numFmtId="0"/>
    <cacheField name="Agosto" numFmtId="0"/>
    <cacheField name="Cuatrimestre II" numFmtId="0"/>
    <cacheField name="Septiembre" numFmtId="0"/>
    <cacheField name="Octubre" numFmtId="0"/>
    <cacheField name="Noviembre" numFmtId="0"/>
    <cacheField name="Diciembre" numFmtId="0"/>
    <cacheField name="Cuatrimestre III" numFmtId="180"/>
    <cacheField name="Anual" numFmtId="180"/>
    <cacheField name="Anual2" numFmtId="0"/>
    <cacheField name="Diferencia" numFmtId="180"/>
  </cacheFields>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35">
  <r>
    <s v="001 Dirección y Coordinación"/>
    <s v="Dirección y Coordinación"/>
    <x v="0"/>
    <s v="Conducir el proceso de planificación atendiendo a los lineamientos emitidos por las instancias responsables de la planificación y presupuesto (Segeplán y Minfin)"/>
    <s v="Cena"/>
    <n v="15"/>
    <s v="Ración"/>
    <n v="211"/>
    <n v="26395"/>
    <n v="11"/>
    <n v="100"/>
    <s v="Unidad de Planificación"/>
    <n v="1500"/>
    <m/>
    <m/>
    <m/>
    <m/>
    <m/>
    <m/>
    <m/>
    <m/>
    <m/>
    <m/>
    <m/>
    <m/>
    <m/>
    <m/>
    <m/>
    <m/>
    <m/>
    <m/>
    <m/>
    <m/>
    <m/>
    <m/>
    <m/>
    <m/>
    <m/>
    <m/>
    <m/>
    <m/>
    <m/>
    <m/>
    <m/>
    <m/>
    <m/>
    <m/>
    <m/>
    <m/>
    <m/>
    <m/>
    <m/>
    <m/>
    <n v="-1500"/>
    <m/>
    <m/>
    <m/>
    <m/>
    <m/>
    <m/>
    <m/>
    <m/>
    <m/>
    <m/>
    <m/>
    <m/>
    <m/>
    <m/>
    <m/>
    <m/>
    <m/>
    <m/>
    <m/>
    <m/>
    <m/>
    <m/>
    <m/>
    <m/>
    <m/>
    <m/>
    <m/>
    <m/>
    <m/>
    <m/>
    <m/>
    <m/>
    <m/>
    <m/>
    <m/>
    <m/>
    <m/>
    <m/>
    <m/>
    <m/>
    <m/>
    <n v="0"/>
    <m/>
    <m/>
    <m/>
    <m/>
    <n v="0"/>
    <m/>
    <m/>
    <m/>
    <m/>
    <n v="0"/>
    <m/>
    <m/>
    <m/>
    <m/>
    <n v="0"/>
    <n v="0"/>
    <s v="SI"/>
    <n v="0"/>
  </r>
  <r>
    <s v="001 Dirección y Coordinación"/>
    <s v="Dirección y Coordinación"/>
    <x v="0"/>
    <s v="Diseñar y desarrollar programas de capacitación y entrenamiento para el personal que desarrolla labores relacionadas con los procesos de planificación"/>
    <s v="Almuerzo"/>
    <n v="25"/>
    <s v="Ración"/>
    <n v="211"/>
    <n v="3503"/>
    <n v="11"/>
    <n v="140"/>
    <s v="Unidad de Planificación"/>
    <n v="3500"/>
    <m/>
    <m/>
    <m/>
    <m/>
    <m/>
    <m/>
    <m/>
    <m/>
    <m/>
    <m/>
    <m/>
    <m/>
    <m/>
    <m/>
    <m/>
    <m/>
    <m/>
    <m/>
    <m/>
    <m/>
    <m/>
    <m/>
    <m/>
    <m/>
    <m/>
    <m/>
    <m/>
    <m/>
    <m/>
    <m/>
    <m/>
    <m/>
    <m/>
    <m/>
    <m/>
    <m/>
    <m/>
    <m/>
    <m/>
    <m/>
    <n v="-3500"/>
    <m/>
    <m/>
    <m/>
    <m/>
    <m/>
    <m/>
    <m/>
    <m/>
    <m/>
    <m/>
    <m/>
    <m/>
    <m/>
    <m/>
    <m/>
    <m/>
    <m/>
    <m/>
    <m/>
    <m/>
    <m/>
    <m/>
    <m/>
    <m/>
    <m/>
    <m/>
    <m/>
    <m/>
    <m/>
    <m/>
    <m/>
    <m/>
    <m/>
    <m/>
    <m/>
    <m/>
    <m/>
    <m/>
    <m/>
    <m/>
    <m/>
    <n v="0"/>
    <m/>
    <m/>
    <m/>
    <m/>
    <n v="0"/>
    <m/>
    <m/>
    <m/>
    <m/>
    <n v="0"/>
    <m/>
    <m/>
    <m/>
    <m/>
    <n v="0"/>
    <n v="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Apoyo en el proceso de Actualización de la Politica Nacional de Promoción y Desarrollo Integral de las Mujeres -PNPDIM-"/>
    <m/>
    <m/>
    <m/>
    <n v="133"/>
    <m/>
    <n v="11"/>
    <n v="140"/>
    <s v="Unidad de Planificación"/>
    <n v="0"/>
    <m/>
    <m/>
    <m/>
    <m/>
    <m/>
    <m/>
    <m/>
    <m/>
    <m/>
    <m/>
    <m/>
    <m/>
    <m/>
    <m/>
    <m/>
    <m/>
    <m/>
    <n v="4200"/>
    <m/>
    <m/>
    <m/>
    <m/>
    <m/>
    <m/>
    <m/>
    <m/>
    <m/>
    <m/>
    <m/>
    <m/>
    <m/>
    <m/>
    <m/>
    <m/>
    <m/>
    <m/>
    <m/>
    <m/>
    <m/>
    <m/>
    <n v="-4200"/>
    <m/>
    <m/>
    <m/>
    <m/>
    <m/>
    <m/>
    <m/>
    <m/>
    <m/>
    <m/>
    <m/>
    <m/>
    <m/>
    <m/>
    <m/>
    <m/>
    <m/>
    <m/>
    <m/>
    <m/>
    <m/>
    <m/>
    <m/>
    <m/>
    <m/>
    <m/>
    <m/>
    <m/>
    <m/>
    <m/>
    <m/>
    <m/>
    <m/>
    <m/>
    <m/>
    <m/>
    <m/>
    <m/>
    <m/>
    <m/>
    <m/>
    <n v="0"/>
    <m/>
    <m/>
    <m/>
    <m/>
    <n v="0"/>
    <m/>
    <m/>
    <m/>
    <m/>
    <n v="0"/>
    <m/>
    <m/>
    <m/>
    <m/>
    <n v="0"/>
    <n v="0"/>
    <s v="SI"/>
    <n v="0"/>
  </r>
  <r>
    <s v="001 Dirección y Coordinación"/>
    <s v="Dirección y Coordinación"/>
    <x v="0"/>
    <s v="Gestión política en el marco de la coordinación interinstitucional gubernamental y con otros actores estratégicos para el cierre de brechas de inequidad y desigualdad entre hombres y mujeres."/>
    <s v="Almuerzo"/>
    <n v="240"/>
    <s v="Ración"/>
    <n v="211"/>
    <n v="3503"/>
    <n v="12"/>
    <n v="140"/>
    <s v="Órgano de Despacho Superior"/>
    <n v="0"/>
    <m/>
    <m/>
    <m/>
    <m/>
    <m/>
    <m/>
    <m/>
    <m/>
    <m/>
    <m/>
    <m/>
    <m/>
    <m/>
    <m/>
    <m/>
    <n v="33600"/>
    <m/>
    <m/>
    <m/>
    <m/>
    <m/>
    <m/>
    <m/>
    <m/>
    <m/>
    <m/>
    <m/>
    <m/>
    <m/>
    <m/>
    <m/>
    <m/>
    <m/>
    <m/>
    <m/>
    <m/>
    <m/>
    <m/>
    <m/>
    <m/>
    <m/>
    <m/>
    <m/>
    <m/>
    <m/>
    <m/>
    <m/>
    <m/>
    <m/>
    <m/>
    <m/>
    <m/>
    <m/>
    <m/>
    <m/>
    <m/>
    <m/>
    <m/>
    <m/>
    <m/>
    <m/>
    <m/>
    <m/>
    <m/>
    <m/>
    <m/>
    <m/>
    <m/>
    <m/>
    <m/>
    <m/>
    <m/>
    <m/>
    <m/>
    <m/>
    <m/>
    <m/>
    <m/>
    <m/>
    <m/>
    <m/>
    <m/>
    <n v="33600"/>
    <m/>
    <m/>
    <m/>
    <m/>
    <n v="0"/>
    <n v="11200"/>
    <m/>
    <m/>
    <n v="11200"/>
    <n v="22400"/>
    <m/>
    <m/>
    <n v="11200"/>
    <m/>
    <n v="11200"/>
    <n v="33600"/>
    <s v="SI"/>
    <n v="0"/>
  </r>
  <r>
    <s v="001 Dirección y Coordinación"/>
    <s v="Dirección y Coordinación"/>
    <x v="0"/>
    <s v="Gestión política en el marco de la coordinación interinstitucional gubernamental y con otros actores estratégicos para el cierre de brechas de inequidad y desigualdad entre hombres y mujeres."/>
    <s v="Refacción"/>
    <n v="240"/>
    <s v="Ración"/>
    <n v="211"/>
    <n v="3552"/>
    <n v="12"/>
    <n v="90"/>
    <s v="Órgano de Despacho Superior"/>
    <n v="0"/>
    <m/>
    <m/>
    <m/>
    <m/>
    <m/>
    <m/>
    <m/>
    <m/>
    <m/>
    <m/>
    <m/>
    <m/>
    <m/>
    <m/>
    <m/>
    <n v="21600"/>
    <m/>
    <m/>
    <m/>
    <m/>
    <m/>
    <m/>
    <m/>
    <m/>
    <m/>
    <m/>
    <m/>
    <m/>
    <m/>
    <m/>
    <m/>
    <m/>
    <m/>
    <m/>
    <m/>
    <m/>
    <m/>
    <m/>
    <m/>
    <m/>
    <m/>
    <m/>
    <m/>
    <m/>
    <m/>
    <m/>
    <m/>
    <m/>
    <m/>
    <m/>
    <m/>
    <m/>
    <m/>
    <m/>
    <m/>
    <m/>
    <m/>
    <m/>
    <m/>
    <m/>
    <m/>
    <m/>
    <m/>
    <m/>
    <m/>
    <m/>
    <m/>
    <m/>
    <m/>
    <m/>
    <m/>
    <m/>
    <m/>
    <m/>
    <m/>
    <m/>
    <m/>
    <m/>
    <m/>
    <m/>
    <m/>
    <m/>
    <n v="21600"/>
    <m/>
    <m/>
    <m/>
    <m/>
    <n v="0"/>
    <n v="7200"/>
    <m/>
    <m/>
    <n v="7200"/>
    <n v="14400"/>
    <m/>
    <m/>
    <n v="7200"/>
    <m/>
    <n v="7200"/>
    <n v="21600"/>
    <s v="SI"/>
    <n v="0"/>
  </r>
  <r>
    <s v="001 Dirección y Coordinación"/>
    <s v="Dirección y Coordinación"/>
    <x v="0"/>
    <s v="Representación del Estado en materia de Derechos Humanos de las Mujeres ante mecanismos nacionales e internacionales."/>
    <m/>
    <m/>
    <m/>
    <n v="131"/>
    <m/>
    <n v="11"/>
    <m/>
    <s v="Órgano de Despacho Superior"/>
    <n v="40000"/>
    <m/>
    <m/>
    <m/>
    <m/>
    <m/>
    <m/>
    <m/>
    <m/>
    <m/>
    <m/>
    <m/>
    <m/>
    <m/>
    <m/>
    <m/>
    <m/>
    <m/>
    <m/>
    <m/>
    <m/>
    <m/>
    <m/>
    <m/>
    <m/>
    <m/>
    <m/>
    <m/>
    <m/>
    <m/>
    <m/>
    <m/>
    <m/>
    <m/>
    <m/>
    <m/>
    <m/>
    <m/>
    <m/>
    <m/>
    <m/>
    <m/>
    <m/>
    <m/>
    <m/>
    <m/>
    <m/>
    <m/>
    <m/>
    <m/>
    <m/>
    <m/>
    <m/>
    <m/>
    <m/>
    <m/>
    <m/>
    <m/>
    <n v="170000"/>
    <m/>
    <m/>
    <m/>
    <m/>
    <m/>
    <m/>
    <m/>
    <m/>
    <m/>
    <m/>
    <m/>
    <m/>
    <m/>
    <m/>
    <m/>
    <m/>
    <m/>
    <m/>
    <m/>
    <m/>
    <m/>
    <m/>
    <m/>
    <m/>
    <n v="210000"/>
    <m/>
    <m/>
    <m/>
    <m/>
    <n v="0"/>
    <m/>
    <m/>
    <n v="10750"/>
    <n v="17450"/>
    <n v="28200"/>
    <m/>
    <n v="22000"/>
    <n v="50000"/>
    <n v="109800"/>
    <n v="181800"/>
    <n v="210000"/>
    <s v="SI"/>
    <n v="0"/>
  </r>
  <r>
    <s v="001 Dirección y Coordinación"/>
    <s v="Dirección y Coordinación"/>
    <x v="0"/>
    <s v="Representación del Estado en materia de Derechos Humanos de las Mujeres ante mecanismos nacionales e internacionales."/>
    <m/>
    <m/>
    <m/>
    <n v="141"/>
    <m/>
    <n v="11"/>
    <m/>
    <s v="Órgano de Despacho Superior"/>
    <n v="29800"/>
    <m/>
    <m/>
    <m/>
    <m/>
    <m/>
    <m/>
    <m/>
    <m/>
    <m/>
    <m/>
    <m/>
    <m/>
    <m/>
    <m/>
    <m/>
    <m/>
    <m/>
    <m/>
    <m/>
    <m/>
    <m/>
    <m/>
    <m/>
    <m/>
    <m/>
    <m/>
    <m/>
    <m/>
    <m/>
    <m/>
    <m/>
    <m/>
    <m/>
    <m/>
    <m/>
    <m/>
    <m/>
    <m/>
    <m/>
    <m/>
    <m/>
    <m/>
    <m/>
    <m/>
    <m/>
    <m/>
    <m/>
    <m/>
    <m/>
    <m/>
    <m/>
    <m/>
    <m/>
    <m/>
    <m/>
    <n v="2190"/>
    <m/>
    <n v="80000"/>
    <m/>
    <m/>
    <m/>
    <m/>
    <m/>
    <m/>
    <m/>
    <m/>
    <m/>
    <m/>
    <m/>
    <m/>
    <m/>
    <n v="15000"/>
    <m/>
    <m/>
    <m/>
    <m/>
    <m/>
    <m/>
    <m/>
    <m/>
    <m/>
    <m/>
    <n v="126990"/>
    <m/>
    <m/>
    <n v="0"/>
    <m/>
    <n v="0"/>
    <m/>
    <m/>
    <n v="12200"/>
    <m/>
    <n v="12200"/>
    <n v="19790"/>
    <m/>
    <n v="38900"/>
    <n v="56100"/>
    <n v="114790"/>
    <n v="126990"/>
    <s v="SI"/>
    <n v="0"/>
  </r>
  <r>
    <s v="001 Dirección y Coordinación"/>
    <s v="Dirección y Coordinación"/>
    <x v="0"/>
    <s v="Representación del Estado en materia de Derechos Humanos de las Mujeres ante mecanismos nacionales e internacionales."/>
    <m/>
    <m/>
    <m/>
    <n v="473"/>
    <m/>
    <n v="11"/>
    <m/>
    <s v="Órgano de Despacho Superior"/>
    <n v="120000"/>
    <m/>
    <m/>
    <m/>
    <m/>
    <m/>
    <m/>
    <m/>
    <m/>
    <m/>
    <m/>
    <m/>
    <m/>
    <m/>
    <m/>
    <m/>
    <m/>
    <m/>
    <m/>
    <m/>
    <m/>
    <m/>
    <m/>
    <m/>
    <m/>
    <m/>
    <m/>
    <m/>
    <m/>
    <m/>
    <m/>
    <m/>
    <m/>
    <m/>
    <m/>
    <m/>
    <m/>
    <m/>
    <m/>
    <m/>
    <m/>
    <m/>
    <m/>
    <m/>
    <m/>
    <m/>
    <m/>
    <m/>
    <m/>
    <m/>
    <m/>
    <m/>
    <m/>
    <m/>
    <m/>
    <m/>
    <m/>
    <m/>
    <m/>
    <m/>
    <m/>
    <m/>
    <m/>
    <m/>
    <m/>
    <m/>
    <m/>
    <m/>
    <m/>
    <m/>
    <m/>
    <m/>
    <m/>
    <m/>
    <m/>
    <m/>
    <m/>
    <m/>
    <m/>
    <m/>
    <m/>
    <m/>
    <m/>
    <n v="120000"/>
    <m/>
    <m/>
    <n v="120000"/>
    <m/>
    <n v="120000"/>
    <m/>
    <m/>
    <m/>
    <m/>
    <n v="0"/>
    <m/>
    <m/>
    <m/>
    <m/>
    <n v="0"/>
    <n v="120000"/>
    <s v="SI"/>
    <n v="0"/>
  </r>
  <r>
    <s v="001 Dirección y Coordinación"/>
    <s v="Dirección y Coordinación"/>
    <x v="0"/>
    <s v="Dirigir y supervisar las actividades administrativas a través del comité administrativo financiero -CAF- "/>
    <s v="Refacción"/>
    <n v="34"/>
    <s v="Ración"/>
    <n v="211"/>
    <n v="3552"/>
    <n v="11"/>
    <n v="90"/>
    <s v="Órgano de Despacho Superior, Subdespacho"/>
    <n v="3060"/>
    <m/>
    <m/>
    <m/>
    <m/>
    <m/>
    <m/>
    <m/>
    <m/>
    <m/>
    <m/>
    <m/>
    <m/>
    <m/>
    <m/>
    <m/>
    <m/>
    <m/>
    <m/>
    <m/>
    <m/>
    <m/>
    <m/>
    <m/>
    <m/>
    <m/>
    <m/>
    <m/>
    <m/>
    <m/>
    <m/>
    <m/>
    <m/>
    <m/>
    <m/>
    <m/>
    <m/>
    <m/>
    <m/>
    <m/>
    <m/>
    <m/>
    <m/>
    <m/>
    <m/>
    <m/>
    <m/>
    <m/>
    <m/>
    <m/>
    <m/>
    <m/>
    <m/>
    <m/>
    <m/>
    <m/>
    <m/>
    <m/>
    <m/>
    <m/>
    <m/>
    <m/>
    <m/>
    <m/>
    <m/>
    <m/>
    <m/>
    <m/>
    <m/>
    <n v="-3060"/>
    <m/>
    <m/>
    <m/>
    <m/>
    <m/>
    <m/>
    <m/>
    <m/>
    <m/>
    <m/>
    <m/>
    <m/>
    <m/>
    <n v="0"/>
    <m/>
    <m/>
    <m/>
    <m/>
    <n v="0"/>
    <m/>
    <m/>
    <m/>
    <m/>
    <n v="0"/>
    <m/>
    <m/>
    <m/>
    <m/>
    <n v="0"/>
    <n v="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Coordinación para la socialización de los resultados del estudio de la participación sociopolítica de la mujer en el COMUDE y en las municipalidades (25 talleres)"/>
    <s v="Viáticos en el interior"/>
    <m/>
    <m/>
    <n v="133"/>
    <m/>
    <n v="11"/>
    <m/>
    <s v="Órgano de Despacho Superior, Subdespacho"/>
    <n v="0"/>
    <m/>
    <m/>
    <m/>
    <m/>
    <m/>
    <m/>
    <m/>
    <m/>
    <m/>
    <m/>
    <m/>
    <m/>
    <m/>
    <m/>
    <m/>
    <m/>
    <m/>
    <n v="4500"/>
    <m/>
    <m/>
    <m/>
    <m/>
    <m/>
    <m/>
    <m/>
    <m/>
    <m/>
    <m/>
    <m/>
    <m/>
    <m/>
    <m/>
    <m/>
    <m/>
    <m/>
    <m/>
    <m/>
    <m/>
    <m/>
    <m/>
    <n v="-2600"/>
    <m/>
    <m/>
    <m/>
    <m/>
    <m/>
    <m/>
    <m/>
    <m/>
    <m/>
    <m/>
    <m/>
    <m/>
    <m/>
    <m/>
    <m/>
    <m/>
    <m/>
    <m/>
    <m/>
    <m/>
    <m/>
    <m/>
    <m/>
    <m/>
    <m/>
    <m/>
    <m/>
    <m/>
    <m/>
    <m/>
    <m/>
    <m/>
    <m/>
    <m/>
    <m/>
    <m/>
    <m/>
    <m/>
    <m/>
    <m/>
    <m/>
    <n v="1900"/>
    <m/>
    <m/>
    <n v="1900"/>
    <n v="0"/>
    <n v="1900"/>
    <n v="0"/>
    <m/>
    <m/>
    <m/>
    <n v="0"/>
    <m/>
    <m/>
    <n v="0"/>
    <m/>
    <n v="0"/>
    <n v="190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Coordinación con el personal técnico de la Seprem, para el proceso de Actualización de la Politica Nacional de Promoción y Desarrollo Integral de las Mujeres -PNPDIM- 7 talleres regionales coordinados por la Subsecretaria"/>
    <s v="Viáticos en el interior"/>
    <m/>
    <m/>
    <n v="133"/>
    <m/>
    <n v="11"/>
    <m/>
    <s v="Órgano de Despacho Superior, Subdespacho"/>
    <n v="0"/>
    <m/>
    <m/>
    <m/>
    <m/>
    <m/>
    <m/>
    <m/>
    <m/>
    <m/>
    <m/>
    <m/>
    <m/>
    <m/>
    <m/>
    <m/>
    <m/>
    <m/>
    <n v="7000"/>
    <m/>
    <m/>
    <m/>
    <m/>
    <m/>
    <m/>
    <m/>
    <m/>
    <m/>
    <m/>
    <m/>
    <m/>
    <m/>
    <m/>
    <m/>
    <m/>
    <m/>
    <m/>
    <m/>
    <m/>
    <m/>
    <m/>
    <n v="-7000"/>
    <m/>
    <m/>
    <m/>
    <m/>
    <m/>
    <m/>
    <m/>
    <m/>
    <m/>
    <m/>
    <m/>
    <m/>
    <m/>
    <m/>
    <m/>
    <m/>
    <m/>
    <m/>
    <m/>
    <m/>
    <m/>
    <m/>
    <m/>
    <m/>
    <m/>
    <m/>
    <m/>
    <m/>
    <m/>
    <m/>
    <m/>
    <m/>
    <m/>
    <m/>
    <m/>
    <m/>
    <m/>
    <m/>
    <m/>
    <m/>
    <m/>
    <n v="0"/>
    <m/>
    <m/>
    <n v="0"/>
    <n v="0"/>
    <n v="0"/>
    <n v="0"/>
    <m/>
    <m/>
    <m/>
    <n v="0"/>
    <m/>
    <m/>
    <n v="0"/>
    <m/>
    <n v="0"/>
    <n v="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Coordinación con el personal técnico de la Seprem, para el proceso de Actualización de la Politica Nacional de Promoción y Desarrollo Integral de las Mujeres -PNPDIM- 7 talleres regionales coordinados por la Subsecretaria"/>
    <s v="Reconocimiento de gastos"/>
    <m/>
    <m/>
    <n v="136"/>
    <m/>
    <n v="11"/>
    <m/>
    <s v="Órgano de Despacho Superior, Subdespacho"/>
    <n v="0"/>
    <m/>
    <m/>
    <m/>
    <m/>
    <m/>
    <m/>
    <m/>
    <m/>
    <m/>
    <m/>
    <m/>
    <m/>
    <m/>
    <m/>
    <m/>
    <m/>
    <m/>
    <n v="7000"/>
    <m/>
    <m/>
    <m/>
    <m/>
    <m/>
    <m/>
    <m/>
    <m/>
    <m/>
    <m/>
    <m/>
    <m/>
    <m/>
    <m/>
    <m/>
    <m/>
    <m/>
    <m/>
    <m/>
    <m/>
    <m/>
    <m/>
    <n v="-7000"/>
    <m/>
    <m/>
    <m/>
    <m/>
    <m/>
    <m/>
    <m/>
    <m/>
    <m/>
    <m/>
    <m/>
    <m/>
    <m/>
    <m/>
    <m/>
    <m/>
    <m/>
    <m/>
    <m/>
    <m/>
    <m/>
    <m/>
    <m/>
    <m/>
    <m/>
    <m/>
    <m/>
    <m/>
    <m/>
    <m/>
    <m/>
    <m/>
    <m/>
    <m/>
    <m/>
    <m/>
    <m/>
    <m/>
    <m/>
    <m/>
    <m/>
    <n v="0"/>
    <m/>
    <m/>
    <n v="0"/>
    <n v="0"/>
    <n v="0"/>
    <n v="0"/>
    <m/>
    <m/>
    <m/>
    <n v="0"/>
    <m/>
    <m/>
    <n v="0"/>
    <m/>
    <n v="0"/>
    <n v="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Coordinación para la socialización de los resultados del estudio de la participación sociopolítica de la mujer en el COMUDE y en las municipalidades (25 talleres)"/>
    <s v="Refacción"/>
    <n v="1873"/>
    <s v="Ración"/>
    <n v="211"/>
    <n v="3552"/>
    <n v="12"/>
    <n v="90"/>
    <s v="Órgano de Despacho Superior, Subdespacho"/>
    <n v="0"/>
    <m/>
    <m/>
    <m/>
    <m/>
    <m/>
    <m/>
    <m/>
    <m/>
    <m/>
    <m/>
    <m/>
    <m/>
    <m/>
    <m/>
    <m/>
    <n v="168210"/>
    <m/>
    <m/>
    <m/>
    <m/>
    <m/>
    <m/>
    <m/>
    <m/>
    <m/>
    <m/>
    <m/>
    <m/>
    <m/>
    <m/>
    <m/>
    <m/>
    <m/>
    <m/>
    <m/>
    <m/>
    <m/>
    <m/>
    <m/>
    <m/>
    <n v="-44770"/>
    <m/>
    <m/>
    <m/>
    <m/>
    <m/>
    <m/>
    <m/>
    <m/>
    <m/>
    <m/>
    <m/>
    <m/>
    <m/>
    <m/>
    <m/>
    <m/>
    <m/>
    <m/>
    <m/>
    <m/>
    <m/>
    <m/>
    <m/>
    <m/>
    <m/>
    <m/>
    <m/>
    <m/>
    <m/>
    <m/>
    <m/>
    <m/>
    <m/>
    <m/>
    <m/>
    <m/>
    <m/>
    <m/>
    <m/>
    <m/>
    <m/>
    <n v="123440"/>
    <m/>
    <m/>
    <n v="61720"/>
    <n v="61720"/>
    <n v="123440"/>
    <n v="0"/>
    <m/>
    <m/>
    <m/>
    <n v="0"/>
    <m/>
    <m/>
    <n v="0"/>
    <m/>
    <n v="0"/>
    <n v="12344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Coordinación para la socialización de los resultados del estudio de la participación sociopolítica de la mujer en el COMUDE y en las municipalidades (25 talleres)"/>
    <s v="Almuerzo"/>
    <n v="1873"/>
    <s v="Ración"/>
    <n v="211"/>
    <n v="3503"/>
    <n v="12"/>
    <n v="150"/>
    <s v="Órgano de Despacho Superior, Subdespacho"/>
    <n v="0"/>
    <m/>
    <m/>
    <m/>
    <m/>
    <m/>
    <m/>
    <m/>
    <m/>
    <m/>
    <m/>
    <m/>
    <m/>
    <m/>
    <m/>
    <m/>
    <n v="280950"/>
    <m/>
    <m/>
    <m/>
    <m/>
    <m/>
    <m/>
    <m/>
    <m/>
    <m/>
    <m/>
    <m/>
    <m/>
    <m/>
    <m/>
    <m/>
    <m/>
    <m/>
    <m/>
    <m/>
    <m/>
    <m/>
    <m/>
    <m/>
    <m/>
    <n v="-52230"/>
    <m/>
    <m/>
    <m/>
    <m/>
    <m/>
    <m/>
    <m/>
    <m/>
    <m/>
    <m/>
    <m/>
    <m/>
    <m/>
    <m/>
    <m/>
    <m/>
    <m/>
    <m/>
    <m/>
    <m/>
    <m/>
    <m/>
    <m/>
    <m/>
    <m/>
    <m/>
    <m/>
    <m/>
    <m/>
    <m/>
    <m/>
    <m/>
    <m/>
    <m/>
    <m/>
    <m/>
    <m/>
    <m/>
    <m/>
    <m/>
    <m/>
    <n v="228720"/>
    <m/>
    <m/>
    <n v="114360"/>
    <n v="114360"/>
    <n v="228720"/>
    <n v="0"/>
    <m/>
    <m/>
    <m/>
    <n v="0"/>
    <m/>
    <m/>
    <n v="0"/>
    <m/>
    <n v="0"/>
    <n v="22872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Coordinación con el personal técnico de la Seprem, para el proceso de Actualización de la Politica Nacional de Promoción y Desarrollo Integral de las Mujeres -PNPDIM- 7 talleres regionales coordinados por la Subsecretaria"/>
    <m/>
    <m/>
    <m/>
    <n v="199"/>
    <m/>
    <n v="12"/>
    <m/>
    <s v="Órgano de Despacho Superior, Subdespacho"/>
    <n v="0"/>
    <m/>
    <m/>
    <m/>
    <m/>
    <m/>
    <m/>
    <m/>
    <m/>
    <m/>
    <m/>
    <m/>
    <m/>
    <m/>
    <m/>
    <m/>
    <n v="42000"/>
    <m/>
    <m/>
    <m/>
    <m/>
    <m/>
    <m/>
    <m/>
    <m/>
    <m/>
    <m/>
    <m/>
    <m/>
    <m/>
    <m/>
    <m/>
    <m/>
    <m/>
    <m/>
    <m/>
    <m/>
    <m/>
    <m/>
    <m/>
    <m/>
    <n v="-42000"/>
    <m/>
    <m/>
    <m/>
    <m/>
    <m/>
    <m/>
    <m/>
    <m/>
    <m/>
    <m/>
    <m/>
    <m/>
    <m/>
    <m/>
    <m/>
    <m/>
    <m/>
    <m/>
    <m/>
    <m/>
    <m/>
    <m/>
    <m/>
    <m/>
    <m/>
    <m/>
    <m/>
    <m/>
    <m/>
    <m/>
    <m/>
    <m/>
    <m/>
    <m/>
    <m/>
    <m/>
    <m/>
    <m/>
    <m/>
    <m/>
    <m/>
    <n v="0"/>
    <m/>
    <m/>
    <n v="0"/>
    <n v="0"/>
    <n v="0"/>
    <n v="0"/>
    <m/>
    <m/>
    <m/>
    <n v="0"/>
    <m/>
    <m/>
    <n v="0"/>
    <m/>
    <n v="0"/>
    <n v="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Coordinación con el personal técnico de la Seprem, para el proceso de Actualización de la Politica Nacional de Promoción y Desarrollo Integral de las Mujeres -PNPDIM- 7 talleres regionales coordinados por la Subsecretaria"/>
    <s v="Cena"/>
    <n v="140"/>
    <s v="Ración"/>
    <n v="211"/>
    <n v="26395"/>
    <n v="12"/>
    <n v="80"/>
    <s v="Órgano de Despacho Superior, Subdespacho"/>
    <n v="0"/>
    <m/>
    <m/>
    <m/>
    <m/>
    <m/>
    <m/>
    <m/>
    <m/>
    <m/>
    <m/>
    <m/>
    <m/>
    <m/>
    <m/>
    <m/>
    <n v="11200"/>
    <m/>
    <m/>
    <m/>
    <m/>
    <m/>
    <m/>
    <m/>
    <m/>
    <m/>
    <m/>
    <m/>
    <m/>
    <m/>
    <m/>
    <m/>
    <m/>
    <m/>
    <m/>
    <m/>
    <m/>
    <m/>
    <m/>
    <m/>
    <m/>
    <n v="-11200"/>
    <m/>
    <m/>
    <m/>
    <m/>
    <m/>
    <m/>
    <m/>
    <m/>
    <m/>
    <m/>
    <m/>
    <m/>
    <m/>
    <m/>
    <m/>
    <m/>
    <m/>
    <m/>
    <m/>
    <m/>
    <m/>
    <m/>
    <m/>
    <m/>
    <m/>
    <m/>
    <m/>
    <m/>
    <m/>
    <m/>
    <m/>
    <m/>
    <m/>
    <m/>
    <m/>
    <m/>
    <m/>
    <m/>
    <m/>
    <m/>
    <m/>
    <n v="0"/>
    <m/>
    <m/>
    <n v="0"/>
    <n v="0"/>
    <n v="0"/>
    <n v="0"/>
    <m/>
    <m/>
    <m/>
    <n v="0"/>
    <m/>
    <m/>
    <n v="0"/>
    <m/>
    <n v="0"/>
    <n v="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Coordinación con el personal técnico de la Seprem, para el proceso de Actualización de la Politica Nacional de Promoción y Desarrollo Integral de las Mujeres -PNPDIM- 7 talleres regionales coordinados por la Subsecretaria"/>
    <s v="desayuno"/>
    <n v="140"/>
    <s v="Ración"/>
    <n v="211"/>
    <n v="5325"/>
    <n v="12"/>
    <n v="80"/>
    <s v="Órgano de Despacho Superior, Subdespacho"/>
    <n v="0"/>
    <m/>
    <m/>
    <m/>
    <m/>
    <m/>
    <m/>
    <m/>
    <m/>
    <m/>
    <m/>
    <m/>
    <m/>
    <m/>
    <m/>
    <m/>
    <n v="11200"/>
    <m/>
    <m/>
    <m/>
    <m/>
    <m/>
    <m/>
    <m/>
    <m/>
    <m/>
    <m/>
    <m/>
    <m/>
    <m/>
    <m/>
    <m/>
    <m/>
    <m/>
    <m/>
    <m/>
    <m/>
    <m/>
    <m/>
    <m/>
    <m/>
    <n v="-11200"/>
    <m/>
    <m/>
    <m/>
    <m/>
    <m/>
    <m/>
    <m/>
    <m/>
    <m/>
    <m/>
    <m/>
    <m/>
    <m/>
    <m/>
    <m/>
    <m/>
    <m/>
    <m/>
    <m/>
    <m/>
    <m/>
    <m/>
    <m/>
    <m/>
    <m/>
    <m/>
    <m/>
    <m/>
    <m/>
    <m/>
    <m/>
    <m/>
    <m/>
    <m/>
    <m/>
    <m/>
    <m/>
    <m/>
    <m/>
    <m/>
    <m/>
    <n v="0"/>
    <m/>
    <m/>
    <n v="0"/>
    <n v="0"/>
    <n v="0"/>
    <n v="0"/>
    <m/>
    <m/>
    <m/>
    <n v="0"/>
    <m/>
    <m/>
    <n v="0"/>
    <m/>
    <n v="0"/>
    <n v="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Coordinación con el personal técnico de la Seprem, para el proceso de Actualización de la Politica Nacional de Promoción y Desarrollo Integral de las Mujeres -PNPDIM- 7 talleres regionales coordinados por la Subsecretaria"/>
    <s v="Refacción"/>
    <n v="140"/>
    <s v="Ración"/>
    <n v="211"/>
    <n v="3552"/>
    <n v="12"/>
    <n v="90"/>
    <s v="Órgano de Despacho Superior, Subdespacho"/>
    <n v="0"/>
    <m/>
    <m/>
    <m/>
    <m/>
    <m/>
    <m/>
    <m/>
    <m/>
    <m/>
    <m/>
    <m/>
    <m/>
    <m/>
    <m/>
    <m/>
    <n v="12600"/>
    <m/>
    <m/>
    <m/>
    <m/>
    <m/>
    <m/>
    <m/>
    <m/>
    <m/>
    <m/>
    <m/>
    <m/>
    <m/>
    <m/>
    <m/>
    <m/>
    <m/>
    <m/>
    <m/>
    <m/>
    <m/>
    <m/>
    <m/>
    <m/>
    <n v="-12600"/>
    <m/>
    <m/>
    <m/>
    <m/>
    <m/>
    <m/>
    <m/>
    <m/>
    <m/>
    <m/>
    <m/>
    <m/>
    <m/>
    <m/>
    <m/>
    <m/>
    <m/>
    <m/>
    <m/>
    <m/>
    <m/>
    <m/>
    <m/>
    <m/>
    <m/>
    <m/>
    <m/>
    <m/>
    <m/>
    <m/>
    <m/>
    <m/>
    <m/>
    <m/>
    <m/>
    <m/>
    <m/>
    <m/>
    <m/>
    <m/>
    <m/>
    <n v="0"/>
    <m/>
    <m/>
    <n v="0"/>
    <n v="0"/>
    <n v="0"/>
    <n v="0"/>
    <m/>
    <m/>
    <m/>
    <n v="0"/>
    <m/>
    <m/>
    <n v="0"/>
    <m/>
    <n v="0"/>
    <n v="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Coordinación con el personal técnico de la Seprem, para el proceso de Actualización de la Politica Nacional de Promoción y Desarrollo Integral de las Mujeres -PNPDIM- 7 talleres regionales coordinados por la Subsecretaria"/>
    <s v="Almuerzo"/>
    <n v="140"/>
    <s v="Ración"/>
    <n v="211"/>
    <n v="3503"/>
    <n v="12"/>
    <n v="150"/>
    <s v="Órgano de Despacho Superior, Subdespacho"/>
    <n v="0"/>
    <m/>
    <m/>
    <m/>
    <m/>
    <m/>
    <m/>
    <m/>
    <m/>
    <m/>
    <m/>
    <m/>
    <m/>
    <m/>
    <m/>
    <m/>
    <n v="21000"/>
    <m/>
    <m/>
    <m/>
    <m/>
    <m/>
    <m/>
    <m/>
    <m/>
    <m/>
    <m/>
    <m/>
    <m/>
    <m/>
    <m/>
    <m/>
    <m/>
    <m/>
    <m/>
    <m/>
    <m/>
    <m/>
    <m/>
    <m/>
    <m/>
    <n v="-21000"/>
    <m/>
    <m/>
    <m/>
    <m/>
    <m/>
    <m/>
    <m/>
    <m/>
    <m/>
    <m/>
    <m/>
    <m/>
    <m/>
    <m/>
    <m/>
    <m/>
    <m/>
    <m/>
    <m/>
    <m/>
    <m/>
    <m/>
    <m/>
    <m/>
    <m/>
    <m/>
    <m/>
    <m/>
    <m/>
    <m/>
    <m/>
    <m/>
    <m/>
    <m/>
    <m/>
    <m/>
    <m/>
    <m/>
    <m/>
    <m/>
    <m/>
    <n v="0"/>
    <m/>
    <m/>
    <n v="0"/>
    <n v="0"/>
    <n v="0"/>
    <n v="0"/>
    <m/>
    <m/>
    <m/>
    <n v="0"/>
    <m/>
    <m/>
    <n v="0"/>
    <m/>
    <n v="0"/>
    <n v="0"/>
    <s v="SI"/>
    <n v="0"/>
  </r>
  <r>
    <s v="001 Dirección y Coordinación"/>
    <s v="Dirección y Coordinación"/>
    <x v="0"/>
    <s v="Gestionar los procesos administrativos de funcionamiento de la Seprem"/>
    <s v="Agua "/>
    <m/>
    <m/>
    <n v="111"/>
    <s v="N/A"/>
    <n v="11"/>
    <m/>
    <s v="Dirección Administrativa"/>
    <n v="156060"/>
    <m/>
    <m/>
    <m/>
    <m/>
    <m/>
    <m/>
    <m/>
    <m/>
    <m/>
    <m/>
    <m/>
    <m/>
    <m/>
    <m/>
    <m/>
    <m/>
    <m/>
    <m/>
    <m/>
    <m/>
    <m/>
    <m/>
    <m/>
    <m/>
    <m/>
    <m/>
    <m/>
    <m/>
    <m/>
    <m/>
    <m/>
    <m/>
    <m/>
    <m/>
    <m/>
    <m/>
    <m/>
    <m/>
    <m/>
    <m/>
    <m/>
    <m/>
    <m/>
    <m/>
    <n v="-21500"/>
    <m/>
    <m/>
    <m/>
    <m/>
    <m/>
    <m/>
    <m/>
    <m/>
    <m/>
    <m/>
    <m/>
    <m/>
    <m/>
    <m/>
    <m/>
    <m/>
    <m/>
    <m/>
    <m/>
    <m/>
    <m/>
    <m/>
    <m/>
    <m/>
    <m/>
    <m/>
    <m/>
    <m/>
    <m/>
    <m/>
    <m/>
    <m/>
    <m/>
    <m/>
    <m/>
    <m/>
    <m/>
    <n v="134560"/>
    <n v="8034"/>
    <n v="8460"/>
    <n v="0"/>
    <n v="19880"/>
    <n v="36374"/>
    <n v="9551"/>
    <n v="10269"/>
    <n v="9306"/>
    <n v="11000"/>
    <n v="40126"/>
    <n v="11000"/>
    <n v="11000"/>
    <n v="11000"/>
    <n v="25060"/>
    <n v="58060"/>
    <n v="134560"/>
    <s v="SI"/>
    <n v="0"/>
  </r>
  <r>
    <s v="001 Dirección y Coordinación"/>
    <s v="Dirección y Coordinación"/>
    <x v="0"/>
    <s v="Gestionar los procesos administrativos de funcionamiento de la Seprem"/>
    <s v="Agua "/>
    <m/>
    <m/>
    <n v="112"/>
    <s v="N/A"/>
    <n v="11"/>
    <m/>
    <s v="Dirección Administrativa"/>
    <n v="84000"/>
    <m/>
    <m/>
    <m/>
    <m/>
    <m/>
    <m/>
    <m/>
    <m/>
    <m/>
    <m/>
    <m/>
    <m/>
    <m/>
    <m/>
    <m/>
    <m/>
    <m/>
    <m/>
    <m/>
    <m/>
    <m/>
    <m/>
    <m/>
    <m/>
    <m/>
    <m/>
    <m/>
    <m/>
    <m/>
    <m/>
    <m/>
    <m/>
    <m/>
    <m/>
    <m/>
    <m/>
    <m/>
    <m/>
    <m/>
    <m/>
    <m/>
    <m/>
    <m/>
    <m/>
    <n v="-15000"/>
    <m/>
    <m/>
    <m/>
    <m/>
    <m/>
    <m/>
    <m/>
    <m/>
    <m/>
    <m/>
    <m/>
    <m/>
    <m/>
    <m/>
    <m/>
    <m/>
    <m/>
    <m/>
    <m/>
    <m/>
    <m/>
    <m/>
    <m/>
    <m/>
    <m/>
    <m/>
    <m/>
    <m/>
    <m/>
    <m/>
    <m/>
    <m/>
    <m/>
    <m/>
    <m/>
    <m/>
    <m/>
    <n v="69000"/>
    <n v="5727"/>
    <n v="6969"/>
    <n v="0"/>
    <n v="7755"/>
    <n v="20451"/>
    <n v="4353"/>
    <n v="0"/>
    <n v="7343"/>
    <n v="5000"/>
    <n v="16696"/>
    <n v="5000"/>
    <n v="5000"/>
    <n v="5000"/>
    <n v="16853"/>
    <n v="31853"/>
    <n v="69000"/>
    <s v="SI"/>
    <n v="0"/>
  </r>
  <r>
    <s v="001 Dirección y Coordinación"/>
    <s v="Dirección y Coordinación"/>
    <x v="0"/>
    <s v="Gestionar los procesos administrativos de funcionamiento de la Seprem"/>
    <s v="Telefonía"/>
    <m/>
    <m/>
    <n v="113"/>
    <s v="N/A"/>
    <n v="11"/>
    <m/>
    <s v="Dirección Administrativa"/>
    <n v="212400"/>
    <m/>
    <m/>
    <m/>
    <m/>
    <m/>
    <m/>
    <m/>
    <m/>
    <m/>
    <m/>
    <m/>
    <m/>
    <m/>
    <m/>
    <m/>
    <m/>
    <m/>
    <n v="55000"/>
    <m/>
    <m/>
    <m/>
    <m/>
    <m/>
    <m/>
    <m/>
    <m/>
    <m/>
    <m/>
    <m/>
    <m/>
    <m/>
    <m/>
    <m/>
    <m/>
    <m/>
    <m/>
    <m/>
    <m/>
    <m/>
    <m/>
    <m/>
    <m/>
    <m/>
    <m/>
    <m/>
    <m/>
    <m/>
    <m/>
    <m/>
    <m/>
    <m/>
    <m/>
    <m/>
    <m/>
    <n v="-38000"/>
    <m/>
    <m/>
    <m/>
    <m/>
    <m/>
    <m/>
    <m/>
    <m/>
    <m/>
    <m/>
    <m/>
    <m/>
    <m/>
    <m/>
    <m/>
    <m/>
    <m/>
    <m/>
    <m/>
    <m/>
    <m/>
    <m/>
    <m/>
    <m/>
    <m/>
    <m/>
    <m/>
    <n v="229400"/>
    <n v="13060"/>
    <n v="13041"/>
    <n v="5446"/>
    <n v="22270"/>
    <n v="53817"/>
    <n v="17000"/>
    <n v="23405"/>
    <n v="16066"/>
    <n v="16170"/>
    <n v="72641"/>
    <n v="16187"/>
    <n v="17000"/>
    <n v="17000"/>
    <n v="52755"/>
    <n v="102942"/>
    <n v="229400"/>
    <s v="SI"/>
    <n v="0"/>
  </r>
  <r>
    <s v="001 Dirección y Coordinación"/>
    <s v="Dirección y Coordinación"/>
    <x v="0"/>
    <s v="Gestionar los procesos administrativos de funcionamiento de la Seprem"/>
    <s v="Correos y telégrafos "/>
    <m/>
    <m/>
    <n v="114"/>
    <s v="N/A"/>
    <n v="11"/>
    <m/>
    <s v="Dirección Administrativa"/>
    <n v="6000"/>
    <m/>
    <m/>
    <m/>
    <m/>
    <m/>
    <m/>
    <m/>
    <m/>
    <m/>
    <m/>
    <m/>
    <m/>
    <m/>
    <m/>
    <m/>
    <m/>
    <m/>
    <m/>
    <m/>
    <m/>
    <m/>
    <m/>
    <m/>
    <m/>
    <m/>
    <m/>
    <m/>
    <m/>
    <m/>
    <m/>
    <m/>
    <n v="7850"/>
    <m/>
    <m/>
    <m/>
    <m/>
    <m/>
    <m/>
    <m/>
    <m/>
    <m/>
    <m/>
    <m/>
    <m/>
    <m/>
    <m/>
    <m/>
    <m/>
    <m/>
    <m/>
    <m/>
    <m/>
    <m/>
    <m/>
    <m/>
    <m/>
    <m/>
    <m/>
    <m/>
    <m/>
    <m/>
    <m/>
    <m/>
    <m/>
    <m/>
    <m/>
    <m/>
    <m/>
    <m/>
    <m/>
    <m/>
    <m/>
    <m/>
    <m/>
    <m/>
    <m/>
    <m/>
    <m/>
    <m/>
    <m/>
    <m/>
    <m/>
    <n v="13850"/>
    <n v="660"/>
    <n v="1113"/>
    <n v="0"/>
    <n v="2706"/>
    <n v="4479"/>
    <n v="1200"/>
    <n v="1200"/>
    <n v="1200"/>
    <n v="1200"/>
    <n v="4800"/>
    <n v="1200"/>
    <n v="1200"/>
    <n v="1200"/>
    <n v="971"/>
    <n v="4571"/>
    <n v="13850"/>
    <s v="SI"/>
    <n v="0"/>
  </r>
  <r>
    <s v="001 Dirección y Coordinación"/>
    <s v="Dirección y Coordinación"/>
    <x v="0"/>
    <s v="Gestionar los procesos administrativos de funcionamiento de la Seprem"/>
    <s v="Extración de basura "/>
    <m/>
    <m/>
    <n v="115"/>
    <s v="N/A"/>
    <n v="11"/>
    <m/>
    <s v="Dirección Administrativa"/>
    <n v="2400"/>
    <m/>
    <m/>
    <m/>
    <m/>
    <m/>
    <m/>
    <m/>
    <m/>
    <m/>
    <m/>
    <m/>
    <m/>
    <m/>
    <m/>
    <m/>
    <m/>
    <m/>
    <m/>
    <m/>
    <m/>
    <m/>
    <m/>
    <m/>
    <m/>
    <m/>
    <m/>
    <m/>
    <m/>
    <m/>
    <m/>
    <m/>
    <m/>
    <m/>
    <m/>
    <m/>
    <m/>
    <m/>
    <m/>
    <m/>
    <m/>
    <m/>
    <m/>
    <m/>
    <m/>
    <m/>
    <m/>
    <m/>
    <m/>
    <m/>
    <m/>
    <m/>
    <m/>
    <m/>
    <m/>
    <m/>
    <m/>
    <m/>
    <m/>
    <m/>
    <m/>
    <m/>
    <m/>
    <m/>
    <m/>
    <m/>
    <m/>
    <m/>
    <m/>
    <m/>
    <m/>
    <m/>
    <m/>
    <m/>
    <m/>
    <m/>
    <m/>
    <m/>
    <m/>
    <m/>
    <m/>
    <m/>
    <m/>
    <n v="2400"/>
    <n v="200"/>
    <n v="200"/>
    <n v="200"/>
    <n v="200"/>
    <n v="800"/>
    <n v="200"/>
    <n v="200"/>
    <n v="200"/>
    <n v="200"/>
    <n v="800"/>
    <n v="200"/>
    <n v="200"/>
    <n v="200"/>
    <n v="200"/>
    <n v="800"/>
    <n v="2400"/>
    <s v="SI"/>
    <n v="0"/>
  </r>
  <r>
    <s v="001 Dirección y Coordinación"/>
    <s v="Dirección y Coordinación"/>
    <x v="0"/>
    <s v="Gestionar los procesos administrativos de funcionamiento de la Seprem"/>
    <s v="Servicio de lavandería "/>
    <m/>
    <m/>
    <n v="116"/>
    <s v="N/A"/>
    <n v="11"/>
    <m/>
    <s v="Dirección Administrativa"/>
    <n v="2400"/>
    <m/>
    <m/>
    <m/>
    <m/>
    <m/>
    <m/>
    <m/>
    <m/>
    <m/>
    <m/>
    <m/>
    <m/>
    <m/>
    <m/>
    <m/>
    <m/>
    <m/>
    <m/>
    <m/>
    <m/>
    <m/>
    <m/>
    <m/>
    <m/>
    <m/>
    <m/>
    <m/>
    <m/>
    <m/>
    <m/>
    <m/>
    <m/>
    <m/>
    <m/>
    <m/>
    <m/>
    <m/>
    <m/>
    <m/>
    <m/>
    <m/>
    <m/>
    <m/>
    <m/>
    <m/>
    <m/>
    <m/>
    <m/>
    <m/>
    <m/>
    <m/>
    <m/>
    <m/>
    <m/>
    <m/>
    <m/>
    <m/>
    <m/>
    <m/>
    <m/>
    <m/>
    <m/>
    <m/>
    <m/>
    <m/>
    <m/>
    <m/>
    <m/>
    <m/>
    <m/>
    <m/>
    <m/>
    <m/>
    <m/>
    <m/>
    <m/>
    <m/>
    <m/>
    <m/>
    <m/>
    <m/>
    <m/>
    <n v="2400"/>
    <m/>
    <m/>
    <n v="800"/>
    <m/>
    <n v="800"/>
    <m/>
    <n v="800"/>
    <m/>
    <m/>
    <n v="800"/>
    <m/>
    <m/>
    <n v="800"/>
    <m/>
    <n v="800"/>
    <n v="2400"/>
    <s v="SI"/>
    <n v="0"/>
  </r>
  <r>
    <s v="001 Dirección y Coordinación"/>
    <s v="Dirección y Coordinación"/>
    <x v="0"/>
    <s v="Gestionar los procesos administrativos de funcionamiento de la Seprem"/>
    <s v="Divulgación e información "/>
    <m/>
    <m/>
    <n v="121"/>
    <s v="N/A"/>
    <n v="11"/>
    <m/>
    <s v="Dirección Administrativa"/>
    <n v="8000"/>
    <m/>
    <m/>
    <m/>
    <m/>
    <m/>
    <m/>
    <m/>
    <m/>
    <m/>
    <m/>
    <m/>
    <m/>
    <m/>
    <m/>
    <m/>
    <m/>
    <n v="-5500"/>
    <m/>
    <m/>
    <m/>
    <m/>
    <m/>
    <m/>
    <m/>
    <m/>
    <m/>
    <m/>
    <m/>
    <m/>
    <m/>
    <m/>
    <m/>
    <m/>
    <m/>
    <m/>
    <m/>
    <m/>
    <m/>
    <m/>
    <m/>
    <m/>
    <m/>
    <m/>
    <m/>
    <m/>
    <n v="2500"/>
    <m/>
    <m/>
    <m/>
    <m/>
    <m/>
    <m/>
    <m/>
    <m/>
    <m/>
    <m/>
    <m/>
    <m/>
    <m/>
    <m/>
    <m/>
    <m/>
    <m/>
    <m/>
    <m/>
    <m/>
    <m/>
    <m/>
    <n v="-2500"/>
    <m/>
    <m/>
    <m/>
    <m/>
    <m/>
    <m/>
    <m/>
    <m/>
    <m/>
    <m/>
    <m/>
    <m/>
    <m/>
    <n v="2500"/>
    <m/>
    <n v="0"/>
    <n v="2050"/>
    <m/>
    <n v="2050"/>
    <m/>
    <m/>
    <m/>
    <m/>
    <n v="0"/>
    <m/>
    <n v="0"/>
    <m/>
    <n v="450"/>
    <n v="450"/>
    <n v="2500"/>
    <s v="SI"/>
    <n v="0"/>
  </r>
  <r>
    <s v="001 Dirección y Coordinación"/>
    <s v="Dirección y Coordinación"/>
    <x v="0"/>
    <s v="Gestionar los procesos administrativos de funcionamiento de la Seprem"/>
    <s v="Impresión, encuadernación y reproducción"/>
    <m/>
    <m/>
    <n v="122"/>
    <s v="N/A"/>
    <n v="11"/>
    <m/>
    <s v="Dirección Administrativa"/>
    <n v="4000"/>
    <m/>
    <m/>
    <m/>
    <m/>
    <m/>
    <m/>
    <m/>
    <m/>
    <m/>
    <m/>
    <m/>
    <m/>
    <m/>
    <m/>
    <m/>
    <m/>
    <n v="-4000"/>
    <m/>
    <m/>
    <m/>
    <m/>
    <m/>
    <m/>
    <m/>
    <m/>
    <m/>
    <m/>
    <m/>
    <m/>
    <m/>
    <m/>
    <m/>
    <m/>
    <m/>
    <m/>
    <m/>
    <m/>
    <m/>
    <m/>
    <m/>
    <m/>
    <m/>
    <m/>
    <m/>
    <m/>
    <m/>
    <m/>
    <m/>
    <m/>
    <m/>
    <m/>
    <m/>
    <m/>
    <m/>
    <m/>
    <m/>
    <m/>
    <m/>
    <m/>
    <m/>
    <m/>
    <m/>
    <m/>
    <m/>
    <m/>
    <m/>
    <m/>
    <m/>
    <m/>
    <m/>
    <m/>
    <m/>
    <m/>
    <m/>
    <m/>
    <m/>
    <m/>
    <m/>
    <m/>
    <m/>
    <m/>
    <m/>
    <n v="0"/>
    <m/>
    <m/>
    <m/>
    <m/>
    <n v="0"/>
    <m/>
    <m/>
    <m/>
    <m/>
    <n v="0"/>
    <m/>
    <m/>
    <m/>
    <m/>
    <n v="0"/>
    <n v="0"/>
    <s v="SI"/>
    <n v="0"/>
  </r>
  <r>
    <s v="001 Dirección y Coordinación"/>
    <s v="Dirección y Coordinación"/>
    <x v="0"/>
    <s v="Gestionar los procesos administrativos de funcionamiento de la Seprem"/>
    <s v="Viaticos  en el interior "/>
    <m/>
    <m/>
    <n v="133"/>
    <s v="N/A"/>
    <n v="11"/>
    <m/>
    <s v="Dirección Administrativa"/>
    <n v="37800"/>
    <m/>
    <m/>
    <m/>
    <m/>
    <m/>
    <m/>
    <m/>
    <m/>
    <m/>
    <m/>
    <m/>
    <m/>
    <m/>
    <m/>
    <m/>
    <m/>
    <m/>
    <n v="128700"/>
    <m/>
    <m/>
    <m/>
    <m/>
    <m/>
    <m/>
    <n v="-37000"/>
    <m/>
    <m/>
    <m/>
    <m/>
    <m/>
    <m/>
    <m/>
    <m/>
    <m/>
    <m/>
    <m/>
    <m/>
    <m/>
    <m/>
    <m/>
    <m/>
    <m/>
    <m/>
    <m/>
    <m/>
    <m/>
    <m/>
    <m/>
    <m/>
    <m/>
    <m/>
    <m/>
    <m/>
    <m/>
    <m/>
    <m/>
    <m/>
    <m/>
    <m/>
    <m/>
    <m/>
    <m/>
    <m/>
    <m/>
    <m/>
    <m/>
    <m/>
    <m/>
    <n v="-1110"/>
    <m/>
    <n v="-15000"/>
    <m/>
    <m/>
    <m/>
    <m/>
    <m/>
    <n v="-1500"/>
    <m/>
    <m/>
    <m/>
    <m/>
    <m/>
    <n v="111890"/>
    <m/>
    <n v="0"/>
    <n v="840"/>
    <n v="9803"/>
    <n v="10643"/>
    <n v="2575"/>
    <n v="210"/>
    <n v="6198"/>
    <n v="2001"/>
    <n v="10984"/>
    <n v="17597"/>
    <n v="14455"/>
    <n v="9240"/>
    <n v="48971"/>
    <n v="90263"/>
    <n v="111890"/>
    <s v="SI"/>
    <n v="0"/>
  </r>
  <r>
    <s v="001 Dirección y Coordinación"/>
    <s v="Dirección y Coordinación"/>
    <x v="0"/>
    <s v="Gestionar los procesos administrativos de funcionamiento de la Seprem"/>
    <s v="Reconocimiento de gastos"/>
    <m/>
    <m/>
    <n v="136"/>
    <s v="N/A"/>
    <n v="11"/>
    <m/>
    <s v="Dirección Administrativa"/>
    <n v="10500"/>
    <m/>
    <m/>
    <m/>
    <m/>
    <m/>
    <m/>
    <m/>
    <m/>
    <m/>
    <m/>
    <m/>
    <m/>
    <m/>
    <m/>
    <m/>
    <m/>
    <m/>
    <m/>
    <m/>
    <m/>
    <m/>
    <m/>
    <m/>
    <m/>
    <m/>
    <m/>
    <m/>
    <m/>
    <m/>
    <m/>
    <m/>
    <m/>
    <m/>
    <m/>
    <m/>
    <m/>
    <m/>
    <m/>
    <m/>
    <m/>
    <m/>
    <m/>
    <m/>
    <m/>
    <m/>
    <m/>
    <m/>
    <m/>
    <m/>
    <m/>
    <m/>
    <m/>
    <m/>
    <m/>
    <m/>
    <n v="20000"/>
    <m/>
    <m/>
    <m/>
    <m/>
    <m/>
    <m/>
    <m/>
    <m/>
    <m/>
    <m/>
    <m/>
    <m/>
    <m/>
    <m/>
    <m/>
    <m/>
    <m/>
    <m/>
    <m/>
    <m/>
    <m/>
    <m/>
    <m/>
    <m/>
    <m/>
    <m/>
    <n v="30500"/>
    <m/>
    <m/>
    <n v="0"/>
    <m/>
    <n v="0"/>
    <n v="630"/>
    <n v="1609"/>
    <n v="0"/>
    <m/>
    <n v="2239"/>
    <n v="10500"/>
    <n v="11000"/>
    <n v="5000"/>
    <n v="1761"/>
    <n v="28261"/>
    <n v="30500"/>
    <s v="SI"/>
    <n v="0"/>
  </r>
  <r>
    <s v="001 Dirección y Coordinación"/>
    <s v="Dirección y Coordinación"/>
    <x v="0"/>
    <s v="Gestionar los procesos administrativos de funcionamiento de la Seprem"/>
    <s v="Arrendamiento de edificios y locales (Oficina Central zona 01)"/>
    <m/>
    <m/>
    <n v="151"/>
    <s v="N/A"/>
    <n v="11"/>
    <m/>
    <s v="Dirección Administrativa"/>
    <n v="1344000"/>
    <m/>
    <m/>
    <m/>
    <n v="286048"/>
    <m/>
    <m/>
    <m/>
    <m/>
    <m/>
    <m/>
    <m/>
    <m/>
    <m/>
    <m/>
    <m/>
    <m/>
    <n v="-242728"/>
    <m/>
    <m/>
    <m/>
    <m/>
    <m/>
    <m/>
    <m/>
    <m/>
    <m/>
    <m/>
    <m/>
    <m/>
    <m/>
    <n v="-328920"/>
    <n v="0"/>
    <m/>
    <m/>
    <m/>
    <m/>
    <m/>
    <m/>
    <m/>
    <m/>
    <m/>
    <m/>
    <m/>
    <m/>
    <m/>
    <m/>
    <m/>
    <m/>
    <m/>
    <m/>
    <m/>
    <m/>
    <m/>
    <m/>
    <m/>
    <m/>
    <m/>
    <m/>
    <m/>
    <m/>
    <m/>
    <m/>
    <m/>
    <m/>
    <m/>
    <m/>
    <m/>
    <m/>
    <m/>
    <m/>
    <m/>
    <m/>
    <m/>
    <m/>
    <m/>
    <m/>
    <m/>
    <m/>
    <m/>
    <m/>
    <m/>
    <m/>
    <n v="1058400"/>
    <m/>
    <n v="88200"/>
    <n v="0"/>
    <n v="88200"/>
    <n v="176400"/>
    <n v="264600"/>
    <n v="88200"/>
    <n v="88200"/>
    <n v="88200"/>
    <n v="529200"/>
    <n v="88200"/>
    <n v="88200"/>
    <n v="88200"/>
    <n v="88200"/>
    <n v="352800"/>
    <n v="1058400"/>
    <s v="SI"/>
    <n v="0"/>
  </r>
  <r>
    <s v="001 Dirección y Coordinación"/>
    <s v="Dirección y Coordinación"/>
    <x v="0"/>
    <s v="Gestionar los procesos administrativos de funcionamiento de la Seprem"/>
    <s v="Arrendamiento de edificios y locales (Bodea zona 18)"/>
    <m/>
    <m/>
    <n v="151"/>
    <s v="N/A"/>
    <n v="11"/>
    <m/>
    <s v="Dirección Administrativa"/>
    <n v="0"/>
    <m/>
    <m/>
    <m/>
    <n v="286048"/>
    <m/>
    <m/>
    <m/>
    <m/>
    <m/>
    <m/>
    <m/>
    <m/>
    <m/>
    <m/>
    <m/>
    <m/>
    <n v="-242728"/>
    <m/>
    <m/>
    <m/>
    <m/>
    <m/>
    <m/>
    <m/>
    <m/>
    <m/>
    <m/>
    <m/>
    <m/>
    <m/>
    <m/>
    <n v="348590"/>
    <m/>
    <m/>
    <m/>
    <m/>
    <m/>
    <m/>
    <m/>
    <m/>
    <m/>
    <m/>
    <m/>
    <m/>
    <m/>
    <m/>
    <m/>
    <m/>
    <m/>
    <m/>
    <m/>
    <m/>
    <m/>
    <m/>
    <m/>
    <m/>
    <m/>
    <m/>
    <m/>
    <m/>
    <m/>
    <m/>
    <m/>
    <m/>
    <m/>
    <m/>
    <m/>
    <m/>
    <m/>
    <m/>
    <m/>
    <m/>
    <m/>
    <m/>
    <m/>
    <m/>
    <m/>
    <m/>
    <m/>
    <m/>
    <m/>
    <m/>
    <n v="348590"/>
    <m/>
    <n v="54819"/>
    <n v="0"/>
    <n v="0"/>
    <n v="54819"/>
    <n v="82230"/>
    <n v="30220"/>
    <n v="30220"/>
    <n v="30220"/>
    <n v="172890"/>
    <n v="30220"/>
    <n v="30220"/>
    <n v="30220"/>
    <n v="30221"/>
    <n v="120881"/>
    <n v="348590"/>
    <s v="SI"/>
    <n v="0"/>
  </r>
  <r>
    <s v="001 Dirección y Coordinación"/>
    <s v="Dirección y Coordinación"/>
    <x v="0"/>
    <s v="Gestionar los procesos administrativos de funcionamiento de la Seprem"/>
    <s v="Arrendamiento de máquinas y equipo de oficina "/>
    <m/>
    <m/>
    <n v="153"/>
    <s v="N/A"/>
    <n v="11"/>
    <m/>
    <s v="Dirección Administrativa"/>
    <n v="102000"/>
    <m/>
    <m/>
    <n v="-15000"/>
    <m/>
    <m/>
    <m/>
    <m/>
    <m/>
    <m/>
    <m/>
    <m/>
    <m/>
    <m/>
    <m/>
    <m/>
    <m/>
    <n v="-9000"/>
    <m/>
    <m/>
    <m/>
    <m/>
    <m/>
    <m/>
    <m/>
    <m/>
    <m/>
    <m/>
    <m/>
    <m/>
    <m/>
    <m/>
    <m/>
    <m/>
    <m/>
    <m/>
    <m/>
    <m/>
    <m/>
    <m/>
    <m/>
    <m/>
    <m/>
    <m/>
    <m/>
    <m/>
    <m/>
    <m/>
    <m/>
    <m/>
    <m/>
    <m/>
    <m/>
    <m/>
    <m/>
    <m/>
    <m/>
    <m/>
    <m/>
    <m/>
    <m/>
    <m/>
    <m/>
    <m/>
    <m/>
    <m/>
    <m/>
    <m/>
    <m/>
    <m/>
    <m/>
    <m/>
    <m/>
    <m/>
    <m/>
    <m/>
    <m/>
    <m/>
    <m/>
    <m/>
    <m/>
    <m/>
    <m/>
    <n v="78000"/>
    <n v="6500"/>
    <n v="6500"/>
    <n v="6500"/>
    <n v="6500"/>
    <n v="26000"/>
    <n v="6500"/>
    <n v="6500"/>
    <n v="6500"/>
    <n v="6500"/>
    <n v="26000"/>
    <n v="6500"/>
    <n v="6500"/>
    <n v="6500"/>
    <n v="6500"/>
    <n v="26000"/>
    <n v="78000"/>
    <s v="SI"/>
    <n v="0"/>
  </r>
  <r>
    <s v="001 Dirección y Coordinación"/>
    <s v="Dirección y Coordinación"/>
    <x v="0"/>
    <s v="Gestionar los procesos administrativos de funcionamiento de la Seprem"/>
    <s v="Mantenimiento y reparación de medios de transporte "/>
    <m/>
    <m/>
    <n v="165"/>
    <s v="N/A"/>
    <n v="11"/>
    <m/>
    <s v="Dirección Administrativa"/>
    <n v="144000"/>
    <m/>
    <m/>
    <m/>
    <m/>
    <m/>
    <m/>
    <m/>
    <m/>
    <m/>
    <m/>
    <m/>
    <m/>
    <m/>
    <m/>
    <m/>
    <m/>
    <n v="-114000"/>
    <m/>
    <m/>
    <m/>
    <m/>
    <m/>
    <m/>
    <m/>
    <m/>
    <m/>
    <m/>
    <m/>
    <m/>
    <m/>
    <m/>
    <m/>
    <m/>
    <m/>
    <m/>
    <m/>
    <m/>
    <m/>
    <m/>
    <m/>
    <m/>
    <m/>
    <m/>
    <m/>
    <n v="-4690"/>
    <m/>
    <m/>
    <m/>
    <m/>
    <m/>
    <m/>
    <m/>
    <m/>
    <m/>
    <m/>
    <m/>
    <m/>
    <m/>
    <m/>
    <m/>
    <m/>
    <m/>
    <m/>
    <m/>
    <m/>
    <m/>
    <m/>
    <m/>
    <m/>
    <m/>
    <m/>
    <m/>
    <m/>
    <m/>
    <m/>
    <m/>
    <m/>
    <m/>
    <m/>
    <m/>
    <m/>
    <m/>
    <n v="25310"/>
    <n v="11317"/>
    <n v="0"/>
    <n v="13993"/>
    <n v="0"/>
    <n v="25310"/>
    <n v="0"/>
    <n v="0"/>
    <n v="0"/>
    <n v="0"/>
    <n v="0"/>
    <n v="0"/>
    <n v="0"/>
    <n v="0"/>
    <n v="0"/>
    <n v="0"/>
    <n v="25310"/>
    <s v="SI"/>
    <n v="0"/>
  </r>
  <r>
    <s v="001 Dirección y Coordinación"/>
    <s v="Dirección y Coordinación"/>
    <x v="0"/>
    <s v="Gestionar los procesos administrativos de funcionamiento de la Seprem"/>
    <s v="Mantenimiento y repáración de otras maquinarias y equipo (Extintores)"/>
    <m/>
    <m/>
    <n v="169"/>
    <s v="N/A"/>
    <n v="11"/>
    <m/>
    <s v="Dirección Administrativa"/>
    <n v="5200"/>
    <m/>
    <m/>
    <m/>
    <m/>
    <m/>
    <m/>
    <m/>
    <m/>
    <m/>
    <m/>
    <m/>
    <m/>
    <m/>
    <m/>
    <m/>
    <m/>
    <m/>
    <n v="3200"/>
    <m/>
    <m/>
    <m/>
    <m/>
    <m/>
    <m/>
    <m/>
    <m/>
    <m/>
    <m/>
    <m/>
    <m/>
    <m/>
    <m/>
    <m/>
    <m/>
    <m/>
    <m/>
    <m/>
    <m/>
    <m/>
    <m/>
    <m/>
    <m/>
    <m/>
    <m/>
    <m/>
    <m/>
    <m/>
    <m/>
    <m/>
    <m/>
    <m/>
    <m/>
    <m/>
    <m/>
    <m/>
    <m/>
    <m/>
    <m/>
    <m/>
    <m/>
    <m/>
    <m/>
    <m/>
    <m/>
    <m/>
    <m/>
    <m/>
    <m/>
    <m/>
    <m/>
    <m/>
    <m/>
    <m/>
    <m/>
    <m/>
    <m/>
    <m/>
    <m/>
    <m/>
    <m/>
    <m/>
    <m/>
    <n v="8400"/>
    <m/>
    <m/>
    <m/>
    <m/>
    <n v="0"/>
    <m/>
    <m/>
    <m/>
    <n v="8400"/>
    <n v="8400"/>
    <m/>
    <m/>
    <m/>
    <m/>
    <n v="0"/>
    <n v="8400"/>
    <s v="SI"/>
    <n v="0"/>
  </r>
  <r>
    <s v="001 Dirección y Coordinación"/>
    <s v="Dirección y Coordinación"/>
    <x v="0"/>
    <s v="Gestionar los procesos administrativos de funcionamiento de la Seprem"/>
    <s v="Mantenimiento y reparación de instalaciones"/>
    <m/>
    <m/>
    <n v="171"/>
    <s v="N/A"/>
    <n v="11"/>
    <m/>
    <s v="Dirección Administrativa"/>
    <n v="0"/>
    <m/>
    <m/>
    <m/>
    <m/>
    <m/>
    <m/>
    <m/>
    <m/>
    <m/>
    <m/>
    <m/>
    <m/>
    <m/>
    <m/>
    <m/>
    <m/>
    <m/>
    <m/>
    <m/>
    <m/>
    <m/>
    <m/>
    <m/>
    <m/>
    <m/>
    <m/>
    <m/>
    <m/>
    <m/>
    <m/>
    <m/>
    <m/>
    <m/>
    <m/>
    <m/>
    <m/>
    <m/>
    <m/>
    <m/>
    <m/>
    <m/>
    <m/>
    <m/>
    <m/>
    <m/>
    <m/>
    <m/>
    <m/>
    <m/>
    <m/>
    <m/>
    <m/>
    <m/>
    <m/>
    <m/>
    <n v="8000"/>
    <m/>
    <n v="2000"/>
    <m/>
    <m/>
    <m/>
    <m/>
    <m/>
    <m/>
    <m/>
    <m/>
    <m/>
    <m/>
    <m/>
    <m/>
    <m/>
    <m/>
    <m/>
    <m/>
    <m/>
    <m/>
    <m/>
    <m/>
    <m/>
    <m/>
    <m/>
    <m/>
    <n v="10000"/>
    <m/>
    <m/>
    <m/>
    <m/>
    <n v="0"/>
    <m/>
    <m/>
    <m/>
    <m/>
    <n v="0"/>
    <m/>
    <m/>
    <n v="10000"/>
    <m/>
    <n v="10000"/>
    <n v="10000"/>
    <s v="SI"/>
    <n v="0"/>
  </r>
  <r>
    <s v="001 Dirección y Coordinación"/>
    <s v="Dirección y Coordinación"/>
    <x v="0"/>
    <s v="Gestionar los procesos administrativos de funcionamiento de la Seprem"/>
    <s v="Mantenimiento y reparación de instalaciones"/>
    <m/>
    <m/>
    <n v="174"/>
    <s v="N/A"/>
    <n v="11"/>
    <m/>
    <s v="Dirección Administrativa"/>
    <n v="3000"/>
    <m/>
    <m/>
    <m/>
    <m/>
    <m/>
    <m/>
    <m/>
    <m/>
    <m/>
    <m/>
    <m/>
    <m/>
    <m/>
    <m/>
    <m/>
    <m/>
    <m/>
    <n v="2000"/>
    <m/>
    <m/>
    <m/>
    <m/>
    <m/>
    <m/>
    <m/>
    <m/>
    <m/>
    <m/>
    <m/>
    <m/>
    <m/>
    <m/>
    <m/>
    <m/>
    <m/>
    <m/>
    <m/>
    <m/>
    <m/>
    <m/>
    <m/>
    <m/>
    <m/>
    <m/>
    <m/>
    <m/>
    <m/>
    <m/>
    <m/>
    <m/>
    <m/>
    <m/>
    <m/>
    <m/>
    <m/>
    <m/>
    <m/>
    <m/>
    <m/>
    <m/>
    <m/>
    <m/>
    <m/>
    <m/>
    <m/>
    <m/>
    <m/>
    <m/>
    <n v="-5000"/>
    <m/>
    <m/>
    <m/>
    <m/>
    <m/>
    <m/>
    <m/>
    <m/>
    <m/>
    <m/>
    <m/>
    <m/>
    <m/>
    <n v="0"/>
    <m/>
    <m/>
    <n v="0"/>
    <m/>
    <n v="0"/>
    <m/>
    <n v="0"/>
    <m/>
    <m/>
    <n v="0"/>
    <m/>
    <m/>
    <m/>
    <m/>
    <n v="0"/>
    <n v="0"/>
    <s v="SI"/>
    <n v="0"/>
  </r>
  <r>
    <s v="001 Dirección y Coordinación"/>
    <s v="Dirección y Coordinación"/>
    <x v="0"/>
    <s v="Gestionar los procesos administrativos de funcionamiento de la Seprem"/>
    <s v="Soporte técnico informático para configuración y actualización de programas"/>
    <n v="1"/>
    <s v="Unidad"/>
    <n v="186"/>
    <n v="76467"/>
    <n v="11"/>
    <n v="1185"/>
    <s v="Dirección Administrativa"/>
    <n v="0"/>
    <m/>
    <m/>
    <m/>
    <m/>
    <m/>
    <m/>
    <m/>
    <m/>
    <m/>
    <m/>
    <m/>
    <m/>
    <m/>
    <m/>
    <m/>
    <m/>
    <m/>
    <m/>
    <m/>
    <n v="1185"/>
    <m/>
    <m/>
    <m/>
    <m/>
    <m/>
    <m/>
    <m/>
    <m/>
    <m/>
    <m/>
    <m/>
    <m/>
    <m/>
    <m/>
    <m/>
    <m/>
    <m/>
    <m/>
    <m/>
    <m/>
    <m/>
    <m/>
    <m/>
    <m/>
    <m/>
    <m/>
    <m/>
    <m/>
    <m/>
    <m/>
    <m/>
    <m/>
    <m/>
    <m/>
    <m/>
    <m/>
    <m/>
    <m/>
    <m/>
    <m/>
    <m/>
    <m/>
    <m/>
    <m/>
    <m/>
    <m/>
    <m/>
    <m/>
    <m/>
    <m/>
    <m/>
    <m/>
    <m/>
    <m/>
    <m/>
    <m/>
    <m/>
    <m/>
    <m/>
    <m/>
    <m/>
    <m/>
    <n v="1185"/>
    <m/>
    <m/>
    <m/>
    <n v="1185"/>
    <n v="1185"/>
    <m/>
    <m/>
    <m/>
    <m/>
    <n v="0"/>
    <m/>
    <m/>
    <m/>
    <m/>
    <n v="0"/>
    <n v="1185"/>
    <s v="SI"/>
    <n v="0"/>
  </r>
  <r>
    <s v="001 Dirección y Coordinación"/>
    <s v="Dirección y Coordinación"/>
    <x v="0"/>
    <s v="Gestionar los procesos administrativos de funcionamiento de la Seprem"/>
    <s v="Primas y gastos de seguros y fianzas"/>
    <m/>
    <m/>
    <n v="191"/>
    <s v="N/A"/>
    <n v="11"/>
    <m/>
    <s v="Dirección Administrativa"/>
    <n v="65000"/>
    <m/>
    <m/>
    <m/>
    <m/>
    <m/>
    <m/>
    <m/>
    <m/>
    <m/>
    <m/>
    <m/>
    <m/>
    <m/>
    <m/>
    <m/>
    <m/>
    <n v="-65000"/>
    <m/>
    <m/>
    <m/>
    <m/>
    <m/>
    <m/>
    <m/>
    <m/>
    <m/>
    <m/>
    <m/>
    <m/>
    <m/>
    <m/>
    <m/>
    <m/>
    <m/>
    <m/>
    <m/>
    <m/>
    <m/>
    <m/>
    <m/>
    <m/>
    <m/>
    <m/>
    <m/>
    <m/>
    <m/>
    <m/>
    <m/>
    <m/>
    <m/>
    <m/>
    <m/>
    <m/>
    <m/>
    <m/>
    <m/>
    <m/>
    <m/>
    <m/>
    <m/>
    <m/>
    <m/>
    <m/>
    <m/>
    <m/>
    <m/>
    <m/>
    <m/>
    <m/>
    <m/>
    <m/>
    <m/>
    <m/>
    <m/>
    <m/>
    <m/>
    <m/>
    <m/>
    <m/>
    <m/>
    <m/>
    <m/>
    <n v="0"/>
    <m/>
    <m/>
    <m/>
    <m/>
    <n v="0"/>
    <m/>
    <m/>
    <m/>
    <m/>
    <n v="0"/>
    <m/>
    <m/>
    <m/>
    <n v="0"/>
    <n v="0"/>
    <n v="0"/>
    <s v="SI"/>
    <n v="0"/>
  </r>
  <r>
    <s v="001 Dirección y Coordinación"/>
    <s v="Dirección y Coordinación"/>
    <x v="0"/>
    <s v="Gestionar los procesos administrativos de funcionamiento de la Seprem"/>
    <s v="Impuestos, derechos y tasas"/>
    <m/>
    <m/>
    <n v="195"/>
    <s v="N/A"/>
    <n v="11"/>
    <m/>
    <s v="Dirección Administrativa"/>
    <n v="2000"/>
    <m/>
    <m/>
    <m/>
    <m/>
    <m/>
    <m/>
    <m/>
    <m/>
    <m/>
    <m/>
    <m/>
    <m/>
    <m/>
    <m/>
    <m/>
    <m/>
    <m/>
    <n v="2200"/>
    <m/>
    <m/>
    <m/>
    <m/>
    <m/>
    <m/>
    <m/>
    <m/>
    <m/>
    <m/>
    <m/>
    <m/>
    <m/>
    <m/>
    <m/>
    <m/>
    <m/>
    <m/>
    <m/>
    <m/>
    <m/>
    <m/>
    <m/>
    <m/>
    <m/>
    <m/>
    <m/>
    <m/>
    <m/>
    <m/>
    <m/>
    <m/>
    <m/>
    <m/>
    <m/>
    <m/>
    <m/>
    <m/>
    <m/>
    <m/>
    <m/>
    <m/>
    <m/>
    <m/>
    <m/>
    <m/>
    <m/>
    <m/>
    <m/>
    <m/>
    <m/>
    <m/>
    <m/>
    <m/>
    <m/>
    <m/>
    <m/>
    <m/>
    <m/>
    <m/>
    <m/>
    <m/>
    <m/>
    <m/>
    <n v="4200"/>
    <m/>
    <m/>
    <m/>
    <n v="2200"/>
    <n v="2200"/>
    <m/>
    <m/>
    <m/>
    <m/>
    <n v="0"/>
    <m/>
    <n v="2000"/>
    <m/>
    <m/>
    <n v="2000"/>
    <n v="4200"/>
    <s v="SI"/>
    <n v="0"/>
  </r>
  <r>
    <s v="001 Dirección y Coordinación"/>
    <s v="Dirección y Coordinación"/>
    <x v="0"/>
    <s v="Gestionar los procesos administrativos de funcionamiento de la Seprem"/>
    <s v="Servicios de atención y protocolo "/>
    <m/>
    <m/>
    <n v="196"/>
    <s v="N/A"/>
    <n v="11"/>
    <m/>
    <s v="Dirección Administrativa"/>
    <n v="5000"/>
    <m/>
    <m/>
    <m/>
    <m/>
    <m/>
    <m/>
    <m/>
    <m/>
    <m/>
    <m/>
    <m/>
    <m/>
    <m/>
    <m/>
    <m/>
    <m/>
    <m/>
    <m/>
    <m/>
    <m/>
    <m/>
    <m/>
    <m/>
    <m/>
    <m/>
    <m/>
    <m/>
    <m/>
    <m/>
    <m/>
    <m/>
    <m/>
    <m/>
    <m/>
    <m/>
    <m/>
    <m/>
    <m/>
    <m/>
    <m/>
    <m/>
    <m/>
    <m/>
    <m/>
    <m/>
    <m/>
    <m/>
    <m/>
    <m/>
    <m/>
    <m/>
    <m/>
    <m/>
    <m/>
    <m/>
    <m/>
    <m/>
    <m/>
    <m/>
    <m/>
    <m/>
    <m/>
    <m/>
    <m/>
    <m/>
    <m/>
    <m/>
    <m/>
    <m/>
    <m/>
    <m/>
    <m/>
    <m/>
    <m/>
    <m/>
    <m/>
    <m/>
    <m/>
    <m/>
    <m/>
    <m/>
    <m/>
    <n v="5000"/>
    <m/>
    <m/>
    <m/>
    <n v="1000"/>
    <n v="1000"/>
    <m/>
    <n v="1000"/>
    <m/>
    <m/>
    <n v="1000"/>
    <m/>
    <n v="2000"/>
    <m/>
    <n v="1000"/>
    <n v="3000"/>
    <n v="5000"/>
    <s v="SI"/>
    <n v="0"/>
  </r>
  <r>
    <s v="001 Dirección y Coordinación"/>
    <s v="Dirección y Coordinación"/>
    <x v="0"/>
    <s v="Gestionar los procesos administrativos de funcionamiento de la Seprem"/>
    <s v="Otros Servicios"/>
    <m/>
    <m/>
    <n v="199"/>
    <s v="N/A"/>
    <n v="11"/>
    <m/>
    <s v="Dirección Administrativa"/>
    <n v="10000"/>
    <m/>
    <m/>
    <m/>
    <m/>
    <m/>
    <m/>
    <m/>
    <m/>
    <m/>
    <m/>
    <m/>
    <m/>
    <m/>
    <m/>
    <m/>
    <m/>
    <m/>
    <n v="27800"/>
    <m/>
    <m/>
    <m/>
    <m/>
    <m/>
    <m/>
    <m/>
    <m/>
    <m/>
    <m/>
    <m/>
    <m/>
    <m/>
    <m/>
    <m/>
    <m/>
    <m/>
    <m/>
    <m/>
    <m/>
    <n v="-5400"/>
    <m/>
    <m/>
    <m/>
    <m/>
    <m/>
    <m/>
    <m/>
    <m/>
    <m/>
    <m/>
    <m/>
    <m/>
    <m/>
    <m/>
    <m/>
    <m/>
    <n v="10000"/>
    <m/>
    <m/>
    <m/>
    <m/>
    <m/>
    <m/>
    <m/>
    <m/>
    <m/>
    <m/>
    <m/>
    <m/>
    <m/>
    <m/>
    <m/>
    <m/>
    <m/>
    <m/>
    <m/>
    <m/>
    <m/>
    <m/>
    <m/>
    <m/>
    <m/>
    <m/>
    <n v="42400"/>
    <n v="0"/>
    <m/>
    <n v="0"/>
    <n v="11400"/>
    <n v="11400"/>
    <n v="2900"/>
    <n v="0"/>
    <n v="0"/>
    <n v="0"/>
    <n v="2900"/>
    <n v="0"/>
    <n v="9980"/>
    <n v="9980"/>
    <n v="8140"/>
    <n v="28100"/>
    <n v="42400"/>
    <s v="SI"/>
    <n v="0"/>
  </r>
  <r>
    <s v="001 Dirección y Coordinación"/>
    <s v="Dirección y Coordinación"/>
    <x v="0"/>
    <s v="Gestionar los procesos administrativos de funcionamiento de la Seprem"/>
    <s v="Almuerzo"/>
    <n v="36"/>
    <s v="Ración"/>
    <n v="211"/>
    <n v="3503"/>
    <n v="11"/>
    <n v="2.1666666666666665"/>
    <s v="Dirección Administrativa"/>
    <n v="5600"/>
    <m/>
    <m/>
    <m/>
    <m/>
    <m/>
    <m/>
    <m/>
    <m/>
    <m/>
    <m/>
    <m/>
    <m/>
    <m/>
    <m/>
    <m/>
    <m/>
    <n v="-3440"/>
    <m/>
    <m/>
    <m/>
    <m/>
    <m/>
    <m/>
    <m/>
    <m/>
    <m/>
    <m/>
    <m/>
    <m/>
    <m/>
    <m/>
    <m/>
    <m/>
    <m/>
    <m/>
    <m/>
    <m/>
    <m/>
    <m/>
    <m/>
    <m/>
    <m/>
    <m/>
    <m/>
    <n v="-2082"/>
    <m/>
    <m/>
    <m/>
    <m/>
    <m/>
    <m/>
    <m/>
    <m/>
    <m/>
    <m/>
    <m/>
    <m/>
    <m/>
    <m/>
    <m/>
    <m/>
    <m/>
    <m/>
    <m/>
    <m/>
    <m/>
    <m/>
    <m/>
    <m/>
    <m/>
    <m/>
    <m/>
    <m/>
    <m/>
    <m/>
    <m/>
    <m/>
    <m/>
    <m/>
    <m/>
    <m/>
    <m/>
    <n v="78"/>
    <m/>
    <n v="0"/>
    <n v="0"/>
    <n v="0"/>
    <n v="0"/>
    <n v="0"/>
    <n v="0"/>
    <n v="0"/>
    <n v="0"/>
    <n v="0"/>
    <n v="0"/>
    <n v="0"/>
    <n v="78"/>
    <m/>
    <n v="78"/>
    <n v="78"/>
    <s v="SI"/>
    <n v="0"/>
  </r>
  <r>
    <s v="001 Dirección y Coordinación"/>
    <s v="Dirección y Coordinación"/>
    <x v="0"/>
    <s v="Gestionar los procesos administrativos de funcionamiento de la Seprem"/>
    <s v="Azúcar"/>
    <n v="120"/>
    <s v="Bolsa"/>
    <n v="211"/>
    <n v="2405"/>
    <n v="11"/>
    <n v="16.666666666666668"/>
    <s v="Dirección Administrativa"/>
    <n v="3000"/>
    <m/>
    <m/>
    <m/>
    <m/>
    <m/>
    <m/>
    <m/>
    <m/>
    <m/>
    <m/>
    <m/>
    <m/>
    <m/>
    <m/>
    <m/>
    <m/>
    <m/>
    <m/>
    <m/>
    <m/>
    <m/>
    <m/>
    <m/>
    <m/>
    <m/>
    <m/>
    <m/>
    <m/>
    <m/>
    <m/>
    <m/>
    <m/>
    <m/>
    <m/>
    <m/>
    <m/>
    <m/>
    <m/>
    <m/>
    <m/>
    <m/>
    <m/>
    <m/>
    <m/>
    <n v="-1000"/>
    <m/>
    <m/>
    <m/>
    <m/>
    <m/>
    <m/>
    <m/>
    <m/>
    <m/>
    <m/>
    <m/>
    <m/>
    <m/>
    <m/>
    <m/>
    <m/>
    <m/>
    <m/>
    <m/>
    <m/>
    <m/>
    <m/>
    <m/>
    <m/>
    <m/>
    <m/>
    <m/>
    <m/>
    <m/>
    <m/>
    <m/>
    <m/>
    <m/>
    <m/>
    <m/>
    <m/>
    <m/>
    <n v="2000"/>
    <m/>
    <m/>
    <n v="0"/>
    <n v="1000"/>
    <n v="1000"/>
    <m/>
    <m/>
    <n v="0"/>
    <m/>
    <n v="0"/>
    <n v="0"/>
    <m/>
    <n v="1000"/>
    <m/>
    <n v="1000"/>
    <n v="2000"/>
    <s v="SI"/>
    <n v="0"/>
  </r>
  <r>
    <s v="001 Dirección y Coordinación"/>
    <s v="Dirección y Coordinación"/>
    <x v="0"/>
    <s v="Gestionar los procesos administrativos de funcionamiento de la Seprem"/>
    <s v="Café "/>
    <n v="100"/>
    <s v="Paquete"/>
    <n v="211"/>
    <n v="3505"/>
    <n v="11"/>
    <n v="190.3"/>
    <s v="Dirección Administrativa"/>
    <n v="6000"/>
    <m/>
    <m/>
    <m/>
    <m/>
    <m/>
    <m/>
    <m/>
    <m/>
    <m/>
    <m/>
    <m/>
    <m/>
    <m/>
    <m/>
    <m/>
    <m/>
    <m/>
    <m/>
    <m/>
    <m/>
    <m/>
    <m/>
    <m/>
    <m/>
    <m/>
    <m/>
    <m/>
    <m/>
    <m/>
    <m/>
    <m/>
    <m/>
    <m/>
    <m/>
    <m/>
    <m/>
    <m/>
    <m/>
    <m/>
    <m/>
    <m/>
    <m/>
    <m/>
    <m/>
    <m/>
    <n v="20000"/>
    <m/>
    <m/>
    <m/>
    <m/>
    <m/>
    <m/>
    <m/>
    <m/>
    <m/>
    <m/>
    <n v="-6970"/>
    <m/>
    <m/>
    <m/>
    <m/>
    <m/>
    <m/>
    <m/>
    <m/>
    <m/>
    <m/>
    <m/>
    <m/>
    <m/>
    <m/>
    <m/>
    <m/>
    <m/>
    <m/>
    <m/>
    <m/>
    <m/>
    <m/>
    <m/>
    <m/>
    <m/>
    <n v="19030"/>
    <m/>
    <n v="0"/>
    <m/>
    <n v="5108"/>
    <n v="5108"/>
    <m/>
    <m/>
    <m/>
    <n v="0"/>
    <n v="0"/>
    <m/>
    <m/>
    <n v="13922"/>
    <m/>
    <n v="13922"/>
    <n v="19030"/>
    <s v="SI"/>
    <n v="0"/>
  </r>
  <r>
    <s v="001 Dirección y Coordinación"/>
    <s v="Dirección y Coordinación"/>
    <x v="0"/>
    <s v="Gestionar los procesos administrativos de funcionamiento de la Seprem"/>
    <s v="Refacción "/>
    <n v="50"/>
    <s v="Ración"/>
    <n v="211"/>
    <n v="3552"/>
    <n v="11"/>
    <n v="0"/>
    <s v="Dirección Administrativa"/>
    <n v="4500"/>
    <m/>
    <m/>
    <m/>
    <m/>
    <m/>
    <m/>
    <m/>
    <m/>
    <m/>
    <m/>
    <m/>
    <m/>
    <m/>
    <m/>
    <m/>
    <m/>
    <m/>
    <m/>
    <m/>
    <m/>
    <m/>
    <m/>
    <m/>
    <m/>
    <m/>
    <m/>
    <m/>
    <m/>
    <m/>
    <m/>
    <m/>
    <m/>
    <m/>
    <m/>
    <m/>
    <m/>
    <m/>
    <m/>
    <m/>
    <m/>
    <m/>
    <m/>
    <m/>
    <m/>
    <n v="-4500"/>
    <m/>
    <m/>
    <m/>
    <m/>
    <m/>
    <m/>
    <m/>
    <m/>
    <m/>
    <m/>
    <m/>
    <m/>
    <m/>
    <m/>
    <m/>
    <m/>
    <m/>
    <m/>
    <m/>
    <m/>
    <m/>
    <m/>
    <m/>
    <m/>
    <m/>
    <m/>
    <m/>
    <m/>
    <m/>
    <m/>
    <m/>
    <m/>
    <m/>
    <m/>
    <m/>
    <m/>
    <m/>
    <n v="0"/>
    <m/>
    <n v="0"/>
    <m/>
    <m/>
    <n v="0"/>
    <n v="0"/>
    <m/>
    <m/>
    <n v="0"/>
    <n v="0"/>
    <m/>
    <n v="0"/>
    <m/>
    <n v="0"/>
    <n v="0"/>
    <n v="0"/>
    <s v="SI"/>
    <n v="0"/>
  </r>
  <r>
    <s v="001 Dirección y Coordinación"/>
    <s v="Dirección y Coordinación"/>
    <x v="0"/>
    <s v="Gestionar los procesos administrativos de funcionamiento de la Seprem"/>
    <s v="Desayuno "/>
    <n v="50"/>
    <s v="Ración"/>
    <n v="211"/>
    <n v="5325"/>
    <n v="11"/>
    <n v="0.74"/>
    <s v="Dirección Administrativa"/>
    <n v="5500"/>
    <m/>
    <m/>
    <m/>
    <m/>
    <m/>
    <m/>
    <m/>
    <m/>
    <m/>
    <m/>
    <m/>
    <m/>
    <m/>
    <m/>
    <m/>
    <m/>
    <n v="-5500"/>
    <m/>
    <m/>
    <m/>
    <m/>
    <m/>
    <m/>
    <m/>
    <m/>
    <m/>
    <m/>
    <m/>
    <m/>
    <m/>
    <m/>
    <m/>
    <m/>
    <m/>
    <m/>
    <m/>
    <m/>
    <m/>
    <m/>
    <m/>
    <m/>
    <m/>
    <m/>
    <m/>
    <m/>
    <n v="37"/>
    <m/>
    <m/>
    <m/>
    <m/>
    <m/>
    <m/>
    <m/>
    <m/>
    <m/>
    <m/>
    <m/>
    <m/>
    <m/>
    <m/>
    <m/>
    <m/>
    <m/>
    <m/>
    <m/>
    <m/>
    <m/>
    <m/>
    <m/>
    <m/>
    <m/>
    <m/>
    <m/>
    <m/>
    <m/>
    <m/>
    <m/>
    <m/>
    <m/>
    <m/>
    <m/>
    <m/>
    <n v="37"/>
    <m/>
    <m/>
    <m/>
    <m/>
    <n v="0"/>
    <n v="0"/>
    <m/>
    <n v="0"/>
    <m/>
    <n v="0"/>
    <n v="0"/>
    <m/>
    <n v="37"/>
    <n v="0"/>
    <n v="37"/>
    <n v="37"/>
    <s v="SI"/>
    <n v="0"/>
  </r>
  <r>
    <s v="001 Dirección y Coordinación"/>
    <s v="Dirección y Coordinación"/>
    <x v="0"/>
    <s v="Gestionar los procesos administrativos de funcionamiento de la Seprem"/>
    <s v="Cena "/>
    <n v="100"/>
    <s v="Ración"/>
    <n v="211"/>
    <n v="26395"/>
    <n v="11"/>
    <n v="94"/>
    <s v="Dirección Administrativa"/>
    <n v="11000"/>
    <m/>
    <m/>
    <m/>
    <m/>
    <m/>
    <m/>
    <m/>
    <m/>
    <m/>
    <m/>
    <m/>
    <m/>
    <m/>
    <m/>
    <m/>
    <m/>
    <n v="-5000"/>
    <m/>
    <m/>
    <m/>
    <m/>
    <m/>
    <m/>
    <m/>
    <m/>
    <m/>
    <m/>
    <m/>
    <m/>
    <m/>
    <m/>
    <m/>
    <m/>
    <m/>
    <m/>
    <m/>
    <m/>
    <m/>
    <m/>
    <m/>
    <m/>
    <m/>
    <m/>
    <m/>
    <m/>
    <n v="3400"/>
    <m/>
    <m/>
    <m/>
    <m/>
    <m/>
    <m/>
    <m/>
    <m/>
    <m/>
    <m/>
    <m/>
    <m/>
    <m/>
    <m/>
    <m/>
    <m/>
    <m/>
    <m/>
    <m/>
    <m/>
    <m/>
    <m/>
    <m/>
    <m/>
    <m/>
    <m/>
    <m/>
    <m/>
    <m/>
    <m/>
    <m/>
    <m/>
    <m/>
    <m/>
    <m/>
    <m/>
    <n v="9400"/>
    <m/>
    <n v="1283"/>
    <n v="0"/>
    <n v="1206"/>
    <n v="2489"/>
    <n v="0"/>
    <n v="0"/>
    <n v="0"/>
    <n v="0"/>
    <n v="0"/>
    <n v="0"/>
    <n v="0"/>
    <n v="0"/>
    <n v="6911"/>
    <n v="6911"/>
    <n v="9400"/>
    <s v="SI"/>
    <n v="0"/>
  </r>
  <r>
    <s v="001 Dirección y Coordinación"/>
    <s v="Dirección y Coordinación"/>
    <x v="0"/>
    <s v="Gestionar los procesos administrativos de funcionamiento de la Seprem"/>
    <s v="Agua"/>
    <n v="300"/>
    <s v="Botella"/>
    <n v="211"/>
    <n v="4877"/>
    <n v="11"/>
    <n v="0"/>
    <s v="Dirección Administrativa"/>
    <n v="1200"/>
    <m/>
    <m/>
    <m/>
    <m/>
    <m/>
    <m/>
    <m/>
    <m/>
    <m/>
    <m/>
    <m/>
    <m/>
    <m/>
    <m/>
    <m/>
    <m/>
    <m/>
    <m/>
    <m/>
    <m/>
    <m/>
    <m/>
    <m/>
    <m/>
    <m/>
    <m/>
    <m/>
    <m/>
    <m/>
    <m/>
    <m/>
    <m/>
    <m/>
    <m/>
    <m/>
    <m/>
    <m/>
    <m/>
    <m/>
    <m/>
    <m/>
    <m/>
    <m/>
    <m/>
    <n v="-1200"/>
    <m/>
    <m/>
    <m/>
    <m/>
    <m/>
    <m/>
    <m/>
    <m/>
    <m/>
    <m/>
    <m/>
    <m/>
    <m/>
    <m/>
    <m/>
    <m/>
    <m/>
    <m/>
    <m/>
    <m/>
    <m/>
    <m/>
    <m/>
    <m/>
    <m/>
    <m/>
    <m/>
    <m/>
    <m/>
    <m/>
    <m/>
    <m/>
    <m/>
    <m/>
    <m/>
    <m/>
    <m/>
    <n v="0"/>
    <m/>
    <m/>
    <m/>
    <m/>
    <n v="0"/>
    <n v="0"/>
    <m/>
    <m/>
    <m/>
    <n v="0"/>
    <n v="0"/>
    <m/>
    <m/>
    <m/>
    <n v="0"/>
    <n v="0"/>
    <s v="SI"/>
    <n v="0"/>
  </r>
  <r>
    <s v="001 Dirección y Coordinación"/>
    <s v="Dirección y Coordinación"/>
    <x v="0"/>
    <s v="Gestionar los procesos administrativos de funcionamiento de la Seprem"/>
    <s v="Agua"/>
    <n v="1393"/>
    <s v="Garrafón"/>
    <n v="211"/>
    <n v="4877"/>
    <n v="11"/>
    <n v="30.122038765254846"/>
    <s v="Dirección Administrativa"/>
    <n v="20895"/>
    <m/>
    <m/>
    <m/>
    <m/>
    <m/>
    <m/>
    <m/>
    <m/>
    <m/>
    <m/>
    <m/>
    <m/>
    <m/>
    <m/>
    <m/>
    <m/>
    <n v="-2895"/>
    <m/>
    <m/>
    <m/>
    <m/>
    <m/>
    <m/>
    <m/>
    <m/>
    <m/>
    <m/>
    <m/>
    <m/>
    <m/>
    <m/>
    <m/>
    <m/>
    <m/>
    <m/>
    <m/>
    <m/>
    <m/>
    <m/>
    <m/>
    <m/>
    <m/>
    <m/>
    <m/>
    <m/>
    <n v="4095"/>
    <m/>
    <m/>
    <m/>
    <m/>
    <m/>
    <m/>
    <m/>
    <m/>
    <m/>
    <m/>
    <m/>
    <n v="16970"/>
    <m/>
    <m/>
    <m/>
    <m/>
    <m/>
    <m/>
    <m/>
    <m/>
    <m/>
    <m/>
    <m/>
    <m/>
    <m/>
    <m/>
    <m/>
    <m/>
    <m/>
    <m/>
    <m/>
    <m/>
    <m/>
    <m/>
    <m/>
    <m/>
    <n v="41960"/>
    <n v="1395"/>
    <n v="1800"/>
    <n v="0"/>
    <n v="4050"/>
    <n v="7245"/>
    <n v="1995"/>
    <n v="2250"/>
    <n v="2250"/>
    <n v="9220"/>
    <n v="15715"/>
    <n v="2250"/>
    <n v="2250"/>
    <n v="12250"/>
    <n v="2250"/>
    <n v="19000"/>
    <n v="41960"/>
    <s v="SI"/>
    <n v="0"/>
  </r>
  <r>
    <s v="001 Dirección y Coordinación"/>
    <s v="Dirección y Coordinación"/>
    <x v="0"/>
    <s v="Gestionar los procesos administrativos de funcionamiento de la Seprem"/>
    <s v="Galleta"/>
    <n v="90"/>
    <s v="Paquete"/>
    <n v="211"/>
    <n v="30273"/>
    <n v="11"/>
    <n v="0"/>
    <s v="Dirección Administrativa"/>
    <n v="1500"/>
    <m/>
    <m/>
    <m/>
    <m/>
    <m/>
    <m/>
    <m/>
    <m/>
    <m/>
    <m/>
    <m/>
    <m/>
    <m/>
    <m/>
    <m/>
    <m/>
    <n v="-150"/>
    <m/>
    <m/>
    <m/>
    <m/>
    <m/>
    <m/>
    <m/>
    <m/>
    <m/>
    <m/>
    <m/>
    <m/>
    <m/>
    <m/>
    <m/>
    <m/>
    <m/>
    <m/>
    <m/>
    <m/>
    <m/>
    <m/>
    <m/>
    <m/>
    <m/>
    <m/>
    <m/>
    <n v="-1350"/>
    <m/>
    <m/>
    <m/>
    <m/>
    <m/>
    <m/>
    <m/>
    <m/>
    <m/>
    <m/>
    <m/>
    <m/>
    <m/>
    <m/>
    <m/>
    <m/>
    <m/>
    <m/>
    <m/>
    <m/>
    <m/>
    <m/>
    <m/>
    <m/>
    <m/>
    <m/>
    <m/>
    <m/>
    <m/>
    <m/>
    <m/>
    <m/>
    <m/>
    <m/>
    <m/>
    <m/>
    <m/>
    <n v="0"/>
    <m/>
    <n v="0"/>
    <m/>
    <m/>
    <n v="0"/>
    <n v="0"/>
    <m/>
    <m/>
    <m/>
    <n v="0"/>
    <n v="0"/>
    <m/>
    <m/>
    <m/>
    <n v="0"/>
    <n v="0"/>
    <s v="SI"/>
    <n v="0"/>
  </r>
  <r>
    <s v="001 Dirección y Coordinación"/>
    <s v="Dirección y Coordinación"/>
    <x v="0"/>
    <s v="Gestionar los procesos administrativos de funcionamiento de la Seprem"/>
    <s v="Té de manzanilla"/>
    <n v="120"/>
    <s v="Caja"/>
    <n v="211"/>
    <n v="3533"/>
    <n v="11"/>
    <n v="0"/>
    <s v="Dirección Administrativa"/>
    <n v="1800"/>
    <m/>
    <m/>
    <m/>
    <m/>
    <m/>
    <m/>
    <m/>
    <m/>
    <m/>
    <m/>
    <m/>
    <m/>
    <m/>
    <m/>
    <m/>
    <m/>
    <m/>
    <m/>
    <m/>
    <m/>
    <m/>
    <m/>
    <m/>
    <m/>
    <m/>
    <m/>
    <m/>
    <m/>
    <m/>
    <m/>
    <m/>
    <m/>
    <m/>
    <m/>
    <m/>
    <m/>
    <m/>
    <m/>
    <m/>
    <m/>
    <m/>
    <m/>
    <m/>
    <m/>
    <n v="-1800"/>
    <m/>
    <m/>
    <m/>
    <m/>
    <m/>
    <m/>
    <m/>
    <m/>
    <m/>
    <m/>
    <m/>
    <m/>
    <m/>
    <m/>
    <m/>
    <m/>
    <m/>
    <m/>
    <m/>
    <m/>
    <m/>
    <m/>
    <m/>
    <m/>
    <m/>
    <m/>
    <m/>
    <m/>
    <m/>
    <m/>
    <m/>
    <m/>
    <m/>
    <m/>
    <m/>
    <m/>
    <m/>
    <n v="0"/>
    <m/>
    <m/>
    <n v="0"/>
    <m/>
    <n v="0"/>
    <n v="0"/>
    <m/>
    <m/>
    <m/>
    <n v="0"/>
    <n v="0"/>
    <m/>
    <m/>
    <m/>
    <n v="0"/>
    <n v="0"/>
    <s v="SI"/>
    <n v="0"/>
  </r>
  <r>
    <s v="001 Dirección y Coordinación"/>
    <s v="Dirección y Coordinación"/>
    <x v="0"/>
    <s v="Gestionar los procesos administrativos de funcionamiento de la Seprem"/>
    <s v="Té de pericón"/>
    <n v="40"/>
    <s v="Caja"/>
    <n v="211"/>
    <n v="3535"/>
    <n v="11"/>
    <n v="15"/>
    <s v="Dirección Administrativa"/>
    <n v="1000"/>
    <m/>
    <m/>
    <m/>
    <m/>
    <m/>
    <m/>
    <m/>
    <m/>
    <m/>
    <m/>
    <m/>
    <m/>
    <m/>
    <m/>
    <m/>
    <m/>
    <n v="-400"/>
    <m/>
    <m/>
    <m/>
    <m/>
    <m/>
    <m/>
    <m/>
    <m/>
    <m/>
    <m/>
    <m/>
    <m/>
    <m/>
    <m/>
    <m/>
    <m/>
    <m/>
    <m/>
    <m/>
    <m/>
    <m/>
    <m/>
    <m/>
    <m/>
    <m/>
    <m/>
    <m/>
    <n v="-600"/>
    <m/>
    <m/>
    <m/>
    <m/>
    <m/>
    <m/>
    <m/>
    <m/>
    <m/>
    <m/>
    <m/>
    <m/>
    <m/>
    <m/>
    <m/>
    <m/>
    <m/>
    <m/>
    <m/>
    <m/>
    <m/>
    <m/>
    <m/>
    <m/>
    <m/>
    <m/>
    <m/>
    <m/>
    <m/>
    <m/>
    <m/>
    <m/>
    <m/>
    <m/>
    <m/>
    <m/>
    <m/>
    <n v="0"/>
    <m/>
    <m/>
    <n v="0"/>
    <m/>
    <n v="0"/>
    <m/>
    <m/>
    <m/>
    <n v="0"/>
    <n v="0"/>
    <m/>
    <m/>
    <m/>
    <m/>
    <n v="0"/>
    <n v="0"/>
    <s v="SI"/>
    <n v="0"/>
  </r>
  <r>
    <s v="001 Dirección y Coordinación"/>
    <s v="Dirección y Coordinación"/>
    <x v="0"/>
    <s v="Gestionar los procesos administrativos de funcionamiento de la Seprem"/>
    <s v="Té de pericón"/>
    <n v="40"/>
    <s v="Caja"/>
    <n v="214"/>
    <n v="177867"/>
    <n v="11"/>
    <n v="1000"/>
    <s v="Dirección Administrativa"/>
    <n v="0"/>
    <m/>
    <m/>
    <m/>
    <m/>
    <m/>
    <m/>
    <m/>
    <m/>
    <m/>
    <m/>
    <m/>
    <m/>
    <m/>
    <m/>
    <m/>
    <m/>
    <m/>
    <m/>
    <m/>
    <m/>
    <m/>
    <m/>
    <m/>
    <m/>
    <m/>
    <m/>
    <m/>
    <m/>
    <m/>
    <m/>
    <m/>
    <m/>
    <m/>
    <m/>
    <m/>
    <m/>
    <m/>
    <m/>
    <m/>
    <m/>
    <m/>
    <m/>
    <m/>
    <m/>
    <m/>
    <m/>
    <m/>
    <m/>
    <m/>
    <m/>
    <m/>
    <m/>
    <m/>
    <m/>
    <m/>
    <m/>
    <m/>
    <n v="1000"/>
    <m/>
    <m/>
    <m/>
    <m/>
    <m/>
    <m/>
    <m/>
    <m/>
    <m/>
    <m/>
    <n v="-1000"/>
    <m/>
    <m/>
    <m/>
    <m/>
    <m/>
    <m/>
    <m/>
    <m/>
    <m/>
    <m/>
    <m/>
    <m/>
    <m/>
    <n v="0"/>
    <m/>
    <m/>
    <m/>
    <m/>
    <n v="0"/>
    <m/>
    <m/>
    <m/>
    <m/>
    <n v="0"/>
    <m/>
    <m/>
    <m/>
    <m/>
    <n v="0"/>
    <n v="0"/>
    <s v="SI"/>
    <n v="0"/>
  </r>
  <r>
    <s v="001 Dirección y Coordinación"/>
    <s v="Dirección y Coordinación"/>
    <x v="0"/>
    <s v="Gestionar los procesos administrativos de funcionamiento de la Seprem"/>
    <s v="Cáñamo"/>
    <n v="60"/>
    <s v="Rollo"/>
    <n v="232"/>
    <n v="4522"/>
    <n v="11"/>
    <n v="8.3333333333333339"/>
    <s v="Dirección Administrativa"/>
    <n v="3000"/>
    <m/>
    <m/>
    <m/>
    <m/>
    <m/>
    <m/>
    <m/>
    <m/>
    <m/>
    <m/>
    <m/>
    <m/>
    <m/>
    <m/>
    <m/>
    <m/>
    <m/>
    <m/>
    <m/>
    <m/>
    <m/>
    <m/>
    <m/>
    <m/>
    <m/>
    <m/>
    <m/>
    <m/>
    <m/>
    <m/>
    <m/>
    <m/>
    <m/>
    <m/>
    <m/>
    <m/>
    <m/>
    <m/>
    <m/>
    <m/>
    <m/>
    <m/>
    <m/>
    <m/>
    <m/>
    <m/>
    <m/>
    <m/>
    <m/>
    <m/>
    <m/>
    <m/>
    <m/>
    <m/>
    <m/>
    <m/>
    <m/>
    <m/>
    <m/>
    <m/>
    <m/>
    <m/>
    <m/>
    <m/>
    <m/>
    <m/>
    <m/>
    <m/>
    <n v="-2500"/>
    <m/>
    <m/>
    <m/>
    <m/>
    <m/>
    <m/>
    <m/>
    <m/>
    <m/>
    <m/>
    <m/>
    <m/>
    <m/>
    <n v="500"/>
    <m/>
    <m/>
    <n v="0"/>
    <m/>
    <n v="0"/>
    <m/>
    <m/>
    <m/>
    <m/>
    <n v="0"/>
    <m/>
    <m/>
    <m/>
    <n v="500"/>
    <n v="500"/>
    <n v="500"/>
    <s v="SI"/>
    <n v="0"/>
  </r>
  <r>
    <s v="001 Dirección y Coordinación"/>
    <s v="Dirección y Coordinación"/>
    <x v="0"/>
    <s v="Gestionar los procesos administrativos de funcionamiento de la Seprem"/>
    <s v="Camisa"/>
    <n v="25"/>
    <s v="Unidad"/>
    <n v="233"/>
    <n v="81516"/>
    <n v="11"/>
    <n v="125"/>
    <s v="Dirección Administrativa"/>
    <n v="11000"/>
    <m/>
    <m/>
    <n v="-9400"/>
    <m/>
    <m/>
    <m/>
    <m/>
    <m/>
    <m/>
    <m/>
    <m/>
    <m/>
    <m/>
    <m/>
    <m/>
    <m/>
    <m/>
    <n v="1525"/>
    <m/>
    <m/>
    <m/>
    <m/>
    <m/>
    <m/>
    <m/>
    <m/>
    <m/>
    <m/>
    <m/>
    <m/>
    <m/>
    <m/>
    <m/>
    <m/>
    <m/>
    <m/>
    <m/>
    <m/>
    <m/>
    <m/>
    <m/>
    <m/>
    <m/>
    <m/>
    <m/>
    <m/>
    <m/>
    <m/>
    <m/>
    <m/>
    <m/>
    <m/>
    <m/>
    <m/>
    <m/>
    <m/>
    <m/>
    <m/>
    <m/>
    <m/>
    <m/>
    <m/>
    <m/>
    <m/>
    <m/>
    <m/>
    <m/>
    <m/>
    <m/>
    <m/>
    <m/>
    <m/>
    <m/>
    <m/>
    <m/>
    <m/>
    <m/>
    <m/>
    <m/>
    <m/>
    <m/>
    <m/>
    <n v="3125"/>
    <m/>
    <m/>
    <m/>
    <n v="0"/>
    <n v="0"/>
    <m/>
    <m/>
    <m/>
    <m/>
    <n v="0"/>
    <m/>
    <m/>
    <m/>
    <n v="3125"/>
    <n v="3125"/>
    <n v="3125"/>
    <s v="SI"/>
    <n v="0"/>
  </r>
  <r>
    <s v="001 Dirección y Coordinación"/>
    <s v="Dirección y Coordinación"/>
    <x v="0"/>
    <s v="Gestionar los procesos administrativos de funcionamiento de la Seprem"/>
    <s v="Pantalón "/>
    <n v="16"/>
    <s v="Unidad"/>
    <n v="233"/>
    <n v="105739"/>
    <n v="11"/>
    <n v="150"/>
    <s v="Dirección Administrativa"/>
    <n v="10000"/>
    <m/>
    <m/>
    <n v="-8448"/>
    <m/>
    <m/>
    <m/>
    <m/>
    <m/>
    <m/>
    <m/>
    <m/>
    <m/>
    <m/>
    <m/>
    <m/>
    <m/>
    <m/>
    <n v="848"/>
    <m/>
    <m/>
    <m/>
    <m/>
    <m/>
    <m/>
    <m/>
    <m/>
    <m/>
    <m/>
    <m/>
    <m/>
    <m/>
    <m/>
    <m/>
    <m/>
    <m/>
    <m/>
    <m/>
    <m/>
    <m/>
    <m/>
    <m/>
    <m/>
    <m/>
    <m/>
    <m/>
    <m/>
    <m/>
    <m/>
    <m/>
    <m/>
    <m/>
    <m/>
    <m/>
    <m/>
    <m/>
    <m/>
    <m/>
    <m/>
    <m/>
    <m/>
    <m/>
    <m/>
    <m/>
    <m/>
    <m/>
    <m/>
    <m/>
    <m/>
    <m/>
    <m/>
    <m/>
    <m/>
    <m/>
    <m/>
    <m/>
    <m/>
    <m/>
    <m/>
    <m/>
    <m/>
    <m/>
    <m/>
    <n v="2400"/>
    <m/>
    <m/>
    <m/>
    <n v="0"/>
    <n v="0"/>
    <m/>
    <m/>
    <m/>
    <m/>
    <n v="0"/>
    <m/>
    <m/>
    <m/>
    <n v="2400"/>
    <n v="2400"/>
    <n v="2400"/>
    <s v="SI"/>
    <n v="0"/>
  </r>
  <r>
    <s v="001 Dirección y Coordinación"/>
    <s v="Dirección y Coordinación"/>
    <x v="0"/>
    <s v="Gestionar los procesos administrativos de funcionamiento de la Seprem"/>
    <s v="Papel bond carta "/>
    <n v="1050"/>
    <s v="Resma"/>
    <n v="241"/>
    <n v="1592"/>
    <n v="11"/>
    <n v="19.047619047619047"/>
    <s v="Dirección Administrativa"/>
    <n v="40000"/>
    <m/>
    <m/>
    <m/>
    <m/>
    <m/>
    <m/>
    <m/>
    <m/>
    <m/>
    <m/>
    <m/>
    <m/>
    <m/>
    <m/>
    <m/>
    <m/>
    <m/>
    <n v="2000"/>
    <m/>
    <m/>
    <m/>
    <m/>
    <m/>
    <m/>
    <m/>
    <m/>
    <m/>
    <m/>
    <m/>
    <m/>
    <n v="-22000"/>
    <m/>
    <m/>
    <m/>
    <m/>
    <m/>
    <m/>
    <m/>
    <m/>
    <m/>
    <m/>
    <m/>
    <m/>
    <m/>
    <m/>
    <m/>
    <m/>
    <m/>
    <m/>
    <m/>
    <m/>
    <m/>
    <m/>
    <m/>
    <m/>
    <m/>
    <m/>
    <m/>
    <m/>
    <m/>
    <m/>
    <m/>
    <m/>
    <m/>
    <m/>
    <m/>
    <m/>
    <m/>
    <m/>
    <m/>
    <m/>
    <m/>
    <m/>
    <m/>
    <m/>
    <m/>
    <m/>
    <m/>
    <m/>
    <m/>
    <m/>
    <m/>
    <n v="20000"/>
    <m/>
    <m/>
    <n v="0"/>
    <m/>
    <n v="0"/>
    <m/>
    <m/>
    <n v="10000"/>
    <m/>
    <n v="10000"/>
    <m/>
    <n v="10000"/>
    <m/>
    <m/>
    <n v="10000"/>
    <n v="20000"/>
    <s v="SI"/>
    <n v="0"/>
  </r>
  <r>
    <s v="001 Dirección y Coordinación"/>
    <s v="Dirección y Coordinación"/>
    <x v="0"/>
    <s v="Gestionar los procesos administrativos de funcionamiento de la Seprem"/>
    <s v="Papel bond oficio"/>
    <n v="225"/>
    <s v="Resma"/>
    <n v="241"/>
    <n v="1593"/>
    <n v="11"/>
    <n v="26.666666666666668"/>
    <s v="Dirección Administrativa"/>
    <n v="10000"/>
    <m/>
    <m/>
    <m/>
    <m/>
    <m/>
    <m/>
    <m/>
    <m/>
    <m/>
    <m/>
    <m/>
    <m/>
    <m/>
    <m/>
    <m/>
    <m/>
    <m/>
    <n v="1250"/>
    <m/>
    <m/>
    <m/>
    <m/>
    <m/>
    <m/>
    <m/>
    <m/>
    <m/>
    <m/>
    <m/>
    <m/>
    <n v="-5250"/>
    <m/>
    <m/>
    <m/>
    <m/>
    <m/>
    <m/>
    <m/>
    <m/>
    <m/>
    <m/>
    <m/>
    <m/>
    <m/>
    <m/>
    <m/>
    <m/>
    <m/>
    <m/>
    <m/>
    <m/>
    <m/>
    <m/>
    <m/>
    <m/>
    <m/>
    <m/>
    <m/>
    <m/>
    <m/>
    <m/>
    <m/>
    <m/>
    <m/>
    <m/>
    <m/>
    <m/>
    <m/>
    <m/>
    <m/>
    <m/>
    <m/>
    <m/>
    <m/>
    <m/>
    <m/>
    <m/>
    <m/>
    <m/>
    <m/>
    <m/>
    <m/>
    <n v="6000"/>
    <m/>
    <m/>
    <n v="0"/>
    <m/>
    <n v="0"/>
    <m/>
    <m/>
    <n v="3000"/>
    <m/>
    <n v="3000"/>
    <m/>
    <n v="3000"/>
    <m/>
    <m/>
    <n v="3000"/>
    <n v="6000"/>
    <s v="SI"/>
    <n v="0"/>
  </r>
  <r>
    <s v="001 Dirección y Coordinación"/>
    <s v="Dirección y Coordinación"/>
    <x v="0"/>
    <s v="Gestionar los procesos administrativos de funcionamiento de la Seprem"/>
    <s v="Papel bond doble carta"/>
    <n v="120"/>
    <s v="Resma"/>
    <n v="241"/>
    <n v="115338"/>
    <n v="11"/>
    <n v="50"/>
    <s v="Dirección Administrativa"/>
    <n v="6000"/>
    <m/>
    <m/>
    <m/>
    <m/>
    <m/>
    <m/>
    <m/>
    <m/>
    <m/>
    <m/>
    <m/>
    <m/>
    <m/>
    <m/>
    <m/>
    <m/>
    <m/>
    <m/>
    <m/>
    <m/>
    <m/>
    <m/>
    <m/>
    <m/>
    <m/>
    <m/>
    <m/>
    <m/>
    <m/>
    <m/>
    <m/>
    <m/>
    <m/>
    <m/>
    <m/>
    <m/>
    <m/>
    <m/>
    <m/>
    <m/>
    <m/>
    <m/>
    <m/>
    <m/>
    <m/>
    <m/>
    <m/>
    <m/>
    <m/>
    <m/>
    <m/>
    <m/>
    <m/>
    <m/>
    <m/>
    <m/>
    <m/>
    <m/>
    <m/>
    <m/>
    <m/>
    <m/>
    <m/>
    <m/>
    <m/>
    <m/>
    <m/>
    <m/>
    <m/>
    <m/>
    <m/>
    <m/>
    <m/>
    <m/>
    <m/>
    <m/>
    <m/>
    <m/>
    <m/>
    <m/>
    <m/>
    <m/>
    <n v="6000"/>
    <m/>
    <m/>
    <n v="0"/>
    <m/>
    <n v="0"/>
    <m/>
    <m/>
    <n v="3000"/>
    <m/>
    <n v="3000"/>
    <m/>
    <n v="3000"/>
    <m/>
    <m/>
    <n v="3000"/>
    <n v="6000"/>
    <s v="SI"/>
    <n v="0"/>
  </r>
  <r>
    <s v="001 Dirección y Coordinación"/>
    <s v="Dirección y Coordinación"/>
    <x v="0"/>
    <s v="Gestionar los procesos administrativos de funcionamiento de la Seprem"/>
    <s v="Cartulina Opalina 220 gramos 100 U;  Gramaje: 220 Gramos;  Tamaño: Carta; "/>
    <n v="500"/>
    <s v="Unidad"/>
    <n v="241"/>
    <n v="62079"/>
    <n v="11"/>
    <n v="6"/>
    <s v="Dirección Administrativa"/>
    <n v="2000"/>
    <m/>
    <m/>
    <m/>
    <m/>
    <m/>
    <m/>
    <m/>
    <m/>
    <m/>
    <m/>
    <m/>
    <m/>
    <m/>
    <m/>
    <m/>
    <m/>
    <m/>
    <n v="1000"/>
    <m/>
    <m/>
    <m/>
    <m/>
    <m/>
    <m/>
    <m/>
    <m/>
    <m/>
    <m/>
    <m/>
    <m/>
    <m/>
    <m/>
    <m/>
    <m/>
    <m/>
    <m/>
    <m/>
    <m/>
    <m/>
    <m/>
    <m/>
    <m/>
    <m/>
    <m/>
    <m/>
    <m/>
    <m/>
    <m/>
    <m/>
    <m/>
    <m/>
    <m/>
    <m/>
    <m/>
    <m/>
    <m/>
    <m/>
    <m/>
    <m/>
    <m/>
    <m/>
    <m/>
    <m/>
    <m/>
    <m/>
    <m/>
    <m/>
    <m/>
    <m/>
    <m/>
    <m/>
    <m/>
    <m/>
    <m/>
    <m/>
    <m/>
    <m/>
    <m/>
    <m/>
    <m/>
    <m/>
    <m/>
    <n v="3000"/>
    <m/>
    <m/>
    <n v="0"/>
    <m/>
    <n v="0"/>
    <m/>
    <m/>
    <n v="1800"/>
    <n v="1200"/>
    <n v="3000"/>
    <m/>
    <m/>
    <m/>
    <m/>
    <n v="0"/>
    <n v="3000"/>
    <s v="SI"/>
    <n v="0"/>
  </r>
  <r>
    <s v="001 Dirección y Coordinación"/>
    <s v="Dirección y Coordinación"/>
    <x v="0"/>
    <s v="Gestionar los procesos administrativos de funcionamiento de la Seprem"/>
    <s v="Papel de escritorio 120 gms carta"/>
    <n v="550"/>
    <s v="Unidad"/>
    <n v="241"/>
    <n v="22406"/>
    <n v="11"/>
    <n v="1.509090909090909"/>
    <s v="Dirección Administrativa"/>
    <n v="1100"/>
    <m/>
    <m/>
    <m/>
    <m/>
    <m/>
    <m/>
    <m/>
    <m/>
    <m/>
    <m/>
    <m/>
    <m/>
    <m/>
    <m/>
    <m/>
    <m/>
    <m/>
    <m/>
    <m/>
    <m/>
    <m/>
    <m/>
    <m/>
    <m/>
    <m/>
    <m/>
    <m/>
    <m/>
    <m/>
    <m/>
    <n v="-270"/>
    <m/>
    <m/>
    <m/>
    <m/>
    <m/>
    <m/>
    <m/>
    <m/>
    <m/>
    <m/>
    <m/>
    <m/>
    <m/>
    <m/>
    <m/>
    <m/>
    <m/>
    <m/>
    <m/>
    <m/>
    <m/>
    <m/>
    <m/>
    <m/>
    <m/>
    <m/>
    <m/>
    <m/>
    <m/>
    <m/>
    <m/>
    <m/>
    <m/>
    <m/>
    <m/>
    <m/>
    <m/>
    <m/>
    <m/>
    <m/>
    <m/>
    <m/>
    <m/>
    <m/>
    <m/>
    <m/>
    <m/>
    <m/>
    <m/>
    <m/>
    <m/>
    <n v="830"/>
    <m/>
    <m/>
    <m/>
    <m/>
    <n v="0"/>
    <m/>
    <m/>
    <n v="830"/>
    <m/>
    <n v="830"/>
    <m/>
    <m/>
    <m/>
    <m/>
    <n v="0"/>
    <n v="830"/>
    <s v="SI"/>
    <n v="0"/>
  </r>
  <r>
    <s v="001 Dirección y Coordinación"/>
    <s v="Dirección y Coordinación"/>
    <x v="0"/>
    <s v="Gestionar los procesos administrativos de funcionamiento de la Seprem"/>
    <s v="Papel construcción oficio"/>
    <n v="10"/>
    <s v="Paquete"/>
    <n v="242"/>
    <n v="51064"/>
    <n v="11"/>
    <n v="150"/>
    <s v="Dirección Administrativa"/>
    <n v="1500"/>
    <m/>
    <m/>
    <m/>
    <m/>
    <m/>
    <m/>
    <m/>
    <m/>
    <m/>
    <m/>
    <m/>
    <m/>
    <m/>
    <m/>
    <m/>
    <m/>
    <m/>
    <m/>
    <m/>
    <m/>
    <m/>
    <m/>
    <m/>
    <m/>
    <m/>
    <m/>
    <m/>
    <m/>
    <m/>
    <m/>
    <m/>
    <m/>
    <m/>
    <m/>
    <m/>
    <m/>
    <m/>
    <m/>
    <m/>
    <m/>
    <m/>
    <m/>
    <m/>
    <m/>
    <m/>
    <m/>
    <m/>
    <m/>
    <m/>
    <m/>
    <m/>
    <m/>
    <m/>
    <m/>
    <m/>
    <m/>
    <m/>
    <m/>
    <m/>
    <m/>
    <m/>
    <m/>
    <m/>
    <m/>
    <m/>
    <m/>
    <m/>
    <m/>
    <m/>
    <m/>
    <m/>
    <m/>
    <m/>
    <m/>
    <m/>
    <m/>
    <m/>
    <m/>
    <m/>
    <m/>
    <m/>
    <m/>
    <n v="1500"/>
    <m/>
    <n v="500"/>
    <m/>
    <m/>
    <n v="500"/>
    <m/>
    <m/>
    <m/>
    <n v="500"/>
    <n v="500"/>
    <m/>
    <n v="500"/>
    <m/>
    <m/>
    <n v="500"/>
    <n v="1500"/>
    <s v="SI"/>
    <n v="0"/>
  </r>
  <r>
    <s v="001 Dirección y Coordinación"/>
    <s v="Dirección y Coordinación"/>
    <x v="0"/>
    <s v="Gestionar los procesos administrativos de funcionamiento de la Seprem"/>
    <s v="Masking tape 1&quot;"/>
    <n v="150"/>
    <s v="Rollo"/>
    <n v="243"/>
    <n v="2193"/>
    <n v="11"/>
    <n v="8"/>
    <s v="Dirección Administrativa"/>
    <n v="1500"/>
    <m/>
    <m/>
    <m/>
    <m/>
    <m/>
    <m/>
    <m/>
    <m/>
    <m/>
    <m/>
    <m/>
    <m/>
    <m/>
    <m/>
    <m/>
    <m/>
    <m/>
    <m/>
    <m/>
    <m/>
    <m/>
    <m/>
    <m/>
    <m/>
    <m/>
    <m/>
    <m/>
    <m/>
    <m/>
    <m/>
    <m/>
    <m/>
    <m/>
    <m/>
    <m/>
    <m/>
    <m/>
    <m/>
    <m/>
    <m/>
    <m/>
    <m/>
    <m/>
    <m/>
    <m/>
    <m/>
    <m/>
    <m/>
    <m/>
    <m/>
    <m/>
    <m/>
    <m/>
    <m/>
    <m/>
    <m/>
    <m/>
    <m/>
    <m/>
    <m/>
    <m/>
    <m/>
    <m/>
    <m/>
    <m/>
    <m/>
    <m/>
    <m/>
    <m/>
    <m/>
    <m/>
    <m/>
    <m/>
    <m/>
    <m/>
    <m/>
    <n v="-300"/>
    <m/>
    <m/>
    <m/>
    <m/>
    <m/>
    <n v="1200"/>
    <m/>
    <m/>
    <m/>
    <m/>
    <n v="0"/>
    <m/>
    <m/>
    <m/>
    <m/>
    <n v="0"/>
    <m/>
    <n v="758"/>
    <m/>
    <n v="442"/>
    <n v="1200"/>
    <n v="1200"/>
    <s v="SI"/>
    <n v="0"/>
  </r>
  <r>
    <s v="001 Dirección y Coordinación"/>
    <s v="Dirección y Coordinación"/>
    <x v="0"/>
    <s v="Gestionar los procesos administrativos de funcionamiento de la Seprem"/>
    <s v="Toalla"/>
    <n v="1000"/>
    <s v="Rollo"/>
    <n v="243"/>
    <n v="59522"/>
    <n v="11"/>
    <n v="20"/>
    <s v="Dirección Administrativa"/>
    <n v="20000"/>
    <m/>
    <m/>
    <m/>
    <m/>
    <m/>
    <m/>
    <m/>
    <m/>
    <m/>
    <m/>
    <m/>
    <m/>
    <m/>
    <m/>
    <m/>
    <m/>
    <m/>
    <m/>
    <m/>
    <m/>
    <m/>
    <m/>
    <m/>
    <m/>
    <m/>
    <m/>
    <m/>
    <m/>
    <m/>
    <m/>
    <m/>
    <m/>
    <m/>
    <m/>
    <m/>
    <m/>
    <m/>
    <m/>
    <m/>
    <m/>
    <m/>
    <m/>
    <m/>
    <m/>
    <m/>
    <m/>
    <m/>
    <m/>
    <m/>
    <m/>
    <m/>
    <m/>
    <m/>
    <m/>
    <m/>
    <m/>
    <m/>
    <m/>
    <m/>
    <m/>
    <m/>
    <m/>
    <m/>
    <m/>
    <m/>
    <m/>
    <m/>
    <m/>
    <m/>
    <m/>
    <m/>
    <m/>
    <m/>
    <m/>
    <m/>
    <m/>
    <m/>
    <m/>
    <m/>
    <m/>
    <m/>
    <m/>
    <n v="20000"/>
    <m/>
    <m/>
    <n v="10000"/>
    <m/>
    <n v="10000"/>
    <m/>
    <m/>
    <m/>
    <m/>
    <n v="0"/>
    <n v="10000"/>
    <m/>
    <m/>
    <m/>
    <n v="10000"/>
    <n v="20000"/>
    <s v="SI"/>
    <n v="0"/>
  </r>
  <r>
    <s v="001 Dirección y Coordinación"/>
    <s v="Dirección y Coordinación"/>
    <x v="0"/>
    <s v="Gestionar los procesos administrativos de funcionamiento de la Seprem"/>
    <s v="folder carta"/>
    <n v="20"/>
    <s v="Paquete"/>
    <n v="243"/>
    <n v="2190"/>
    <n v="11"/>
    <n v="100"/>
    <s v="Dirección Administrativa"/>
    <n v="2000"/>
    <m/>
    <m/>
    <m/>
    <m/>
    <m/>
    <m/>
    <m/>
    <m/>
    <m/>
    <m/>
    <m/>
    <m/>
    <m/>
    <m/>
    <m/>
    <m/>
    <m/>
    <m/>
    <m/>
    <m/>
    <m/>
    <m/>
    <m/>
    <m/>
    <m/>
    <m/>
    <m/>
    <m/>
    <m/>
    <m/>
    <m/>
    <m/>
    <m/>
    <m/>
    <m/>
    <m/>
    <m/>
    <m/>
    <m/>
    <m/>
    <m/>
    <m/>
    <m/>
    <m/>
    <m/>
    <m/>
    <m/>
    <m/>
    <m/>
    <m/>
    <m/>
    <m/>
    <m/>
    <m/>
    <m/>
    <m/>
    <m/>
    <m/>
    <m/>
    <m/>
    <m/>
    <m/>
    <m/>
    <m/>
    <m/>
    <m/>
    <m/>
    <m/>
    <m/>
    <m/>
    <m/>
    <m/>
    <m/>
    <m/>
    <m/>
    <m/>
    <m/>
    <m/>
    <m/>
    <m/>
    <m/>
    <m/>
    <n v="2000"/>
    <m/>
    <m/>
    <n v="2000"/>
    <m/>
    <n v="2000"/>
    <m/>
    <m/>
    <m/>
    <m/>
    <n v="0"/>
    <m/>
    <m/>
    <m/>
    <m/>
    <n v="0"/>
    <n v="2000"/>
    <s v="SI"/>
    <n v="0"/>
  </r>
  <r>
    <s v="001 Dirección y Coordinación"/>
    <s v="Dirección y Coordinación"/>
    <x v="0"/>
    <s v="Gestionar los procesos administrativos de funcionamiento de la Seprem"/>
    <s v="folder oficio"/>
    <n v="20"/>
    <s v="Paquete"/>
    <n v="243"/>
    <n v="2191"/>
    <n v="11"/>
    <n v="100"/>
    <s v="Dirección Administrativa"/>
    <n v="2000"/>
    <m/>
    <m/>
    <m/>
    <m/>
    <m/>
    <m/>
    <m/>
    <m/>
    <m/>
    <m/>
    <m/>
    <m/>
    <m/>
    <m/>
    <m/>
    <m/>
    <m/>
    <m/>
    <m/>
    <m/>
    <m/>
    <m/>
    <m/>
    <m/>
    <m/>
    <m/>
    <m/>
    <m/>
    <m/>
    <m/>
    <m/>
    <m/>
    <m/>
    <m/>
    <m/>
    <m/>
    <m/>
    <m/>
    <m/>
    <m/>
    <m/>
    <m/>
    <m/>
    <m/>
    <m/>
    <m/>
    <m/>
    <m/>
    <m/>
    <m/>
    <m/>
    <m/>
    <m/>
    <m/>
    <m/>
    <m/>
    <m/>
    <m/>
    <m/>
    <m/>
    <m/>
    <m/>
    <m/>
    <m/>
    <m/>
    <m/>
    <m/>
    <m/>
    <m/>
    <m/>
    <m/>
    <m/>
    <m/>
    <m/>
    <m/>
    <m/>
    <m/>
    <m/>
    <m/>
    <m/>
    <m/>
    <m/>
    <n v="2000"/>
    <m/>
    <m/>
    <n v="2000"/>
    <m/>
    <n v="2000"/>
    <m/>
    <m/>
    <m/>
    <m/>
    <n v="0"/>
    <m/>
    <m/>
    <m/>
    <m/>
    <n v="0"/>
    <n v="2000"/>
    <s v="SI"/>
    <n v="0"/>
  </r>
  <r>
    <s v="001 Dirección y Coordinación"/>
    <s v="Dirección y Coordinación"/>
    <x v="0"/>
    <s v="Gestionar los procesos administrativos de funcionamiento de la Seprem"/>
    <s v="folder colores carta"/>
    <n v="20"/>
    <s v="Paquete"/>
    <n v="243"/>
    <n v="34543"/>
    <n v="11"/>
    <n v="100"/>
    <s v="Dirección Administrativa"/>
    <n v="1000"/>
    <m/>
    <m/>
    <m/>
    <m/>
    <m/>
    <m/>
    <m/>
    <m/>
    <m/>
    <m/>
    <m/>
    <m/>
    <m/>
    <m/>
    <m/>
    <m/>
    <m/>
    <n v="1000"/>
    <m/>
    <m/>
    <m/>
    <m/>
    <m/>
    <m/>
    <m/>
    <m/>
    <m/>
    <m/>
    <m/>
    <m/>
    <m/>
    <m/>
    <m/>
    <m/>
    <m/>
    <m/>
    <m/>
    <m/>
    <m/>
    <m/>
    <m/>
    <m/>
    <m/>
    <m/>
    <m/>
    <m/>
    <m/>
    <m/>
    <m/>
    <m/>
    <m/>
    <m/>
    <m/>
    <m/>
    <m/>
    <m/>
    <m/>
    <m/>
    <m/>
    <m/>
    <m/>
    <m/>
    <m/>
    <m/>
    <m/>
    <m/>
    <m/>
    <m/>
    <m/>
    <m/>
    <m/>
    <m/>
    <m/>
    <m/>
    <m/>
    <m/>
    <m/>
    <m/>
    <m/>
    <m/>
    <m/>
    <m/>
    <n v="2000"/>
    <m/>
    <m/>
    <n v="2000"/>
    <m/>
    <n v="2000"/>
    <m/>
    <m/>
    <m/>
    <m/>
    <n v="0"/>
    <m/>
    <m/>
    <m/>
    <m/>
    <n v="0"/>
    <n v="2000"/>
    <s v="SI"/>
    <n v="0"/>
  </r>
  <r>
    <s v="001 Dirección y Coordinación"/>
    <s v="Dirección y Coordinación"/>
    <x v="0"/>
    <s v="Gestionar los procesos administrativos de funcionamiento de la Seprem"/>
    <s v="folder colores oficio"/>
    <n v="20"/>
    <s v="Paquete"/>
    <n v="243"/>
    <n v="34544"/>
    <n v="11"/>
    <n v="100"/>
    <s v="Dirección Administrativa"/>
    <n v="1000"/>
    <m/>
    <m/>
    <m/>
    <m/>
    <m/>
    <m/>
    <m/>
    <m/>
    <m/>
    <m/>
    <m/>
    <m/>
    <m/>
    <m/>
    <m/>
    <m/>
    <m/>
    <n v="1000"/>
    <m/>
    <m/>
    <m/>
    <m/>
    <m/>
    <m/>
    <m/>
    <m/>
    <m/>
    <m/>
    <m/>
    <m/>
    <m/>
    <m/>
    <m/>
    <m/>
    <m/>
    <m/>
    <m/>
    <m/>
    <m/>
    <m/>
    <m/>
    <m/>
    <m/>
    <m/>
    <m/>
    <m/>
    <m/>
    <m/>
    <m/>
    <m/>
    <m/>
    <m/>
    <m/>
    <m/>
    <m/>
    <m/>
    <m/>
    <m/>
    <m/>
    <m/>
    <m/>
    <m/>
    <m/>
    <m/>
    <m/>
    <m/>
    <m/>
    <m/>
    <m/>
    <m/>
    <m/>
    <m/>
    <m/>
    <m/>
    <m/>
    <m/>
    <m/>
    <m/>
    <m/>
    <m/>
    <m/>
    <m/>
    <n v="2000"/>
    <m/>
    <m/>
    <n v="2000"/>
    <m/>
    <n v="2000"/>
    <m/>
    <m/>
    <m/>
    <m/>
    <n v="0"/>
    <m/>
    <m/>
    <m/>
    <m/>
    <n v="0"/>
    <n v="2000"/>
    <s v="SI"/>
    <n v="0"/>
  </r>
  <r>
    <s v="001 Dirección y Coordinación"/>
    <s v="Dirección y Coordinación"/>
    <x v="0"/>
    <s v="Gestionar los procesos administrativos de funcionamiento de la Seprem"/>
    <s v="Sobre media carta"/>
    <n v="40"/>
    <s v="Paquete"/>
    <n v="243"/>
    <n v="2188"/>
    <n v="11"/>
    <n v="25"/>
    <s v="Dirección Administrativa"/>
    <n v="1000"/>
    <m/>
    <m/>
    <m/>
    <m/>
    <m/>
    <m/>
    <m/>
    <m/>
    <m/>
    <m/>
    <m/>
    <m/>
    <m/>
    <m/>
    <m/>
    <m/>
    <m/>
    <m/>
    <m/>
    <m/>
    <m/>
    <m/>
    <m/>
    <m/>
    <m/>
    <m/>
    <m/>
    <m/>
    <m/>
    <m/>
    <m/>
    <m/>
    <m/>
    <m/>
    <m/>
    <m/>
    <m/>
    <m/>
    <m/>
    <m/>
    <m/>
    <m/>
    <m/>
    <m/>
    <m/>
    <m/>
    <m/>
    <m/>
    <m/>
    <m/>
    <m/>
    <m/>
    <m/>
    <m/>
    <m/>
    <m/>
    <m/>
    <m/>
    <m/>
    <m/>
    <m/>
    <m/>
    <m/>
    <m/>
    <m/>
    <m/>
    <m/>
    <m/>
    <m/>
    <m/>
    <m/>
    <m/>
    <m/>
    <m/>
    <m/>
    <m/>
    <m/>
    <m/>
    <m/>
    <m/>
    <m/>
    <m/>
    <n v="1000"/>
    <m/>
    <m/>
    <n v="1000"/>
    <m/>
    <n v="1000"/>
    <m/>
    <m/>
    <m/>
    <m/>
    <n v="0"/>
    <m/>
    <m/>
    <m/>
    <m/>
    <n v="0"/>
    <n v="1000"/>
    <s v="SI"/>
    <n v="0"/>
  </r>
  <r>
    <s v="001 Dirección y Coordinación"/>
    <s v="Dirección y Coordinación"/>
    <x v="0"/>
    <s v="Gestionar los procesos administrativos de funcionamiento de la Seprem"/>
    <s v="Sobre doble carta"/>
    <n v="20"/>
    <s v="Paquete"/>
    <n v="243"/>
    <n v="22285"/>
    <n v="11"/>
    <n v="50"/>
    <s v="Dirección Administrativa"/>
    <n v="1000"/>
    <m/>
    <m/>
    <m/>
    <m/>
    <m/>
    <m/>
    <m/>
    <m/>
    <m/>
    <m/>
    <m/>
    <m/>
    <m/>
    <m/>
    <m/>
    <m/>
    <m/>
    <m/>
    <m/>
    <m/>
    <m/>
    <m/>
    <m/>
    <m/>
    <m/>
    <m/>
    <m/>
    <m/>
    <m/>
    <m/>
    <m/>
    <m/>
    <m/>
    <m/>
    <m/>
    <m/>
    <m/>
    <m/>
    <m/>
    <m/>
    <m/>
    <m/>
    <m/>
    <m/>
    <m/>
    <m/>
    <m/>
    <m/>
    <m/>
    <m/>
    <m/>
    <m/>
    <m/>
    <m/>
    <m/>
    <m/>
    <m/>
    <m/>
    <m/>
    <m/>
    <m/>
    <m/>
    <m/>
    <m/>
    <m/>
    <m/>
    <m/>
    <m/>
    <m/>
    <m/>
    <m/>
    <m/>
    <m/>
    <m/>
    <m/>
    <m/>
    <m/>
    <m/>
    <m/>
    <m/>
    <m/>
    <m/>
    <n v="1000"/>
    <m/>
    <m/>
    <n v="1000"/>
    <m/>
    <n v="1000"/>
    <m/>
    <m/>
    <m/>
    <m/>
    <n v="0"/>
    <m/>
    <m/>
    <m/>
    <m/>
    <n v="0"/>
    <n v="1000"/>
    <s v="SI"/>
    <n v="0"/>
  </r>
  <r>
    <s v="001 Dirección y Coordinación"/>
    <s v="Dirección y Coordinación"/>
    <x v="0"/>
    <s v="Gestionar los procesos administrativos de funcionamiento de la Seprem"/>
    <s v="Sobre oficio"/>
    <n v="20"/>
    <s v="Paquete"/>
    <n v="243"/>
    <n v="2204"/>
    <n v="11"/>
    <n v="50"/>
    <s v="Dirección Administrativa"/>
    <n v="1000"/>
    <m/>
    <m/>
    <m/>
    <m/>
    <m/>
    <m/>
    <m/>
    <m/>
    <m/>
    <m/>
    <m/>
    <m/>
    <m/>
    <m/>
    <m/>
    <m/>
    <m/>
    <m/>
    <m/>
    <m/>
    <m/>
    <m/>
    <m/>
    <m/>
    <m/>
    <m/>
    <m/>
    <m/>
    <m/>
    <m/>
    <m/>
    <m/>
    <m/>
    <m/>
    <m/>
    <m/>
    <m/>
    <m/>
    <m/>
    <m/>
    <m/>
    <m/>
    <m/>
    <m/>
    <m/>
    <m/>
    <m/>
    <m/>
    <m/>
    <m/>
    <m/>
    <m/>
    <m/>
    <m/>
    <m/>
    <m/>
    <m/>
    <m/>
    <m/>
    <m/>
    <m/>
    <m/>
    <m/>
    <m/>
    <m/>
    <m/>
    <m/>
    <m/>
    <m/>
    <m/>
    <m/>
    <m/>
    <m/>
    <m/>
    <m/>
    <m/>
    <m/>
    <m/>
    <m/>
    <m/>
    <m/>
    <m/>
    <n v="1000"/>
    <m/>
    <m/>
    <n v="1000"/>
    <m/>
    <n v="1000"/>
    <m/>
    <m/>
    <m/>
    <m/>
    <n v="0"/>
    <m/>
    <m/>
    <m/>
    <m/>
    <n v="0"/>
    <n v="1000"/>
    <s v="SI"/>
    <n v="0"/>
  </r>
  <r>
    <s v="001 Dirección y Coordinación"/>
    <s v="Dirección y Coordinación"/>
    <x v="0"/>
    <s v="Gestionar los procesos administrativos de funcionamiento de la Seprem"/>
    <s v="Sobre Manila Clase: Manila;  Tamaño: Carta; "/>
    <n v="20"/>
    <s v="Paquete"/>
    <n v="243"/>
    <n v="4811"/>
    <n v="11"/>
    <n v="52.35"/>
    <s v="Dirección Administrativa"/>
    <n v="1000"/>
    <m/>
    <m/>
    <m/>
    <m/>
    <m/>
    <m/>
    <m/>
    <m/>
    <m/>
    <m/>
    <m/>
    <m/>
    <m/>
    <m/>
    <m/>
    <m/>
    <m/>
    <m/>
    <m/>
    <m/>
    <m/>
    <m/>
    <m/>
    <m/>
    <m/>
    <m/>
    <m/>
    <m/>
    <m/>
    <m/>
    <m/>
    <m/>
    <m/>
    <m/>
    <m/>
    <m/>
    <m/>
    <m/>
    <m/>
    <m/>
    <m/>
    <m/>
    <m/>
    <m/>
    <m/>
    <m/>
    <m/>
    <m/>
    <m/>
    <m/>
    <m/>
    <m/>
    <m/>
    <m/>
    <m/>
    <m/>
    <m/>
    <m/>
    <m/>
    <m/>
    <m/>
    <m/>
    <m/>
    <m/>
    <m/>
    <m/>
    <m/>
    <m/>
    <m/>
    <m/>
    <m/>
    <m/>
    <m/>
    <m/>
    <m/>
    <m/>
    <m/>
    <n v="47"/>
    <m/>
    <m/>
    <m/>
    <m/>
    <n v="1047"/>
    <m/>
    <m/>
    <m/>
    <m/>
    <n v="0"/>
    <m/>
    <m/>
    <n v="1004"/>
    <m/>
    <n v="1004"/>
    <m/>
    <m/>
    <m/>
    <n v="43"/>
    <n v="43"/>
    <n v="1047"/>
    <s v="SI"/>
    <n v="0"/>
  </r>
  <r>
    <s v="001 Dirección y Coordinación"/>
    <s v="Dirección y Coordinación"/>
    <x v="0"/>
    <s v="Gestionar los procesos administrativos de funcionamiento de la Seprem"/>
    <s v="Papel higiénico"/>
    <n v="1000"/>
    <s v="Unidad"/>
    <n v="243"/>
    <n v="61337"/>
    <n v="11"/>
    <n v="20"/>
    <s v="Dirección Administrativa"/>
    <n v="20000"/>
    <m/>
    <m/>
    <m/>
    <m/>
    <m/>
    <m/>
    <m/>
    <m/>
    <m/>
    <m/>
    <m/>
    <m/>
    <m/>
    <m/>
    <m/>
    <m/>
    <m/>
    <m/>
    <m/>
    <m/>
    <m/>
    <m/>
    <m/>
    <m/>
    <m/>
    <m/>
    <m/>
    <m/>
    <m/>
    <m/>
    <m/>
    <m/>
    <m/>
    <m/>
    <m/>
    <m/>
    <m/>
    <m/>
    <m/>
    <m/>
    <m/>
    <m/>
    <m/>
    <m/>
    <m/>
    <m/>
    <m/>
    <m/>
    <m/>
    <m/>
    <m/>
    <m/>
    <m/>
    <m/>
    <m/>
    <m/>
    <m/>
    <m/>
    <m/>
    <m/>
    <m/>
    <m/>
    <m/>
    <m/>
    <m/>
    <m/>
    <m/>
    <m/>
    <m/>
    <m/>
    <m/>
    <m/>
    <m/>
    <m/>
    <m/>
    <m/>
    <m/>
    <m/>
    <m/>
    <m/>
    <m/>
    <m/>
    <n v="20000"/>
    <m/>
    <m/>
    <n v="10000"/>
    <m/>
    <n v="10000"/>
    <m/>
    <m/>
    <m/>
    <n v="10000"/>
    <n v="10000"/>
    <m/>
    <m/>
    <m/>
    <m/>
    <n v="0"/>
    <n v="20000"/>
    <s v="SI"/>
    <n v="0"/>
  </r>
  <r>
    <s v="001 Dirección y Coordinación"/>
    <s v="Dirección y Coordinación"/>
    <x v="0"/>
    <s v="Gestionar los procesos administrativos de funcionamiento de la Seprem"/>
    <s v="Caja para archivo"/>
    <n v="750"/>
    <s v="Unidad"/>
    <n v="243"/>
    <n v="98597"/>
    <n v="11"/>
    <n v="40"/>
    <s v="Dirección Administrativa"/>
    <n v="30000"/>
    <m/>
    <m/>
    <m/>
    <m/>
    <m/>
    <m/>
    <m/>
    <m/>
    <m/>
    <m/>
    <m/>
    <m/>
    <m/>
    <m/>
    <m/>
    <m/>
    <m/>
    <m/>
    <m/>
    <m/>
    <m/>
    <m/>
    <m/>
    <m/>
    <m/>
    <m/>
    <m/>
    <m/>
    <m/>
    <m/>
    <m/>
    <m/>
    <m/>
    <m/>
    <m/>
    <m/>
    <m/>
    <m/>
    <m/>
    <m/>
    <m/>
    <m/>
    <m/>
    <m/>
    <m/>
    <m/>
    <m/>
    <m/>
    <m/>
    <m/>
    <m/>
    <m/>
    <m/>
    <m/>
    <m/>
    <m/>
    <m/>
    <m/>
    <m/>
    <m/>
    <m/>
    <m/>
    <m/>
    <m/>
    <m/>
    <m/>
    <m/>
    <m/>
    <m/>
    <m/>
    <m/>
    <m/>
    <m/>
    <m/>
    <m/>
    <m/>
    <m/>
    <m/>
    <m/>
    <m/>
    <m/>
    <m/>
    <n v="30000"/>
    <m/>
    <m/>
    <n v="20000"/>
    <m/>
    <n v="20000"/>
    <m/>
    <m/>
    <m/>
    <n v="10000"/>
    <n v="10000"/>
    <m/>
    <m/>
    <m/>
    <m/>
    <n v="0"/>
    <n v="30000"/>
    <s v="SI"/>
    <n v="0"/>
  </r>
  <r>
    <s v="001 Dirección y Coordinación"/>
    <s v="Dirección y Coordinación"/>
    <x v="0"/>
    <s v="Gestionar los procesos administrativos de funcionamiento de la Seprem"/>
    <s v="Servilletas"/>
    <n v="240"/>
    <s v="Paquete"/>
    <n v="243"/>
    <n v="26910"/>
    <n v="11"/>
    <n v="25"/>
    <s v="Dirección Administrativa"/>
    <n v="6000"/>
    <m/>
    <m/>
    <m/>
    <m/>
    <m/>
    <m/>
    <m/>
    <m/>
    <m/>
    <m/>
    <m/>
    <m/>
    <m/>
    <m/>
    <m/>
    <m/>
    <m/>
    <m/>
    <m/>
    <m/>
    <m/>
    <m/>
    <m/>
    <m/>
    <m/>
    <m/>
    <m/>
    <m/>
    <m/>
    <m/>
    <m/>
    <m/>
    <m/>
    <m/>
    <m/>
    <m/>
    <m/>
    <m/>
    <m/>
    <m/>
    <m/>
    <m/>
    <m/>
    <m/>
    <m/>
    <m/>
    <m/>
    <m/>
    <m/>
    <m/>
    <m/>
    <m/>
    <m/>
    <m/>
    <m/>
    <m/>
    <m/>
    <m/>
    <m/>
    <m/>
    <m/>
    <m/>
    <m/>
    <m/>
    <m/>
    <m/>
    <m/>
    <m/>
    <m/>
    <m/>
    <m/>
    <m/>
    <m/>
    <m/>
    <m/>
    <m/>
    <m/>
    <m/>
    <m/>
    <m/>
    <m/>
    <m/>
    <n v="6000"/>
    <m/>
    <m/>
    <n v="2500"/>
    <m/>
    <n v="2500"/>
    <m/>
    <m/>
    <m/>
    <n v="2500"/>
    <n v="2500"/>
    <m/>
    <m/>
    <n v="1000"/>
    <m/>
    <n v="1000"/>
    <n v="6000"/>
    <s v="SI"/>
    <n v="0"/>
  </r>
  <r>
    <s v="001 Dirección y Coordinación"/>
    <s v="Dirección y Coordinación"/>
    <x v="0"/>
    <s v="Gestionar los procesos administrativos de funcionamiento de la Seprem"/>
    <s v="Masking tape (2 PULGADA)"/>
    <n v="100"/>
    <s v="Rollo"/>
    <n v="243"/>
    <n v="2120"/>
    <n v="11"/>
    <n v="10"/>
    <s v="Dirección Administrativa"/>
    <n v="1000"/>
    <m/>
    <m/>
    <m/>
    <m/>
    <m/>
    <m/>
    <m/>
    <m/>
    <m/>
    <m/>
    <m/>
    <m/>
    <m/>
    <m/>
    <m/>
    <m/>
    <m/>
    <m/>
    <m/>
    <m/>
    <m/>
    <m/>
    <m/>
    <m/>
    <m/>
    <m/>
    <m/>
    <m/>
    <m/>
    <m/>
    <m/>
    <m/>
    <m/>
    <m/>
    <m/>
    <m/>
    <m/>
    <m/>
    <m/>
    <m/>
    <m/>
    <m/>
    <m/>
    <m/>
    <m/>
    <m/>
    <m/>
    <m/>
    <m/>
    <m/>
    <m/>
    <m/>
    <m/>
    <m/>
    <m/>
    <m/>
    <m/>
    <m/>
    <m/>
    <m/>
    <m/>
    <m/>
    <m/>
    <m/>
    <m/>
    <m/>
    <m/>
    <m/>
    <m/>
    <m/>
    <m/>
    <m/>
    <m/>
    <m/>
    <m/>
    <m/>
    <m/>
    <m/>
    <m/>
    <m/>
    <m/>
    <m/>
    <n v="1000"/>
    <m/>
    <m/>
    <n v="1000"/>
    <m/>
    <n v="1000"/>
    <m/>
    <m/>
    <m/>
    <m/>
    <n v="0"/>
    <m/>
    <m/>
    <m/>
    <m/>
    <n v="0"/>
    <n v="1000"/>
    <s v="SI"/>
    <n v="0"/>
  </r>
  <r>
    <s v="001 Dirección y Coordinación"/>
    <s v="Dirección y Coordinación"/>
    <x v="0"/>
    <s v="Gestionar los procesos administrativos de funcionamiento de la Seprem"/>
    <s v="Folder Color T/Oficio; Clase: Manila;  Tamaño: Legal; "/>
    <n v="500"/>
    <s v="Unidad"/>
    <n v="243"/>
    <n v="114420"/>
    <n v="11"/>
    <n v="4.556"/>
    <s v="Dirección Administrativa"/>
    <n v="1000"/>
    <m/>
    <m/>
    <m/>
    <m/>
    <m/>
    <m/>
    <m/>
    <m/>
    <m/>
    <m/>
    <m/>
    <m/>
    <m/>
    <m/>
    <m/>
    <m/>
    <m/>
    <m/>
    <m/>
    <m/>
    <m/>
    <m/>
    <m/>
    <m/>
    <m/>
    <m/>
    <m/>
    <m/>
    <m/>
    <m/>
    <m/>
    <m/>
    <m/>
    <m/>
    <m/>
    <m/>
    <m/>
    <m/>
    <m/>
    <m/>
    <m/>
    <m/>
    <m/>
    <m/>
    <m/>
    <m/>
    <m/>
    <m/>
    <m/>
    <m/>
    <m/>
    <m/>
    <m/>
    <m/>
    <m/>
    <m/>
    <m/>
    <m/>
    <m/>
    <m/>
    <m/>
    <m/>
    <m/>
    <m/>
    <m/>
    <m/>
    <m/>
    <m/>
    <m/>
    <m/>
    <m/>
    <m/>
    <m/>
    <m/>
    <m/>
    <m/>
    <m/>
    <n v="1278"/>
    <m/>
    <m/>
    <m/>
    <m/>
    <n v="2278"/>
    <m/>
    <m/>
    <m/>
    <n v="674"/>
    <n v="674"/>
    <n v="491"/>
    <m/>
    <n v="509"/>
    <m/>
    <n v="1000"/>
    <m/>
    <m/>
    <n v="604"/>
    <m/>
    <n v="604"/>
    <n v="2278"/>
    <s v="SI"/>
    <n v="0"/>
  </r>
  <r>
    <s v="001 Dirección y Coordinación"/>
    <s v="Dirección y Coordinación"/>
    <x v="0"/>
    <s v="Gestionar los procesos administrativos de funcionamiento de la Seprem"/>
    <s v="Sobre Manila Tamaño: Doble oficio; "/>
    <n v="150"/>
    <s v="Unidad"/>
    <n v="243"/>
    <n v="110540"/>
    <n v="11"/>
    <n v="6"/>
    <s v="Dirección Administrativa"/>
    <n v="450"/>
    <m/>
    <m/>
    <m/>
    <m/>
    <m/>
    <m/>
    <m/>
    <m/>
    <m/>
    <m/>
    <m/>
    <m/>
    <m/>
    <m/>
    <m/>
    <m/>
    <m/>
    <m/>
    <m/>
    <m/>
    <m/>
    <m/>
    <m/>
    <m/>
    <m/>
    <m/>
    <m/>
    <m/>
    <m/>
    <m/>
    <m/>
    <m/>
    <m/>
    <m/>
    <m/>
    <m/>
    <m/>
    <m/>
    <m/>
    <m/>
    <m/>
    <m/>
    <m/>
    <m/>
    <m/>
    <m/>
    <m/>
    <m/>
    <m/>
    <m/>
    <m/>
    <m/>
    <m/>
    <m/>
    <m/>
    <m/>
    <m/>
    <m/>
    <m/>
    <m/>
    <m/>
    <m/>
    <m/>
    <m/>
    <m/>
    <m/>
    <m/>
    <m/>
    <m/>
    <m/>
    <m/>
    <m/>
    <m/>
    <m/>
    <m/>
    <m/>
    <m/>
    <n v="450"/>
    <m/>
    <m/>
    <m/>
    <m/>
    <n v="900"/>
    <m/>
    <m/>
    <m/>
    <m/>
    <n v="0"/>
    <m/>
    <m/>
    <n v="450"/>
    <m/>
    <n v="450"/>
    <m/>
    <m/>
    <n v="450"/>
    <m/>
    <n v="450"/>
    <n v="900"/>
    <s v="SI"/>
    <n v="0"/>
  </r>
  <r>
    <s v="001 Dirección y Coordinación"/>
    <s v="Dirección y Coordinación"/>
    <x v="0"/>
    <s v="Gestionar los procesos administrativos de funcionamiento de la Seprem"/>
    <s v="Sobre Manila Tamaño: Legal; "/>
    <n v="500"/>
    <s v="Unidad"/>
    <n v="243"/>
    <n v="114425"/>
    <n v="11"/>
    <n v="2.0499999999999998"/>
    <s v="Dirección Administrativa"/>
    <n v="1000"/>
    <m/>
    <m/>
    <m/>
    <m/>
    <m/>
    <m/>
    <m/>
    <m/>
    <m/>
    <m/>
    <m/>
    <m/>
    <m/>
    <m/>
    <m/>
    <m/>
    <m/>
    <m/>
    <m/>
    <m/>
    <m/>
    <m/>
    <m/>
    <m/>
    <m/>
    <m/>
    <m/>
    <m/>
    <m/>
    <m/>
    <m/>
    <m/>
    <m/>
    <m/>
    <m/>
    <m/>
    <m/>
    <m/>
    <m/>
    <m/>
    <m/>
    <m/>
    <m/>
    <m/>
    <m/>
    <m/>
    <m/>
    <m/>
    <m/>
    <m/>
    <m/>
    <m/>
    <m/>
    <m/>
    <m/>
    <m/>
    <m/>
    <m/>
    <m/>
    <m/>
    <m/>
    <m/>
    <m/>
    <m/>
    <m/>
    <m/>
    <m/>
    <m/>
    <m/>
    <m/>
    <m/>
    <m/>
    <m/>
    <m/>
    <m/>
    <m/>
    <m/>
    <n v="25"/>
    <m/>
    <m/>
    <m/>
    <m/>
    <n v="1025"/>
    <m/>
    <m/>
    <m/>
    <m/>
    <n v="0"/>
    <m/>
    <m/>
    <n v="25"/>
    <m/>
    <n v="25"/>
    <m/>
    <m/>
    <n v="1000"/>
    <m/>
    <n v="1000"/>
    <n v="1025"/>
    <s v="SI"/>
    <n v="0"/>
  </r>
  <r>
    <s v="001 Dirección y Coordinación"/>
    <s v="Dirección y Coordinación"/>
    <x v="0"/>
    <s v="Gestionar los procesos administrativos de funcionamiento de la Seprem"/>
    <s v="Archivador carta"/>
    <n v="180"/>
    <s v="Unidad"/>
    <n v="244"/>
    <n v="2209"/>
    <n v="11"/>
    <n v="13.888888888888889"/>
    <s v="Dirección Administrativa"/>
    <n v="4500"/>
    <m/>
    <m/>
    <m/>
    <m/>
    <m/>
    <m/>
    <m/>
    <m/>
    <m/>
    <m/>
    <m/>
    <m/>
    <m/>
    <m/>
    <m/>
    <m/>
    <m/>
    <m/>
    <m/>
    <m/>
    <m/>
    <m/>
    <m/>
    <m/>
    <m/>
    <m/>
    <m/>
    <m/>
    <m/>
    <m/>
    <m/>
    <m/>
    <m/>
    <m/>
    <m/>
    <m/>
    <m/>
    <m/>
    <m/>
    <m/>
    <m/>
    <m/>
    <m/>
    <m/>
    <n v="-2000"/>
    <m/>
    <m/>
    <m/>
    <m/>
    <m/>
    <m/>
    <m/>
    <m/>
    <m/>
    <m/>
    <m/>
    <m/>
    <m/>
    <m/>
    <m/>
    <m/>
    <m/>
    <m/>
    <m/>
    <m/>
    <m/>
    <m/>
    <m/>
    <m/>
    <m/>
    <m/>
    <m/>
    <m/>
    <m/>
    <m/>
    <m/>
    <m/>
    <m/>
    <m/>
    <m/>
    <m/>
    <m/>
    <n v="2500"/>
    <m/>
    <m/>
    <m/>
    <m/>
    <n v="0"/>
    <n v="2500"/>
    <m/>
    <m/>
    <m/>
    <n v="2500"/>
    <m/>
    <m/>
    <n v="0"/>
    <m/>
    <n v="0"/>
    <n v="2500"/>
    <s v="SI"/>
    <n v="0"/>
  </r>
  <r>
    <s v="001 Dirección y Coordinación"/>
    <s v="Dirección y Coordinación"/>
    <x v="0"/>
    <s v="Gestionar los procesos administrativos de funcionamiento de la Seprem"/>
    <s v="Libro de actas empartado 100 hojas"/>
    <n v="10"/>
    <s v="Unidad"/>
    <n v="244"/>
    <n v="8199"/>
    <n v="11"/>
    <n v="80"/>
    <s v="Dirección Administrativa"/>
    <n v="400"/>
    <m/>
    <m/>
    <m/>
    <m/>
    <m/>
    <m/>
    <m/>
    <m/>
    <m/>
    <m/>
    <m/>
    <m/>
    <m/>
    <m/>
    <m/>
    <m/>
    <m/>
    <m/>
    <m/>
    <m/>
    <m/>
    <m/>
    <m/>
    <m/>
    <m/>
    <m/>
    <m/>
    <m/>
    <m/>
    <m/>
    <m/>
    <m/>
    <m/>
    <m/>
    <m/>
    <m/>
    <m/>
    <m/>
    <m/>
    <m/>
    <m/>
    <m/>
    <m/>
    <m/>
    <m/>
    <n v="400"/>
    <m/>
    <m/>
    <m/>
    <m/>
    <m/>
    <m/>
    <m/>
    <m/>
    <m/>
    <m/>
    <m/>
    <m/>
    <m/>
    <m/>
    <m/>
    <m/>
    <m/>
    <m/>
    <m/>
    <m/>
    <m/>
    <m/>
    <m/>
    <m/>
    <m/>
    <m/>
    <m/>
    <m/>
    <m/>
    <m/>
    <m/>
    <m/>
    <m/>
    <m/>
    <m/>
    <m/>
    <n v="800"/>
    <m/>
    <m/>
    <m/>
    <m/>
    <n v="0"/>
    <n v="400"/>
    <m/>
    <m/>
    <m/>
    <n v="400"/>
    <m/>
    <m/>
    <n v="400"/>
    <m/>
    <n v="400"/>
    <n v="800"/>
    <s v="SI"/>
    <n v="0"/>
  </r>
  <r>
    <s v="001 Dirección y Coordinación"/>
    <s v="Dirección y Coordinación"/>
    <x v="0"/>
    <s v="Gestionar los procesos administrativos de funcionamiento de la Seprem"/>
    <s v="Bloc Adhesivo 3&quot;x3&quot;"/>
    <n v="200"/>
    <s v="Unidad"/>
    <n v="244"/>
    <n v="2212"/>
    <n v="11"/>
    <n v="5"/>
    <s v="Dirección Administrativa"/>
    <n v="1000"/>
    <m/>
    <m/>
    <m/>
    <m/>
    <m/>
    <m/>
    <m/>
    <m/>
    <m/>
    <m/>
    <m/>
    <m/>
    <m/>
    <m/>
    <m/>
    <m/>
    <m/>
    <m/>
    <m/>
    <m/>
    <m/>
    <m/>
    <m/>
    <m/>
    <m/>
    <m/>
    <m/>
    <m/>
    <m/>
    <m/>
    <m/>
    <m/>
    <m/>
    <m/>
    <m/>
    <m/>
    <m/>
    <m/>
    <m/>
    <m/>
    <m/>
    <m/>
    <m/>
    <m/>
    <m/>
    <m/>
    <m/>
    <m/>
    <m/>
    <m/>
    <m/>
    <m/>
    <m/>
    <m/>
    <m/>
    <m/>
    <m/>
    <m/>
    <m/>
    <m/>
    <m/>
    <m/>
    <m/>
    <m/>
    <m/>
    <m/>
    <m/>
    <m/>
    <m/>
    <m/>
    <m/>
    <m/>
    <m/>
    <m/>
    <m/>
    <m/>
    <m/>
    <m/>
    <m/>
    <m/>
    <m/>
    <m/>
    <n v="1000"/>
    <m/>
    <m/>
    <m/>
    <m/>
    <n v="0"/>
    <n v="500"/>
    <m/>
    <m/>
    <m/>
    <n v="500"/>
    <m/>
    <m/>
    <n v="500"/>
    <m/>
    <n v="500"/>
    <n v="1000"/>
    <s v="SI"/>
    <n v="0"/>
  </r>
  <r>
    <s v="001 Dirección y Coordinación"/>
    <s v="Dirección y Coordinación"/>
    <x v="0"/>
    <s v="Gestionar los procesos administrativos de funcionamiento de la Seprem"/>
    <s v="Cuaderno"/>
    <n v="20"/>
    <s v="Unidad"/>
    <n v="244"/>
    <n v="63845"/>
    <n v="11"/>
    <n v="100"/>
    <s v="Dirección Administrativa"/>
    <n v="1000"/>
    <m/>
    <m/>
    <m/>
    <m/>
    <m/>
    <m/>
    <m/>
    <m/>
    <m/>
    <m/>
    <m/>
    <m/>
    <m/>
    <m/>
    <m/>
    <m/>
    <m/>
    <m/>
    <m/>
    <m/>
    <m/>
    <m/>
    <m/>
    <m/>
    <m/>
    <m/>
    <m/>
    <m/>
    <m/>
    <m/>
    <m/>
    <m/>
    <m/>
    <m/>
    <m/>
    <m/>
    <m/>
    <m/>
    <m/>
    <m/>
    <m/>
    <m/>
    <m/>
    <m/>
    <m/>
    <n v="1000"/>
    <m/>
    <m/>
    <m/>
    <m/>
    <m/>
    <m/>
    <m/>
    <m/>
    <m/>
    <m/>
    <m/>
    <m/>
    <m/>
    <m/>
    <m/>
    <m/>
    <m/>
    <m/>
    <m/>
    <m/>
    <m/>
    <m/>
    <m/>
    <m/>
    <m/>
    <m/>
    <m/>
    <m/>
    <m/>
    <m/>
    <m/>
    <m/>
    <m/>
    <m/>
    <m/>
    <m/>
    <n v="2000"/>
    <m/>
    <m/>
    <m/>
    <m/>
    <n v="0"/>
    <n v="1000"/>
    <m/>
    <m/>
    <m/>
    <n v="1000"/>
    <m/>
    <m/>
    <n v="1000"/>
    <m/>
    <n v="1000"/>
    <n v="2000"/>
    <s v="SI"/>
    <n v="0"/>
  </r>
  <r>
    <s v="001 Dirección y Coordinación"/>
    <s v="Dirección y Coordinación"/>
    <x v="0"/>
    <s v="Gestionar los procesos administrativos de funcionamiento de la Seprem"/>
    <s v="Archivador medio oficio"/>
    <n v="25"/>
    <s v="Unidad"/>
    <n v="244"/>
    <n v="30253"/>
    <n v="11"/>
    <n v="200"/>
    <s v="Dirección Administrativa"/>
    <n v="500"/>
    <m/>
    <m/>
    <m/>
    <m/>
    <m/>
    <m/>
    <m/>
    <m/>
    <m/>
    <m/>
    <m/>
    <m/>
    <m/>
    <m/>
    <m/>
    <m/>
    <m/>
    <m/>
    <m/>
    <m/>
    <m/>
    <m/>
    <m/>
    <m/>
    <m/>
    <m/>
    <m/>
    <m/>
    <m/>
    <m/>
    <m/>
    <m/>
    <m/>
    <m/>
    <m/>
    <m/>
    <m/>
    <m/>
    <m/>
    <m/>
    <m/>
    <m/>
    <m/>
    <m/>
    <m/>
    <n v="500"/>
    <m/>
    <m/>
    <m/>
    <m/>
    <m/>
    <m/>
    <m/>
    <m/>
    <m/>
    <m/>
    <m/>
    <n v="4000"/>
    <m/>
    <m/>
    <m/>
    <m/>
    <m/>
    <m/>
    <m/>
    <m/>
    <m/>
    <m/>
    <m/>
    <m/>
    <m/>
    <m/>
    <m/>
    <m/>
    <m/>
    <m/>
    <m/>
    <m/>
    <m/>
    <m/>
    <m/>
    <m/>
    <n v="5000"/>
    <m/>
    <m/>
    <m/>
    <n v="500"/>
    <n v="500"/>
    <m/>
    <m/>
    <m/>
    <m/>
    <n v="0"/>
    <m/>
    <m/>
    <n v="500"/>
    <n v="4000"/>
    <n v="4500"/>
    <n v="5000"/>
    <s v="SI"/>
    <n v="0"/>
  </r>
  <r>
    <s v="001 Dirección y Coordinación"/>
    <s v="Dirección y Coordinación"/>
    <x v="0"/>
    <s v="Gestionar los procesos administrativos de funcionamiento de la Seprem"/>
    <s v="Libro de Actas 200 Hojas"/>
    <n v="4"/>
    <s v="Unidad"/>
    <n v="244"/>
    <n v="157288"/>
    <n v="11"/>
    <n v="100"/>
    <s v="Dirección Administrativa"/>
    <n v="200"/>
    <m/>
    <m/>
    <m/>
    <m/>
    <m/>
    <m/>
    <m/>
    <m/>
    <m/>
    <m/>
    <m/>
    <m/>
    <m/>
    <m/>
    <m/>
    <m/>
    <m/>
    <m/>
    <m/>
    <m/>
    <m/>
    <m/>
    <m/>
    <m/>
    <m/>
    <m/>
    <m/>
    <m/>
    <m/>
    <m/>
    <m/>
    <m/>
    <m/>
    <m/>
    <m/>
    <m/>
    <m/>
    <m/>
    <m/>
    <m/>
    <m/>
    <m/>
    <m/>
    <m/>
    <m/>
    <n v="200"/>
    <m/>
    <m/>
    <m/>
    <m/>
    <m/>
    <m/>
    <m/>
    <m/>
    <m/>
    <m/>
    <m/>
    <m/>
    <m/>
    <m/>
    <m/>
    <m/>
    <m/>
    <m/>
    <m/>
    <m/>
    <m/>
    <m/>
    <m/>
    <m/>
    <m/>
    <m/>
    <m/>
    <m/>
    <m/>
    <m/>
    <m/>
    <m/>
    <m/>
    <m/>
    <m/>
    <m/>
    <n v="400"/>
    <m/>
    <m/>
    <m/>
    <n v="200"/>
    <n v="200"/>
    <m/>
    <m/>
    <m/>
    <m/>
    <n v="0"/>
    <m/>
    <m/>
    <n v="200"/>
    <m/>
    <n v="200"/>
    <n v="400"/>
    <s v="SI"/>
    <n v="0"/>
  </r>
  <r>
    <s v="001 Dirección y Coordinación"/>
    <s v="Dirección y Coordinación"/>
    <x v="0"/>
    <s v="Gestionar los procesos administrativos de funcionamiento de la Seprem"/>
    <s v="Libro de actas 400 hojas "/>
    <n v="4"/>
    <s v="Unidad"/>
    <n v="244"/>
    <n v="129142"/>
    <n v="11"/>
    <n v="120"/>
    <s v="Dirección Administrativa"/>
    <n v="240"/>
    <m/>
    <m/>
    <m/>
    <m/>
    <m/>
    <m/>
    <m/>
    <m/>
    <m/>
    <m/>
    <m/>
    <m/>
    <m/>
    <m/>
    <m/>
    <m/>
    <m/>
    <m/>
    <m/>
    <m/>
    <m/>
    <m/>
    <m/>
    <m/>
    <m/>
    <m/>
    <m/>
    <m/>
    <m/>
    <m/>
    <m/>
    <m/>
    <m/>
    <m/>
    <m/>
    <m/>
    <m/>
    <m/>
    <m/>
    <m/>
    <m/>
    <m/>
    <m/>
    <m/>
    <m/>
    <n v="240"/>
    <m/>
    <m/>
    <m/>
    <m/>
    <m/>
    <m/>
    <m/>
    <m/>
    <m/>
    <m/>
    <m/>
    <m/>
    <m/>
    <m/>
    <m/>
    <m/>
    <m/>
    <m/>
    <m/>
    <m/>
    <m/>
    <m/>
    <m/>
    <m/>
    <m/>
    <m/>
    <m/>
    <m/>
    <m/>
    <m/>
    <m/>
    <m/>
    <m/>
    <m/>
    <m/>
    <m/>
    <n v="480"/>
    <m/>
    <m/>
    <m/>
    <n v="240"/>
    <n v="240"/>
    <m/>
    <m/>
    <m/>
    <m/>
    <n v="0"/>
    <m/>
    <m/>
    <n v="240"/>
    <m/>
    <n v="240"/>
    <n v="480"/>
    <s v="SI"/>
    <n v="0"/>
  </r>
  <r>
    <s v="001 Dirección y Coordinación"/>
    <s v="Dirección y Coordinación"/>
    <x v="0"/>
    <s v="Gestionar los procesos administrativos de funcionamiento de la Seprem"/>
    <s v="Cuaderno Cantidad de hojas: 100 ;  Clase: Espiral;  Estilo de hoja: Con líneas;  Tamaño: Carta;  Tipo de papel: Bond; "/>
    <n v="50"/>
    <s v="Unidad"/>
    <n v="244"/>
    <n v="88219"/>
    <n v="11"/>
    <n v="20"/>
    <s v="Dirección Administrativa"/>
    <n v="200"/>
    <m/>
    <m/>
    <m/>
    <m/>
    <m/>
    <m/>
    <m/>
    <m/>
    <m/>
    <m/>
    <m/>
    <m/>
    <m/>
    <m/>
    <m/>
    <m/>
    <m/>
    <n v="800"/>
    <m/>
    <m/>
    <m/>
    <m/>
    <m/>
    <m/>
    <m/>
    <m/>
    <m/>
    <m/>
    <m/>
    <m/>
    <m/>
    <m/>
    <m/>
    <m/>
    <m/>
    <m/>
    <m/>
    <m/>
    <m/>
    <m/>
    <m/>
    <m/>
    <m/>
    <m/>
    <m/>
    <n v="2160"/>
    <m/>
    <m/>
    <m/>
    <m/>
    <m/>
    <m/>
    <m/>
    <m/>
    <m/>
    <m/>
    <m/>
    <m/>
    <m/>
    <m/>
    <m/>
    <m/>
    <m/>
    <m/>
    <m/>
    <m/>
    <m/>
    <m/>
    <m/>
    <m/>
    <m/>
    <m/>
    <m/>
    <m/>
    <m/>
    <m/>
    <m/>
    <m/>
    <m/>
    <m/>
    <m/>
    <m/>
    <n v="3160"/>
    <m/>
    <m/>
    <m/>
    <n v="1541"/>
    <n v="1541"/>
    <n v="98"/>
    <m/>
    <m/>
    <m/>
    <n v="98"/>
    <m/>
    <m/>
    <n v="1521"/>
    <m/>
    <n v="1521"/>
    <n v="3160"/>
    <s v="SI"/>
    <n v="0"/>
  </r>
  <r>
    <s v="001 Dirección y Coordinación"/>
    <s v="Dirección y Coordinación"/>
    <x v="0"/>
    <s v="Gestionar los procesos administrativos de funcionamiento de la Seprem"/>
    <s v="Cuaderno"/>
    <n v="100"/>
    <s v="Unidad"/>
    <n v="244"/>
    <n v="88219"/>
    <n v="11"/>
    <n v="25"/>
    <s v="Dirección Administrativa"/>
    <n v="0"/>
    <m/>
    <m/>
    <m/>
    <m/>
    <m/>
    <m/>
    <m/>
    <m/>
    <m/>
    <m/>
    <m/>
    <m/>
    <m/>
    <m/>
    <m/>
    <m/>
    <m/>
    <n v="2500"/>
    <m/>
    <m/>
    <m/>
    <m/>
    <m/>
    <m/>
    <m/>
    <m/>
    <m/>
    <m/>
    <m/>
    <m/>
    <m/>
    <m/>
    <m/>
    <m/>
    <m/>
    <m/>
    <m/>
    <m/>
    <m/>
    <m/>
    <m/>
    <m/>
    <m/>
    <m/>
    <n v="-500"/>
    <m/>
    <m/>
    <m/>
    <m/>
    <m/>
    <m/>
    <m/>
    <m/>
    <m/>
    <m/>
    <m/>
    <m/>
    <m/>
    <m/>
    <m/>
    <m/>
    <m/>
    <m/>
    <m/>
    <m/>
    <m/>
    <m/>
    <m/>
    <m/>
    <m/>
    <m/>
    <m/>
    <m/>
    <m/>
    <m/>
    <m/>
    <m/>
    <m/>
    <m/>
    <m/>
    <m/>
    <m/>
    <n v="2000"/>
    <m/>
    <m/>
    <m/>
    <n v="1000"/>
    <n v="1000"/>
    <m/>
    <m/>
    <m/>
    <m/>
    <n v="0"/>
    <m/>
    <m/>
    <n v="1000"/>
    <m/>
    <n v="1000"/>
    <n v="2000"/>
    <s v="SI"/>
    <n v="0"/>
  </r>
  <r>
    <s v="001 Dirección y Coordinación"/>
    <s v="Dirección y Coordinación"/>
    <x v="0"/>
    <s v="Gestionar los procesos administrativos de funcionamiento de la Seprem"/>
    <s v="Suscripción Diario Oficial"/>
    <n v="1"/>
    <s v="Unidad"/>
    <n v="245"/>
    <n v="30670"/>
    <n v="11"/>
    <n v="2000"/>
    <s v="Dirección Administrativa"/>
    <n v="0"/>
    <m/>
    <m/>
    <m/>
    <m/>
    <m/>
    <m/>
    <m/>
    <m/>
    <m/>
    <m/>
    <m/>
    <m/>
    <m/>
    <m/>
    <m/>
    <m/>
    <m/>
    <m/>
    <m/>
    <m/>
    <m/>
    <m/>
    <m/>
    <m/>
    <m/>
    <m/>
    <m/>
    <m/>
    <m/>
    <m/>
    <m/>
    <m/>
    <m/>
    <m/>
    <m/>
    <m/>
    <m/>
    <m/>
    <m/>
    <m/>
    <m/>
    <m/>
    <m/>
    <m/>
    <m/>
    <m/>
    <m/>
    <m/>
    <m/>
    <m/>
    <m/>
    <m/>
    <m/>
    <m/>
    <m/>
    <m/>
    <m/>
    <m/>
    <m/>
    <m/>
    <m/>
    <m/>
    <m/>
    <m/>
    <m/>
    <m/>
    <m/>
    <m/>
    <m/>
    <m/>
    <m/>
    <m/>
    <m/>
    <m/>
    <m/>
    <m/>
    <m/>
    <m/>
    <m/>
    <m/>
    <m/>
    <m/>
    <n v="2000"/>
    <m/>
    <m/>
    <n v="800"/>
    <m/>
    <n v="800"/>
    <m/>
    <n v="600"/>
    <m/>
    <m/>
    <n v="600"/>
    <m/>
    <n v="600"/>
    <m/>
    <m/>
    <n v="600"/>
    <n v="2000"/>
    <s v="SI"/>
    <n v="0"/>
  </r>
  <r>
    <s v="001 Dirección y Coordinación"/>
    <s v="Dirección y Coordinación"/>
    <x v="0"/>
    <s v="Gestionar los procesos administrativos de funcionamiento de la Seprem"/>
    <s v="Formulario 1-h"/>
    <n v="1000"/>
    <s v="Unidad"/>
    <n v="247"/>
    <n v="32354"/>
    <n v="11"/>
    <n v="1"/>
    <s v="Dirección Administrativa"/>
    <n v="0"/>
    <m/>
    <m/>
    <m/>
    <m/>
    <m/>
    <m/>
    <m/>
    <m/>
    <m/>
    <m/>
    <m/>
    <m/>
    <m/>
    <m/>
    <m/>
    <m/>
    <m/>
    <m/>
    <m/>
    <m/>
    <m/>
    <m/>
    <m/>
    <m/>
    <m/>
    <m/>
    <m/>
    <m/>
    <m/>
    <m/>
    <m/>
    <m/>
    <m/>
    <m/>
    <m/>
    <m/>
    <m/>
    <m/>
    <m/>
    <m/>
    <m/>
    <m/>
    <m/>
    <m/>
    <m/>
    <n v="1000"/>
    <m/>
    <m/>
    <m/>
    <m/>
    <m/>
    <m/>
    <m/>
    <m/>
    <m/>
    <m/>
    <m/>
    <m/>
    <m/>
    <m/>
    <m/>
    <m/>
    <m/>
    <m/>
    <m/>
    <m/>
    <m/>
    <m/>
    <m/>
    <m/>
    <m/>
    <m/>
    <m/>
    <m/>
    <m/>
    <m/>
    <m/>
    <m/>
    <m/>
    <m/>
    <m/>
    <m/>
    <n v="1000"/>
    <m/>
    <m/>
    <m/>
    <m/>
    <n v="0"/>
    <m/>
    <m/>
    <m/>
    <n v="1000"/>
    <n v="1000"/>
    <m/>
    <m/>
    <m/>
    <m/>
    <n v="0"/>
    <n v="1000"/>
    <s v="SI"/>
    <n v="0"/>
  </r>
  <r>
    <s v="001 Dirección y Coordinación"/>
    <s v="Dirección y Coordinación"/>
    <x v="0"/>
    <s v="Gestionar los procesos administrativos de funcionamiento de la Seprem"/>
    <s v="Llantas y neumáticos "/>
    <n v="20"/>
    <s v="Unidad"/>
    <n v="253"/>
    <n v="30224"/>
    <n v="11"/>
    <n v="500"/>
    <s v="Dirección Administrativa"/>
    <n v="10000"/>
    <m/>
    <m/>
    <m/>
    <m/>
    <m/>
    <m/>
    <m/>
    <m/>
    <m/>
    <m/>
    <m/>
    <m/>
    <m/>
    <m/>
    <m/>
    <m/>
    <m/>
    <m/>
    <m/>
    <m/>
    <m/>
    <m/>
    <m/>
    <m/>
    <m/>
    <m/>
    <m/>
    <m/>
    <m/>
    <m/>
    <m/>
    <m/>
    <m/>
    <m/>
    <m/>
    <m/>
    <m/>
    <m/>
    <m/>
    <m/>
    <m/>
    <m/>
    <m/>
    <m/>
    <m/>
    <m/>
    <m/>
    <m/>
    <m/>
    <m/>
    <m/>
    <m/>
    <m/>
    <m/>
    <m/>
    <m/>
    <m/>
    <m/>
    <m/>
    <m/>
    <m/>
    <m/>
    <m/>
    <m/>
    <m/>
    <m/>
    <m/>
    <m/>
    <m/>
    <m/>
    <m/>
    <m/>
    <m/>
    <m/>
    <m/>
    <m/>
    <m/>
    <m/>
    <m/>
    <m/>
    <m/>
    <m/>
    <n v="10000"/>
    <m/>
    <m/>
    <m/>
    <m/>
    <n v="0"/>
    <n v="10000"/>
    <m/>
    <m/>
    <m/>
    <n v="10000"/>
    <m/>
    <m/>
    <m/>
    <n v="0"/>
    <n v="0"/>
    <n v="10000"/>
    <s v="SI"/>
    <n v="0"/>
  </r>
  <r>
    <s v="001 Dirección y Coordinación"/>
    <s v="Dirección y Coordinación"/>
    <x v="0"/>
    <s v="Gestionar los procesos administrativos de funcionamiento de la Seprem"/>
    <s v="Guantes "/>
    <n v="25"/>
    <s v="Par"/>
    <n v="254"/>
    <n v="5731"/>
    <n v="11"/>
    <n v="30"/>
    <s v="Dirección Administrativa"/>
    <n v="750"/>
    <m/>
    <m/>
    <m/>
    <m/>
    <m/>
    <m/>
    <m/>
    <m/>
    <m/>
    <m/>
    <m/>
    <m/>
    <m/>
    <m/>
    <m/>
    <m/>
    <m/>
    <m/>
    <m/>
    <m/>
    <m/>
    <m/>
    <m/>
    <m/>
    <m/>
    <m/>
    <m/>
    <m/>
    <m/>
    <m/>
    <m/>
    <m/>
    <m/>
    <m/>
    <m/>
    <m/>
    <m/>
    <m/>
    <m/>
    <m/>
    <m/>
    <m/>
    <m/>
    <m/>
    <m/>
    <m/>
    <m/>
    <m/>
    <m/>
    <m/>
    <m/>
    <m/>
    <m/>
    <m/>
    <m/>
    <m/>
    <m/>
    <m/>
    <m/>
    <m/>
    <m/>
    <m/>
    <m/>
    <m/>
    <m/>
    <m/>
    <m/>
    <m/>
    <m/>
    <m/>
    <m/>
    <m/>
    <m/>
    <m/>
    <m/>
    <m/>
    <m/>
    <m/>
    <m/>
    <m/>
    <m/>
    <m/>
    <n v="750"/>
    <m/>
    <m/>
    <n v="750"/>
    <m/>
    <n v="750"/>
    <m/>
    <m/>
    <m/>
    <m/>
    <n v="0"/>
    <m/>
    <n v="0"/>
    <m/>
    <m/>
    <n v="0"/>
    <n v="750"/>
    <s v="SI"/>
    <n v="0"/>
  </r>
  <r>
    <s v="001 Dirección y Coordinación"/>
    <s v="Dirección y Coordinación"/>
    <x v="0"/>
    <s v="Gestionar los procesos administrativos de funcionamiento de la Seprem"/>
    <s v="Sapito (sanitario)"/>
    <n v="10"/>
    <s v="Unidad"/>
    <n v="254"/>
    <n v="33916"/>
    <n v="11"/>
    <n v="90"/>
    <s v="Dirección Administrativa"/>
    <n v="600"/>
    <m/>
    <m/>
    <m/>
    <m/>
    <m/>
    <m/>
    <m/>
    <m/>
    <m/>
    <m/>
    <m/>
    <m/>
    <m/>
    <m/>
    <m/>
    <m/>
    <m/>
    <n v="300"/>
    <m/>
    <m/>
    <m/>
    <m/>
    <m/>
    <m/>
    <m/>
    <m/>
    <m/>
    <m/>
    <m/>
    <m/>
    <m/>
    <m/>
    <m/>
    <m/>
    <m/>
    <m/>
    <m/>
    <m/>
    <m/>
    <m/>
    <m/>
    <m/>
    <m/>
    <m/>
    <m/>
    <m/>
    <m/>
    <m/>
    <m/>
    <m/>
    <m/>
    <m/>
    <m/>
    <m/>
    <m/>
    <m/>
    <m/>
    <m/>
    <m/>
    <m/>
    <m/>
    <m/>
    <m/>
    <m/>
    <m/>
    <m/>
    <m/>
    <m/>
    <m/>
    <m/>
    <m/>
    <m/>
    <m/>
    <m/>
    <m/>
    <m/>
    <m/>
    <m/>
    <m/>
    <m/>
    <m/>
    <m/>
    <n v="900"/>
    <m/>
    <m/>
    <m/>
    <n v="300"/>
    <n v="300"/>
    <m/>
    <m/>
    <m/>
    <n v="300"/>
    <n v="300"/>
    <m/>
    <n v="300"/>
    <m/>
    <m/>
    <n v="300"/>
    <n v="900"/>
    <s v="SI"/>
    <n v="0"/>
  </r>
  <r>
    <s v="001 Dirección y Coordinación"/>
    <s v="Dirección y Coordinación"/>
    <x v="0"/>
    <s v="Gestionar los procesos administrativos de funcionamiento de la Seprem"/>
    <s v="Cloro"/>
    <n v="100"/>
    <s v="Bote "/>
    <n v="261"/>
    <n v="4894"/>
    <n v="11"/>
    <n v="28.15"/>
    <s v="Dirección Administrativa"/>
    <n v="4000"/>
    <m/>
    <m/>
    <m/>
    <m/>
    <m/>
    <m/>
    <m/>
    <m/>
    <m/>
    <m/>
    <m/>
    <m/>
    <m/>
    <m/>
    <m/>
    <m/>
    <m/>
    <n v="4000"/>
    <n v="-1185"/>
    <m/>
    <m/>
    <m/>
    <m/>
    <m/>
    <m/>
    <m/>
    <m/>
    <m/>
    <m/>
    <m/>
    <m/>
    <m/>
    <m/>
    <m/>
    <m/>
    <m/>
    <m/>
    <m/>
    <m/>
    <m/>
    <m/>
    <m/>
    <m/>
    <m/>
    <m/>
    <m/>
    <m/>
    <m/>
    <m/>
    <m/>
    <m/>
    <m/>
    <m/>
    <m/>
    <m/>
    <m/>
    <m/>
    <m/>
    <m/>
    <m/>
    <m/>
    <m/>
    <m/>
    <m/>
    <m/>
    <m/>
    <m/>
    <m/>
    <n v="-4000"/>
    <m/>
    <m/>
    <m/>
    <m/>
    <m/>
    <m/>
    <m/>
    <m/>
    <m/>
    <m/>
    <m/>
    <m/>
    <m/>
    <n v="2815"/>
    <m/>
    <m/>
    <m/>
    <m/>
    <n v="0"/>
    <n v="986"/>
    <m/>
    <m/>
    <n v="0"/>
    <n v="986"/>
    <m/>
    <m/>
    <n v="1000"/>
    <n v="829"/>
    <n v="1829"/>
    <n v="2815"/>
    <s v="SI"/>
    <n v="0"/>
  </r>
  <r>
    <s v="001 Dirección y Coordinación"/>
    <s v="Dirección y Coordinación"/>
    <x v="0"/>
    <s v="Gestionar los procesos administrativos de funcionamiento de la Seprem"/>
    <s v="Combustible "/>
    <n v="800"/>
    <s v="Cupón"/>
    <n v="262"/>
    <n v="33102"/>
    <n v="11"/>
    <n v="0"/>
    <s v="Dirección Administrativa"/>
    <n v="80000"/>
    <m/>
    <m/>
    <m/>
    <m/>
    <m/>
    <m/>
    <m/>
    <m/>
    <m/>
    <m/>
    <m/>
    <m/>
    <m/>
    <m/>
    <m/>
    <m/>
    <n v="-20000"/>
    <m/>
    <m/>
    <m/>
    <m/>
    <m/>
    <m/>
    <m/>
    <m/>
    <m/>
    <m/>
    <m/>
    <m/>
    <m/>
    <m/>
    <m/>
    <m/>
    <m/>
    <m/>
    <m/>
    <m/>
    <m/>
    <m/>
    <m/>
    <n v="-60000"/>
    <m/>
    <m/>
    <m/>
    <m/>
    <m/>
    <m/>
    <m/>
    <m/>
    <m/>
    <m/>
    <m/>
    <m/>
    <m/>
    <m/>
    <m/>
    <m/>
    <m/>
    <m/>
    <m/>
    <m/>
    <m/>
    <m/>
    <m/>
    <m/>
    <m/>
    <m/>
    <m/>
    <m/>
    <m/>
    <m/>
    <m/>
    <m/>
    <m/>
    <m/>
    <m/>
    <m/>
    <m/>
    <m/>
    <m/>
    <m/>
    <m/>
    <n v="0"/>
    <m/>
    <m/>
    <m/>
    <n v="0"/>
    <n v="0"/>
    <m/>
    <m/>
    <m/>
    <m/>
    <n v="0"/>
    <m/>
    <m/>
    <n v="0"/>
    <m/>
    <n v="0"/>
    <n v="0"/>
    <s v="SI"/>
    <n v="0"/>
  </r>
  <r>
    <s v="001 Dirección y Coordinación"/>
    <s v="Dirección y Coordinación"/>
    <x v="0"/>
    <s v="Gestionar los procesos administrativos de funcionamiento de la Seprem"/>
    <s v="Combustible"/>
    <n v="760"/>
    <s v="Cupón"/>
    <n v="262"/>
    <n v="38247"/>
    <n v="11"/>
    <n v="2.6315789473684212"/>
    <s v="Dirección Administrativa"/>
    <n v="38000"/>
    <m/>
    <m/>
    <m/>
    <m/>
    <m/>
    <m/>
    <m/>
    <m/>
    <m/>
    <m/>
    <m/>
    <m/>
    <m/>
    <m/>
    <m/>
    <m/>
    <n v="-18000"/>
    <m/>
    <m/>
    <m/>
    <m/>
    <m/>
    <m/>
    <m/>
    <m/>
    <m/>
    <m/>
    <m/>
    <m/>
    <m/>
    <m/>
    <m/>
    <m/>
    <m/>
    <m/>
    <m/>
    <m/>
    <m/>
    <m/>
    <m/>
    <m/>
    <m/>
    <m/>
    <m/>
    <m/>
    <m/>
    <m/>
    <m/>
    <m/>
    <m/>
    <m/>
    <m/>
    <m/>
    <m/>
    <m/>
    <m/>
    <n v="-18000"/>
    <m/>
    <m/>
    <m/>
    <m/>
    <m/>
    <m/>
    <m/>
    <m/>
    <m/>
    <m/>
    <m/>
    <m/>
    <m/>
    <m/>
    <m/>
    <m/>
    <m/>
    <m/>
    <m/>
    <m/>
    <m/>
    <m/>
    <m/>
    <m/>
    <m/>
    <n v="2000"/>
    <m/>
    <m/>
    <m/>
    <n v="0"/>
    <n v="0"/>
    <m/>
    <m/>
    <m/>
    <m/>
    <n v="0"/>
    <m/>
    <m/>
    <n v="2000"/>
    <m/>
    <n v="2000"/>
    <n v="2000"/>
    <s v="SI"/>
    <n v="0"/>
  </r>
  <r>
    <s v="001 Dirección y Coordinación"/>
    <s v="Dirección y Coordinación"/>
    <x v="0"/>
    <s v="Gestionar los procesos administrativos de funcionamiento de la Seprem"/>
    <s v="Insecticida"/>
    <n v="4"/>
    <s v="Litro"/>
    <n v="264"/>
    <n v="112317"/>
    <n v="11"/>
    <n v="250"/>
    <s v="Dirección Administrativa"/>
    <n v="0"/>
    <m/>
    <m/>
    <m/>
    <m/>
    <m/>
    <m/>
    <m/>
    <m/>
    <m/>
    <m/>
    <m/>
    <m/>
    <m/>
    <m/>
    <m/>
    <m/>
    <m/>
    <m/>
    <m/>
    <m/>
    <m/>
    <m/>
    <m/>
    <m/>
    <m/>
    <m/>
    <m/>
    <m/>
    <m/>
    <m/>
    <m/>
    <m/>
    <m/>
    <m/>
    <m/>
    <m/>
    <m/>
    <m/>
    <m/>
    <m/>
    <m/>
    <m/>
    <m/>
    <m/>
    <m/>
    <n v="1000"/>
    <m/>
    <m/>
    <m/>
    <m/>
    <m/>
    <m/>
    <m/>
    <m/>
    <m/>
    <m/>
    <m/>
    <m/>
    <m/>
    <m/>
    <m/>
    <m/>
    <m/>
    <m/>
    <m/>
    <m/>
    <m/>
    <m/>
    <m/>
    <m/>
    <m/>
    <m/>
    <m/>
    <m/>
    <m/>
    <m/>
    <m/>
    <m/>
    <m/>
    <m/>
    <m/>
    <m/>
    <n v="1000"/>
    <m/>
    <m/>
    <m/>
    <m/>
    <n v="0"/>
    <m/>
    <m/>
    <m/>
    <n v="1000"/>
    <n v="1000"/>
    <m/>
    <m/>
    <m/>
    <m/>
    <n v="0"/>
    <n v="1000"/>
    <s v="SI"/>
    <n v="0"/>
  </r>
  <r>
    <s v="001 Dirección y Coordinación"/>
    <s v="Dirección y Coordinación"/>
    <x v="0"/>
    <s v="Gestionar los procesos administrativos de funcionamiento de la Seprem"/>
    <s v="Tóner Ce278a; Color:  Negro; Uso:  Impresora; Número:  78a"/>
    <n v="10"/>
    <s v="Unidad"/>
    <n v="267"/>
    <n v="107452"/>
    <n v="11"/>
    <n v="0"/>
    <s v="Dirección Administrativa"/>
    <n v="4000"/>
    <m/>
    <m/>
    <m/>
    <m/>
    <m/>
    <m/>
    <m/>
    <m/>
    <m/>
    <m/>
    <m/>
    <m/>
    <m/>
    <m/>
    <m/>
    <m/>
    <m/>
    <m/>
    <m/>
    <m/>
    <m/>
    <m/>
    <m/>
    <m/>
    <m/>
    <m/>
    <m/>
    <m/>
    <m/>
    <m/>
    <m/>
    <m/>
    <m/>
    <m/>
    <m/>
    <m/>
    <m/>
    <m/>
    <m/>
    <m/>
    <m/>
    <m/>
    <m/>
    <m/>
    <n v="-7500"/>
    <m/>
    <m/>
    <m/>
    <m/>
    <m/>
    <m/>
    <m/>
    <m/>
    <m/>
    <m/>
    <m/>
    <m/>
    <m/>
    <m/>
    <m/>
    <m/>
    <m/>
    <m/>
    <m/>
    <m/>
    <m/>
    <m/>
    <m/>
    <m/>
    <m/>
    <m/>
    <m/>
    <m/>
    <m/>
    <m/>
    <m/>
    <m/>
    <m/>
    <m/>
    <m/>
    <m/>
    <m/>
    <n v="0"/>
    <m/>
    <m/>
    <m/>
    <n v="0"/>
    <n v="0"/>
    <m/>
    <m/>
    <n v="0"/>
    <m/>
    <n v="0"/>
    <m/>
    <n v="0"/>
    <m/>
    <m/>
    <n v="0"/>
    <n v="0"/>
    <s v="SI"/>
    <n v="0"/>
  </r>
  <r>
    <s v="001 Dirección y Coordinación"/>
    <s v="Dirección y Coordinación"/>
    <x v="0"/>
    <s v="Gestionar los procesos administrativos de funcionamiento de la Seprem"/>
    <s v="Tóner Cf230a; Color:  Negro; Uso:  Impresora"/>
    <n v="30"/>
    <s v="Unidad"/>
    <n v="267"/>
    <n v="107803"/>
    <n v="11"/>
    <n v="380"/>
    <s v="Dirección Administrativa"/>
    <n v="4000"/>
    <m/>
    <m/>
    <m/>
    <m/>
    <m/>
    <m/>
    <m/>
    <m/>
    <m/>
    <m/>
    <m/>
    <m/>
    <m/>
    <m/>
    <m/>
    <m/>
    <m/>
    <m/>
    <m/>
    <m/>
    <m/>
    <m/>
    <m/>
    <m/>
    <m/>
    <m/>
    <m/>
    <m/>
    <m/>
    <m/>
    <m/>
    <m/>
    <m/>
    <m/>
    <m/>
    <m/>
    <m/>
    <m/>
    <m/>
    <m/>
    <m/>
    <m/>
    <m/>
    <m/>
    <n v="-6600"/>
    <m/>
    <m/>
    <m/>
    <m/>
    <m/>
    <m/>
    <m/>
    <m/>
    <m/>
    <m/>
    <m/>
    <m/>
    <m/>
    <m/>
    <m/>
    <m/>
    <m/>
    <m/>
    <m/>
    <m/>
    <m/>
    <m/>
    <m/>
    <m/>
    <m/>
    <m/>
    <m/>
    <m/>
    <m/>
    <m/>
    <m/>
    <m/>
    <m/>
    <m/>
    <m/>
    <m/>
    <m/>
    <n v="11400"/>
    <m/>
    <m/>
    <m/>
    <n v="5700"/>
    <n v="5700"/>
    <m/>
    <m/>
    <m/>
    <n v="0"/>
    <n v="0"/>
    <m/>
    <n v="0"/>
    <n v="5700"/>
    <m/>
    <n v="5700"/>
    <n v="11400"/>
    <s v="SI"/>
    <n v="0"/>
  </r>
  <r>
    <s v="001 Dirección y Coordinación"/>
    <s v="Dirección y Coordinación"/>
    <x v="0"/>
    <s v="Gestionar los procesos administrativos de funcionamiento de la Seprem"/>
    <s v="Tóner Código: W3210a; Color: Negro;"/>
    <n v="8"/>
    <s v="Unidad"/>
    <n v="267"/>
    <n v="144230"/>
    <n v="11"/>
    <n v="550"/>
    <s v="Dirección Administrativa"/>
    <n v="0"/>
    <m/>
    <m/>
    <m/>
    <m/>
    <m/>
    <m/>
    <m/>
    <m/>
    <m/>
    <m/>
    <m/>
    <m/>
    <m/>
    <m/>
    <m/>
    <m/>
    <m/>
    <n v="4400"/>
    <m/>
    <m/>
    <m/>
    <m/>
    <m/>
    <m/>
    <m/>
    <m/>
    <m/>
    <m/>
    <m/>
    <m/>
    <m/>
    <m/>
    <m/>
    <m/>
    <m/>
    <m/>
    <m/>
    <m/>
    <m/>
    <m/>
    <m/>
    <m/>
    <m/>
    <m/>
    <m/>
    <n v="2125"/>
    <m/>
    <m/>
    <m/>
    <m/>
    <m/>
    <m/>
    <m/>
    <m/>
    <m/>
    <m/>
    <m/>
    <m/>
    <m/>
    <m/>
    <m/>
    <m/>
    <m/>
    <m/>
    <m/>
    <m/>
    <m/>
    <m/>
    <m/>
    <m/>
    <m/>
    <m/>
    <m/>
    <m/>
    <m/>
    <m/>
    <m/>
    <m/>
    <m/>
    <m/>
    <m/>
    <m/>
    <n v="6525"/>
    <m/>
    <m/>
    <m/>
    <n v="1450"/>
    <n v="1450"/>
    <m/>
    <m/>
    <m/>
    <n v="3625"/>
    <n v="3625"/>
    <m/>
    <m/>
    <n v="1450"/>
    <m/>
    <n v="1450"/>
    <n v="6525"/>
    <s v="SI"/>
    <n v="0"/>
  </r>
  <r>
    <s v="001 Dirección y Coordinación"/>
    <s v="Dirección y Coordinación"/>
    <x v="0"/>
    <s v="Gestionar los procesos administrativos de funcionamiento de la Seprem"/>
    <s v="Tóner Código: W3211a; Color: Cian;Número 215a; Uso: Impresora"/>
    <n v="8"/>
    <s v="Unidad"/>
    <n v="267"/>
    <n v="144232"/>
    <n v="11"/>
    <n v="600"/>
    <s v="Dirección Administrativa"/>
    <n v="0"/>
    <m/>
    <m/>
    <m/>
    <m/>
    <m/>
    <m/>
    <m/>
    <m/>
    <m/>
    <m/>
    <m/>
    <m/>
    <m/>
    <m/>
    <m/>
    <m/>
    <m/>
    <n v="4500"/>
    <m/>
    <m/>
    <m/>
    <m/>
    <m/>
    <m/>
    <m/>
    <m/>
    <m/>
    <m/>
    <m/>
    <m/>
    <m/>
    <m/>
    <m/>
    <m/>
    <m/>
    <m/>
    <m/>
    <m/>
    <m/>
    <m/>
    <m/>
    <m/>
    <m/>
    <m/>
    <m/>
    <n v="2175"/>
    <m/>
    <m/>
    <m/>
    <m/>
    <m/>
    <m/>
    <m/>
    <m/>
    <m/>
    <m/>
    <m/>
    <m/>
    <m/>
    <m/>
    <m/>
    <m/>
    <m/>
    <m/>
    <m/>
    <m/>
    <m/>
    <m/>
    <m/>
    <m/>
    <m/>
    <m/>
    <m/>
    <m/>
    <m/>
    <m/>
    <m/>
    <m/>
    <m/>
    <m/>
    <m/>
    <m/>
    <n v="6975"/>
    <m/>
    <m/>
    <m/>
    <n v="1550"/>
    <n v="1550"/>
    <m/>
    <m/>
    <m/>
    <n v="3875"/>
    <n v="3875"/>
    <m/>
    <m/>
    <n v="1550"/>
    <m/>
    <n v="1550"/>
    <n v="6975"/>
    <s v="SI"/>
    <n v="0"/>
  </r>
  <r>
    <s v="001 Dirección y Coordinación"/>
    <s v="Dirección y Coordinación"/>
    <x v="0"/>
    <s v="Gestionar los procesos administrativos de funcionamiento de la Seprem"/>
    <s v="Tóner Código: W2312a; Color: Amarillo;Número 215a; Uso: Impresora"/>
    <n v="8"/>
    <s v="Unidad"/>
    <n v="267"/>
    <n v="144231"/>
    <n v="11"/>
    <n v="600"/>
    <s v="Dirección Administrativa"/>
    <n v="0"/>
    <m/>
    <m/>
    <m/>
    <m/>
    <m/>
    <m/>
    <m/>
    <m/>
    <m/>
    <m/>
    <m/>
    <m/>
    <m/>
    <m/>
    <m/>
    <m/>
    <m/>
    <n v="4800"/>
    <m/>
    <m/>
    <m/>
    <m/>
    <m/>
    <m/>
    <m/>
    <m/>
    <m/>
    <m/>
    <m/>
    <m/>
    <m/>
    <m/>
    <m/>
    <m/>
    <m/>
    <m/>
    <m/>
    <m/>
    <m/>
    <m/>
    <m/>
    <m/>
    <m/>
    <m/>
    <m/>
    <n v="2175"/>
    <m/>
    <m/>
    <m/>
    <m/>
    <m/>
    <m/>
    <m/>
    <m/>
    <m/>
    <m/>
    <m/>
    <m/>
    <m/>
    <m/>
    <m/>
    <m/>
    <m/>
    <m/>
    <m/>
    <m/>
    <m/>
    <m/>
    <m/>
    <m/>
    <m/>
    <m/>
    <m/>
    <m/>
    <m/>
    <m/>
    <m/>
    <m/>
    <m/>
    <m/>
    <m/>
    <m/>
    <n v="6975"/>
    <m/>
    <m/>
    <m/>
    <n v="1550"/>
    <n v="1550"/>
    <m/>
    <m/>
    <m/>
    <n v="3875"/>
    <n v="3875"/>
    <m/>
    <m/>
    <n v="1550"/>
    <m/>
    <n v="1550"/>
    <n v="6975"/>
    <s v="SI"/>
    <n v="0"/>
  </r>
  <r>
    <s v="001 Dirección y Coordinación"/>
    <s v="Dirección y Coordinación"/>
    <x v="0"/>
    <s v="Gestionar los procesos administrativos de funcionamiento de la Seprem"/>
    <s v="Tóner Código: W2313a; Color: Magneta;Número 215a; Uso: Impresora"/>
    <n v="8"/>
    <s v="Unidad"/>
    <n v="267"/>
    <n v="144233"/>
    <n v="11"/>
    <n v="600"/>
    <s v="Dirección Administrativa"/>
    <n v="0"/>
    <m/>
    <m/>
    <m/>
    <m/>
    <m/>
    <m/>
    <m/>
    <m/>
    <m/>
    <m/>
    <m/>
    <m/>
    <m/>
    <m/>
    <m/>
    <m/>
    <m/>
    <n v="4500"/>
    <m/>
    <m/>
    <m/>
    <m/>
    <m/>
    <m/>
    <m/>
    <m/>
    <m/>
    <m/>
    <m/>
    <m/>
    <m/>
    <m/>
    <m/>
    <m/>
    <m/>
    <m/>
    <m/>
    <m/>
    <m/>
    <m/>
    <m/>
    <m/>
    <m/>
    <m/>
    <m/>
    <n v="2175"/>
    <m/>
    <m/>
    <m/>
    <m/>
    <m/>
    <m/>
    <m/>
    <m/>
    <m/>
    <m/>
    <m/>
    <m/>
    <m/>
    <m/>
    <m/>
    <m/>
    <m/>
    <m/>
    <m/>
    <m/>
    <m/>
    <m/>
    <m/>
    <m/>
    <m/>
    <m/>
    <m/>
    <m/>
    <m/>
    <m/>
    <m/>
    <m/>
    <m/>
    <m/>
    <m/>
    <m/>
    <n v="6975"/>
    <m/>
    <m/>
    <m/>
    <n v="1550"/>
    <n v="1550"/>
    <m/>
    <m/>
    <m/>
    <n v="3875"/>
    <n v="3875"/>
    <m/>
    <m/>
    <n v="1550"/>
    <m/>
    <n v="1550"/>
    <n v="6975"/>
    <s v="SI"/>
    <n v="0"/>
  </r>
  <r>
    <s v="001 Dirección y Coordinación"/>
    <s v="Dirección y Coordinación"/>
    <x v="0"/>
    <s v="Gestionar los procesos administrativos de funcionamiento de la Seprem"/>
    <s v="Tóner Código: W1510a; Color: Negro;Número 151a; Uso: Impresora"/>
    <n v="8"/>
    <s v="Unidad"/>
    <n v="267"/>
    <n v="157652"/>
    <n v="11"/>
    <n v="600"/>
    <s v="Dirección Administrativa"/>
    <n v="0"/>
    <m/>
    <m/>
    <m/>
    <m/>
    <m/>
    <m/>
    <m/>
    <m/>
    <m/>
    <m/>
    <m/>
    <m/>
    <m/>
    <m/>
    <m/>
    <m/>
    <m/>
    <m/>
    <m/>
    <m/>
    <m/>
    <m/>
    <m/>
    <m/>
    <m/>
    <m/>
    <m/>
    <m/>
    <m/>
    <m/>
    <m/>
    <m/>
    <m/>
    <m/>
    <m/>
    <m/>
    <m/>
    <m/>
    <m/>
    <m/>
    <m/>
    <m/>
    <m/>
    <m/>
    <m/>
    <n v="10200"/>
    <m/>
    <m/>
    <m/>
    <m/>
    <m/>
    <m/>
    <m/>
    <m/>
    <m/>
    <m/>
    <m/>
    <m/>
    <m/>
    <m/>
    <m/>
    <m/>
    <m/>
    <m/>
    <m/>
    <m/>
    <m/>
    <m/>
    <m/>
    <m/>
    <m/>
    <m/>
    <m/>
    <m/>
    <m/>
    <m/>
    <m/>
    <m/>
    <m/>
    <m/>
    <m/>
    <m/>
    <n v="15000"/>
    <m/>
    <m/>
    <m/>
    <n v="6000"/>
    <n v="6000"/>
    <m/>
    <m/>
    <m/>
    <n v="3000"/>
    <n v="3000"/>
    <m/>
    <m/>
    <n v="6000"/>
    <m/>
    <n v="6000"/>
    <n v="15000"/>
    <s v="SI"/>
    <n v="0"/>
  </r>
  <r>
    <s v="001 Dirección y Coordinación"/>
    <s v="Dirección y Coordinación"/>
    <x v="0"/>
    <s v="Gestionar los procesos administrativos de funcionamiento de la Seprem"/>
    <s v="Tinta T544120-Al; Color:  Negro; Uso:  Impresora;"/>
    <n v="30"/>
    <s v="Unidad"/>
    <n v="267"/>
    <n v="107037"/>
    <n v="11"/>
    <n v="100"/>
    <s v="Dirección Administrativa"/>
    <n v="2900"/>
    <m/>
    <m/>
    <m/>
    <m/>
    <m/>
    <m/>
    <m/>
    <m/>
    <m/>
    <m/>
    <m/>
    <m/>
    <m/>
    <m/>
    <m/>
    <m/>
    <m/>
    <m/>
    <m/>
    <m/>
    <m/>
    <m/>
    <m/>
    <m/>
    <m/>
    <m/>
    <m/>
    <m/>
    <m/>
    <m/>
    <m/>
    <m/>
    <m/>
    <m/>
    <m/>
    <m/>
    <m/>
    <m/>
    <m/>
    <m/>
    <m/>
    <m/>
    <m/>
    <m/>
    <m/>
    <m/>
    <m/>
    <m/>
    <m/>
    <m/>
    <m/>
    <m/>
    <m/>
    <m/>
    <m/>
    <m/>
    <m/>
    <m/>
    <m/>
    <m/>
    <m/>
    <m/>
    <m/>
    <m/>
    <m/>
    <m/>
    <m/>
    <m/>
    <m/>
    <m/>
    <m/>
    <m/>
    <m/>
    <m/>
    <m/>
    <m/>
    <m/>
    <m/>
    <m/>
    <m/>
    <m/>
    <m/>
    <n v="3000"/>
    <m/>
    <m/>
    <m/>
    <n v="1000"/>
    <n v="1000"/>
    <m/>
    <m/>
    <m/>
    <n v="1000"/>
    <n v="1000"/>
    <m/>
    <m/>
    <n v="1000"/>
    <m/>
    <n v="1000"/>
    <n v="3000"/>
    <s v="SI"/>
    <n v="0"/>
  </r>
  <r>
    <s v="001 Dirección y Coordinación"/>
    <s v="Dirección y Coordinación"/>
    <x v="0"/>
    <s v="Gestionar los procesos administrativos de funcionamiento de la Seprem"/>
    <s v="Tinta T544220-Al; Color:  Cian; Uso:  Impresora;"/>
    <n v="30"/>
    <s v="Unidad"/>
    <n v="267"/>
    <n v="107036"/>
    <n v="11"/>
    <n v="100"/>
    <s v="Dirección Administrativa"/>
    <n v="3100"/>
    <m/>
    <m/>
    <m/>
    <m/>
    <m/>
    <m/>
    <m/>
    <m/>
    <m/>
    <m/>
    <m/>
    <m/>
    <m/>
    <m/>
    <m/>
    <m/>
    <m/>
    <m/>
    <m/>
    <m/>
    <m/>
    <m/>
    <m/>
    <m/>
    <m/>
    <m/>
    <m/>
    <m/>
    <m/>
    <m/>
    <m/>
    <m/>
    <m/>
    <m/>
    <m/>
    <m/>
    <m/>
    <m/>
    <m/>
    <m/>
    <m/>
    <m/>
    <m/>
    <m/>
    <m/>
    <m/>
    <m/>
    <m/>
    <m/>
    <m/>
    <m/>
    <m/>
    <m/>
    <m/>
    <m/>
    <m/>
    <m/>
    <m/>
    <m/>
    <m/>
    <m/>
    <m/>
    <m/>
    <m/>
    <m/>
    <m/>
    <m/>
    <m/>
    <m/>
    <m/>
    <m/>
    <m/>
    <m/>
    <m/>
    <m/>
    <m/>
    <m/>
    <m/>
    <m/>
    <m/>
    <m/>
    <m/>
    <n v="3000"/>
    <m/>
    <m/>
    <m/>
    <n v="1000"/>
    <n v="1000"/>
    <m/>
    <m/>
    <m/>
    <n v="1000"/>
    <n v="1000"/>
    <m/>
    <m/>
    <n v="1000"/>
    <m/>
    <n v="1000"/>
    <n v="3000"/>
    <s v="SI"/>
    <n v="0"/>
  </r>
  <r>
    <s v="001 Dirección y Coordinación"/>
    <s v="Dirección y Coordinación"/>
    <x v="0"/>
    <s v="Gestionar los procesos administrativos de funcionamiento de la Seprem"/>
    <s v="Tinta T544320-Al; Color:  Magenta; Uso:  Impresora;"/>
    <n v="30"/>
    <s v="Unidad"/>
    <n v="267"/>
    <n v="107035"/>
    <n v="11"/>
    <n v="100"/>
    <s v="Dirección Administrativa"/>
    <n v="3200"/>
    <m/>
    <m/>
    <m/>
    <m/>
    <m/>
    <m/>
    <m/>
    <m/>
    <m/>
    <m/>
    <m/>
    <m/>
    <m/>
    <m/>
    <m/>
    <m/>
    <m/>
    <m/>
    <m/>
    <m/>
    <m/>
    <m/>
    <m/>
    <m/>
    <m/>
    <m/>
    <m/>
    <m/>
    <m/>
    <m/>
    <m/>
    <m/>
    <m/>
    <m/>
    <m/>
    <m/>
    <m/>
    <m/>
    <m/>
    <m/>
    <m/>
    <m/>
    <m/>
    <m/>
    <m/>
    <m/>
    <m/>
    <m/>
    <m/>
    <m/>
    <m/>
    <m/>
    <m/>
    <m/>
    <m/>
    <m/>
    <m/>
    <m/>
    <m/>
    <m/>
    <m/>
    <m/>
    <m/>
    <m/>
    <m/>
    <m/>
    <m/>
    <m/>
    <m/>
    <m/>
    <m/>
    <m/>
    <m/>
    <m/>
    <m/>
    <m/>
    <m/>
    <m/>
    <m/>
    <m/>
    <m/>
    <m/>
    <n v="3000"/>
    <m/>
    <m/>
    <m/>
    <n v="1000"/>
    <n v="1000"/>
    <m/>
    <m/>
    <m/>
    <n v="1000"/>
    <n v="1000"/>
    <m/>
    <m/>
    <n v="1000"/>
    <m/>
    <n v="1000"/>
    <n v="3000"/>
    <s v="SI"/>
    <n v="0"/>
  </r>
  <r>
    <s v="001 Dirección y Coordinación"/>
    <s v="Dirección y Coordinación"/>
    <x v="0"/>
    <s v="Gestionar los procesos administrativos de funcionamiento de la Seprem"/>
    <s v="Tinta T544320-Al; Color:  Magenta; Uso:  Impresora;"/>
    <n v="30"/>
    <s v="Unidad"/>
    <n v="267"/>
    <n v="107034"/>
    <n v="11"/>
    <n v="100"/>
    <s v="Dirección Administrativa"/>
    <n v="0"/>
    <m/>
    <m/>
    <m/>
    <m/>
    <m/>
    <m/>
    <m/>
    <m/>
    <m/>
    <m/>
    <m/>
    <m/>
    <m/>
    <m/>
    <m/>
    <m/>
    <m/>
    <n v="3000"/>
    <m/>
    <m/>
    <m/>
    <m/>
    <m/>
    <m/>
    <m/>
    <m/>
    <m/>
    <m/>
    <m/>
    <m/>
    <m/>
    <m/>
    <m/>
    <m/>
    <m/>
    <m/>
    <m/>
    <m/>
    <m/>
    <m/>
    <m/>
    <m/>
    <m/>
    <m/>
    <n v="-500"/>
    <m/>
    <m/>
    <m/>
    <m/>
    <m/>
    <m/>
    <m/>
    <m/>
    <m/>
    <m/>
    <m/>
    <m/>
    <m/>
    <m/>
    <m/>
    <m/>
    <m/>
    <m/>
    <m/>
    <m/>
    <m/>
    <m/>
    <m/>
    <m/>
    <m/>
    <m/>
    <m/>
    <m/>
    <m/>
    <m/>
    <m/>
    <m/>
    <m/>
    <m/>
    <m/>
    <m/>
    <m/>
    <n v="2500"/>
    <m/>
    <m/>
    <m/>
    <n v="1274"/>
    <n v="1274"/>
    <m/>
    <m/>
    <m/>
    <n v="648"/>
    <n v="648"/>
    <m/>
    <m/>
    <n v="578"/>
    <m/>
    <n v="578"/>
    <n v="2500"/>
    <s v="SI"/>
    <n v="0"/>
  </r>
  <r>
    <s v="001 Dirección y Coordinación"/>
    <s v="Dirección y Coordinación"/>
    <x v="0"/>
    <s v="Gestionar los procesos administrativos de funcionamiento de la Seprem"/>
    <s v="Tóner Código: Cb435a; Color: Negro;Uso: Impresora"/>
    <n v="4"/>
    <s v="Unidad"/>
    <n v="267"/>
    <n v="107208"/>
    <n v="11"/>
    <n v="550"/>
    <s v="Dirección Administrativa"/>
    <n v="0"/>
    <m/>
    <m/>
    <m/>
    <m/>
    <m/>
    <m/>
    <m/>
    <m/>
    <m/>
    <m/>
    <m/>
    <m/>
    <m/>
    <m/>
    <m/>
    <m/>
    <m/>
    <n v="2000"/>
    <m/>
    <m/>
    <m/>
    <m/>
    <m/>
    <m/>
    <m/>
    <m/>
    <m/>
    <m/>
    <m/>
    <m/>
    <m/>
    <m/>
    <m/>
    <m/>
    <m/>
    <m/>
    <m/>
    <m/>
    <m/>
    <m/>
    <m/>
    <m/>
    <m/>
    <m/>
    <m/>
    <n v="656"/>
    <m/>
    <m/>
    <m/>
    <m/>
    <m/>
    <m/>
    <m/>
    <m/>
    <m/>
    <m/>
    <m/>
    <m/>
    <m/>
    <m/>
    <m/>
    <m/>
    <m/>
    <m/>
    <m/>
    <m/>
    <m/>
    <m/>
    <m/>
    <m/>
    <m/>
    <m/>
    <m/>
    <m/>
    <m/>
    <m/>
    <m/>
    <m/>
    <m/>
    <m/>
    <m/>
    <m/>
    <n v="2856"/>
    <m/>
    <m/>
    <m/>
    <n v="900"/>
    <n v="900"/>
    <m/>
    <m/>
    <m/>
    <n v="1056"/>
    <n v="1056"/>
    <m/>
    <m/>
    <n v="900"/>
    <m/>
    <n v="900"/>
    <n v="2856"/>
    <s v="SI"/>
    <n v="0"/>
  </r>
  <r>
    <s v="001 Dirección y Coordinación"/>
    <s v="Dirección y Coordinación"/>
    <x v="0"/>
    <s v="Gestionar los procesos administrativos de funcionamiento de la Seprem"/>
    <s v="Tóner Ce310a; Color:  Negro; Uso:  Impresora;"/>
    <n v="13"/>
    <s v="Unidad"/>
    <n v="267"/>
    <n v="107091"/>
    <n v="11"/>
    <n v="215.38461538461539"/>
    <s v="Dirección Administrativa"/>
    <n v="10400"/>
    <m/>
    <m/>
    <m/>
    <m/>
    <m/>
    <m/>
    <m/>
    <m/>
    <m/>
    <m/>
    <m/>
    <m/>
    <m/>
    <m/>
    <m/>
    <m/>
    <n v="0"/>
    <m/>
    <m/>
    <m/>
    <m/>
    <m/>
    <m/>
    <m/>
    <m/>
    <m/>
    <m/>
    <m/>
    <m/>
    <m/>
    <m/>
    <m/>
    <m/>
    <m/>
    <m/>
    <m/>
    <m/>
    <m/>
    <m/>
    <m/>
    <m/>
    <m/>
    <m/>
    <m/>
    <m/>
    <n v="2800"/>
    <m/>
    <m/>
    <m/>
    <m/>
    <m/>
    <m/>
    <m/>
    <m/>
    <m/>
    <m/>
    <m/>
    <m/>
    <m/>
    <m/>
    <m/>
    <m/>
    <m/>
    <m/>
    <m/>
    <m/>
    <m/>
    <m/>
    <m/>
    <m/>
    <m/>
    <m/>
    <m/>
    <m/>
    <m/>
    <m/>
    <m/>
    <m/>
    <m/>
    <m/>
    <m/>
    <m/>
    <n v="2800"/>
    <m/>
    <m/>
    <m/>
    <n v="822"/>
    <n v="822"/>
    <m/>
    <m/>
    <m/>
    <m/>
    <n v="0"/>
    <m/>
    <n v="0"/>
    <n v="1978"/>
    <m/>
    <n v="1978"/>
    <n v="2800"/>
    <s v="SI"/>
    <n v="0"/>
  </r>
  <r>
    <s v="001 Dirección y Coordinación"/>
    <s v="Dirección y Coordinación"/>
    <x v="0"/>
    <s v="Gestionar los procesos administrativos de funcionamiento de la Seprem"/>
    <s v="Tóner Ce314a; Color:  Negro; Uso:  Impresora;"/>
    <n v="5"/>
    <s v="Unidad"/>
    <n v="267"/>
    <n v="107843"/>
    <n v="11"/>
    <n v="29.6"/>
    <s v="Dirección Administrativa"/>
    <n v="2500"/>
    <m/>
    <m/>
    <m/>
    <m/>
    <m/>
    <m/>
    <m/>
    <m/>
    <m/>
    <m/>
    <m/>
    <m/>
    <m/>
    <m/>
    <m/>
    <m/>
    <n v="0"/>
    <m/>
    <m/>
    <m/>
    <m/>
    <m/>
    <m/>
    <m/>
    <m/>
    <m/>
    <m/>
    <m/>
    <m/>
    <m/>
    <m/>
    <m/>
    <m/>
    <m/>
    <m/>
    <m/>
    <m/>
    <m/>
    <m/>
    <m/>
    <m/>
    <m/>
    <m/>
    <m/>
    <m/>
    <n v="148"/>
    <m/>
    <m/>
    <m/>
    <m/>
    <m/>
    <m/>
    <m/>
    <m/>
    <m/>
    <m/>
    <m/>
    <m/>
    <m/>
    <m/>
    <m/>
    <m/>
    <m/>
    <m/>
    <m/>
    <m/>
    <m/>
    <m/>
    <m/>
    <m/>
    <m/>
    <m/>
    <m/>
    <m/>
    <m/>
    <m/>
    <m/>
    <m/>
    <m/>
    <m/>
    <m/>
    <m/>
    <n v="148"/>
    <m/>
    <m/>
    <m/>
    <n v="0"/>
    <n v="0"/>
    <m/>
    <m/>
    <m/>
    <m/>
    <n v="0"/>
    <m/>
    <n v="0"/>
    <n v="148"/>
    <m/>
    <n v="148"/>
    <n v="148"/>
    <s v="SI"/>
    <n v="0"/>
  </r>
  <r>
    <s v="001 Dirección y Coordinación"/>
    <s v="Dirección y Coordinación"/>
    <x v="0"/>
    <s v="Gestionar los procesos administrativos de funcionamiento de la Seprem"/>
    <s v="Tinta Gi-190;  Color: Negro;  Uso: Impresora; "/>
    <n v="20"/>
    <s v="Unidad"/>
    <n v="267"/>
    <n v="106796"/>
    <n v="11"/>
    <n v="7.3"/>
    <s v="Dirección Administrativa"/>
    <n v="2000"/>
    <m/>
    <m/>
    <m/>
    <m/>
    <m/>
    <m/>
    <m/>
    <m/>
    <m/>
    <m/>
    <m/>
    <m/>
    <m/>
    <m/>
    <m/>
    <m/>
    <n v="0"/>
    <m/>
    <m/>
    <m/>
    <m/>
    <m/>
    <m/>
    <m/>
    <m/>
    <m/>
    <m/>
    <m/>
    <m/>
    <m/>
    <m/>
    <m/>
    <m/>
    <m/>
    <m/>
    <m/>
    <m/>
    <m/>
    <m/>
    <m/>
    <m/>
    <m/>
    <m/>
    <m/>
    <m/>
    <n v="146"/>
    <m/>
    <m/>
    <m/>
    <m/>
    <m/>
    <m/>
    <m/>
    <m/>
    <m/>
    <m/>
    <m/>
    <m/>
    <m/>
    <m/>
    <m/>
    <m/>
    <m/>
    <m/>
    <m/>
    <m/>
    <m/>
    <m/>
    <m/>
    <m/>
    <m/>
    <m/>
    <m/>
    <m/>
    <m/>
    <m/>
    <m/>
    <m/>
    <m/>
    <m/>
    <m/>
    <m/>
    <n v="146"/>
    <m/>
    <m/>
    <m/>
    <n v="0"/>
    <n v="0"/>
    <m/>
    <m/>
    <m/>
    <m/>
    <n v="0"/>
    <m/>
    <n v="0"/>
    <n v="146"/>
    <m/>
    <n v="146"/>
    <n v="146"/>
    <s v="SI"/>
    <n v="0"/>
  </r>
  <r>
    <s v="001 Dirección y Coordinación"/>
    <s v="Dirección y Coordinación"/>
    <x v="0"/>
    <s v="Gestionar los procesos administrativos de funcionamiento de la Seprem"/>
    <s v="Tinta Gi-190c;  Color: Cian;  Uso: Impresora; "/>
    <n v="20"/>
    <s v="Unidad"/>
    <n v="267"/>
    <n v="106797"/>
    <n v="11"/>
    <n v="0"/>
    <s v="Dirección Administrativa"/>
    <n v="2000"/>
    <m/>
    <m/>
    <m/>
    <m/>
    <m/>
    <m/>
    <m/>
    <m/>
    <m/>
    <m/>
    <m/>
    <m/>
    <m/>
    <m/>
    <m/>
    <m/>
    <n v="0"/>
    <m/>
    <m/>
    <m/>
    <m/>
    <m/>
    <m/>
    <m/>
    <m/>
    <m/>
    <m/>
    <m/>
    <m/>
    <m/>
    <m/>
    <m/>
    <m/>
    <m/>
    <m/>
    <m/>
    <m/>
    <m/>
    <m/>
    <m/>
    <m/>
    <m/>
    <m/>
    <m/>
    <m/>
    <m/>
    <m/>
    <m/>
    <m/>
    <m/>
    <m/>
    <m/>
    <m/>
    <m/>
    <m/>
    <m/>
    <m/>
    <m/>
    <m/>
    <m/>
    <m/>
    <m/>
    <m/>
    <m/>
    <m/>
    <m/>
    <m/>
    <m/>
    <m/>
    <m/>
    <m/>
    <m/>
    <m/>
    <m/>
    <m/>
    <m/>
    <m/>
    <m/>
    <m/>
    <m/>
    <m/>
    <m/>
    <n v="0"/>
    <m/>
    <m/>
    <m/>
    <n v="0"/>
    <n v="0"/>
    <m/>
    <m/>
    <m/>
    <m/>
    <n v="0"/>
    <m/>
    <n v="0"/>
    <m/>
    <m/>
    <n v="0"/>
    <n v="0"/>
    <s v="SI"/>
    <n v="0"/>
  </r>
  <r>
    <s v="001 Dirección y Coordinación"/>
    <s v="Dirección y Coordinación"/>
    <x v="0"/>
    <s v="Gestionar los procesos administrativos de funcionamiento de la Seprem"/>
    <s v="Tinta Gi-190m;  Color: Magenta;  Uso: Impresora; "/>
    <n v="20"/>
    <s v="Unidad"/>
    <n v="267"/>
    <n v="106798"/>
    <n v="11"/>
    <n v="0"/>
    <s v="Dirección Administrativa"/>
    <n v="2000"/>
    <m/>
    <m/>
    <m/>
    <m/>
    <m/>
    <m/>
    <m/>
    <m/>
    <m/>
    <m/>
    <m/>
    <m/>
    <m/>
    <m/>
    <m/>
    <m/>
    <n v="0"/>
    <m/>
    <m/>
    <m/>
    <m/>
    <m/>
    <m/>
    <m/>
    <m/>
    <m/>
    <m/>
    <m/>
    <m/>
    <m/>
    <m/>
    <m/>
    <m/>
    <m/>
    <m/>
    <m/>
    <m/>
    <m/>
    <m/>
    <m/>
    <m/>
    <m/>
    <m/>
    <m/>
    <m/>
    <m/>
    <m/>
    <m/>
    <m/>
    <m/>
    <m/>
    <m/>
    <m/>
    <m/>
    <m/>
    <m/>
    <m/>
    <m/>
    <m/>
    <m/>
    <m/>
    <m/>
    <m/>
    <m/>
    <m/>
    <m/>
    <m/>
    <m/>
    <m/>
    <m/>
    <m/>
    <m/>
    <m/>
    <m/>
    <m/>
    <m/>
    <m/>
    <m/>
    <m/>
    <m/>
    <m/>
    <m/>
    <n v="0"/>
    <m/>
    <m/>
    <m/>
    <n v="0"/>
    <n v="0"/>
    <m/>
    <m/>
    <m/>
    <m/>
    <n v="0"/>
    <m/>
    <n v="0"/>
    <m/>
    <m/>
    <n v="0"/>
    <n v="0"/>
    <s v="SI"/>
    <n v="0"/>
  </r>
  <r>
    <s v="001 Dirección y Coordinación"/>
    <s v="Dirección y Coordinación"/>
    <x v="0"/>
    <s v="Gestionar los procesos administrativos de funcionamiento de la Seprem"/>
    <s v="Tinta Gi-190y;  Color: Amarillo;  Uso: Impresora; "/>
    <n v="20"/>
    <s v="Unidad"/>
    <n v="267"/>
    <n v="106799"/>
    <n v="11"/>
    <n v="0"/>
    <s v="Dirección Administrativa"/>
    <n v="2000"/>
    <m/>
    <m/>
    <m/>
    <m/>
    <m/>
    <m/>
    <m/>
    <m/>
    <m/>
    <m/>
    <m/>
    <m/>
    <m/>
    <m/>
    <m/>
    <m/>
    <n v="0"/>
    <m/>
    <m/>
    <m/>
    <m/>
    <m/>
    <m/>
    <m/>
    <m/>
    <m/>
    <m/>
    <m/>
    <m/>
    <m/>
    <m/>
    <m/>
    <m/>
    <m/>
    <m/>
    <m/>
    <m/>
    <m/>
    <m/>
    <m/>
    <m/>
    <m/>
    <m/>
    <m/>
    <m/>
    <m/>
    <m/>
    <m/>
    <m/>
    <m/>
    <m/>
    <m/>
    <m/>
    <m/>
    <m/>
    <m/>
    <m/>
    <m/>
    <m/>
    <m/>
    <m/>
    <m/>
    <m/>
    <m/>
    <m/>
    <m/>
    <m/>
    <m/>
    <m/>
    <m/>
    <m/>
    <m/>
    <m/>
    <m/>
    <m/>
    <m/>
    <m/>
    <m/>
    <m/>
    <m/>
    <m/>
    <m/>
    <n v="0"/>
    <m/>
    <m/>
    <m/>
    <n v="0"/>
    <n v="0"/>
    <m/>
    <m/>
    <m/>
    <m/>
    <n v="0"/>
    <m/>
    <n v="0"/>
    <m/>
    <m/>
    <n v="0"/>
    <n v="0"/>
    <s v="SI"/>
    <n v="0"/>
  </r>
  <r>
    <s v="001 Dirección y Coordinación"/>
    <s v="Dirección y Coordinación"/>
    <x v="0"/>
    <s v="Gestionar los procesos administrativos de funcionamiento de la Seprem"/>
    <s v="Tinta T6641; Color:  Negro; Uso:  Impresora;"/>
    <n v="20"/>
    <s v="Unidad"/>
    <n v="267"/>
    <n v="106554"/>
    <n v="11"/>
    <n v="0"/>
    <s v="Dirección Administrativa"/>
    <n v="2000"/>
    <m/>
    <m/>
    <m/>
    <m/>
    <m/>
    <m/>
    <m/>
    <m/>
    <m/>
    <m/>
    <m/>
    <m/>
    <m/>
    <m/>
    <m/>
    <m/>
    <n v="0"/>
    <m/>
    <m/>
    <m/>
    <m/>
    <m/>
    <m/>
    <m/>
    <m/>
    <m/>
    <m/>
    <m/>
    <m/>
    <m/>
    <m/>
    <m/>
    <m/>
    <m/>
    <m/>
    <m/>
    <m/>
    <m/>
    <m/>
    <m/>
    <m/>
    <m/>
    <m/>
    <m/>
    <m/>
    <m/>
    <m/>
    <m/>
    <m/>
    <m/>
    <m/>
    <m/>
    <m/>
    <m/>
    <m/>
    <m/>
    <m/>
    <m/>
    <m/>
    <m/>
    <m/>
    <m/>
    <m/>
    <m/>
    <m/>
    <m/>
    <m/>
    <m/>
    <m/>
    <m/>
    <m/>
    <m/>
    <m/>
    <m/>
    <m/>
    <m/>
    <m/>
    <m/>
    <m/>
    <m/>
    <m/>
    <m/>
    <n v="0"/>
    <m/>
    <m/>
    <m/>
    <n v="0"/>
    <n v="0"/>
    <m/>
    <m/>
    <m/>
    <m/>
    <n v="0"/>
    <m/>
    <n v="0"/>
    <m/>
    <m/>
    <n v="0"/>
    <n v="0"/>
    <s v="SI"/>
    <n v="0"/>
  </r>
  <r>
    <s v="001 Dirección y Coordinación"/>
    <s v="Dirección y Coordinación"/>
    <x v="0"/>
    <s v="Gestionar los procesos administrativos de funcionamiento de la Seprem"/>
    <s v="bolsa para basura extragrande"/>
    <n v="75"/>
    <s v="Rollo"/>
    <n v="268"/>
    <n v="10282"/>
    <n v="11"/>
    <n v="13.333333333333334"/>
    <s v="Dirección Administrativa"/>
    <n v="3000"/>
    <m/>
    <m/>
    <m/>
    <m/>
    <m/>
    <m/>
    <m/>
    <m/>
    <m/>
    <m/>
    <m/>
    <m/>
    <m/>
    <m/>
    <m/>
    <m/>
    <m/>
    <m/>
    <m/>
    <m/>
    <m/>
    <m/>
    <m/>
    <m/>
    <m/>
    <m/>
    <m/>
    <m/>
    <m/>
    <m/>
    <m/>
    <m/>
    <m/>
    <m/>
    <m/>
    <m/>
    <m/>
    <m/>
    <m/>
    <m/>
    <m/>
    <m/>
    <m/>
    <m/>
    <n v="-2000"/>
    <m/>
    <m/>
    <m/>
    <m/>
    <m/>
    <m/>
    <m/>
    <m/>
    <m/>
    <m/>
    <m/>
    <m/>
    <m/>
    <m/>
    <m/>
    <m/>
    <m/>
    <m/>
    <m/>
    <m/>
    <m/>
    <m/>
    <m/>
    <m/>
    <m/>
    <m/>
    <m/>
    <m/>
    <m/>
    <m/>
    <m/>
    <m/>
    <m/>
    <m/>
    <m/>
    <m/>
    <m/>
    <n v="1000"/>
    <m/>
    <m/>
    <n v="0"/>
    <m/>
    <n v="0"/>
    <m/>
    <m/>
    <n v="0"/>
    <m/>
    <n v="0"/>
    <m/>
    <m/>
    <n v="1000"/>
    <m/>
    <n v="1000"/>
    <n v="1000"/>
    <s v="SI"/>
    <n v="0"/>
  </r>
  <r>
    <s v="001 Dirección y Coordinación"/>
    <s v="Dirección y Coordinación"/>
    <x v="0"/>
    <s v="Gestionar los procesos administrativos de funcionamiento de la Seprem"/>
    <s v="bolsa para basura grande"/>
    <n v="150"/>
    <s v="Rollo"/>
    <n v="268"/>
    <n v="4830"/>
    <n v="11"/>
    <n v="8"/>
    <s v="Dirección Administrativa"/>
    <n v="3000"/>
    <m/>
    <m/>
    <m/>
    <m/>
    <m/>
    <m/>
    <m/>
    <m/>
    <m/>
    <m/>
    <m/>
    <m/>
    <m/>
    <m/>
    <m/>
    <m/>
    <m/>
    <m/>
    <m/>
    <m/>
    <m/>
    <m/>
    <m/>
    <m/>
    <m/>
    <m/>
    <m/>
    <m/>
    <m/>
    <m/>
    <m/>
    <m/>
    <m/>
    <m/>
    <m/>
    <m/>
    <m/>
    <m/>
    <m/>
    <m/>
    <m/>
    <m/>
    <m/>
    <m/>
    <n v="-1800"/>
    <m/>
    <m/>
    <m/>
    <m/>
    <m/>
    <m/>
    <m/>
    <m/>
    <m/>
    <m/>
    <m/>
    <m/>
    <m/>
    <m/>
    <m/>
    <m/>
    <m/>
    <m/>
    <m/>
    <m/>
    <m/>
    <m/>
    <m/>
    <m/>
    <m/>
    <m/>
    <m/>
    <m/>
    <m/>
    <m/>
    <m/>
    <m/>
    <m/>
    <m/>
    <m/>
    <m/>
    <m/>
    <n v="1200"/>
    <m/>
    <m/>
    <n v="0"/>
    <m/>
    <n v="0"/>
    <m/>
    <n v="200"/>
    <n v="0"/>
    <m/>
    <n v="200"/>
    <m/>
    <m/>
    <n v="1000"/>
    <m/>
    <n v="1000"/>
    <n v="1200"/>
    <s v="SI"/>
    <n v="0"/>
  </r>
  <r>
    <s v="001 Dirección y Coordinación"/>
    <s v="Dirección y Coordinación"/>
    <x v="0"/>
    <s v="Gestionar los procesos administrativos de funcionamiento de la Seprem"/>
    <s v="bolsa para basura pequeña"/>
    <n v="300"/>
    <s v="Rollo"/>
    <n v="268"/>
    <n v="4831"/>
    <n v="11"/>
    <n v="0.80666666666666664"/>
    <s v="Dirección Administrativa"/>
    <n v="3000"/>
    <m/>
    <m/>
    <m/>
    <m/>
    <m/>
    <m/>
    <m/>
    <m/>
    <m/>
    <m/>
    <m/>
    <m/>
    <m/>
    <m/>
    <m/>
    <m/>
    <m/>
    <m/>
    <m/>
    <m/>
    <m/>
    <m/>
    <m/>
    <m/>
    <m/>
    <m/>
    <m/>
    <m/>
    <m/>
    <m/>
    <m/>
    <m/>
    <m/>
    <m/>
    <m/>
    <m/>
    <m/>
    <m/>
    <m/>
    <m/>
    <m/>
    <m/>
    <m/>
    <m/>
    <n v="-2758"/>
    <m/>
    <m/>
    <m/>
    <m/>
    <m/>
    <m/>
    <m/>
    <m/>
    <m/>
    <m/>
    <m/>
    <m/>
    <m/>
    <m/>
    <m/>
    <m/>
    <m/>
    <m/>
    <m/>
    <m/>
    <m/>
    <m/>
    <m/>
    <m/>
    <m/>
    <m/>
    <m/>
    <m/>
    <m/>
    <m/>
    <m/>
    <m/>
    <m/>
    <m/>
    <m/>
    <m/>
    <m/>
    <n v="242"/>
    <m/>
    <m/>
    <n v="0"/>
    <m/>
    <n v="0"/>
    <m/>
    <m/>
    <n v="242"/>
    <m/>
    <n v="242"/>
    <m/>
    <m/>
    <n v="0"/>
    <m/>
    <n v="0"/>
    <n v="242"/>
    <s v="SI"/>
    <n v="0"/>
  </r>
  <r>
    <s v="001 Dirección y Coordinación"/>
    <s v="Dirección y Coordinación"/>
    <x v="0"/>
    <s v="Gestionar los procesos administrativos de funcionamiento de la Seprem"/>
    <s v="Funda "/>
    <n v="20"/>
    <s v="Paquete"/>
    <n v="268"/>
    <n v="13518"/>
    <n v="11"/>
    <n v="52"/>
    <s v="Dirección Administrativa"/>
    <n v="2000"/>
    <m/>
    <m/>
    <m/>
    <m/>
    <m/>
    <m/>
    <m/>
    <m/>
    <m/>
    <m/>
    <m/>
    <m/>
    <m/>
    <m/>
    <m/>
    <m/>
    <m/>
    <m/>
    <m/>
    <m/>
    <m/>
    <m/>
    <m/>
    <m/>
    <m/>
    <m/>
    <m/>
    <m/>
    <m/>
    <m/>
    <m/>
    <m/>
    <m/>
    <m/>
    <m/>
    <m/>
    <m/>
    <m/>
    <m/>
    <m/>
    <m/>
    <m/>
    <m/>
    <m/>
    <n v="-960"/>
    <m/>
    <m/>
    <m/>
    <m/>
    <m/>
    <m/>
    <m/>
    <m/>
    <m/>
    <m/>
    <m/>
    <m/>
    <m/>
    <m/>
    <m/>
    <m/>
    <m/>
    <m/>
    <m/>
    <m/>
    <m/>
    <m/>
    <m/>
    <m/>
    <m/>
    <m/>
    <m/>
    <m/>
    <m/>
    <m/>
    <m/>
    <m/>
    <m/>
    <m/>
    <m/>
    <m/>
    <m/>
    <n v="1040"/>
    <m/>
    <n v="0"/>
    <m/>
    <n v="1000"/>
    <n v="1000"/>
    <m/>
    <m/>
    <m/>
    <n v="0"/>
    <n v="0"/>
    <m/>
    <m/>
    <n v="40"/>
    <m/>
    <n v="40"/>
    <n v="1040"/>
    <s v="SI"/>
    <n v="0"/>
  </r>
  <r>
    <s v="001 Dirección y Coordinación"/>
    <s v="Dirección y Coordinación"/>
    <x v="0"/>
    <s v="Gestionar los procesos administrativos de funcionamiento de la Seprem"/>
    <s v="peine"/>
    <n v="16"/>
    <s v="Caja"/>
    <n v="268"/>
    <n v="22203"/>
    <n v="11"/>
    <n v="562.5"/>
    <s v="Dirección Administrativa"/>
    <n v="4000"/>
    <m/>
    <m/>
    <m/>
    <m/>
    <m/>
    <m/>
    <m/>
    <m/>
    <m/>
    <m/>
    <m/>
    <m/>
    <m/>
    <m/>
    <m/>
    <m/>
    <m/>
    <m/>
    <m/>
    <m/>
    <m/>
    <m/>
    <m/>
    <m/>
    <m/>
    <m/>
    <m/>
    <m/>
    <m/>
    <m/>
    <m/>
    <m/>
    <m/>
    <m/>
    <m/>
    <m/>
    <m/>
    <m/>
    <m/>
    <m/>
    <m/>
    <m/>
    <m/>
    <m/>
    <n v="5000"/>
    <m/>
    <m/>
    <m/>
    <m/>
    <m/>
    <m/>
    <m/>
    <m/>
    <m/>
    <m/>
    <m/>
    <m/>
    <m/>
    <m/>
    <m/>
    <m/>
    <m/>
    <m/>
    <m/>
    <m/>
    <m/>
    <m/>
    <m/>
    <m/>
    <m/>
    <m/>
    <m/>
    <m/>
    <m/>
    <m/>
    <m/>
    <m/>
    <m/>
    <m/>
    <m/>
    <m/>
    <m/>
    <n v="9000"/>
    <m/>
    <m/>
    <m/>
    <n v="2000"/>
    <n v="2000"/>
    <m/>
    <n v="2000"/>
    <m/>
    <n v="0"/>
    <n v="2000"/>
    <m/>
    <m/>
    <n v="5000"/>
    <m/>
    <n v="5000"/>
    <n v="9000"/>
    <s v="SI"/>
    <n v="0"/>
  </r>
  <r>
    <s v="001 Dirección y Coordinación"/>
    <s v="Dirección y Coordinación"/>
    <x v="0"/>
    <s v="Gestionar los procesos administrativos de funcionamiento de la Seprem"/>
    <s v="Archivador"/>
    <n v="1"/>
    <s v="Unidad"/>
    <n v="268"/>
    <n v="54784"/>
    <n v="11"/>
    <n v="0"/>
    <s v="Dirección Administrativa"/>
    <n v="0"/>
    <m/>
    <m/>
    <m/>
    <m/>
    <m/>
    <m/>
    <m/>
    <m/>
    <m/>
    <m/>
    <m/>
    <m/>
    <m/>
    <m/>
    <m/>
    <m/>
    <m/>
    <m/>
    <m/>
    <m/>
    <m/>
    <m/>
    <m/>
    <m/>
    <m/>
    <m/>
    <m/>
    <m/>
    <m/>
    <m/>
    <m/>
    <m/>
    <m/>
    <m/>
    <m/>
    <m/>
    <m/>
    <m/>
    <m/>
    <m/>
    <m/>
    <m/>
    <m/>
    <m/>
    <m/>
    <m/>
    <m/>
    <m/>
    <m/>
    <m/>
    <m/>
    <m/>
    <m/>
    <m/>
    <m/>
    <m/>
    <m/>
    <m/>
    <m/>
    <m/>
    <m/>
    <m/>
    <m/>
    <m/>
    <m/>
    <m/>
    <m/>
    <m/>
    <m/>
    <m/>
    <m/>
    <m/>
    <m/>
    <m/>
    <m/>
    <m/>
    <m/>
    <m/>
    <m/>
    <m/>
    <m/>
    <m/>
    <n v="0"/>
    <m/>
    <m/>
    <m/>
    <m/>
    <n v="0"/>
    <m/>
    <m/>
    <m/>
    <m/>
    <n v="0"/>
    <m/>
    <m/>
    <m/>
    <m/>
    <n v="0"/>
    <n v="0"/>
    <s v="SI"/>
    <n v="0"/>
  </r>
  <r>
    <s v="001 Dirección y Coordinación"/>
    <s v="Dirección y Coordinación"/>
    <x v="0"/>
    <s v="Gestionar los procesos administrativos de funcionamiento de la Seprem"/>
    <s v="Archivador"/>
    <n v="3"/>
    <s v="Unidad"/>
    <n v="268"/>
    <n v="98199"/>
    <n v="11"/>
    <n v="31"/>
    <s v="Dirección Administrativa"/>
    <n v="0"/>
    <m/>
    <m/>
    <m/>
    <m/>
    <m/>
    <m/>
    <m/>
    <m/>
    <m/>
    <m/>
    <m/>
    <m/>
    <m/>
    <m/>
    <m/>
    <m/>
    <m/>
    <m/>
    <m/>
    <m/>
    <m/>
    <m/>
    <m/>
    <m/>
    <m/>
    <m/>
    <m/>
    <m/>
    <m/>
    <m/>
    <m/>
    <m/>
    <m/>
    <m/>
    <m/>
    <m/>
    <m/>
    <m/>
    <m/>
    <m/>
    <m/>
    <m/>
    <m/>
    <m/>
    <m/>
    <n v="93"/>
    <m/>
    <m/>
    <m/>
    <m/>
    <m/>
    <m/>
    <m/>
    <m/>
    <m/>
    <m/>
    <m/>
    <m/>
    <m/>
    <m/>
    <m/>
    <m/>
    <m/>
    <m/>
    <m/>
    <m/>
    <m/>
    <m/>
    <m/>
    <m/>
    <m/>
    <m/>
    <m/>
    <m/>
    <m/>
    <m/>
    <m/>
    <m/>
    <m/>
    <m/>
    <m/>
    <m/>
    <n v="93"/>
    <m/>
    <m/>
    <m/>
    <m/>
    <n v="0"/>
    <m/>
    <n v="93"/>
    <m/>
    <m/>
    <n v="93"/>
    <m/>
    <m/>
    <m/>
    <m/>
    <n v="0"/>
    <n v="93"/>
    <s v="SI"/>
    <n v="0"/>
  </r>
  <r>
    <s v="001 Dirección y Coordinación"/>
    <s v="Dirección y Coordinación"/>
    <x v="0"/>
    <s v="Gestionar los procesos administrativos de funcionamiento de la Seprem"/>
    <s v="Archivador"/>
    <n v="3"/>
    <s v="Unidad"/>
    <n v="268"/>
    <n v="98200"/>
    <n v="11"/>
    <n v="25"/>
    <s v="Dirección Administrativa"/>
    <n v="0"/>
    <m/>
    <m/>
    <m/>
    <m/>
    <m/>
    <m/>
    <m/>
    <m/>
    <m/>
    <m/>
    <m/>
    <m/>
    <m/>
    <m/>
    <m/>
    <m/>
    <m/>
    <m/>
    <m/>
    <m/>
    <m/>
    <m/>
    <m/>
    <m/>
    <m/>
    <m/>
    <m/>
    <m/>
    <m/>
    <m/>
    <m/>
    <m/>
    <m/>
    <m/>
    <m/>
    <m/>
    <m/>
    <m/>
    <m/>
    <m/>
    <m/>
    <m/>
    <m/>
    <m/>
    <m/>
    <n v="75"/>
    <m/>
    <m/>
    <m/>
    <m/>
    <m/>
    <m/>
    <m/>
    <m/>
    <m/>
    <m/>
    <m/>
    <m/>
    <m/>
    <m/>
    <m/>
    <m/>
    <m/>
    <m/>
    <m/>
    <m/>
    <m/>
    <m/>
    <m/>
    <m/>
    <m/>
    <m/>
    <m/>
    <m/>
    <m/>
    <m/>
    <m/>
    <m/>
    <m/>
    <m/>
    <m/>
    <m/>
    <n v="75"/>
    <m/>
    <m/>
    <m/>
    <m/>
    <n v="0"/>
    <m/>
    <m/>
    <m/>
    <m/>
    <n v="0"/>
    <m/>
    <m/>
    <n v="75"/>
    <m/>
    <n v="75"/>
    <n v="75"/>
    <s v="SI"/>
    <n v="0"/>
  </r>
  <r>
    <s v="001 Dirección y Coordinación"/>
    <s v="Dirección y Coordinación"/>
    <x v="0"/>
    <s v="Gestionar los procesos administrativos de funcionamiento de la Seprem"/>
    <s v="Pastas Plásticas"/>
    <n v="75"/>
    <s v="Paquete"/>
    <n v="268"/>
    <n v="4698"/>
    <n v="11"/>
    <n v="68"/>
    <s v="Dirección Administrativa"/>
    <n v="0"/>
    <m/>
    <m/>
    <m/>
    <m/>
    <m/>
    <m/>
    <m/>
    <m/>
    <m/>
    <m/>
    <m/>
    <m/>
    <m/>
    <m/>
    <m/>
    <m/>
    <m/>
    <m/>
    <m/>
    <m/>
    <m/>
    <m/>
    <m/>
    <m/>
    <m/>
    <m/>
    <m/>
    <m/>
    <m/>
    <m/>
    <m/>
    <m/>
    <m/>
    <m/>
    <m/>
    <m/>
    <m/>
    <m/>
    <m/>
    <m/>
    <m/>
    <m/>
    <m/>
    <m/>
    <m/>
    <n v="5100"/>
    <m/>
    <m/>
    <m/>
    <m/>
    <m/>
    <m/>
    <m/>
    <m/>
    <m/>
    <m/>
    <m/>
    <m/>
    <m/>
    <m/>
    <m/>
    <m/>
    <m/>
    <m/>
    <m/>
    <m/>
    <m/>
    <m/>
    <m/>
    <m/>
    <m/>
    <m/>
    <m/>
    <m/>
    <m/>
    <m/>
    <m/>
    <m/>
    <m/>
    <m/>
    <m/>
    <m/>
    <n v="5100"/>
    <m/>
    <m/>
    <m/>
    <m/>
    <n v="0"/>
    <m/>
    <m/>
    <n v="5100"/>
    <m/>
    <n v="5100"/>
    <m/>
    <m/>
    <m/>
    <m/>
    <n v="0"/>
    <n v="5100"/>
    <s v="SI"/>
    <n v="0"/>
  </r>
  <r>
    <s v="001 Dirección y Coordinación"/>
    <s v="Dirección y Coordinación"/>
    <x v="0"/>
    <s v="Gestionar los procesos administrativos de funcionamiento de la Seprem"/>
    <s v="Archivador"/>
    <n v="1"/>
    <s v="Unidad"/>
    <n v="268"/>
    <n v="54784"/>
    <n v="11"/>
    <n v="24"/>
    <s v="Dirección Administrativa"/>
    <n v="0"/>
    <m/>
    <m/>
    <m/>
    <m/>
    <m/>
    <m/>
    <m/>
    <m/>
    <m/>
    <m/>
    <m/>
    <m/>
    <m/>
    <m/>
    <m/>
    <m/>
    <m/>
    <m/>
    <m/>
    <m/>
    <m/>
    <m/>
    <m/>
    <m/>
    <m/>
    <m/>
    <m/>
    <m/>
    <m/>
    <m/>
    <m/>
    <m/>
    <m/>
    <m/>
    <m/>
    <m/>
    <m/>
    <m/>
    <m/>
    <m/>
    <m/>
    <m/>
    <m/>
    <m/>
    <m/>
    <n v="24"/>
    <m/>
    <m/>
    <m/>
    <m/>
    <m/>
    <m/>
    <m/>
    <m/>
    <m/>
    <m/>
    <m/>
    <m/>
    <m/>
    <m/>
    <m/>
    <m/>
    <m/>
    <m/>
    <m/>
    <m/>
    <m/>
    <m/>
    <m/>
    <m/>
    <m/>
    <m/>
    <m/>
    <m/>
    <m/>
    <m/>
    <m/>
    <m/>
    <m/>
    <m/>
    <m/>
    <m/>
    <n v="24"/>
    <m/>
    <m/>
    <m/>
    <m/>
    <n v="0"/>
    <n v="24"/>
    <m/>
    <m/>
    <m/>
    <n v="24"/>
    <m/>
    <m/>
    <m/>
    <m/>
    <n v="0"/>
    <n v="24"/>
    <s v="SI"/>
    <n v="0"/>
  </r>
  <r>
    <s v="001 Dirección y Coordinación"/>
    <s v="Dirección y Coordinación"/>
    <x v="0"/>
    <s v="Gestionar los procesos administrativos de funcionamiento de la Seprem"/>
    <s v="Folder"/>
    <n v="6"/>
    <s v="Caja"/>
    <n v="268"/>
    <n v="42138"/>
    <n v="11"/>
    <n v="371"/>
    <s v="Dirección Administrativa"/>
    <n v="0"/>
    <m/>
    <m/>
    <m/>
    <m/>
    <m/>
    <m/>
    <m/>
    <m/>
    <m/>
    <m/>
    <m/>
    <m/>
    <m/>
    <m/>
    <m/>
    <m/>
    <m/>
    <m/>
    <m/>
    <m/>
    <m/>
    <m/>
    <m/>
    <m/>
    <m/>
    <m/>
    <m/>
    <m/>
    <m/>
    <m/>
    <m/>
    <m/>
    <m/>
    <m/>
    <m/>
    <m/>
    <m/>
    <m/>
    <m/>
    <m/>
    <m/>
    <m/>
    <m/>
    <m/>
    <m/>
    <n v="2226"/>
    <m/>
    <m/>
    <m/>
    <m/>
    <m/>
    <m/>
    <m/>
    <m/>
    <m/>
    <m/>
    <m/>
    <m/>
    <m/>
    <m/>
    <m/>
    <m/>
    <m/>
    <m/>
    <m/>
    <m/>
    <m/>
    <m/>
    <m/>
    <m/>
    <m/>
    <m/>
    <m/>
    <m/>
    <m/>
    <m/>
    <m/>
    <m/>
    <m/>
    <m/>
    <m/>
    <m/>
    <n v="2226"/>
    <m/>
    <m/>
    <m/>
    <m/>
    <n v="0"/>
    <m/>
    <m/>
    <n v="2226"/>
    <m/>
    <n v="2226"/>
    <m/>
    <m/>
    <m/>
    <m/>
    <n v="0"/>
    <n v="2226"/>
    <s v="SI"/>
    <n v="0"/>
  </r>
  <r>
    <s v="001 Dirección y Coordinación"/>
    <s v="Dirección y Coordinación"/>
    <x v="0"/>
    <s v="Gestionar los procesos administrativos de funcionamiento de la Seprem"/>
    <s v="abrillantador"/>
    <n v="20"/>
    <s v="envase"/>
    <n v="269"/>
    <n v="110541"/>
    <n v="11"/>
    <n v="35.75"/>
    <s v="Dirección Administrativa"/>
    <n v="2000"/>
    <m/>
    <m/>
    <m/>
    <m/>
    <m/>
    <m/>
    <m/>
    <m/>
    <m/>
    <m/>
    <m/>
    <m/>
    <m/>
    <m/>
    <m/>
    <m/>
    <m/>
    <m/>
    <m/>
    <m/>
    <m/>
    <m/>
    <m/>
    <m/>
    <m/>
    <m/>
    <m/>
    <m/>
    <m/>
    <m/>
    <m/>
    <m/>
    <m/>
    <m/>
    <m/>
    <m/>
    <m/>
    <m/>
    <m/>
    <m/>
    <m/>
    <m/>
    <m/>
    <m/>
    <m/>
    <m/>
    <m/>
    <m/>
    <m/>
    <m/>
    <m/>
    <m/>
    <m/>
    <m/>
    <m/>
    <m/>
    <m/>
    <m/>
    <m/>
    <m/>
    <m/>
    <m/>
    <m/>
    <m/>
    <m/>
    <m/>
    <m/>
    <m/>
    <n v="-1285"/>
    <m/>
    <m/>
    <m/>
    <m/>
    <m/>
    <m/>
    <m/>
    <m/>
    <m/>
    <m/>
    <m/>
    <m/>
    <m/>
    <n v="715"/>
    <m/>
    <m/>
    <m/>
    <n v="715"/>
    <n v="715"/>
    <m/>
    <m/>
    <m/>
    <m/>
    <n v="0"/>
    <m/>
    <m/>
    <m/>
    <m/>
    <n v="0"/>
    <n v="715"/>
    <s v="SI"/>
    <n v="0"/>
  </r>
  <r>
    <s v="001 Dirección y Coordinación"/>
    <s v="Dirección y Coordinación"/>
    <x v="0"/>
    <s v="Gestionar los procesos administrativos de funcionamiento de la Seprem"/>
    <s v="Silicón"/>
    <n v="4"/>
    <s v="Bolsa"/>
    <n v="269"/>
    <n v="5488"/>
    <n v="11"/>
    <n v="171.25"/>
    <s v="Dirección Administrativa"/>
    <n v="400"/>
    <m/>
    <m/>
    <m/>
    <m/>
    <m/>
    <m/>
    <m/>
    <m/>
    <m/>
    <m/>
    <m/>
    <m/>
    <m/>
    <m/>
    <m/>
    <m/>
    <m/>
    <m/>
    <m/>
    <m/>
    <m/>
    <m/>
    <m/>
    <m/>
    <m/>
    <m/>
    <m/>
    <m/>
    <m/>
    <m/>
    <m/>
    <m/>
    <m/>
    <m/>
    <m/>
    <m/>
    <m/>
    <m/>
    <m/>
    <m/>
    <m/>
    <m/>
    <m/>
    <m/>
    <m/>
    <m/>
    <m/>
    <m/>
    <m/>
    <m/>
    <m/>
    <m/>
    <m/>
    <m/>
    <m/>
    <m/>
    <m/>
    <m/>
    <m/>
    <m/>
    <m/>
    <m/>
    <m/>
    <m/>
    <m/>
    <m/>
    <m/>
    <m/>
    <m/>
    <n v="285"/>
    <m/>
    <m/>
    <m/>
    <m/>
    <m/>
    <m/>
    <m/>
    <m/>
    <m/>
    <m/>
    <m/>
    <m/>
    <n v="685"/>
    <m/>
    <m/>
    <m/>
    <m/>
    <n v="0"/>
    <n v="16"/>
    <m/>
    <m/>
    <m/>
    <n v="16"/>
    <m/>
    <m/>
    <m/>
    <n v="669"/>
    <n v="669"/>
    <n v="685"/>
    <s v="SI"/>
    <n v="0"/>
  </r>
  <r>
    <s v="001 Dirección y Coordinación"/>
    <s v="Dirección y Coordinación"/>
    <x v="0"/>
    <s v="Gestionar los procesos administrativos de funcionamiento de la Seprem"/>
    <s v="Cedazo mosquitero"/>
    <n v="4"/>
    <s v="Rollo"/>
    <n v="272"/>
    <n v="66396"/>
    <n v="11"/>
    <n v="250"/>
    <s v="Dirección Administrativa"/>
    <n v="0"/>
    <m/>
    <m/>
    <m/>
    <m/>
    <m/>
    <m/>
    <m/>
    <m/>
    <m/>
    <m/>
    <m/>
    <m/>
    <m/>
    <m/>
    <m/>
    <m/>
    <m/>
    <m/>
    <m/>
    <m/>
    <m/>
    <m/>
    <m/>
    <m/>
    <m/>
    <m/>
    <m/>
    <m/>
    <m/>
    <m/>
    <m/>
    <m/>
    <m/>
    <m/>
    <m/>
    <m/>
    <m/>
    <m/>
    <m/>
    <m/>
    <m/>
    <m/>
    <m/>
    <m/>
    <m/>
    <m/>
    <m/>
    <m/>
    <m/>
    <m/>
    <m/>
    <m/>
    <m/>
    <m/>
    <m/>
    <m/>
    <m/>
    <n v="1000"/>
    <m/>
    <m/>
    <m/>
    <m/>
    <m/>
    <m/>
    <m/>
    <m/>
    <m/>
    <m/>
    <m/>
    <m/>
    <m/>
    <m/>
    <m/>
    <m/>
    <m/>
    <m/>
    <m/>
    <m/>
    <m/>
    <m/>
    <m/>
    <m/>
    <n v="1000"/>
    <m/>
    <m/>
    <m/>
    <m/>
    <n v="0"/>
    <m/>
    <m/>
    <m/>
    <m/>
    <n v="0"/>
    <m/>
    <m/>
    <n v="1000"/>
    <m/>
    <n v="1000"/>
    <n v="1000"/>
    <s v="SI"/>
    <n v="0"/>
  </r>
  <r>
    <s v="001 Dirección y Coordinación"/>
    <s v="Dirección y Coordinación"/>
    <x v="0"/>
    <s v="Gestionar los procesos administrativos de funcionamiento de la Seprem"/>
    <s v="Hule para sello"/>
    <n v="12"/>
    <s v="Unidad"/>
    <n v="291"/>
    <n v="123911"/>
    <n v="11"/>
    <n v="50"/>
    <s v="Dirección Administrativa"/>
    <n v="600"/>
    <m/>
    <m/>
    <m/>
    <m/>
    <m/>
    <m/>
    <m/>
    <m/>
    <m/>
    <m/>
    <m/>
    <m/>
    <m/>
    <m/>
    <m/>
    <m/>
    <m/>
    <m/>
    <m/>
    <m/>
    <m/>
    <m/>
    <m/>
    <m/>
    <m/>
    <m/>
    <m/>
    <m/>
    <m/>
    <m/>
    <m/>
    <m/>
    <m/>
    <m/>
    <m/>
    <m/>
    <m/>
    <m/>
    <m/>
    <m/>
    <m/>
    <m/>
    <m/>
    <m/>
    <m/>
    <m/>
    <m/>
    <m/>
    <m/>
    <m/>
    <m/>
    <m/>
    <m/>
    <m/>
    <m/>
    <m/>
    <m/>
    <m/>
    <m/>
    <m/>
    <m/>
    <m/>
    <m/>
    <m/>
    <m/>
    <m/>
    <m/>
    <m/>
    <m/>
    <m/>
    <m/>
    <m/>
    <m/>
    <m/>
    <m/>
    <m/>
    <m/>
    <m/>
    <m/>
    <m/>
    <m/>
    <m/>
    <n v="600"/>
    <m/>
    <n v="400"/>
    <m/>
    <m/>
    <n v="400"/>
    <n v="200"/>
    <m/>
    <m/>
    <m/>
    <n v="200"/>
    <m/>
    <m/>
    <m/>
    <m/>
    <n v="0"/>
    <n v="600"/>
    <s v="SI"/>
    <n v="0"/>
  </r>
  <r>
    <s v="001 Dirección y Coordinación"/>
    <s v="Dirección y Coordinación"/>
    <x v="0"/>
    <s v="Gestionar los procesos administrativos de funcionamiento de la Seprem"/>
    <s v="Grapa industrial"/>
    <n v="75"/>
    <s v="Caja"/>
    <n v="291"/>
    <n v="30319"/>
    <n v="11"/>
    <n v="20"/>
    <s v="Dirección Administrativa"/>
    <n v="1500"/>
    <m/>
    <m/>
    <m/>
    <m/>
    <m/>
    <m/>
    <m/>
    <m/>
    <m/>
    <m/>
    <m/>
    <m/>
    <m/>
    <m/>
    <m/>
    <m/>
    <m/>
    <m/>
    <m/>
    <m/>
    <m/>
    <m/>
    <m/>
    <m/>
    <m/>
    <m/>
    <m/>
    <m/>
    <m/>
    <m/>
    <m/>
    <m/>
    <m/>
    <m/>
    <m/>
    <m/>
    <m/>
    <m/>
    <m/>
    <m/>
    <m/>
    <m/>
    <m/>
    <m/>
    <m/>
    <m/>
    <m/>
    <m/>
    <m/>
    <m/>
    <m/>
    <m/>
    <m/>
    <m/>
    <m/>
    <m/>
    <m/>
    <m/>
    <m/>
    <m/>
    <m/>
    <m/>
    <m/>
    <m/>
    <m/>
    <m/>
    <m/>
    <m/>
    <m/>
    <m/>
    <m/>
    <m/>
    <m/>
    <m/>
    <m/>
    <m/>
    <m/>
    <m/>
    <m/>
    <m/>
    <m/>
    <m/>
    <n v="1500"/>
    <m/>
    <m/>
    <m/>
    <n v="500"/>
    <n v="500"/>
    <m/>
    <m/>
    <m/>
    <n v="500"/>
    <n v="500"/>
    <m/>
    <n v="500"/>
    <n v="0"/>
    <m/>
    <n v="500"/>
    <n v="1500"/>
    <s v="SI"/>
    <n v="0"/>
  </r>
  <r>
    <s v="001 Dirección y Coordinación"/>
    <s v="Dirección y Coordinación"/>
    <x v="0"/>
    <s v="Gestionar los procesos administrativos de funcionamiento de la Seprem"/>
    <s v="Marcador"/>
    <n v="200"/>
    <s v="Unidad"/>
    <n v="291"/>
    <n v="30346"/>
    <n v="11"/>
    <n v="8"/>
    <s v="Dirección Administrativa"/>
    <n v="1600"/>
    <m/>
    <m/>
    <m/>
    <m/>
    <m/>
    <m/>
    <m/>
    <m/>
    <m/>
    <m/>
    <m/>
    <m/>
    <m/>
    <m/>
    <m/>
    <m/>
    <m/>
    <m/>
    <m/>
    <m/>
    <m/>
    <m/>
    <m/>
    <m/>
    <m/>
    <m/>
    <m/>
    <m/>
    <m/>
    <m/>
    <m/>
    <m/>
    <m/>
    <m/>
    <m/>
    <m/>
    <m/>
    <m/>
    <m/>
    <m/>
    <m/>
    <m/>
    <m/>
    <m/>
    <m/>
    <m/>
    <m/>
    <m/>
    <m/>
    <m/>
    <m/>
    <m/>
    <m/>
    <m/>
    <m/>
    <m/>
    <m/>
    <m/>
    <m/>
    <m/>
    <m/>
    <m/>
    <m/>
    <m/>
    <m/>
    <m/>
    <m/>
    <m/>
    <m/>
    <m/>
    <m/>
    <m/>
    <m/>
    <m/>
    <m/>
    <m/>
    <m/>
    <m/>
    <m/>
    <m/>
    <m/>
    <m/>
    <n v="1600"/>
    <m/>
    <m/>
    <n v="600"/>
    <m/>
    <n v="600"/>
    <m/>
    <m/>
    <m/>
    <n v="600"/>
    <n v="600"/>
    <m/>
    <m/>
    <n v="400"/>
    <n v="0"/>
    <n v="400"/>
    <n v="1600"/>
    <s v="SI"/>
    <n v="0"/>
  </r>
  <r>
    <s v="001 Dirección y Coordinación"/>
    <s v="Dirección y Coordinación"/>
    <x v="0"/>
    <s v="Gestionar los procesos administrativos de funcionamiento de la Seprem"/>
    <s v="Lápiz"/>
    <n v="100"/>
    <s v="Caja"/>
    <n v="291"/>
    <n v="30628"/>
    <n v="11"/>
    <n v="20"/>
    <s v="Dirección Administrativa"/>
    <n v="2000"/>
    <m/>
    <m/>
    <m/>
    <m/>
    <m/>
    <m/>
    <m/>
    <m/>
    <m/>
    <m/>
    <m/>
    <m/>
    <m/>
    <m/>
    <m/>
    <m/>
    <m/>
    <m/>
    <m/>
    <m/>
    <m/>
    <m/>
    <m/>
    <m/>
    <m/>
    <m/>
    <m/>
    <m/>
    <m/>
    <m/>
    <m/>
    <m/>
    <m/>
    <m/>
    <m/>
    <m/>
    <m/>
    <m/>
    <m/>
    <m/>
    <m/>
    <m/>
    <m/>
    <m/>
    <m/>
    <m/>
    <m/>
    <m/>
    <m/>
    <m/>
    <m/>
    <m/>
    <m/>
    <m/>
    <m/>
    <m/>
    <m/>
    <m/>
    <m/>
    <m/>
    <m/>
    <m/>
    <m/>
    <m/>
    <m/>
    <m/>
    <m/>
    <m/>
    <m/>
    <m/>
    <m/>
    <m/>
    <m/>
    <m/>
    <m/>
    <m/>
    <m/>
    <m/>
    <m/>
    <m/>
    <m/>
    <m/>
    <n v="2000"/>
    <m/>
    <m/>
    <m/>
    <n v="2000"/>
    <n v="2000"/>
    <m/>
    <m/>
    <m/>
    <m/>
    <n v="0"/>
    <m/>
    <m/>
    <m/>
    <m/>
    <n v="0"/>
    <n v="2000"/>
    <s v="SI"/>
    <n v="0"/>
  </r>
  <r>
    <s v="001 Dirección y Coordinación"/>
    <s v="Dirección y Coordinación"/>
    <x v="0"/>
    <s v="Gestionar los procesos administrativos de funcionamiento de la Seprem"/>
    <s v="Bolígrafo negro"/>
    <n v="50"/>
    <s v="Caja"/>
    <n v="291"/>
    <n v="42973"/>
    <n v="11"/>
    <n v="20"/>
    <s v="Dirección Administrativa"/>
    <n v="1000"/>
    <m/>
    <m/>
    <m/>
    <m/>
    <m/>
    <m/>
    <m/>
    <m/>
    <m/>
    <m/>
    <m/>
    <m/>
    <m/>
    <m/>
    <m/>
    <m/>
    <m/>
    <m/>
    <m/>
    <m/>
    <m/>
    <m/>
    <m/>
    <m/>
    <m/>
    <m/>
    <m/>
    <m/>
    <m/>
    <m/>
    <m/>
    <m/>
    <m/>
    <m/>
    <m/>
    <m/>
    <m/>
    <m/>
    <m/>
    <m/>
    <m/>
    <m/>
    <m/>
    <m/>
    <m/>
    <m/>
    <m/>
    <m/>
    <m/>
    <m/>
    <m/>
    <m/>
    <m/>
    <m/>
    <m/>
    <m/>
    <m/>
    <m/>
    <m/>
    <m/>
    <m/>
    <m/>
    <m/>
    <m/>
    <m/>
    <m/>
    <m/>
    <m/>
    <m/>
    <m/>
    <m/>
    <m/>
    <m/>
    <m/>
    <m/>
    <m/>
    <m/>
    <m/>
    <m/>
    <m/>
    <m/>
    <m/>
    <n v="1000"/>
    <m/>
    <m/>
    <m/>
    <n v="1000"/>
    <n v="1000"/>
    <m/>
    <m/>
    <m/>
    <m/>
    <n v="0"/>
    <m/>
    <m/>
    <m/>
    <m/>
    <n v="0"/>
    <n v="1000"/>
    <s v="SI"/>
    <n v="0"/>
  </r>
  <r>
    <s v="001 Dirección y Coordinación"/>
    <s v="Dirección y Coordinación"/>
    <x v="0"/>
    <s v="Gestionar los procesos administrativos de funcionamiento de la Seprem"/>
    <s v="Bolígrafo azul"/>
    <n v="20"/>
    <s v="Caja"/>
    <n v="291"/>
    <n v="42974"/>
    <n v="11"/>
    <n v="50"/>
    <s v="Dirección Administrativa"/>
    <n v="1000"/>
    <m/>
    <m/>
    <m/>
    <m/>
    <m/>
    <m/>
    <m/>
    <m/>
    <m/>
    <m/>
    <m/>
    <m/>
    <m/>
    <m/>
    <m/>
    <m/>
    <m/>
    <m/>
    <m/>
    <m/>
    <m/>
    <m/>
    <m/>
    <m/>
    <m/>
    <m/>
    <m/>
    <m/>
    <m/>
    <m/>
    <m/>
    <m/>
    <m/>
    <m/>
    <m/>
    <m/>
    <m/>
    <m/>
    <m/>
    <m/>
    <m/>
    <m/>
    <m/>
    <m/>
    <m/>
    <m/>
    <m/>
    <m/>
    <m/>
    <m/>
    <m/>
    <m/>
    <m/>
    <m/>
    <m/>
    <m/>
    <m/>
    <m/>
    <m/>
    <m/>
    <m/>
    <m/>
    <m/>
    <m/>
    <m/>
    <m/>
    <m/>
    <m/>
    <m/>
    <m/>
    <m/>
    <m/>
    <m/>
    <m/>
    <m/>
    <m/>
    <m/>
    <m/>
    <m/>
    <m/>
    <m/>
    <m/>
    <n v="1000"/>
    <m/>
    <m/>
    <m/>
    <n v="1000"/>
    <n v="1000"/>
    <m/>
    <m/>
    <m/>
    <m/>
    <n v="0"/>
    <m/>
    <m/>
    <m/>
    <m/>
    <n v="0"/>
    <n v="1000"/>
    <s v="SI"/>
    <n v="0"/>
  </r>
  <r>
    <s v="001 Dirección y Coordinación"/>
    <s v="Dirección y Coordinación"/>
    <x v="0"/>
    <s v="Gestionar los procesos administrativos de funcionamiento de la Seprem"/>
    <s v="Tape (cinta adhesiva) 2&quot;"/>
    <n v="20"/>
    <s v="Caja"/>
    <n v="291"/>
    <n v="48089"/>
    <n v="11"/>
    <n v="50"/>
    <s v="Dirección Administrativa"/>
    <n v="1000"/>
    <m/>
    <m/>
    <m/>
    <m/>
    <m/>
    <m/>
    <m/>
    <m/>
    <m/>
    <m/>
    <m/>
    <m/>
    <m/>
    <m/>
    <m/>
    <m/>
    <m/>
    <m/>
    <m/>
    <m/>
    <m/>
    <m/>
    <m/>
    <m/>
    <m/>
    <m/>
    <m/>
    <m/>
    <m/>
    <m/>
    <m/>
    <m/>
    <m/>
    <m/>
    <m/>
    <m/>
    <m/>
    <m/>
    <m/>
    <m/>
    <m/>
    <m/>
    <m/>
    <m/>
    <m/>
    <m/>
    <m/>
    <m/>
    <m/>
    <m/>
    <m/>
    <m/>
    <m/>
    <m/>
    <m/>
    <m/>
    <m/>
    <m/>
    <m/>
    <m/>
    <m/>
    <m/>
    <m/>
    <m/>
    <m/>
    <m/>
    <m/>
    <m/>
    <m/>
    <m/>
    <m/>
    <m/>
    <m/>
    <m/>
    <m/>
    <m/>
    <m/>
    <m/>
    <m/>
    <m/>
    <m/>
    <m/>
    <n v="1000"/>
    <m/>
    <m/>
    <m/>
    <n v="1000"/>
    <n v="1000"/>
    <m/>
    <m/>
    <m/>
    <m/>
    <n v="0"/>
    <m/>
    <m/>
    <m/>
    <m/>
    <n v="0"/>
    <n v="1000"/>
    <s v="SI"/>
    <n v="0"/>
  </r>
  <r>
    <s v="001 Dirección y Coordinación"/>
    <s v="Dirección y Coordinación"/>
    <x v="0"/>
    <s v="Gestionar los procesos administrativos de funcionamiento de la Seprem"/>
    <s v="banderitas"/>
    <n v="50"/>
    <s v="Paquete"/>
    <n v="291"/>
    <n v="115598"/>
    <n v="11"/>
    <n v="27"/>
    <s v="Dirección Administrativa"/>
    <n v="1350"/>
    <m/>
    <m/>
    <m/>
    <m/>
    <m/>
    <m/>
    <m/>
    <m/>
    <m/>
    <m/>
    <m/>
    <m/>
    <m/>
    <m/>
    <m/>
    <m/>
    <m/>
    <n v="0"/>
    <m/>
    <m/>
    <m/>
    <m/>
    <m/>
    <m/>
    <m/>
    <m/>
    <m/>
    <m/>
    <m/>
    <m/>
    <m/>
    <m/>
    <m/>
    <m/>
    <m/>
    <m/>
    <m/>
    <m/>
    <m/>
    <m/>
    <m/>
    <m/>
    <m/>
    <m/>
    <m/>
    <m/>
    <m/>
    <m/>
    <m/>
    <m/>
    <m/>
    <m/>
    <m/>
    <m/>
    <m/>
    <m/>
    <m/>
    <m/>
    <m/>
    <m/>
    <m/>
    <m/>
    <m/>
    <m/>
    <m/>
    <m/>
    <m/>
    <m/>
    <m/>
    <m/>
    <m/>
    <m/>
    <m/>
    <m/>
    <m/>
    <m/>
    <m/>
    <m/>
    <m/>
    <m/>
    <m/>
    <m/>
    <n v="1350"/>
    <m/>
    <m/>
    <m/>
    <n v="450"/>
    <n v="450"/>
    <m/>
    <m/>
    <m/>
    <n v="450"/>
    <n v="450"/>
    <m/>
    <n v="450"/>
    <n v="0"/>
    <m/>
    <n v="450"/>
    <n v="1350"/>
    <s v="SI"/>
    <n v="0"/>
  </r>
  <r>
    <s v="001 Dirección y Coordinación"/>
    <s v="Dirección y Coordinación"/>
    <x v="0"/>
    <s v="Gestionar los procesos administrativos de funcionamiento de la Seprem"/>
    <s v="Marcador resaltador"/>
    <n v="210"/>
    <s v="Unidad"/>
    <n v="291"/>
    <n v="34579"/>
    <n v="11"/>
    <n v="15"/>
    <s v="Dirección Administrativa"/>
    <n v="1050"/>
    <m/>
    <m/>
    <m/>
    <m/>
    <m/>
    <m/>
    <m/>
    <m/>
    <m/>
    <m/>
    <m/>
    <m/>
    <m/>
    <m/>
    <m/>
    <m/>
    <m/>
    <n v="2100"/>
    <m/>
    <m/>
    <m/>
    <m/>
    <m/>
    <m/>
    <m/>
    <m/>
    <m/>
    <m/>
    <m/>
    <m/>
    <m/>
    <m/>
    <m/>
    <m/>
    <m/>
    <m/>
    <m/>
    <m/>
    <m/>
    <m/>
    <m/>
    <m/>
    <m/>
    <m/>
    <m/>
    <m/>
    <m/>
    <m/>
    <m/>
    <m/>
    <m/>
    <m/>
    <m/>
    <m/>
    <m/>
    <m/>
    <m/>
    <m/>
    <m/>
    <m/>
    <m/>
    <m/>
    <m/>
    <m/>
    <m/>
    <m/>
    <m/>
    <m/>
    <m/>
    <m/>
    <m/>
    <m/>
    <m/>
    <m/>
    <m/>
    <m/>
    <m/>
    <m/>
    <m/>
    <m/>
    <m/>
    <m/>
    <n v="3150"/>
    <n v="0"/>
    <m/>
    <m/>
    <n v="1050"/>
    <n v="1050"/>
    <m/>
    <m/>
    <m/>
    <n v="1050"/>
    <n v="1050"/>
    <m/>
    <n v="1050"/>
    <n v="0"/>
    <m/>
    <n v="1050"/>
    <n v="3150"/>
    <s v="SI"/>
    <n v="0"/>
  </r>
  <r>
    <s v="001 Dirección y Coordinación"/>
    <s v="Dirección y Coordinación"/>
    <x v="0"/>
    <s v="Gestionar los procesos administrativos de funcionamiento de la Seprem"/>
    <s v="tape magico"/>
    <n v="100"/>
    <s v="Rollo"/>
    <n v="291"/>
    <n v="42464"/>
    <n v="11"/>
    <n v="10"/>
    <s v="Dirección Administrativa"/>
    <n v="1000"/>
    <m/>
    <m/>
    <m/>
    <m/>
    <m/>
    <m/>
    <m/>
    <m/>
    <m/>
    <m/>
    <m/>
    <m/>
    <m/>
    <m/>
    <m/>
    <m/>
    <m/>
    <m/>
    <m/>
    <m/>
    <m/>
    <m/>
    <m/>
    <m/>
    <m/>
    <m/>
    <m/>
    <m/>
    <m/>
    <m/>
    <m/>
    <m/>
    <m/>
    <m/>
    <m/>
    <m/>
    <m/>
    <m/>
    <m/>
    <m/>
    <m/>
    <m/>
    <m/>
    <m/>
    <m/>
    <m/>
    <m/>
    <m/>
    <m/>
    <m/>
    <m/>
    <m/>
    <m/>
    <m/>
    <m/>
    <m/>
    <m/>
    <m/>
    <m/>
    <m/>
    <m/>
    <m/>
    <m/>
    <m/>
    <m/>
    <m/>
    <m/>
    <m/>
    <m/>
    <m/>
    <m/>
    <m/>
    <m/>
    <m/>
    <m/>
    <m/>
    <m/>
    <m/>
    <m/>
    <m/>
    <m/>
    <m/>
    <n v="1000"/>
    <m/>
    <m/>
    <m/>
    <n v="1000"/>
    <n v="1000"/>
    <m/>
    <m/>
    <m/>
    <m/>
    <n v="0"/>
    <m/>
    <m/>
    <m/>
    <m/>
    <n v="0"/>
    <n v="1000"/>
    <s v="SI"/>
    <n v="0"/>
  </r>
  <r>
    <s v="001 Dirección y Coordinación"/>
    <s v="Dirección y Coordinación"/>
    <x v="0"/>
    <s v="Gestionar los procesos administrativos de funcionamiento de la Seprem"/>
    <s v="tachuela"/>
    <n v="30"/>
    <s v="Caja"/>
    <n v="291"/>
    <n v="5475"/>
    <n v="11"/>
    <n v="30"/>
    <s v="Dirección Administrativa"/>
    <n v="900"/>
    <m/>
    <m/>
    <m/>
    <m/>
    <m/>
    <m/>
    <m/>
    <m/>
    <m/>
    <m/>
    <m/>
    <m/>
    <m/>
    <m/>
    <m/>
    <m/>
    <m/>
    <m/>
    <m/>
    <m/>
    <m/>
    <m/>
    <m/>
    <m/>
    <m/>
    <m/>
    <m/>
    <m/>
    <m/>
    <m/>
    <m/>
    <m/>
    <m/>
    <m/>
    <m/>
    <m/>
    <m/>
    <m/>
    <m/>
    <m/>
    <m/>
    <m/>
    <m/>
    <m/>
    <m/>
    <m/>
    <m/>
    <m/>
    <m/>
    <m/>
    <m/>
    <m/>
    <m/>
    <m/>
    <m/>
    <m/>
    <m/>
    <m/>
    <m/>
    <m/>
    <m/>
    <m/>
    <m/>
    <m/>
    <m/>
    <m/>
    <m/>
    <m/>
    <m/>
    <m/>
    <m/>
    <m/>
    <m/>
    <m/>
    <m/>
    <m/>
    <m/>
    <m/>
    <m/>
    <m/>
    <m/>
    <m/>
    <n v="900"/>
    <m/>
    <m/>
    <n v="300"/>
    <m/>
    <n v="300"/>
    <m/>
    <m/>
    <n v="300"/>
    <m/>
    <n v="300"/>
    <n v="300"/>
    <n v="0"/>
    <m/>
    <m/>
    <n v="300"/>
    <n v="900"/>
    <s v="SI"/>
    <n v="0"/>
  </r>
  <r>
    <s v="001 Dirección y Coordinación"/>
    <s v="Dirección y Coordinación"/>
    <x v="0"/>
    <s v="Gestionar los procesos administrativos de funcionamiento de la Seprem"/>
    <s v="Clip "/>
    <n v="15"/>
    <s v="Caja"/>
    <n v="291"/>
    <n v="2083"/>
    <n v="11"/>
    <n v="50"/>
    <s v="Dirección Administrativa"/>
    <n v="750"/>
    <m/>
    <m/>
    <m/>
    <m/>
    <m/>
    <m/>
    <m/>
    <m/>
    <m/>
    <m/>
    <m/>
    <m/>
    <m/>
    <m/>
    <m/>
    <m/>
    <m/>
    <m/>
    <m/>
    <m/>
    <m/>
    <m/>
    <m/>
    <m/>
    <m/>
    <m/>
    <m/>
    <m/>
    <m/>
    <m/>
    <m/>
    <m/>
    <m/>
    <m/>
    <m/>
    <m/>
    <m/>
    <m/>
    <m/>
    <m/>
    <m/>
    <m/>
    <m/>
    <m/>
    <m/>
    <m/>
    <m/>
    <m/>
    <m/>
    <m/>
    <m/>
    <m/>
    <m/>
    <m/>
    <m/>
    <m/>
    <m/>
    <m/>
    <m/>
    <m/>
    <m/>
    <m/>
    <m/>
    <m/>
    <m/>
    <m/>
    <m/>
    <m/>
    <m/>
    <m/>
    <m/>
    <m/>
    <m/>
    <m/>
    <m/>
    <m/>
    <m/>
    <m/>
    <m/>
    <m/>
    <m/>
    <m/>
    <n v="750"/>
    <m/>
    <m/>
    <n v="250"/>
    <m/>
    <n v="250"/>
    <m/>
    <m/>
    <n v="250"/>
    <m/>
    <n v="250"/>
    <n v="250"/>
    <n v="0"/>
    <m/>
    <m/>
    <n v="250"/>
    <n v="750"/>
    <s v="SI"/>
    <n v="0"/>
  </r>
  <r>
    <s v="001 Dirección y Coordinación"/>
    <s v="Dirección y Coordinación"/>
    <x v="0"/>
    <s v="Gestionar los procesos administrativos de funcionamiento de la Seprem"/>
    <s v="humecedor"/>
    <n v="60"/>
    <s v="Unidad"/>
    <n v="291"/>
    <n v="2063"/>
    <n v="11"/>
    <n v="60"/>
    <s v="Dirección Administrativa"/>
    <n v="660"/>
    <m/>
    <m/>
    <m/>
    <m/>
    <m/>
    <m/>
    <m/>
    <m/>
    <m/>
    <m/>
    <m/>
    <m/>
    <m/>
    <m/>
    <m/>
    <m/>
    <m/>
    <n v="2790"/>
    <m/>
    <m/>
    <m/>
    <m/>
    <m/>
    <m/>
    <m/>
    <m/>
    <m/>
    <m/>
    <m/>
    <m/>
    <m/>
    <m/>
    <m/>
    <m/>
    <m/>
    <m/>
    <m/>
    <m/>
    <m/>
    <m/>
    <m/>
    <m/>
    <m/>
    <m/>
    <m/>
    <m/>
    <m/>
    <m/>
    <m/>
    <m/>
    <m/>
    <m/>
    <m/>
    <m/>
    <m/>
    <m/>
    <m/>
    <m/>
    <m/>
    <m/>
    <m/>
    <m/>
    <m/>
    <m/>
    <m/>
    <m/>
    <m/>
    <m/>
    <m/>
    <m/>
    <m/>
    <m/>
    <m/>
    <m/>
    <m/>
    <m/>
    <m/>
    <m/>
    <m/>
    <m/>
    <m/>
    <m/>
    <n v="3600"/>
    <n v="0"/>
    <n v="0"/>
    <n v="1200"/>
    <m/>
    <n v="1200"/>
    <m/>
    <n v="1200"/>
    <n v="0"/>
    <m/>
    <n v="1200"/>
    <n v="1200"/>
    <n v="0"/>
    <m/>
    <m/>
    <n v="1200"/>
    <n v="3600"/>
    <s v="SI"/>
    <n v="0"/>
  </r>
  <r>
    <s v="001 Dirección y Coordinación"/>
    <s v="Dirección y Coordinación"/>
    <x v="0"/>
    <s v="Gestionar los procesos administrativos de funcionamiento de la Seprem"/>
    <s v="goma de pegar"/>
    <n v="60"/>
    <s v="bote"/>
    <n v="291"/>
    <n v="5378"/>
    <n v="11"/>
    <n v="25"/>
    <s v="Dirección Administrativa"/>
    <n v="1500"/>
    <m/>
    <m/>
    <m/>
    <m/>
    <m/>
    <m/>
    <m/>
    <m/>
    <m/>
    <m/>
    <m/>
    <m/>
    <m/>
    <m/>
    <m/>
    <m/>
    <m/>
    <m/>
    <m/>
    <m/>
    <m/>
    <m/>
    <m/>
    <m/>
    <m/>
    <m/>
    <m/>
    <m/>
    <m/>
    <m/>
    <m/>
    <m/>
    <m/>
    <m/>
    <m/>
    <m/>
    <m/>
    <m/>
    <m/>
    <m/>
    <m/>
    <m/>
    <m/>
    <m/>
    <m/>
    <m/>
    <m/>
    <m/>
    <m/>
    <m/>
    <m/>
    <m/>
    <m/>
    <m/>
    <m/>
    <m/>
    <m/>
    <m/>
    <m/>
    <m/>
    <m/>
    <m/>
    <m/>
    <m/>
    <m/>
    <m/>
    <m/>
    <m/>
    <m/>
    <m/>
    <m/>
    <m/>
    <m/>
    <m/>
    <m/>
    <m/>
    <m/>
    <m/>
    <m/>
    <m/>
    <m/>
    <m/>
    <n v="1500"/>
    <m/>
    <m/>
    <n v="500"/>
    <m/>
    <n v="500"/>
    <n v="0"/>
    <m/>
    <n v="500"/>
    <m/>
    <n v="500"/>
    <n v="500"/>
    <n v="0"/>
    <m/>
    <m/>
    <n v="500"/>
    <n v="1500"/>
    <s v="SI"/>
    <n v="0"/>
  </r>
  <r>
    <s v="001 Dirección y Coordinación"/>
    <s v="Dirección y Coordinación"/>
    <x v="0"/>
    <s v="Gestionar los procesos administrativos de funcionamiento de la Seprem"/>
    <s v="clips"/>
    <n v="90"/>
    <s v="Caja"/>
    <n v="291"/>
    <n v="35822"/>
    <n v="11"/>
    <n v="10"/>
    <s v="Dirección Administrativa"/>
    <n v="900"/>
    <m/>
    <m/>
    <m/>
    <m/>
    <m/>
    <m/>
    <m/>
    <m/>
    <m/>
    <m/>
    <m/>
    <m/>
    <m/>
    <m/>
    <m/>
    <m/>
    <m/>
    <m/>
    <m/>
    <m/>
    <m/>
    <m/>
    <m/>
    <m/>
    <m/>
    <m/>
    <m/>
    <m/>
    <m/>
    <m/>
    <m/>
    <m/>
    <m/>
    <m/>
    <m/>
    <m/>
    <m/>
    <m/>
    <m/>
    <m/>
    <m/>
    <m/>
    <m/>
    <m/>
    <m/>
    <m/>
    <m/>
    <m/>
    <m/>
    <m/>
    <m/>
    <m/>
    <m/>
    <m/>
    <m/>
    <m/>
    <m/>
    <m/>
    <m/>
    <m/>
    <m/>
    <m/>
    <m/>
    <m/>
    <m/>
    <m/>
    <m/>
    <m/>
    <m/>
    <m/>
    <m/>
    <m/>
    <m/>
    <m/>
    <m/>
    <m/>
    <m/>
    <m/>
    <m/>
    <m/>
    <m/>
    <m/>
    <n v="900"/>
    <m/>
    <m/>
    <n v="300"/>
    <m/>
    <n v="300"/>
    <n v="0"/>
    <m/>
    <n v="300"/>
    <m/>
    <n v="300"/>
    <n v="300"/>
    <n v="0"/>
    <m/>
    <m/>
    <n v="300"/>
    <n v="900"/>
    <s v="SI"/>
    <n v="0"/>
  </r>
  <r>
    <s v="001 Dirección y Coordinación"/>
    <s v="Dirección y Coordinación"/>
    <x v="0"/>
    <s v="Gestionar los procesos administrativos de funcionamiento de la Seprem"/>
    <s v="clip"/>
    <n v="102"/>
    <s v="Caja"/>
    <n v="291"/>
    <n v="41711"/>
    <n v="11"/>
    <n v="10"/>
    <s v="Dirección Administrativa"/>
    <n v="1020"/>
    <m/>
    <m/>
    <m/>
    <m/>
    <m/>
    <m/>
    <m/>
    <m/>
    <m/>
    <m/>
    <m/>
    <m/>
    <m/>
    <m/>
    <m/>
    <m/>
    <m/>
    <m/>
    <m/>
    <m/>
    <m/>
    <m/>
    <m/>
    <m/>
    <m/>
    <m/>
    <m/>
    <m/>
    <m/>
    <m/>
    <m/>
    <m/>
    <m/>
    <m/>
    <m/>
    <m/>
    <m/>
    <m/>
    <m/>
    <m/>
    <m/>
    <m/>
    <m/>
    <m/>
    <m/>
    <m/>
    <m/>
    <m/>
    <m/>
    <m/>
    <m/>
    <m/>
    <m/>
    <m/>
    <m/>
    <m/>
    <m/>
    <m/>
    <m/>
    <m/>
    <m/>
    <m/>
    <m/>
    <m/>
    <m/>
    <m/>
    <m/>
    <m/>
    <m/>
    <m/>
    <m/>
    <m/>
    <m/>
    <m/>
    <m/>
    <m/>
    <m/>
    <m/>
    <m/>
    <m/>
    <m/>
    <m/>
    <n v="1020"/>
    <m/>
    <n v="120"/>
    <n v="300"/>
    <m/>
    <n v="420"/>
    <m/>
    <m/>
    <n v="300"/>
    <m/>
    <n v="300"/>
    <n v="300"/>
    <n v="0"/>
    <m/>
    <m/>
    <n v="300"/>
    <n v="1020"/>
    <s v="SI"/>
    <n v="0"/>
  </r>
  <r>
    <s v="001 Dirección y Coordinación"/>
    <s v="Dirección y Coordinación"/>
    <x v="0"/>
    <s v="Gestionar los procesos administrativos de funcionamiento de la Seprem"/>
    <s v="Borrador"/>
    <n v="220"/>
    <s v="Unidad"/>
    <n v="291"/>
    <n v="2112"/>
    <n v="11"/>
    <n v="3"/>
    <s v="Dirección Administrativa"/>
    <n v="660"/>
    <m/>
    <m/>
    <m/>
    <m/>
    <m/>
    <m/>
    <m/>
    <m/>
    <m/>
    <m/>
    <m/>
    <m/>
    <m/>
    <m/>
    <m/>
    <m/>
    <m/>
    <m/>
    <m/>
    <m/>
    <m/>
    <m/>
    <m/>
    <m/>
    <m/>
    <m/>
    <m/>
    <m/>
    <m/>
    <m/>
    <m/>
    <m/>
    <m/>
    <m/>
    <m/>
    <m/>
    <m/>
    <m/>
    <m/>
    <m/>
    <m/>
    <m/>
    <m/>
    <m/>
    <m/>
    <m/>
    <m/>
    <m/>
    <m/>
    <m/>
    <m/>
    <m/>
    <m/>
    <m/>
    <m/>
    <m/>
    <m/>
    <m/>
    <m/>
    <m/>
    <m/>
    <m/>
    <m/>
    <m/>
    <m/>
    <m/>
    <m/>
    <m/>
    <m/>
    <m/>
    <m/>
    <m/>
    <m/>
    <m/>
    <m/>
    <m/>
    <m/>
    <m/>
    <m/>
    <m/>
    <m/>
    <m/>
    <n v="660"/>
    <m/>
    <n v="0"/>
    <n v="330"/>
    <m/>
    <n v="330"/>
    <m/>
    <m/>
    <n v="330"/>
    <m/>
    <n v="330"/>
    <m/>
    <n v="0"/>
    <m/>
    <m/>
    <n v="0"/>
    <n v="660"/>
    <s v="SI"/>
    <n v="0"/>
  </r>
  <r>
    <s v="001 Dirección y Coordinación"/>
    <s v="Dirección y Coordinación"/>
    <x v="0"/>
    <s v="Gestionar los procesos administrativos de funcionamiento de la Seprem"/>
    <s v="cd-r"/>
    <n v="200"/>
    <s v="Unidad"/>
    <n v="291"/>
    <n v="21509"/>
    <n v="11"/>
    <n v="5"/>
    <s v="Dirección Administrativa"/>
    <n v="1000"/>
    <m/>
    <m/>
    <m/>
    <m/>
    <m/>
    <m/>
    <m/>
    <m/>
    <m/>
    <m/>
    <m/>
    <m/>
    <m/>
    <m/>
    <m/>
    <m/>
    <m/>
    <m/>
    <m/>
    <m/>
    <m/>
    <m/>
    <m/>
    <m/>
    <m/>
    <m/>
    <m/>
    <m/>
    <m/>
    <m/>
    <m/>
    <m/>
    <m/>
    <m/>
    <m/>
    <m/>
    <m/>
    <m/>
    <m/>
    <m/>
    <m/>
    <m/>
    <m/>
    <m/>
    <m/>
    <m/>
    <m/>
    <m/>
    <m/>
    <m/>
    <m/>
    <m/>
    <m/>
    <m/>
    <m/>
    <m/>
    <m/>
    <m/>
    <m/>
    <m/>
    <m/>
    <m/>
    <m/>
    <m/>
    <m/>
    <m/>
    <m/>
    <m/>
    <m/>
    <m/>
    <m/>
    <m/>
    <m/>
    <m/>
    <m/>
    <m/>
    <m/>
    <m/>
    <m/>
    <m/>
    <m/>
    <m/>
    <n v="1000"/>
    <m/>
    <m/>
    <n v="500"/>
    <m/>
    <n v="500"/>
    <m/>
    <m/>
    <m/>
    <n v="500"/>
    <n v="500"/>
    <m/>
    <m/>
    <m/>
    <m/>
    <n v="0"/>
    <n v="1000"/>
    <s v="SI"/>
    <n v="0"/>
  </r>
  <r>
    <s v="001 Dirección y Coordinación"/>
    <s v="Dirección y Coordinación"/>
    <x v="0"/>
    <s v="Gestionar los procesos administrativos de funcionamiento de la Seprem"/>
    <s v="dvd -r"/>
    <n v="100"/>
    <s v="Unidad"/>
    <n v="291"/>
    <n v="22185"/>
    <n v="11"/>
    <n v="10"/>
    <s v="Dirección Administrativa"/>
    <n v="1000"/>
    <m/>
    <m/>
    <m/>
    <m/>
    <m/>
    <m/>
    <m/>
    <m/>
    <m/>
    <m/>
    <m/>
    <m/>
    <m/>
    <m/>
    <m/>
    <m/>
    <m/>
    <m/>
    <m/>
    <m/>
    <m/>
    <m/>
    <m/>
    <m/>
    <m/>
    <m/>
    <m/>
    <m/>
    <m/>
    <m/>
    <m/>
    <m/>
    <m/>
    <m/>
    <m/>
    <m/>
    <m/>
    <m/>
    <m/>
    <m/>
    <m/>
    <m/>
    <m/>
    <m/>
    <m/>
    <m/>
    <m/>
    <m/>
    <m/>
    <m/>
    <m/>
    <m/>
    <m/>
    <m/>
    <m/>
    <m/>
    <m/>
    <m/>
    <m/>
    <m/>
    <m/>
    <m/>
    <m/>
    <m/>
    <m/>
    <m/>
    <m/>
    <m/>
    <m/>
    <m/>
    <m/>
    <m/>
    <m/>
    <m/>
    <m/>
    <m/>
    <m/>
    <m/>
    <m/>
    <m/>
    <m/>
    <m/>
    <n v="1000"/>
    <m/>
    <m/>
    <n v="1000"/>
    <m/>
    <n v="1000"/>
    <m/>
    <m/>
    <m/>
    <m/>
    <n v="0"/>
    <m/>
    <m/>
    <m/>
    <m/>
    <n v="0"/>
    <n v="1000"/>
    <s v="SI"/>
    <n v="0"/>
  </r>
  <r>
    <s v="001 Dirección y Coordinación"/>
    <s v="Dirección y Coordinación"/>
    <x v="0"/>
    <s v="Gestionar los procesos administrativos de funcionamiento de la Seprem"/>
    <s v="Clip "/>
    <n v="15"/>
    <s v="Caja"/>
    <n v="291"/>
    <n v="2022"/>
    <n v="11"/>
    <n v="20"/>
    <s v="Dirección Administrativa"/>
    <n v="300"/>
    <m/>
    <m/>
    <m/>
    <m/>
    <m/>
    <m/>
    <m/>
    <m/>
    <m/>
    <m/>
    <m/>
    <m/>
    <m/>
    <m/>
    <m/>
    <m/>
    <m/>
    <m/>
    <m/>
    <m/>
    <m/>
    <m/>
    <m/>
    <m/>
    <m/>
    <m/>
    <m/>
    <m/>
    <m/>
    <m/>
    <m/>
    <m/>
    <m/>
    <m/>
    <m/>
    <m/>
    <m/>
    <m/>
    <m/>
    <m/>
    <m/>
    <m/>
    <m/>
    <m/>
    <m/>
    <m/>
    <m/>
    <m/>
    <m/>
    <m/>
    <m/>
    <m/>
    <m/>
    <m/>
    <m/>
    <m/>
    <m/>
    <m/>
    <m/>
    <m/>
    <m/>
    <m/>
    <m/>
    <m/>
    <m/>
    <m/>
    <m/>
    <m/>
    <m/>
    <m/>
    <m/>
    <m/>
    <m/>
    <m/>
    <m/>
    <m/>
    <m/>
    <m/>
    <m/>
    <m/>
    <m/>
    <m/>
    <n v="300"/>
    <m/>
    <n v="300"/>
    <m/>
    <n v="0"/>
    <n v="300"/>
    <m/>
    <m/>
    <m/>
    <m/>
    <n v="0"/>
    <m/>
    <m/>
    <m/>
    <m/>
    <n v="0"/>
    <n v="300"/>
    <s v="SI"/>
    <n v="0"/>
  </r>
  <r>
    <s v="001 Dirección y Coordinación"/>
    <s v="Dirección y Coordinación"/>
    <x v="0"/>
    <s v="Gestionar los procesos administrativos de funcionamiento de la Seprem"/>
    <s v="Prensa Papel Pequeño ;  Dimensión: 1 Pulgadas;  Material: Metal;  Tipo: Binder; "/>
    <n v="22"/>
    <s v="Unidad"/>
    <n v="291"/>
    <n v="133241"/>
    <n v="11"/>
    <n v="30"/>
    <s v="Dirección Administrativa"/>
    <n v="660"/>
    <m/>
    <m/>
    <m/>
    <m/>
    <m/>
    <m/>
    <m/>
    <m/>
    <m/>
    <m/>
    <m/>
    <m/>
    <m/>
    <m/>
    <m/>
    <m/>
    <m/>
    <m/>
    <m/>
    <m/>
    <m/>
    <m/>
    <m/>
    <m/>
    <m/>
    <m/>
    <m/>
    <m/>
    <m/>
    <m/>
    <m/>
    <m/>
    <m/>
    <m/>
    <m/>
    <m/>
    <m/>
    <m/>
    <m/>
    <m/>
    <m/>
    <m/>
    <m/>
    <m/>
    <m/>
    <m/>
    <m/>
    <m/>
    <m/>
    <m/>
    <m/>
    <m/>
    <m/>
    <m/>
    <m/>
    <m/>
    <m/>
    <m/>
    <m/>
    <m/>
    <m/>
    <m/>
    <m/>
    <m/>
    <m/>
    <m/>
    <m/>
    <m/>
    <m/>
    <m/>
    <m/>
    <m/>
    <m/>
    <m/>
    <m/>
    <m/>
    <m/>
    <m/>
    <m/>
    <m/>
    <m/>
    <m/>
    <n v="660"/>
    <m/>
    <n v="300"/>
    <m/>
    <n v="360"/>
    <n v="660"/>
    <m/>
    <m/>
    <m/>
    <m/>
    <n v="0"/>
    <m/>
    <m/>
    <m/>
    <m/>
    <n v="0"/>
    <n v="660"/>
    <s v="SI"/>
    <n v="0"/>
  </r>
  <r>
    <s v="001 Dirección y Coordinación"/>
    <s v="Dirección y Coordinación"/>
    <x v="0"/>
    <s v="Gestionar los procesos administrativos de funcionamiento de la Seprem"/>
    <s v="Clip;  Dimensión: 2 Pulgadas;  Material: Metal;  Tipo: Binder; "/>
    <n v="18"/>
    <s v="Unidad"/>
    <n v="291"/>
    <n v="132340"/>
    <n v="11"/>
    <n v="30"/>
    <s v="Dirección Administrativa"/>
    <n v="540"/>
    <m/>
    <m/>
    <m/>
    <m/>
    <m/>
    <m/>
    <m/>
    <m/>
    <m/>
    <m/>
    <m/>
    <m/>
    <m/>
    <m/>
    <m/>
    <m/>
    <m/>
    <m/>
    <m/>
    <m/>
    <m/>
    <m/>
    <m/>
    <m/>
    <m/>
    <m/>
    <m/>
    <m/>
    <m/>
    <m/>
    <m/>
    <m/>
    <m/>
    <m/>
    <m/>
    <m/>
    <m/>
    <m/>
    <m/>
    <m/>
    <m/>
    <m/>
    <m/>
    <m/>
    <m/>
    <m/>
    <m/>
    <m/>
    <m/>
    <m/>
    <m/>
    <m/>
    <m/>
    <m/>
    <m/>
    <m/>
    <m/>
    <m/>
    <m/>
    <m/>
    <m/>
    <m/>
    <m/>
    <m/>
    <m/>
    <m/>
    <m/>
    <m/>
    <m/>
    <m/>
    <m/>
    <m/>
    <m/>
    <m/>
    <m/>
    <m/>
    <m/>
    <m/>
    <m/>
    <m/>
    <m/>
    <m/>
    <n v="540"/>
    <m/>
    <n v="300"/>
    <m/>
    <n v="0"/>
    <n v="300"/>
    <m/>
    <n v="240"/>
    <m/>
    <m/>
    <n v="240"/>
    <m/>
    <m/>
    <m/>
    <m/>
    <n v="0"/>
    <n v="540"/>
    <s v="SI"/>
    <n v="0"/>
  </r>
  <r>
    <s v="001 Dirección y Coordinación"/>
    <s v="Dirección y Coordinación"/>
    <x v="0"/>
    <s v="Gestionar los procesos administrativos de funcionamiento de la Seprem"/>
    <s v="Set de marcadores resaltadores"/>
    <n v="10"/>
    <s v="Empaque"/>
    <n v="291"/>
    <n v="133381"/>
    <n v="11"/>
    <n v="30"/>
    <s v="Dirección Administrativa"/>
    <n v="300"/>
    <m/>
    <m/>
    <m/>
    <m/>
    <m/>
    <m/>
    <m/>
    <m/>
    <m/>
    <m/>
    <m/>
    <m/>
    <m/>
    <m/>
    <m/>
    <m/>
    <m/>
    <m/>
    <m/>
    <m/>
    <m/>
    <m/>
    <m/>
    <m/>
    <m/>
    <m/>
    <m/>
    <m/>
    <m/>
    <m/>
    <m/>
    <m/>
    <m/>
    <m/>
    <m/>
    <m/>
    <m/>
    <m/>
    <m/>
    <m/>
    <m/>
    <m/>
    <m/>
    <m/>
    <m/>
    <m/>
    <m/>
    <m/>
    <m/>
    <m/>
    <m/>
    <m/>
    <m/>
    <m/>
    <m/>
    <m/>
    <m/>
    <m/>
    <m/>
    <m/>
    <m/>
    <m/>
    <m/>
    <m/>
    <m/>
    <m/>
    <m/>
    <m/>
    <m/>
    <m/>
    <m/>
    <m/>
    <m/>
    <m/>
    <m/>
    <m/>
    <m/>
    <m/>
    <m/>
    <m/>
    <m/>
    <m/>
    <n v="300"/>
    <m/>
    <m/>
    <m/>
    <n v="300"/>
    <n v="300"/>
    <m/>
    <m/>
    <m/>
    <m/>
    <n v="0"/>
    <m/>
    <m/>
    <m/>
    <m/>
    <n v="0"/>
    <n v="300"/>
    <s v="SI"/>
    <n v="0"/>
  </r>
  <r>
    <s v="001 Dirección y Coordinación"/>
    <s v="Dirección y Coordinación"/>
    <x v="0"/>
    <s v="Gestionar los procesos administrativos de funcionamiento de la Seprem"/>
    <s v="Set de banderitas y bloc adhesivo"/>
    <n v="12"/>
    <s v="Unidad"/>
    <n v="291"/>
    <n v="155166"/>
    <n v="11"/>
    <n v="10"/>
    <s v="Dirección Administrativa"/>
    <n v="120"/>
    <m/>
    <m/>
    <m/>
    <m/>
    <m/>
    <m/>
    <m/>
    <m/>
    <m/>
    <m/>
    <m/>
    <m/>
    <m/>
    <m/>
    <m/>
    <m/>
    <m/>
    <m/>
    <m/>
    <m/>
    <m/>
    <m/>
    <m/>
    <m/>
    <m/>
    <m/>
    <m/>
    <m/>
    <m/>
    <m/>
    <m/>
    <m/>
    <m/>
    <m/>
    <m/>
    <m/>
    <m/>
    <m/>
    <m/>
    <m/>
    <m/>
    <m/>
    <m/>
    <m/>
    <m/>
    <m/>
    <m/>
    <m/>
    <m/>
    <m/>
    <m/>
    <m/>
    <m/>
    <m/>
    <m/>
    <m/>
    <m/>
    <m/>
    <m/>
    <m/>
    <m/>
    <m/>
    <m/>
    <m/>
    <m/>
    <m/>
    <m/>
    <m/>
    <m/>
    <m/>
    <m/>
    <m/>
    <m/>
    <m/>
    <m/>
    <m/>
    <m/>
    <m/>
    <m/>
    <m/>
    <m/>
    <m/>
    <n v="120"/>
    <m/>
    <m/>
    <m/>
    <n v="120"/>
    <n v="120"/>
    <m/>
    <m/>
    <m/>
    <m/>
    <n v="0"/>
    <m/>
    <m/>
    <m/>
    <m/>
    <n v="0"/>
    <n v="120"/>
    <s v="SI"/>
    <n v="0"/>
  </r>
  <r>
    <s v="001 Dirección y Coordinación"/>
    <s v="Dirección y Coordinación"/>
    <x v="0"/>
    <s v="Gestionar los procesos administrativos de funcionamiento de la Seprem"/>
    <s v="marcador permanente industrial"/>
    <n v="40"/>
    <s v="Unidad"/>
    <n v="291"/>
    <n v="144588"/>
    <n v="11"/>
    <n v="10"/>
    <s v="Dirección Administrativa"/>
    <n v="400"/>
    <m/>
    <m/>
    <m/>
    <m/>
    <m/>
    <m/>
    <m/>
    <m/>
    <m/>
    <m/>
    <m/>
    <m/>
    <m/>
    <m/>
    <m/>
    <m/>
    <m/>
    <m/>
    <m/>
    <m/>
    <m/>
    <m/>
    <m/>
    <m/>
    <m/>
    <m/>
    <m/>
    <m/>
    <m/>
    <m/>
    <m/>
    <m/>
    <m/>
    <m/>
    <m/>
    <m/>
    <m/>
    <m/>
    <m/>
    <m/>
    <m/>
    <m/>
    <m/>
    <m/>
    <m/>
    <m/>
    <m/>
    <m/>
    <m/>
    <m/>
    <m/>
    <m/>
    <m/>
    <m/>
    <m/>
    <m/>
    <m/>
    <m/>
    <m/>
    <m/>
    <m/>
    <m/>
    <m/>
    <m/>
    <m/>
    <m/>
    <m/>
    <m/>
    <m/>
    <m/>
    <m/>
    <m/>
    <m/>
    <m/>
    <m/>
    <m/>
    <m/>
    <m/>
    <m/>
    <m/>
    <m/>
    <m/>
    <n v="400"/>
    <m/>
    <n v="400"/>
    <m/>
    <m/>
    <n v="400"/>
    <m/>
    <m/>
    <m/>
    <m/>
    <n v="0"/>
    <m/>
    <m/>
    <m/>
    <m/>
    <n v="0"/>
    <n v="400"/>
    <s v="SI"/>
    <n v="0"/>
  </r>
  <r>
    <s v="001 Dirección y Coordinación"/>
    <s v="Dirección y Coordinación"/>
    <x v="0"/>
    <s v="Gestionar los procesos administrativos de funcionamiento de la Seprem"/>
    <s v="lapiceros rojos; Color: Rojo; Tipo de punta: Mediano;"/>
    <n v="10"/>
    <s v="Unidad"/>
    <n v="291"/>
    <n v="42972"/>
    <n v="11"/>
    <n v="40"/>
    <s v="Dirección Administrativa"/>
    <n v="400"/>
    <m/>
    <m/>
    <m/>
    <m/>
    <m/>
    <m/>
    <m/>
    <m/>
    <m/>
    <m/>
    <m/>
    <m/>
    <m/>
    <m/>
    <m/>
    <m/>
    <m/>
    <m/>
    <m/>
    <m/>
    <m/>
    <m/>
    <m/>
    <m/>
    <m/>
    <m/>
    <m/>
    <m/>
    <m/>
    <m/>
    <m/>
    <m/>
    <m/>
    <m/>
    <m/>
    <m/>
    <m/>
    <m/>
    <m/>
    <m/>
    <m/>
    <m/>
    <m/>
    <m/>
    <m/>
    <m/>
    <m/>
    <m/>
    <m/>
    <m/>
    <m/>
    <m/>
    <m/>
    <m/>
    <m/>
    <m/>
    <m/>
    <m/>
    <m/>
    <m/>
    <m/>
    <m/>
    <m/>
    <m/>
    <m/>
    <m/>
    <m/>
    <m/>
    <m/>
    <m/>
    <m/>
    <m/>
    <m/>
    <m/>
    <m/>
    <m/>
    <m/>
    <m/>
    <m/>
    <m/>
    <m/>
    <m/>
    <n v="400"/>
    <m/>
    <n v="400"/>
    <m/>
    <m/>
    <n v="400"/>
    <m/>
    <m/>
    <m/>
    <m/>
    <n v="0"/>
    <m/>
    <m/>
    <m/>
    <m/>
    <n v="0"/>
    <n v="400"/>
    <s v="SI"/>
    <n v="0"/>
  </r>
  <r>
    <s v="001 Dirección y Coordinación"/>
    <s v="Dirección y Coordinación"/>
    <x v="0"/>
    <s v="Gestionar los procesos administrativos de funcionamiento de la Seprem"/>
    <s v="almohadillas para sellos Shiny Printer S823"/>
    <n v="10"/>
    <s v="Unidad"/>
    <n v="291"/>
    <n v="154700"/>
    <n v="11"/>
    <n v="40"/>
    <s v="Dirección Administrativa"/>
    <n v="400"/>
    <m/>
    <m/>
    <m/>
    <m/>
    <m/>
    <m/>
    <m/>
    <m/>
    <m/>
    <m/>
    <m/>
    <m/>
    <m/>
    <m/>
    <m/>
    <m/>
    <m/>
    <m/>
    <m/>
    <m/>
    <m/>
    <m/>
    <m/>
    <m/>
    <m/>
    <m/>
    <m/>
    <m/>
    <m/>
    <m/>
    <m/>
    <m/>
    <m/>
    <m/>
    <m/>
    <m/>
    <m/>
    <m/>
    <m/>
    <m/>
    <m/>
    <m/>
    <m/>
    <m/>
    <m/>
    <m/>
    <m/>
    <m/>
    <m/>
    <m/>
    <m/>
    <m/>
    <m/>
    <m/>
    <m/>
    <m/>
    <m/>
    <m/>
    <m/>
    <m/>
    <m/>
    <m/>
    <m/>
    <m/>
    <m/>
    <m/>
    <m/>
    <m/>
    <m/>
    <m/>
    <m/>
    <m/>
    <m/>
    <m/>
    <m/>
    <m/>
    <m/>
    <m/>
    <m/>
    <m/>
    <m/>
    <m/>
    <n v="400"/>
    <m/>
    <n v="400"/>
    <m/>
    <m/>
    <n v="400"/>
    <m/>
    <m/>
    <m/>
    <m/>
    <n v="0"/>
    <m/>
    <m/>
    <m/>
    <m/>
    <n v="0"/>
    <n v="400"/>
    <s v="SI"/>
    <n v="0"/>
  </r>
  <r>
    <s v="001 Dirección y Coordinación"/>
    <s v="Dirección y Coordinación"/>
    <x v="0"/>
    <s v="Gestionar los procesos administrativos de funcionamiento de la Seprem"/>
    <s v="Marcador para rotular CD; Color: Negro; Uso: Rotular cd;"/>
    <n v="30"/>
    <s v="Unidad"/>
    <n v="291"/>
    <n v="27946"/>
    <n v="11"/>
    <n v="10"/>
    <s v="Dirección Administrativa"/>
    <n v="300"/>
    <m/>
    <m/>
    <m/>
    <m/>
    <m/>
    <m/>
    <m/>
    <m/>
    <m/>
    <m/>
    <m/>
    <m/>
    <m/>
    <m/>
    <m/>
    <m/>
    <m/>
    <m/>
    <m/>
    <m/>
    <m/>
    <m/>
    <m/>
    <m/>
    <m/>
    <m/>
    <m/>
    <m/>
    <m/>
    <m/>
    <m/>
    <m/>
    <m/>
    <m/>
    <m/>
    <m/>
    <m/>
    <m/>
    <m/>
    <m/>
    <m/>
    <m/>
    <m/>
    <m/>
    <m/>
    <m/>
    <m/>
    <m/>
    <m/>
    <m/>
    <m/>
    <m/>
    <m/>
    <m/>
    <m/>
    <m/>
    <m/>
    <m/>
    <m/>
    <m/>
    <m/>
    <m/>
    <m/>
    <m/>
    <m/>
    <m/>
    <m/>
    <m/>
    <m/>
    <m/>
    <m/>
    <m/>
    <m/>
    <m/>
    <m/>
    <m/>
    <m/>
    <m/>
    <m/>
    <m/>
    <m/>
    <m/>
    <n v="300"/>
    <m/>
    <n v="300"/>
    <m/>
    <m/>
    <n v="300"/>
    <m/>
    <m/>
    <m/>
    <m/>
    <n v="0"/>
    <m/>
    <m/>
    <m/>
    <m/>
    <n v="0"/>
    <n v="300"/>
    <s v="SI"/>
    <n v="0"/>
  </r>
  <r>
    <s v="001 Dirección y Coordinación"/>
    <s v="Dirección y Coordinación"/>
    <x v="0"/>
    <s v="Gestionar los procesos administrativos de funcionamiento de la Seprem"/>
    <s v="Sacapuntas de Metal Pequeño; Con depósito: Si; Número de orificios: 1; Tipo: Plástico;"/>
    <n v="20"/>
    <s v="Unidad"/>
    <n v="291"/>
    <n v="21428"/>
    <n v="11"/>
    <n v="5"/>
    <s v="Dirección Administrativa"/>
    <n v="100"/>
    <m/>
    <m/>
    <m/>
    <m/>
    <m/>
    <m/>
    <m/>
    <m/>
    <m/>
    <m/>
    <m/>
    <m/>
    <m/>
    <m/>
    <m/>
    <m/>
    <m/>
    <m/>
    <m/>
    <m/>
    <m/>
    <m/>
    <m/>
    <m/>
    <m/>
    <m/>
    <m/>
    <m/>
    <m/>
    <m/>
    <m/>
    <m/>
    <m/>
    <m/>
    <m/>
    <m/>
    <m/>
    <m/>
    <m/>
    <m/>
    <m/>
    <m/>
    <m/>
    <m/>
    <m/>
    <m/>
    <m/>
    <m/>
    <m/>
    <m/>
    <m/>
    <m/>
    <m/>
    <m/>
    <m/>
    <m/>
    <m/>
    <m/>
    <m/>
    <m/>
    <m/>
    <m/>
    <m/>
    <m/>
    <m/>
    <m/>
    <m/>
    <m/>
    <m/>
    <m/>
    <m/>
    <m/>
    <m/>
    <m/>
    <m/>
    <m/>
    <m/>
    <m/>
    <m/>
    <m/>
    <m/>
    <m/>
    <n v="100"/>
    <m/>
    <n v="100"/>
    <m/>
    <m/>
    <n v="100"/>
    <m/>
    <m/>
    <m/>
    <m/>
    <n v="0"/>
    <m/>
    <m/>
    <m/>
    <m/>
    <n v="0"/>
    <n v="100"/>
    <s v="SI"/>
    <n v="0"/>
  </r>
  <r>
    <s v="001 Dirección y Coordinación"/>
    <s v="Dirección y Coordinación"/>
    <x v="0"/>
    <s v="Gestionar los procesos administrativos de funcionamiento de la Seprem"/>
    <s v="detergente"/>
    <n v="50"/>
    <s v="Bolsa"/>
    <n v="292"/>
    <n v="2859"/>
    <n v="11"/>
    <n v="90"/>
    <s v="Dirección Administrativa"/>
    <n v="3000"/>
    <m/>
    <m/>
    <m/>
    <m/>
    <m/>
    <m/>
    <m/>
    <m/>
    <m/>
    <m/>
    <m/>
    <m/>
    <m/>
    <m/>
    <m/>
    <m/>
    <m/>
    <m/>
    <m/>
    <m/>
    <m/>
    <m/>
    <m/>
    <m/>
    <m/>
    <m/>
    <m/>
    <m/>
    <m/>
    <m/>
    <m/>
    <m/>
    <m/>
    <m/>
    <m/>
    <m/>
    <m/>
    <m/>
    <m/>
    <m/>
    <m/>
    <m/>
    <m/>
    <m/>
    <m/>
    <n v="1500"/>
    <m/>
    <m/>
    <m/>
    <m/>
    <m/>
    <m/>
    <m/>
    <m/>
    <m/>
    <m/>
    <m/>
    <m/>
    <m/>
    <m/>
    <m/>
    <m/>
    <m/>
    <m/>
    <m/>
    <m/>
    <m/>
    <m/>
    <m/>
    <m/>
    <m/>
    <m/>
    <m/>
    <m/>
    <m/>
    <m/>
    <m/>
    <m/>
    <m/>
    <m/>
    <m/>
    <m/>
    <n v="4500"/>
    <m/>
    <m/>
    <m/>
    <m/>
    <n v="0"/>
    <n v="1500"/>
    <m/>
    <n v="1500"/>
    <m/>
    <n v="3000"/>
    <m/>
    <m/>
    <n v="1500"/>
    <m/>
    <n v="1500"/>
    <n v="4500"/>
    <s v="SI"/>
    <n v="0"/>
  </r>
  <r>
    <s v="001 Dirección y Coordinación"/>
    <s v="Dirección y Coordinación"/>
    <x v="0"/>
    <s v="Gestionar los procesos administrativos de funcionamiento de la Seprem"/>
    <s v="toalla para trapear"/>
    <n v="100"/>
    <s v="Unidad"/>
    <n v="292"/>
    <n v="116185"/>
    <n v="11"/>
    <n v="18"/>
    <s v="Dirección Administrativa"/>
    <n v="1500"/>
    <m/>
    <m/>
    <m/>
    <m/>
    <m/>
    <m/>
    <m/>
    <m/>
    <m/>
    <m/>
    <m/>
    <m/>
    <m/>
    <m/>
    <m/>
    <m/>
    <m/>
    <m/>
    <m/>
    <m/>
    <m/>
    <m/>
    <m/>
    <m/>
    <m/>
    <m/>
    <m/>
    <m/>
    <m/>
    <m/>
    <m/>
    <m/>
    <m/>
    <m/>
    <m/>
    <m/>
    <m/>
    <m/>
    <m/>
    <m/>
    <m/>
    <m/>
    <m/>
    <m/>
    <m/>
    <n v="300"/>
    <m/>
    <m/>
    <m/>
    <m/>
    <m/>
    <m/>
    <m/>
    <m/>
    <m/>
    <m/>
    <m/>
    <m/>
    <m/>
    <m/>
    <m/>
    <m/>
    <m/>
    <m/>
    <m/>
    <m/>
    <m/>
    <m/>
    <m/>
    <m/>
    <m/>
    <m/>
    <m/>
    <m/>
    <m/>
    <m/>
    <m/>
    <m/>
    <m/>
    <m/>
    <m/>
    <m/>
    <n v="1800"/>
    <m/>
    <m/>
    <m/>
    <m/>
    <n v="0"/>
    <n v="600"/>
    <m/>
    <n v="600"/>
    <m/>
    <n v="1200"/>
    <m/>
    <m/>
    <n v="600"/>
    <m/>
    <n v="600"/>
    <n v="1800"/>
    <s v="SI"/>
    <n v="0"/>
  </r>
  <r>
    <s v="001 Dirección y Coordinación"/>
    <s v="Dirección y Coordinación"/>
    <x v="0"/>
    <s v="Gestionar los procesos administrativos de funcionamiento de la Seprem"/>
    <s v="desodorante ambiental"/>
    <n v="200"/>
    <s v="envase"/>
    <n v="292"/>
    <n v="43770"/>
    <n v="11"/>
    <n v="28"/>
    <s v="Dirección Administrativa"/>
    <n v="6000"/>
    <m/>
    <m/>
    <m/>
    <m/>
    <m/>
    <m/>
    <m/>
    <m/>
    <m/>
    <m/>
    <m/>
    <m/>
    <m/>
    <m/>
    <m/>
    <m/>
    <m/>
    <m/>
    <m/>
    <m/>
    <m/>
    <m/>
    <m/>
    <m/>
    <m/>
    <m/>
    <m/>
    <m/>
    <m/>
    <m/>
    <m/>
    <m/>
    <m/>
    <m/>
    <m/>
    <m/>
    <m/>
    <m/>
    <m/>
    <m/>
    <m/>
    <m/>
    <m/>
    <m/>
    <n v="-400"/>
    <m/>
    <m/>
    <m/>
    <m/>
    <m/>
    <m/>
    <m/>
    <m/>
    <m/>
    <m/>
    <m/>
    <m/>
    <m/>
    <m/>
    <m/>
    <m/>
    <m/>
    <m/>
    <m/>
    <m/>
    <m/>
    <m/>
    <m/>
    <m/>
    <m/>
    <m/>
    <m/>
    <m/>
    <m/>
    <m/>
    <m/>
    <m/>
    <m/>
    <m/>
    <m/>
    <m/>
    <m/>
    <n v="5600"/>
    <m/>
    <m/>
    <m/>
    <m/>
    <n v="0"/>
    <n v="2080"/>
    <m/>
    <n v="2250"/>
    <m/>
    <n v="4330"/>
    <m/>
    <m/>
    <n v="1270"/>
    <m/>
    <n v="1270"/>
    <n v="5600"/>
    <s v="SI"/>
    <n v="0"/>
  </r>
  <r>
    <s v="001 Dirección y Coordinación"/>
    <s v="Dirección y Coordinación"/>
    <x v="0"/>
    <s v="Gestionar los procesos administrativos de funcionamiento de la Seprem"/>
    <s v="esponja lavatrastos"/>
    <n v="300"/>
    <s v="Unidad"/>
    <n v="292"/>
    <n v="2861"/>
    <n v="11"/>
    <n v="2.2000000000000002"/>
    <s v="Dirección Administrativa"/>
    <n v="600"/>
    <m/>
    <m/>
    <m/>
    <m/>
    <m/>
    <m/>
    <m/>
    <m/>
    <m/>
    <m/>
    <m/>
    <m/>
    <m/>
    <m/>
    <m/>
    <m/>
    <m/>
    <m/>
    <m/>
    <m/>
    <m/>
    <m/>
    <m/>
    <m/>
    <m/>
    <m/>
    <m/>
    <m/>
    <m/>
    <m/>
    <m/>
    <m/>
    <m/>
    <m/>
    <m/>
    <m/>
    <m/>
    <m/>
    <m/>
    <m/>
    <m/>
    <m/>
    <m/>
    <m/>
    <m/>
    <n v="60"/>
    <m/>
    <m/>
    <m/>
    <m/>
    <m/>
    <m/>
    <m/>
    <m/>
    <m/>
    <m/>
    <m/>
    <m/>
    <m/>
    <m/>
    <m/>
    <m/>
    <m/>
    <m/>
    <m/>
    <m/>
    <m/>
    <m/>
    <m/>
    <m/>
    <m/>
    <m/>
    <m/>
    <m/>
    <m/>
    <m/>
    <m/>
    <m/>
    <m/>
    <m/>
    <m/>
    <m/>
    <n v="660"/>
    <m/>
    <m/>
    <n v="60"/>
    <m/>
    <n v="60"/>
    <n v="200"/>
    <m/>
    <n v="200"/>
    <m/>
    <n v="400"/>
    <m/>
    <m/>
    <n v="200"/>
    <m/>
    <n v="200"/>
    <n v="660"/>
    <s v="SI"/>
    <n v="0"/>
  </r>
  <r>
    <s v="001 Dirección y Coordinación"/>
    <s v="Dirección y Coordinación"/>
    <x v="0"/>
    <s v="Gestionar los procesos administrativos de funcionamiento de la Seprem"/>
    <s v="desinfectante "/>
    <n v="120"/>
    <s v="Unidad"/>
    <n v="292"/>
    <n v="21342"/>
    <n v="11"/>
    <n v="58.333333333333336"/>
    <s v="Dirección Administrativa"/>
    <n v="3000"/>
    <m/>
    <m/>
    <m/>
    <m/>
    <m/>
    <m/>
    <m/>
    <m/>
    <m/>
    <m/>
    <m/>
    <m/>
    <m/>
    <m/>
    <m/>
    <m/>
    <m/>
    <m/>
    <m/>
    <m/>
    <m/>
    <m/>
    <m/>
    <m/>
    <m/>
    <m/>
    <m/>
    <m/>
    <m/>
    <m/>
    <m/>
    <m/>
    <m/>
    <m/>
    <m/>
    <m/>
    <m/>
    <m/>
    <m/>
    <m/>
    <m/>
    <m/>
    <m/>
    <m/>
    <m/>
    <n v="4000"/>
    <m/>
    <m/>
    <m/>
    <m/>
    <m/>
    <m/>
    <m/>
    <m/>
    <m/>
    <m/>
    <m/>
    <m/>
    <m/>
    <m/>
    <m/>
    <m/>
    <m/>
    <m/>
    <m/>
    <m/>
    <m/>
    <m/>
    <m/>
    <m/>
    <m/>
    <m/>
    <m/>
    <m/>
    <m/>
    <m/>
    <m/>
    <m/>
    <m/>
    <m/>
    <m/>
    <m/>
    <n v="7000"/>
    <m/>
    <m/>
    <m/>
    <m/>
    <n v="0"/>
    <n v="3000"/>
    <m/>
    <n v="1000"/>
    <m/>
    <n v="4000"/>
    <m/>
    <m/>
    <n v="3000"/>
    <m/>
    <n v="3000"/>
    <n v="7000"/>
    <s v="SI"/>
    <n v="0"/>
  </r>
  <r>
    <s v="001 Dirección y Coordinación"/>
    <s v="Dirección y Coordinación"/>
    <x v="0"/>
    <s v="Gestionar los procesos administrativos de funcionamiento de la Seprem"/>
    <s v="limpiador"/>
    <n v="250"/>
    <s v="bote"/>
    <n v="292"/>
    <n v="35601"/>
    <n v="11"/>
    <n v="14.4"/>
    <s v="Dirección Administrativa"/>
    <n v="3000"/>
    <m/>
    <m/>
    <m/>
    <m/>
    <m/>
    <m/>
    <m/>
    <m/>
    <m/>
    <m/>
    <m/>
    <m/>
    <m/>
    <m/>
    <m/>
    <m/>
    <m/>
    <m/>
    <m/>
    <m/>
    <m/>
    <m/>
    <m/>
    <m/>
    <m/>
    <m/>
    <m/>
    <m/>
    <m/>
    <m/>
    <m/>
    <m/>
    <m/>
    <m/>
    <m/>
    <m/>
    <m/>
    <m/>
    <m/>
    <m/>
    <m/>
    <m/>
    <m/>
    <m/>
    <m/>
    <n v="600"/>
    <m/>
    <m/>
    <m/>
    <m/>
    <m/>
    <m/>
    <m/>
    <m/>
    <m/>
    <m/>
    <m/>
    <m/>
    <m/>
    <m/>
    <m/>
    <m/>
    <m/>
    <m/>
    <m/>
    <m/>
    <m/>
    <m/>
    <m/>
    <m/>
    <m/>
    <m/>
    <m/>
    <m/>
    <m/>
    <m/>
    <m/>
    <m/>
    <m/>
    <m/>
    <m/>
    <m/>
    <n v="3600"/>
    <m/>
    <m/>
    <m/>
    <m/>
    <n v="0"/>
    <n v="1200"/>
    <m/>
    <n v="1200"/>
    <m/>
    <n v="2400"/>
    <m/>
    <m/>
    <n v="1200"/>
    <m/>
    <n v="1200"/>
    <n v="3600"/>
    <s v="SI"/>
    <n v="0"/>
  </r>
  <r>
    <s v="001 Dirección y Coordinación"/>
    <s v="Dirección y Coordinación"/>
    <x v="0"/>
    <s v="Gestionar los procesos administrativos de funcionamiento de la Seprem"/>
    <s v="jabon lavatrastos"/>
    <n v="180"/>
    <s v="tarro"/>
    <n v="292"/>
    <n v="2860"/>
    <n v="11"/>
    <n v="10"/>
    <s v="Dirección Administrativa"/>
    <n v="1800"/>
    <m/>
    <m/>
    <m/>
    <m/>
    <m/>
    <m/>
    <m/>
    <m/>
    <m/>
    <m/>
    <m/>
    <m/>
    <m/>
    <m/>
    <m/>
    <m/>
    <m/>
    <m/>
    <m/>
    <m/>
    <m/>
    <m/>
    <m/>
    <m/>
    <m/>
    <m/>
    <m/>
    <m/>
    <m/>
    <m/>
    <m/>
    <m/>
    <m/>
    <m/>
    <m/>
    <m/>
    <m/>
    <m/>
    <m/>
    <m/>
    <m/>
    <m/>
    <m/>
    <m/>
    <m/>
    <m/>
    <m/>
    <m/>
    <m/>
    <m/>
    <m/>
    <m/>
    <m/>
    <m/>
    <m/>
    <m/>
    <m/>
    <m/>
    <m/>
    <m/>
    <m/>
    <m/>
    <m/>
    <m/>
    <m/>
    <m/>
    <m/>
    <m/>
    <m/>
    <m/>
    <m/>
    <m/>
    <m/>
    <m/>
    <m/>
    <m/>
    <m/>
    <m/>
    <m/>
    <m/>
    <m/>
    <m/>
    <n v="1800"/>
    <m/>
    <m/>
    <m/>
    <m/>
    <n v="0"/>
    <n v="600"/>
    <m/>
    <n v="600"/>
    <m/>
    <n v="1200"/>
    <m/>
    <m/>
    <n v="600"/>
    <m/>
    <n v="600"/>
    <n v="1800"/>
    <s v="SI"/>
    <n v="0"/>
  </r>
  <r>
    <s v="001 Dirección y Coordinación"/>
    <s v="Dirección y Coordinación"/>
    <x v="0"/>
    <s v="Gestionar los procesos administrativos de funcionamiento de la Seprem"/>
    <s v="jabon en bola"/>
    <n v="250"/>
    <s v="Unidad"/>
    <n v="292"/>
    <n v="5348"/>
    <n v="11"/>
    <n v="7.2"/>
    <s v="Dirección Administrativa"/>
    <n v="1500"/>
    <m/>
    <m/>
    <m/>
    <m/>
    <m/>
    <m/>
    <m/>
    <m/>
    <m/>
    <m/>
    <m/>
    <m/>
    <m/>
    <m/>
    <m/>
    <m/>
    <m/>
    <m/>
    <m/>
    <m/>
    <m/>
    <m/>
    <m/>
    <m/>
    <m/>
    <m/>
    <m/>
    <m/>
    <m/>
    <m/>
    <m/>
    <m/>
    <m/>
    <m/>
    <m/>
    <m/>
    <m/>
    <m/>
    <m/>
    <m/>
    <m/>
    <m/>
    <m/>
    <m/>
    <m/>
    <n v="300"/>
    <m/>
    <m/>
    <m/>
    <m/>
    <m/>
    <m/>
    <m/>
    <m/>
    <m/>
    <m/>
    <m/>
    <m/>
    <m/>
    <m/>
    <m/>
    <m/>
    <m/>
    <m/>
    <m/>
    <m/>
    <m/>
    <m/>
    <m/>
    <m/>
    <m/>
    <m/>
    <m/>
    <m/>
    <m/>
    <m/>
    <m/>
    <m/>
    <m/>
    <m/>
    <m/>
    <m/>
    <n v="1800"/>
    <m/>
    <m/>
    <m/>
    <m/>
    <n v="0"/>
    <n v="600"/>
    <m/>
    <n v="600"/>
    <m/>
    <n v="1200"/>
    <m/>
    <m/>
    <n v="600"/>
    <m/>
    <n v="600"/>
    <n v="1800"/>
    <s v="SI"/>
    <n v="0"/>
  </r>
  <r>
    <s v="001 Dirección y Coordinación"/>
    <s v="Dirección y Coordinación"/>
    <x v="0"/>
    <s v="Gestionar los procesos administrativos de funcionamiento de la Seprem"/>
    <s v="desinfectante "/>
    <n v="300"/>
    <s v="envase"/>
    <n v="292"/>
    <n v="2843"/>
    <n v="11"/>
    <n v="26.666666666666668"/>
    <s v="Dirección Administrativa"/>
    <n v="6000"/>
    <m/>
    <m/>
    <m/>
    <m/>
    <m/>
    <m/>
    <m/>
    <m/>
    <m/>
    <m/>
    <m/>
    <m/>
    <m/>
    <m/>
    <m/>
    <m/>
    <m/>
    <m/>
    <m/>
    <m/>
    <m/>
    <m/>
    <m/>
    <m/>
    <m/>
    <m/>
    <m/>
    <m/>
    <m/>
    <m/>
    <m/>
    <m/>
    <m/>
    <m/>
    <m/>
    <m/>
    <m/>
    <m/>
    <m/>
    <m/>
    <m/>
    <m/>
    <m/>
    <m/>
    <m/>
    <n v="2000"/>
    <m/>
    <m/>
    <m/>
    <m/>
    <m/>
    <m/>
    <m/>
    <m/>
    <m/>
    <m/>
    <m/>
    <m/>
    <m/>
    <m/>
    <m/>
    <m/>
    <m/>
    <m/>
    <m/>
    <m/>
    <m/>
    <m/>
    <m/>
    <m/>
    <m/>
    <m/>
    <m/>
    <m/>
    <m/>
    <m/>
    <m/>
    <m/>
    <m/>
    <m/>
    <m/>
    <m/>
    <n v="8000"/>
    <m/>
    <m/>
    <n v="2000"/>
    <m/>
    <n v="2000"/>
    <n v="2000"/>
    <m/>
    <n v="2000"/>
    <m/>
    <n v="4000"/>
    <m/>
    <m/>
    <n v="2000"/>
    <m/>
    <n v="2000"/>
    <n v="8000"/>
    <s v="SI"/>
    <n v="0"/>
  </r>
  <r>
    <s v="001 Dirección y Coordinación"/>
    <s v="Dirección y Coordinación"/>
    <x v="0"/>
    <s v="Gestionar los procesos administrativos de funcionamiento de la Seprem"/>
    <s v="cepillo"/>
    <n v="30"/>
    <s v="Unidad"/>
    <n v="292"/>
    <n v="26688"/>
    <n v="11"/>
    <n v="10"/>
    <s v="Dirección Administrativa"/>
    <n v="300"/>
    <m/>
    <m/>
    <m/>
    <m/>
    <m/>
    <m/>
    <m/>
    <m/>
    <m/>
    <m/>
    <m/>
    <m/>
    <m/>
    <m/>
    <m/>
    <m/>
    <m/>
    <m/>
    <m/>
    <m/>
    <m/>
    <m/>
    <m/>
    <m/>
    <m/>
    <m/>
    <m/>
    <m/>
    <m/>
    <m/>
    <m/>
    <m/>
    <m/>
    <m/>
    <m/>
    <m/>
    <m/>
    <m/>
    <m/>
    <m/>
    <m/>
    <m/>
    <m/>
    <m/>
    <m/>
    <m/>
    <m/>
    <m/>
    <m/>
    <m/>
    <m/>
    <m/>
    <m/>
    <m/>
    <m/>
    <m/>
    <m/>
    <m/>
    <m/>
    <m/>
    <m/>
    <m/>
    <m/>
    <m/>
    <m/>
    <m/>
    <m/>
    <m/>
    <m/>
    <m/>
    <m/>
    <m/>
    <m/>
    <m/>
    <m/>
    <m/>
    <m/>
    <m/>
    <m/>
    <m/>
    <m/>
    <m/>
    <n v="300"/>
    <m/>
    <m/>
    <m/>
    <m/>
    <n v="0"/>
    <n v="100"/>
    <m/>
    <n v="100"/>
    <m/>
    <n v="200"/>
    <m/>
    <m/>
    <n v="100"/>
    <m/>
    <n v="100"/>
    <n v="300"/>
    <s v="SI"/>
    <n v="0"/>
  </r>
  <r>
    <s v="001 Dirección y Coordinación"/>
    <s v="Dirección y Coordinación"/>
    <x v="0"/>
    <s v="Gestionar los procesos administrativos de funcionamiento de la Seprem"/>
    <s v="desodorante ambiental"/>
    <n v="75"/>
    <s v="Unidad"/>
    <n v="292"/>
    <n v="40084"/>
    <n v="11"/>
    <n v="20"/>
    <s v="Dirección Administrativa"/>
    <n v="1500"/>
    <m/>
    <m/>
    <m/>
    <m/>
    <m/>
    <m/>
    <m/>
    <m/>
    <m/>
    <m/>
    <m/>
    <m/>
    <m/>
    <m/>
    <m/>
    <m/>
    <m/>
    <m/>
    <m/>
    <m/>
    <m/>
    <m/>
    <m/>
    <m/>
    <m/>
    <m/>
    <m/>
    <m/>
    <m/>
    <m/>
    <m/>
    <m/>
    <m/>
    <m/>
    <m/>
    <m/>
    <m/>
    <m/>
    <m/>
    <m/>
    <m/>
    <m/>
    <m/>
    <m/>
    <m/>
    <m/>
    <m/>
    <m/>
    <m/>
    <m/>
    <m/>
    <m/>
    <m/>
    <m/>
    <m/>
    <m/>
    <m/>
    <m/>
    <m/>
    <m/>
    <m/>
    <m/>
    <m/>
    <m/>
    <m/>
    <m/>
    <m/>
    <m/>
    <m/>
    <m/>
    <m/>
    <m/>
    <m/>
    <m/>
    <m/>
    <m/>
    <m/>
    <m/>
    <m/>
    <m/>
    <m/>
    <m/>
    <n v="1500"/>
    <m/>
    <m/>
    <m/>
    <m/>
    <n v="0"/>
    <n v="500"/>
    <m/>
    <n v="500"/>
    <m/>
    <n v="1000"/>
    <m/>
    <m/>
    <n v="500"/>
    <m/>
    <n v="500"/>
    <n v="1500"/>
    <s v="SI"/>
    <n v="0"/>
  </r>
  <r>
    <s v="001 Dirección y Coordinación"/>
    <s v="Dirección y Coordinación"/>
    <x v="0"/>
    <s v="Gestionar los procesos administrativos de funcionamiento de la Seprem"/>
    <s v="desodorante ambiental"/>
    <n v="50"/>
    <s v="envase"/>
    <n v="292"/>
    <n v="46495"/>
    <n v="11"/>
    <n v="100"/>
    <s v="Dirección Administrativa"/>
    <n v="5000"/>
    <m/>
    <m/>
    <m/>
    <m/>
    <m/>
    <m/>
    <m/>
    <m/>
    <m/>
    <m/>
    <m/>
    <m/>
    <m/>
    <m/>
    <m/>
    <m/>
    <m/>
    <m/>
    <m/>
    <m/>
    <m/>
    <m/>
    <m/>
    <m/>
    <m/>
    <m/>
    <m/>
    <m/>
    <m/>
    <m/>
    <m/>
    <m/>
    <m/>
    <m/>
    <m/>
    <m/>
    <m/>
    <m/>
    <m/>
    <m/>
    <m/>
    <m/>
    <m/>
    <m/>
    <m/>
    <m/>
    <m/>
    <m/>
    <m/>
    <m/>
    <m/>
    <m/>
    <m/>
    <m/>
    <m/>
    <m/>
    <m/>
    <m/>
    <m/>
    <m/>
    <m/>
    <m/>
    <m/>
    <m/>
    <m/>
    <m/>
    <m/>
    <m/>
    <m/>
    <m/>
    <m/>
    <m/>
    <m/>
    <m/>
    <m/>
    <m/>
    <m/>
    <m/>
    <m/>
    <m/>
    <m/>
    <m/>
    <n v="5000"/>
    <m/>
    <m/>
    <n v="2500"/>
    <m/>
    <n v="2500"/>
    <m/>
    <m/>
    <n v="2500"/>
    <m/>
    <n v="2500"/>
    <m/>
    <m/>
    <m/>
    <m/>
    <n v="0"/>
    <n v="5000"/>
    <s v="SI"/>
    <n v="0"/>
  </r>
  <r>
    <s v="001 Dirección y Coordinación"/>
    <s v="Dirección y Coordinación"/>
    <x v="0"/>
    <s v="Gestionar los procesos administrativos de funcionamiento de la Seprem"/>
    <s v="escoba"/>
    <n v="12"/>
    <s v="Unidad"/>
    <n v="292"/>
    <n v="2850"/>
    <n v="11"/>
    <n v="40"/>
    <s v="Dirección Administrativa"/>
    <n v="240"/>
    <m/>
    <m/>
    <m/>
    <m/>
    <m/>
    <m/>
    <m/>
    <m/>
    <m/>
    <m/>
    <m/>
    <m/>
    <m/>
    <m/>
    <m/>
    <m/>
    <m/>
    <m/>
    <m/>
    <m/>
    <m/>
    <m/>
    <m/>
    <m/>
    <m/>
    <m/>
    <m/>
    <m/>
    <m/>
    <m/>
    <m/>
    <m/>
    <m/>
    <m/>
    <m/>
    <m/>
    <m/>
    <m/>
    <m/>
    <m/>
    <m/>
    <m/>
    <m/>
    <m/>
    <m/>
    <n v="240"/>
    <m/>
    <m/>
    <m/>
    <m/>
    <m/>
    <m/>
    <m/>
    <m/>
    <m/>
    <m/>
    <m/>
    <m/>
    <m/>
    <m/>
    <m/>
    <m/>
    <m/>
    <m/>
    <m/>
    <m/>
    <m/>
    <m/>
    <m/>
    <m/>
    <m/>
    <m/>
    <m/>
    <m/>
    <m/>
    <m/>
    <m/>
    <m/>
    <m/>
    <m/>
    <m/>
    <m/>
    <n v="480"/>
    <m/>
    <m/>
    <m/>
    <m/>
    <n v="0"/>
    <n v="240"/>
    <m/>
    <m/>
    <m/>
    <n v="240"/>
    <m/>
    <m/>
    <n v="240"/>
    <m/>
    <n v="240"/>
    <n v="480"/>
    <s v="SI"/>
    <n v="0"/>
  </r>
  <r>
    <s v="001 Dirección y Coordinación"/>
    <s v="Dirección y Coordinación"/>
    <x v="0"/>
    <s v="Gestionar los procesos administrativos de funcionamiento de la Seprem"/>
    <s v="jabon de manos"/>
    <n v="72"/>
    <s v="Unidad"/>
    <n v="292"/>
    <n v="29868"/>
    <n v="11"/>
    <n v="90"/>
    <s v="Dirección Administrativa"/>
    <n v="2000"/>
    <m/>
    <m/>
    <m/>
    <m/>
    <m/>
    <m/>
    <m/>
    <m/>
    <m/>
    <m/>
    <m/>
    <m/>
    <m/>
    <m/>
    <m/>
    <m/>
    <m/>
    <n v="4480"/>
    <m/>
    <m/>
    <m/>
    <m/>
    <m/>
    <m/>
    <m/>
    <m/>
    <m/>
    <m/>
    <m/>
    <m/>
    <m/>
    <m/>
    <m/>
    <m/>
    <m/>
    <m/>
    <m/>
    <m/>
    <m/>
    <m/>
    <m/>
    <m/>
    <m/>
    <m/>
    <n v="-4780"/>
    <m/>
    <m/>
    <m/>
    <m/>
    <m/>
    <m/>
    <m/>
    <m/>
    <m/>
    <m/>
    <m/>
    <m/>
    <m/>
    <m/>
    <m/>
    <m/>
    <m/>
    <m/>
    <m/>
    <m/>
    <m/>
    <m/>
    <m/>
    <m/>
    <m/>
    <m/>
    <m/>
    <m/>
    <m/>
    <m/>
    <m/>
    <m/>
    <m/>
    <m/>
    <m/>
    <m/>
    <m/>
    <n v="1700"/>
    <m/>
    <m/>
    <m/>
    <m/>
    <n v="0"/>
    <n v="490"/>
    <m/>
    <n v="1210"/>
    <m/>
    <n v="1700"/>
    <m/>
    <m/>
    <m/>
    <m/>
    <n v="0"/>
    <n v="1700"/>
    <s v="SI"/>
    <n v="0"/>
  </r>
  <r>
    <s v="001 Dirección y Coordinación"/>
    <s v="Dirección y Coordinación"/>
    <x v="0"/>
    <s v="Gestionar los procesos administrativos de funcionamiento de la Seprem"/>
    <s v="paño limpiador"/>
    <n v="40"/>
    <s v="Unidad"/>
    <n v="292"/>
    <n v="51341"/>
    <n v="11"/>
    <n v="15"/>
    <s v="Dirección Administrativa"/>
    <n v="400"/>
    <m/>
    <m/>
    <m/>
    <m/>
    <m/>
    <m/>
    <m/>
    <m/>
    <m/>
    <m/>
    <m/>
    <m/>
    <m/>
    <m/>
    <m/>
    <m/>
    <m/>
    <m/>
    <m/>
    <m/>
    <m/>
    <m/>
    <m/>
    <m/>
    <m/>
    <m/>
    <m/>
    <m/>
    <m/>
    <m/>
    <m/>
    <m/>
    <m/>
    <m/>
    <m/>
    <m/>
    <m/>
    <m/>
    <m/>
    <m/>
    <m/>
    <m/>
    <m/>
    <m/>
    <m/>
    <n v="200"/>
    <m/>
    <m/>
    <m/>
    <m/>
    <m/>
    <m/>
    <m/>
    <m/>
    <m/>
    <m/>
    <m/>
    <m/>
    <m/>
    <m/>
    <m/>
    <m/>
    <m/>
    <m/>
    <m/>
    <m/>
    <m/>
    <m/>
    <m/>
    <m/>
    <m/>
    <m/>
    <m/>
    <m/>
    <m/>
    <m/>
    <m/>
    <m/>
    <m/>
    <m/>
    <m/>
    <m/>
    <n v="600"/>
    <m/>
    <m/>
    <m/>
    <m/>
    <n v="0"/>
    <n v="200"/>
    <m/>
    <n v="200"/>
    <m/>
    <n v="400"/>
    <m/>
    <m/>
    <n v="200"/>
    <m/>
    <n v="200"/>
    <n v="600"/>
    <s v="SI"/>
    <n v="0"/>
  </r>
  <r>
    <s v="001 Dirección y Coordinación"/>
    <s v="Dirección y Coordinación"/>
    <x v="0"/>
    <s v="Gestionar los procesos administrativos de funcionamiento de la Seprem"/>
    <s v="multilimpiador"/>
    <n v="100"/>
    <s v="envase"/>
    <n v="292"/>
    <n v="34391"/>
    <n v="11"/>
    <n v="15"/>
    <s v="Dirección Administrativa"/>
    <n v="1000"/>
    <m/>
    <m/>
    <m/>
    <m/>
    <m/>
    <m/>
    <m/>
    <m/>
    <m/>
    <m/>
    <m/>
    <m/>
    <m/>
    <m/>
    <m/>
    <m/>
    <m/>
    <m/>
    <m/>
    <m/>
    <m/>
    <m/>
    <m/>
    <m/>
    <m/>
    <m/>
    <m/>
    <m/>
    <m/>
    <m/>
    <m/>
    <m/>
    <m/>
    <m/>
    <m/>
    <m/>
    <m/>
    <m/>
    <m/>
    <m/>
    <m/>
    <m/>
    <m/>
    <m/>
    <m/>
    <n v="500"/>
    <m/>
    <m/>
    <m/>
    <m/>
    <m/>
    <m/>
    <m/>
    <m/>
    <m/>
    <m/>
    <m/>
    <m/>
    <m/>
    <m/>
    <m/>
    <m/>
    <m/>
    <m/>
    <m/>
    <m/>
    <m/>
    <m/>
    <m/>
    <m/>
    <m/>
    <m/>
    <m/>
    <m/>
    <m/>
    <m/>
    <m/>
    <m/>
    <m/>
    <m/>
    <m/>
    <m/>
    <n v="1500"/>
    <m/>
    <m/>
    <m/>
    <m/>
    <n v="0"/>
    <n v="500"/>
    <m/>
    <n v="500"/>
    <m/>
    <n v="1000"/>
    <m/>
    <m/>
    <n v="500"/>
    <m/>
    <n v="500"/>
    <n v="1500"/>
    <s v="SI"/>
    <n v="0"/>
  </r>
  <r>
    <s v="001 Dirección y Coordinación"/>
    <s v="Dirección y Coordinación"/>
    <x v="0"/>
    <s v="Gestionar los procesos administrativos de funcionamiento de la Seprem"/>
    <s v="Aromatizante"/>
    <n v="2"/>
    <s v="Botella"/>
    <n v="292"/>
    <n v="42282"/>
    <n v="11"/>
    <n v="85"/>
    <s v="Dirección Administrativa"/>
    <n v="0"/>
    <m/>
    <m/>
    <m/>
    <m/>
    <m/>
    <m/>
    <m/>
    <m/>
    <m/>
    <m/>
    <m/>
    <m/>
    <m/>
    <m/>
    <m/>
    <m/>
    <m/>
    <m/>
    <m/>
    <m/>
    <m/>
    <m/>
    <m/>
    <m/>
    <m/>
    <m/>
    <m/>
    <m/>
    <m/>
    <m/>
    <m/>
    <m/>
    <m/>
    <m/>
    <m/>
    <m/>
    <m/>
    <m/>
    <m/>
    <m/>
    <m/>
    <m/>
    <m/>
    <m/>
    <m/>
    <n v="170"/>
    <m/>
    <m/>
    <m/>
    <m/>
    <m/>
    <m/>
    <m/>
    <m/>
    <m/>
    <m/>
    <m/>
    <m/>
    <m/>
    <m/>
    <m/>
    <m/>
    <m/>
    <m/>
    <m/>
    <m/>
    <m/>
    <m/>
    <m/>
    <m/>
    <m/>
    <m/>
    <m/>
    <m/>
    <m/>
    <m/>
    <m/>
    <m/>
    <m/>
    <m/>
    <m/>
    <m/>
    <n v="170"/>
    <m/>
    <m/>
    <m/>
    <m/>
    <n v="0"/>
    <n v="170"/>
    <m/>
    <m/>
    <m/>
    <n v="170"/>
    <m/>
    <m/>
    <m/>
    <m/>
    <n v="0"/>
    <n v="170"/>
    <s v="SI"/>
    <n v="0"/>
  </r>
  <r>
    <s v="001 Dirección y Coordinación"/>
    <s v="Dirección y Coordinación"/>
    <x v="0"/>
    <s v="Gestionar los procesos administrativos de funcionamiento de la Seprem"/>
    <s v="Juego de taza con plato"/>
    <n v="50"/>
    <s v="Unidad"/>
    <n v="296"/>
    <n v="137583"/>
    <n v="11"/>
    <n v="8.98"/>
    <s v="Dirección Administrativa"/>
    <n v="500"/>
    <m/>
    <m/>
    <m/>
    <m/>
    <m/>
    <m/>
    <m/>
    <m/>
    <m/>
    <m/>
    <m/>
    <m/>
    <m/>
    <m/>
    <m/>
    <m/>
    <m/>
    <m/>
    <m/>
    <m/>
    <m/>
    <m/>
    <m/>
    <m/>
    <m/>
    <m/>
    <m/>
    <m/>
    <m/>
    <m/>
    <m/>
    <m/>
    <m/>
    <m/>
    <m/>
    <m/>
    <m/>
    <m/>
    <m/>
    <m/>
    <m/>
    <m/>
    <m/>
    <m/>
    <n v="-500"/>
    <m/>
    <m/>
    <m/>
    <m/>
    <m/>
    <m/>
    <m/>
    <m/>
    <m/>
    <m/>
    <m/>
    <m/>
    <m/>
    <m/>
    <m/>
    <m/>
    <m/>
    <m/>
    <m/>
    <m/>
    <m/>
    <m/>
    <m/>
    <n v="0"/>
    <n v="449"/>
    <m/>
    <m/>
    <m/>
    <m/>
    <m/>
    <m/>
    <m/>
    <m/>
    <m/>
    <m/>
    <m/>
    <m/>
    <n v="449"/>
    <m/>
    <m/>
    <n v="449"/>
    <n v="0"/>
    <n v="449"/>
    <m/>
    <m/>
    <m/>
    <m/>
    <n v="0"/>
    <m/>
    <m/>
    <m/>
    <m/>
    <n v="0"/>
    <n v="449"/>
    <s v="SI"/>
    <n v="0"/>
  </r>
  <r>
    <s v="001 Dirección y Coordinación"/>
    <s v="Dirección y Coordinación"/>
    <x v="0"/>
    <s v="Gestionar los procesos administrativos de funcionamiento de la Seprem"/>
    <s v="Pichel"/>
    <n v="50"/>
    <s v="Unidad"/>
    <n v="296"/>
    <n v="58767"/>
    <n v="11"/>
    <n v="0"/>
    <s v="Dirección Administrativa"/>
    <n v="500"/>
    <m/>
    <m/>
    <m/>
    <m/>
    <m/>
    <m/>
    <m/>
    <m/>
    <m/>
    <m/>
    <m/>
    <m/>
    <m/>
    <m/>
    <m/>
    <m/>
    <m/>
    <m/>
    <m/>
    <m/>
    <m/>
    <m/>
    <m/>
    <m/>
    <m/>
    <m/>
    <m/>
    <m/>
    <m/>
    <m/>
    <m/>
    <m/>
    <m/>
    <m/>
    <m/>
    <m/>
    <m/>
    <m/>
    <m/>
    <m/>
    <m/>
    <m/>
    <m/>
    <m/>
    <n v="-500"/>
    <m/>
    <m/>
    <m/>
    <m/>
    <m/>
    <m/>
    <m/>
    <m/>
    <m/>
    <m/>
    <m/>
    <m/>
    <m/>
    <m/>
    <m/>
    <m/>
    <m/>
    <m/>
    <m/>
    <m/>
    <m/>
    <m/>
    <m/>
    <m/>
    <m/>
    <m/>
    <m/>
    <m/>
    <m/>
    <m/>
    <m/>
    <m/>
    <m/>
    <m/>
    <m/>
    <m/>
    <m/>
    <n v="0"/>
    <m/>
    <m/>
    <m/>
    <n v="0"/>
    <n v="0"/>
    <m/>
    <m/>
    <m/>
    <m/>
    <n v="0"/>
    <m/>
    <m/>
    <m/>
    <m/>
    <n v="0"/>
    <n v="0"/>
    <s v="SI"/>
    <n v="0"/>
  </r>
  <r>
    <s v="001 Dirección y Coordinación"/>
    <s v="Dirección y Coordinación"/>
    <x v="0"/>
    <s v="Gestionar los procesos administrativos de funcionamiento de la Seprem"/>
    <s v="Cafetera"/>
    <n v="3"/>
    <s v="Unidad"/>
    <n v="296"/>
    <n v="61280"/>
    <n v="11"/>
    <n v="1200"/>
    <s v="Dirección Administrativa"/>
    <n v="1800"/>
    <m/>
    <m/>
    <m/>
    <m/>
    <m/>
    <m/>
    <m/>
    <m/>
    <m/>
    <m/>
    <m/>
    <m/>
    <m/>
    <m/>
    <m/>
    <m/>
    <m/>
    <n v="1200"/>
    <m/>
    <m/>
    <m/>
    <m/>
    <m/>
    <m/>
    <m/>
    <m/>
    <m/>
    <m/>
    <m/>
    <m/>
    <m/>
    <m/>
    <m/>
    <m/>
    <m/>
    <m/>
    <m/>
    <m/>
    <m/>
    <m/>
    <m/>
    <m/>
    <m/>
    <m/>
    <m/>
    <n v="2000"/>
    <m/>
    <m/>
    <m/>
    <m/>
    <m/>
    <m/>
    <m/>
    <m/>
    <m/>
    <m/>
    <m/>
    <m/>
    <m/>
    <m/>
    <m/>
    <m/>
    <m/>
    <m/>
    <m/>
    <m/>
    <m/>
    <m/>
    <n v="-1400"/>
    <m/>
    <m/>
    <m/>
    <m/>
    <m/>
    <m/>
    <m/>
    <m/>
    <m/>
    <m/>
    <m/>
    <m/>
    <m/>
    <n v="3600"/>
    <m/>
    <m/>
    <n v="0"/>
    <n v="0"/>
    <n v="0"/>
    <m/>
    <n v="0"/>
    <m/>
    <n v="3600"/>
    <n v="3600"/>
    <m/>
    <m/>
    <m/>
    <n v="0"/>
    <n v="0"/>
    <n v="3600"/>
    <s v="SI"/>
    <n v="0"/>
  </r>
  <r>
    <s v="001 Dirección y Coordinación"/>
    <s v="Dirección y Coordinación"/>
    <x v="0"/>
    <s v="Gestionar los procesos administrativos de funcionamiento de la Seprem"/>
    <s v="Cafetera"/>
    <n v="2"/>
    <s v="Unidad"/>
    <n v="296"/>
    <n v="124927"/>
    <n v="11"/>
    <n v="600"/>
    <s v="Dirección Administrativa"/>
    <n v="0"/>
    <m/>
    <m/>
    <m/>
    <m/>
    <m/>
    <m/>
    <m/>
    <m/>
    <m/>
    <m/>
    <m/>
    <m/>
    <m/>
    <m/>
    <m/>
    <m/>
    <m/>
    <n v="1200"/>
    <m/>
    <m/>
    <m/>
    <m/>
    <m/>
    <m/>
    <m/>
    <m/>
    <m/>
    <m/>
    <m/>
    <m/>
    <m/>
    <m/>
    <m/>
    <m/>
    <m/>
    <m/>
    <m/>
    <m/>
    <m/>
    <m/>
    <m/>
    <m/>
    <m/>
    <m/>
    <m/>
    <n v="1000"/>
    <m/>
    <m/>
    <m/>
    <m/>
    <m/>
    <m/>
    <m/>
    <m/>
    <m/>
    <m/>
    <m/>
    <m/>
    <m/>
    <m/>
    <m/>
    <m/>
    <m/>
    <m/>
    <m/>
    <m/>
    <m/>
    <m/>
    <n v="-1049"/>
    <m/>
    <m/>
    <m/>
    <m/>
    <m/>
    <m/>
    <m/>
    <m/>
    <m/>
    <m/>
    <m/>
    <m/>
    <m/>
    <n v="1151"/>
    <m/>
    <m/>
    <n v="0"/>
    <m/>
    <n v="0"/>
    <m/>
    <n v="0"/>
    <m/>
    <m/>
    <n v="0"/>
    <m/>
    <n v="0"/>
    <m/>
    <n v="1151"/>
    <n v="1151"/>
    <n v="1151"/>
    <s v="SI"/>
    <n v="0"/>
  </r>
  <r>
    <s v="001 Dirección y Coordinación"/>
    <s v="Dirección y Coordinación"/>
    <x v="0"/>
    <s v="Gestionar los procesos administrativos de funcionamiento de la Seprem"/>
    <s v="Batería aa recargable"/>
    <n v="40"/>
    <s v="Unidad"/>
    <n v="297"/>
    <n v="2792"/>
    <n v="11"/>
    <n v="40"/>
    <s v="Dirección Administrativa"/>
    <n v="1600"/>
    <m/>
    <m/>
    <m/>
    <m/>
    <m/>
    <m/>
    <m/>
    <m/>
    <m/>
    <m/>
    <m/>
    <m/>
    <m/>
    <m/>
    <m/>
    <m/>
    <m/>
    <m/>
    <m/>
    <m/>
    <m/>
    <m/>
    <m/>
    <m/>
    <m/>
    <m/>
    <m/>
    <m/>
    <m/>
    <m/>
    <m/>
    <m/>
    <m/>
    <m/>
    <m/>
    <m/>
    <m/>
    <m/>
    <m/>
    <m/>
    <m/>
    <m/>
    <m/>
    <m/>
    <m/>
    <m/>
    <m/>
    <m/>
    <m/>
    <m/>
    <m/>
    <m/>
    <m/>
    <m/>
    <m/>
    <m/>
    <m/>
    <m/>
    <m/>
    <m/>
    <m/>
    <m/>
    <m/>
    <m/>
    <m/>
    <m/>
    <m/>
    <m/>
    <m/>
    <m/>
    <m/>
    <m/>
    <m/>
    <m/>
    <m/>
    <m/>
    <m/>
    <m/>
    <m/>
    <m/>
    <m/>
    <m/>
    <n v="1600"/>
    <m/>
    <m/>
    <m/>
    <n v="800"/>
    <n v="800"/>
    <m/>
    <m/>
    <m/>
    <m/>
    <n v="0"/>
    <n v="800"/>
    <m/>
    <m/>
    <m/>
    <n v="800"/>
    <n v="1600"/>
    <s v="SI"/>
    <n v="0"/>
  </r>
  <r>
    <s v="001 Dirección y Coordinación"/>
    <s v="Dirección y Coordinación"/>
    <x v="0"/>
    <s v="Gestionar los procesos administrativos de funcionamiento de la Seprem"/>
    <s v="Extensión eléctrica 10 mts"/>
    <n v="10"/>
    <s v="Unidad"/>
    <n v="297"/>
    <n v="101651"/>
    <n v="11"/>
    <n v="90"/>
    <s v="Dirección Administrativa"/>
    <n v="900"/>
    <m/>
    <m/>
    <m/>
    <m/>
    <m/>
    <m/>
    <m/>
    <m/>
    <m/>
    <m/>
    <m/>
    <m/>
    <m/>
    <m/>
    <m/>
    <m/>
    <m/>
    <m/>
    <m/>
    <m/>
    <m/>
    <m/>
    <m/>
    <m/>
    <m/>
    <m/>
    <m/>
    <m/>
    <m/>
    <m/>
    <m/>
    <m/>
    <m/>
    <m/>
    <m/>
    <m/>
    <m/>
    <m/>
    <m/>
    <m/>
    <m/>
    <m/>
    <m/>
    <m/>
    <m/>
    <m/>
    <m/>
    <m/>
    <m/>
    <m/>
    <m/>
    <m/>
    <m/>
    <m/>
    <m/>
    <m/>
    <m/>
    <m/>
    <m/>
    <m/>
    <m/>
    <m/>
    <m/>
    <m/>
    <m/>
    <m/>
    <m/>
    <m/>
    <m/>
    <m/>
    <m/>
    <m/>
    <m/>
    <m/>
    <m/>
    <m/>
    <m/>
    <m/>
    <m/>
    <m/>
    <m/>
    <m/>
    <n v="900"/>
    <m/>
    <n v="300"/>
    <m/>
    <m/>
    <n v="300"/>
    <m/>
    <m/>
    <m/>
    <n v="600"/>
    <n v="600"/>
    <m/>
    <m/>
    <m/>
    <m/>
    <n v="0"/>
    <n v="900"/>
    <s v="SI"/>
    <n v="0"/>
  </r>
  <r>
    <s v="001 Dirección y Coordinación"/>
    <s v="Dirección y Coordinación"/>
    <x v="0"/>
    <s v="Gestionar los procesos administrativos de funcionamiento de la Seprem"/>
    <s v="Extensión eléctrica 4 mts"/>
    <n v="8"/>
    <s v="Unidad"/>
    <n v="297"/>
    <n v="115425"/>
    <n v="11"/>
    <n v="75"/>
    <s v="Dirección Administrativa"/>
    <n v="600"/>
    <m/>
    <m/>
    <m/>
    <m/>
    <m/>
    <m/>
    <m/>
    <m/>
    <m/>
    <m/>
    <m/>
    <m/>
    <m/>
    <m/>
    <m/>
    <m/>
    <m/>
    <m/>
    <m/>
    <m/>
    <m/>
    <m/>
    <m/>
    <m/>
    <m/>
    <m/>
    <m/>
    <m/>
    <m/>
    <m/>
    <m/>
    <m/>
    <m/>
    <m/>
    <m/>
    <m/>
    <m/>
    <m/>
    <m/>
    <m/>
    <m/>
    <m/>
    <m/>
    <m/>
    <m/>
    <m/>
    <m/>
    <m/>
    <m/>
    <m/>
    <m/>
    <m/>
    <m/>
    <m/>
    <m/>
    <m/>
    <m/>
    <m/>
    <m/>
    <m/>
    <m/>
    <m/>
    <m/>
    <m/>
    <m/>
    <m/>
    <m/>
    <m/>
    <m/>
    <m/>
    <m/>
    <m/>
    <m/>
    <m/>
    <m/>
    <m/>
    <m/>
    <m/>
    <m/>
    <m/>
    <m/>
    <m/>
    <n v="600"/>
    <m/>
    <n v="300"/>
    <m/>
    <m/>
    <n v="300"/>
    <m/>
    <m/>
    <m/>
    <n v="300"/>
    <n v="300"/>
    <m/>
    <m/>
    <m/>
    <m/>
    <n v="0"/>
    <n v="600"/>
    <s v="SI"/>
    <n v="0"/>
  </r>
  <r>
    <s v="001 Dirección y Coordinación"/>
    <s v="Dirección y Coordinación"/>
    <x v="0"/>
    <s v="Gestionar los procesos administrativos de funcionamiento de la Seprem"/>
    <s v="Extensión eléctrica 6 mts"/>
    <n v="8"/>
    <s v="Unidad"/>
    <n v="297"/>
    <n v="115424"/>
    <n v="11"/>
    <n v="150"/>
    <s v="Dirección Administrativa"/>
    <n v="1200"/>
    <m/>
    <m/>
    <m/>
    <m/>
    <m/>
    <m/>
    <m/>
    <m/>
    <m/>
    <m/>
    <m/>
    <m/>
    <m/>
    <m/>
    <m/>
    <m/>
    <m/>
    <m/>
    <m/>
    <m/>
    <m/>
    <m/>
    <m/>
    <m/>
    <m/>
    <m/>
    <m/>
    <m/>
    <m/>
    <m/>
    <m/>
    <m/>
    <m/>
    <m/>
    <m/>
    <m/>
    <m/>
    <m/>
    <m/>
    <m/>
    <m/>
    <m/>
    <m/>
    <m/>
    <m/>
    <m/>
    <m/>
    <m/>
    <m/>
    <m/>
    <m/>
    <m/>
    <m/>
    <m/>
    <m/>
    <m/>
    <m/>
    <m/>
    <m/>
    <m/>
    <m/>
    <m/>
    <m/>
    <m/>
    <m/>
    <m/>
    <m/>
    <m/>
    <m/>
    <m/>
    <m/>
    <m/>
    <m/>
    <m/>
    <m/>
    <m/>
    <m/>
    <m/>
    <m/>
    <m/>
    <m/>
    <m/>
    <n v="1200"/>
    <m/>
    <n v="400"/>
    <m/>
    <m/>
    <n v="400"/>
    <m/>
    <m/>
    <m/>
    <n v="800"/>
    <n v="800"/>
    <m/>
    <m/>
    <m/>
    <m/>
    <n v="0"/>
    <n v="1200"/>
    <s v="SI"/>
    <n v="0"/>
  </r>
  <r>
    <s v="001 Dirección y Coordinación"/>
    <s v="Dirección y Coordinación"/>
    <x v="0"/>
    <s v="Gestionar los procesos administrativos de funcionamiento de la Seprem"/>
    <s v="Cable"/>
    <n v="40"/>
    <s v="rollo de 1 mts"/>
    <n v="297"/>
    <n v="135033"/>
    <n v="11"/>
    <n v="15"/>
    <s v="Dirección Administrativa"/>
    <n v="600"/>
    <m/>
    <m/>
    <m/>
    <m/>
    <m/>
    <m/>
    <m/>
    <m/>
    <m/>
    <m/>
    <m/>
    <m/>
    <m/>
    <m/>
    <m/>
    <m/>
    <m/>
    <m/>
    <m/>
    <m/>
    <m/>
    <m/>
    <m/>
    <m/>
    <m/>
    <m/>
    <m/>
    <m/>
    <m/>
    <m/>
    <m/>
    <m/>
    <m/>
    <m/>
    <m/>
    <m/>
    <m/>
    <m/>
    <m/>
    <m/>
    <m/>
    <m/>
    <m/>
    <m/>
    <m/>
    <m/>
    <m/>
    <m/>
    <m/>
    <m/>
    <m/>
    <m/>
    <m/>
    <m/>
    <m/>
    <m/>
    <m/>
    <m/>
    <m/>
    <m/>
    <m/>
    <m/>
    <m/>
    <m/>
    <m/>
    <m/>
    <m/>
    <m/>
    <m/>
    <m/>
    <m/>
    <m/>
    <m/>
    <m/>
    <m/>
    <m/>
    <m/>
    <m/>
    <m/>
    <m/>
    <m/>
    <m/>
    <n v="600"/>
    <m/>
    <m/>
    <n v="300"/>
    <m/>
    <n v="300"/>
    <m/>
    <m/>
    <m/>
    <n v="300"/>
    <n v="300"/>
    <m/>
    <m/>
    <m/>
    <m/>
    <n v="0"/>
    <n v="600"/>
    <s v="SI"/>
    <n v="0"/>
  </r>
  <r>
    <s v="001 Dirección y Coordinación"/>
    <s v="Dirección y Coordinación"/>
    <x v="0"/>
    <s v="Gestionar los procesos administrativos de funcionamiento de la Seprem"/>
    <s v="Accesorios y repuestos en general"/>
    <m/>
    <m/>
    <n v="298"/>
    <m/>
    <n v="11"/>
    <m/>
    <s v="Dirección Administrativa"/>
    <n v="15000"/>
    <m/>
    <m/>
    <m/>
    <m/>
    <m/>
    <m/>
    <m/>
    <m/>
    <m/>
    <m/>
    <m/>
    <m/>
    <m/>
    <m/>
    <m/>
    <m/>
    <n v="-3000"/>
    <m/>
    <m/>
    <m/>
    <m/>
    <m/>
    <m/>
    <m/>
    <m/>
    <m/>
    <m/>
    <m/>
    <m/>
    <m/>
    <m/>
    <m/>
    <m/>
    <m/>
    <m/>
    <m/>
    <m/>
    <m/>
    <m/>
    <m/>
    <m/>
    <m/>
    <m/>
    <m/>
    <m/>
    <m/>
    <m/>
    <m/>
    <m/>
    <m/>
    <m/>
    <m/>
    <m/>
    <m/>
    <m/>
    <m/>
    <m/>
    <m/>
    <m/>
    <m/>
    <m/>
    <m/>
    <m/>
    <m/>
    <m/>
    <m/>
    <m/>
    <m/>
    <n v="-6000"/>
    <m/>
    <m/>
    <m/>
    <m/>
    <m/>
    <m/>
    <m/>
    <m/>
    <m/>
    <m/>
    <m/>
    <m/>
    <m/>
    <n v="6000"/>
    <m/>
    <m/>
    <n v="0"/>
    <n v="1572"/>
    <n v="1572"/>
    <n v="0"/>
    <n v="0"/>
    <n v="0"/>
    <n v="1490"/>
    <n v="1490"/>
    <m/>
    <n v="0"/>
    <m/>
    <n v="2938"/>
    <n v="2938"/>
    <n v="6000"/>
    <s v="SI"/>
    <n v="0"/>
  </r>
  <r>
    <s v="001 Dirección y Coordinación"/>
    <s v="Dirección y Coordinación"/>
    <x v="0"/>
    <s v="Gestionar los procesos administrativos de funcionamiento de la Seprem"/>
    <s v="Maneral"/>
    <n v="20"/>
    <s v="Unidad"/>
    <n v="299"/>
    <n v="47546"/>
    <n v="11"/>
    <n v="150"/>
    <s v="Dirección Administrativa"/>
    <n v="3000"/>
    <m/>
    <m/>
    <m/>
    <m/>
    <m/>
    <m/>
    <m/>
    <m/>
    <m/>
    <m/>
    <m/>
    <m/>
    <m/>
    <m/>
    <m/>
    <m/>
    <m/>
    <m/>
    <m/>
    <m/>
    <m/>
    <m/>
    <m/>
    <m/>
    <m/>
    <m/>
    <m/>
    <m/>
    <m/>
    <m/>
    <m/>
    <m/>
    <m/>
    <m/>
    <m/>
    <m/>
    <m/>
    <m/>
    <m/>
    <m/>
    <m/>
    <m/>
    <m/>
    <m/>
    <m/>
    <m/>
    <m/>
    <m/>
    <m/>
    <m/>
    <m/>
    <m/>
    <m/>
    <m/>
    <m/>
    <m/>
    <m/>
    <m/>
    <m/>
    <m/>
    <m/>
    <m/>
    <m/>
    <m/>
    <m/>
    <m/>
    <m/>
    <m/>
    <m/>
    <m/>
    <m/>
    <m/>
    <m/>
    <m/>
    <m/>
    <m/>
    <m/>
    <m/>
    <m/>
    <m/>
    <m/>
    <m/>
    <n v="3000"/>
    <m/>
    <m/>
    <m/>
    <n v="400"/>
    <n v="400"/>
    <m/>
    <m/>
    <m/>
    <m/>
    <n v="0"/>
    <m/>
    <m/>
    <m/>
    <n v="2600"/>
    <n v="2600"/>
    <n v="3000"/>
    <s v="SI"/>
    <n v="0"/>
  </r>
  <r>
    <s v="001 Dirección y Coordinación"/>
    <s v="Dirección y Coordinación"/>
    <x v="0"/>
    <s v="Gestionar los procesos administrativos de funcionamiento de la Seprem"/>
    <s v="Silla ejecutiva"/>
    <n v="3"/>
    <s v="Unidad"/>
    <n v="322"/>
    <n v="53699"/>
    <n v="11"/>
    <n v="0"/>
    <s v="Dirección Administrativa"/>
    <n v="3000"/>
    <m/>
    <m/>
    <m/>
    <m/>
    <m/>
    <m/>
    <m/>
    <m/>
    <m/>
    <m/>
    <m/>
    <m/>
    <m/>
    <m/>
    <m/>
    <m/>
    <n v="-3000"/>
    <m/>
    <m/>
    <m/>
    <m/>
    <m/>
    <m/>
    <m/>
    <m/>
    <m/>
    <m/>
    <m/>
    <m/>
    <m/>
    <m/>
    <m/>
    <m/>
    <m/>
    <m/>
    <m/>
    <m/>
    <m/>
    <m/>
    <m/>
    <m/>
    <m/>
    <m/>
    <m/>
    <m/>
    <m/>
    <m/>
    <m/>
    <m/>
    <m/>
    <m/>
    <m/>
    <m/>
    <m/>
    <m/>
    <m/>
    <m/>
    <m/>
    <m/>
    <m/>
    <m/>
    <m/>
    <m/>
    <m/>
    <m/>
    <m/>
    <m/>
    <m/>
    <m/>
    <m/>
    <m/>
    <m/>
    <m/>
    <m/>
    <m/>
    <m/>
    <m/>
    <m/>
    <m/>
    <m/>
    <m/>
    <m/>
    <n v="0"/>
    <m/>
    <m/>
    <m/>
    <n v="0"/>
    <n v="0"/>
    <m/>
    <m/>
    <m/>
    <m/>
    <n v="0"/>
    <m/>
    <m/>
    <m/>
    <m/>
    <n v="0"/>
    <n v="0"/>
    <s v="SI"/>
    <n v="0"/>
  </r>
  <r>
    <s v="001 Dirección y Coordinación"/>
    <s v="Dirección y Coordinación"/>
    <x v="0"/>
    <s v="Gestionar los procesos administrativos de funcionamiento de la Seprem"/>
    <s v="Silla Secretarial"/>
    <n v="3"/>
    <s v="Unidad"/>
    <n v="322"/>
    <n v="108730"/>
    <n v="11"/>
    <n v="0"/>
    <s v="Dirección Administrativa"/>
    <n v="3000"/>
    <m/>
    <m/>
    <m/>
    <m/>
    <m/>
    <m/>
    <m/>
    <m/>
    <m/>
    <m/>
    <m/>
    <m/>
    <m/>
    <m/>
    <m/>
    <m/>
    <n v="-3000"/>
    <m/>
    <m/>
    <m/>
    <m/>
    <m/>
    <m/>
    <m/>
    <m/>
    <m/>
    <m/>
    <m/>
    <m/>
    <m/>
    <m/>
    <m/>
    <m/>
    <m/>
    <m/>
    <m/>
    <m/>
    <m/>
    <m/>
    <m/>
    <m/>
    <m/>
    <m/>
    <m/>
    <m/>
    <m/>
    <m/>
    <m/>
    <m/>
    <m/>
    <m/>
    <m/>
    <m/>
    <m/>
    <m/>
    <m/>
    <m/>
    <m/>
    <m/>
    <m/>
    <m/>
    <m/>
    <m/>
    <m/>
    <m/>
    <m/>
    <m/>
    <m/>
    <m/>
    <m/>
    <m/>
    <m/>
    <m/>
    <m/>
    <m/>
    <m/>
    <m/>
    <m/>
    <m/>
    <m/>
    <m/>
    <m/>
    <n v="0"/>
    <m/>
    <m/>
    <m/>
    <n v="0"/>
    <n v="0"/>
    <m/>
    <m/>
    <m/>
    <m/>
    <n v="0"/>
    <m/>
    <m/>
    <m/>
    <m/>
    <n v="0"/>
    <n v="0"/>
    <s v="SI"/>
    <n v="0"/>
  </r>
  <r>
    <s v="001 Dirección y Coordinación"/>
    <s v="Dirección y Coordinación"/>
    <x v="0"/>
    <s v="_x000a__x000a_Gestionar la implementación del Plan Institucional de Respuesta -PIR- de la Seprem"/>
    <s v="Lámpara de emergencia"/>
    <n v="6"/>
    <s v="Unidad"/>
    <n v="297"/>
    <n v="101697"/>
    <n v="11"/>
    <n v="0"/>
    <s v="Dirección Administrativa"/>
    <n v="3600"/>
    <m/>
    <m/>
    <m/>
    <m/>
    <m/>
    <m/>
    <m/>
    <m/>
    <m/>
    <m/>
    <m/>
    <m/>
    <m/>
    <m/>
    <m/>
    <m/>
    <m/>
    <m/>
    <m/>
    <m/>
    <m/>
    <m/>
    <m/>
    <m/>
    <m/>
    <m/>
    <m/>
    <m/>
    <m/>
    <m/>
    <m/>
    <m/>
    <m/>
    <m/>
    <m/>
    <m/>
    <m/>
    <m/>
    <m/>
    <m/>
    <m/>
    <m/>
    <m/>
    <m/>
    <m/>
    <m/>
    <m/>
    <m/>
    <m/>
    <m/>
    <m/>
    <m/>
    <m/>
    <m/>
    <m/>
    <m/>
    <m/>
    <m/>
    <m/>
    <m/>
    <m/>
    <m/>
    <m/>
    <m/>
    <m/>
    <m/>
    <m/>
    <m/>
    <n v="-3600"/>
    <m/>
    <m/>
    <m/>
    <m/>
    <m/>
    <m/>
    <m/>
    <m/>
    <m/>
    <m/>
    <m/>
    <m/>
    <m/>
    <n v="0"/>
    <m/>
    <m/>
    <m/>
    <m/>
    <n v="0"/>
    <n v="0"/>
    <m/>
    <m/>
    <m/>
    <n v="0"/>
    <m/>
    <m/>
    <m/>
    <m/>
    <n v="0"/>
    <n v="0"/>
    <s v="SI"/>
    <n v="0"/>
  </r>
  <r>
    <s v="001 Dirección y Coordinación"/>
    <s v="Dirección y Coordinación"/>
    <x v="0"/>
    <s v="_x000a__x000a_Gestionar la implementación del Plan Institucional de Respuesta -PIR- de la Seprem"/>
    <s v="Mantenimiento y reparación de otras maquinarias y equipos"/>
    <m/>
    <m/>
    <n v="169"/>
    <m/>
    <n v="11"/>
    <m/>
    <s v="Dirección Administrativa"/>
    <n v="5200"/>
    <m/>
    <m/>
    <m/>
    <m/>
    <m/>
    <m/>
    <m/>
    <m/>
    <m/>
    <m/>
    <m/>
    <m/>
    <m/>
    <m/>
    <m/>
    <m/>
    <m/>
    <m/>
    <m/>
    <m/>
    <m/>
    <m/>
    <m/>
    <m/>
    <m/>
    <m/>
    <m/>
    <m/>
    <m/>
    <m/>
    <m/>
    <m/>
    <m/>
    <m/>
    <m/>
    <m/>
    <m/>
    <m/>
    <m/>
    <m/>
    <m/>
    <m/>
    <m/>
    <m/>
    <m/>
    <m/>
    <m/>
    <m/>
    <m/>
    <m/>
    <m/>
    <m/>
    <m/>
    <m/>
    <m/>
    <m/>
    <m/>
    <m/>
    <m/>
    <m/>
    <m/>
    <m/>
    <m/>
    <m/>
    <m/>
    <m/>
    <m/>
    <m/>
    <n v="-5200"/>
    <m/>
    <m/>
    <m/>
    <m/>
    <m/>
    <m/>
    <m/>
    <m/>
    <m/>
    <m/>
    <m/>
    <m/>
    <m/>
    <n v="0"/>
    <m/>
    <m/>
    <m/>
    <m/>
    <n v="0"/>
    <n v="0"/>
    <m/>
    <m/>
    <m/>
    <n v="0"/>
    <m/>
    <m/>
    <m/>
    <m/>
    <n v="0"/>
    <n v="0"/>
    <s v="SI"/>
    <n v="0"/>
  </r>
  <r>
    <s v="001 Dirección y Coordinación"/>
    <s v="Dirección y Coordinación"/>
    <x v="0"/>
    <s v="_x000a__x000a_Gestionar la implementación del Plan Institucional de Respuesta -PIR- de la Seprem"/>
    <s v="Aspiradora"/>
    <n v="2"/>
    <s v="Unidad"/>
    <n v="329"/>
    <n v="66514"/>
    <n v="11"/>
    <n v="1000"/>
    <s v="Dirección Administrativa"/>
    <n v="6000"/>
    <m/>
    <m/>
    <m/>
    <m/>
    <m/>
    <m/>
    <m/>
    <m/>
    <m/>
    <m/>
    <m/>
    <m/>
    <m/>
    <m/>
    <m/>
    <m/>
    <n v="-4000"/>
    <m/>
    <m/>
    <m/>
    <m/>
    <m/>
    <m/>
    <m/>
    <m/>
    <m/>
    <m/>
    <m/>
    <m/>
    <m/>
    <m/>
    <m/>
    <m/>
    <m/>
    <m/>
    <m/>
    <m/>
    <m/>
    <m/>
    <m/>
    <m/>
    <m/>
    <m/>
    <m/>
    <m/>
    <m/>
    <m/>
    <m/>
    <m/>
    <m/>
    <m/>
    <m/>
    <m/>
    <m/>
    <m/>
    <m/>
    <m/>
    <m/>
    <m/>
    <m/>
    <m/>
    <m/>
    <m/>
    <m/>
    <m/>
    <m/>
    <m/>
    <m/>
    <m/>
    <m/>
    <m/>
    <m/>
    <m/>
    <m/>
    <m/>
    <m/>
    <m/>
    <m/>
    <m/>
    <m/>
    <m/>
    <m/>
    <n v="2000"/>
    <m/>
    <m/>
    <m/>
    <n v="0"/>
    <n v="0"/>
    <m/>
    <m/>
    <m/>
    <m/>
    <n v="0"/>
    <m/>
    <m/>
    <m/>
    <n v="2000"/>
    <n v="2000"/>
    <n v="2000"/>
    <s v="SI"/>
    <n v="0"/>
  </r>
  <r>
    <s v="001 Dirección y Coordinación"/>
    <s v="Dirección y Coordinación"/>
    <x v="0"/>
    <s v="Gestionar los procesos administrativos de funcionamiento de la Seprem"/>
    <s v="Mantenimiento y reparación de medios de transporte "/>
    <m/>
    <m/>
    <n v="165"/>
    <m/>
    <n v="12"/>
    <m/>
    <s v="Dirección Administrativa"/>
    <n v="0"/>
    <m/>
    <m/>
    <m/>
    <m/>
    <m/>
    <m/>
    <m/>
    <m/>
    <m/>
    <m/>
    <m/>
    <m/>
    <m/>
    <m/>
    <m/>
    <n v="135000"/>
    <m/>
    <m/>
    <m/>
    <m/>
    <m/>
    <m/>
    <m/>
    <m/>
    <m/>
    <m/>
    <m/>
    <m/>
    <m/>
    <m/>
    <m/>
    <m/>
    <m/>
    <m/>
    <m/>
    <m/>
    <m/>
    <m/>
    <m/>
    <m/>
    <m/>
    <m/>
    <m/>
    <m/>
    <m/>
    <m/>
    <m/>
    <m/>
    <m/>
    <m/>
    <m/>
    <m/>
    <m/>
    <m/>
    <m/>
    <m/>
    <m/>
    <m/>
    <m/>
    <m/>
    <m/>
    <m/>
    <n v="-25000"/>
    <m/>
    <m/>
    <m/>
    <m/>
    <m/>
    <m/>
    <m/>
    <m/>
    <m/>
    <m/>
    <m/>
    <m/>
    <m/>
    <m/>
    <m/>
    <m/>
    <m/>
    <m/>
    <m/>
    <n v="110000"/>
    <m/>
    <m/>
    <m/>
    <n v="4425"/>
    <n v="4425"/>
    <n v="7242"/>
    <n v="8854"/>
    <n v="4020"/>
    <n v="1325"/>
    <n v="21441"/>
    <n v="17252"/>
    <n v="21329"/>
    <n v="19680"/>
    <n v="25873"/>
    <n v="84134"/>
    <n v="110000"/>
    <s v="SI"/>
    <n v="0"/>
  </r>
  <r>
    <s v="001 Dirección y Coordinación"/>
    <s v="Dirección y Coordinación"/>
    <x v="0"/>
    <s v="Gestionar los procesos administrativos de funcionamiento de la Seprem"/>
    <s v="Primas y gastos de seguros y fianzas (carros en uso)"/>
    <m/>
    <m/>
    <n v="191"/>
    <m/>
    <n v="12"/>
    <m/>
    <s v="Dirección Administrativa"/>
    <n v="0"/>
    <m/>
    <m/>
    <m/>
    <m/>
    <m/>
    <m/>
    <m/>
    <m/>
    <m/>
    <m/>
    <m/>
    <m/>
    <m/>
    <m/>
    <m/>
    <n v="65000"/>
    <m/>
    <m/>
    <m/>
    <m/>
    <m/>
    <m/>
    <m/>
    <m/>
    <n v="-5000"/>
    <m/>
    <m/>
    <m/>
    <m/>
    <m/>
    <m/>
    <m/>
    <m/>
    <m/>
    <m/>
    <m/>
    <m/>
    <m/>
    <m/>
    <m/>
    <m/>
    <m/>
    <m/>
    <m/>
    <m/>
    <m/>
    <m/>
    <m/>
    <m/>
    <m/>
    <m/>
    <m/>
    <m/>
    <m/>
    <m/>
    <m/>
    <m/>
    <m/>
    <m/>
    <m/>
    <m/>
    <m/>
    <m/>
    <m/>
    <m/>
    <m/>
    <m/>
    <m/>
    <m/>
    <m/>
    <m/>
    <m/>
    <m/>
    <m/>
    <m/>
    <m/>
    <m/>
    <m/>
    <m/>
    <m/>
    <m/>
    <m/>
    <n v="60000"/>
    <m/>
    <m/>
    <m/>
    <n v="0"/>
    <n v="0"/>
    <n v="0"/>
    <n v="0"/>
    <n v="0"/>
    <n v="0"/>
    <n v="0"/>
    <n v="0"/>
    <n v="0"/>
    <n v="0"/>
    <n v="60000"/>
    <n v="60000"/>
    <n v="60000"/>
    <s v="SI"/>
    <n v="0"/>
  </r>
  <r>
    <s v="001 Dirección y Coordinación"/>
    <s v="Dirección y Coordinación"/>
    <x v="0"/>
    <s v="Gestionar los procesos administrativos de funcionamiento de la Seprem"/>
    <s v="Primas y gastos de seguros y fianzas (carros nuevos)"/>
    <m/>
    <m/>
    <n v="191"/>
    <m/>
    <n v="12"/>
    <m/>
    <s v="Dirección Administrativa"/>
    <n v="0"/>
    <m/>
    <m/>
    <m/>
    <m/>
    <m/>
    <m/>
    <m/>
    <m/>
    <m/>
    <m/>
    <m/>
    <m/>
    <m/>
    <m/>
    <m/>
    <n v="50000"/>
    <m/>
    <m/>
    <m/>
    <m/>
    <m/>
    <m/>
    <m/>
    <m/>
    <n v="-50000"/>
    <m/>
    <m/>
    <m/>
    <m/>
    <m/>
    <m/>
    <m/>
    <m/>
    <m/>
    <m/>
    <m/>
    <m/>
    <m/>
    <m/>
    <m/>
    <m/>
    <m/>
    <m/>
    <m/>
    <m/>
    <m/>
    <m/>
    <m/>
    <m/>
    <m/>
    <m/>
    <m/>
    <m/>
    <m/>
    <m/>
    <m/>
    <m/>
    <m/>
    <m/>
    <m/>
    <m/>
    <m/>
    <m/>
    <m/>
    <m/>
    <m/>
    <m/>
    <m/>
    <m/>
    <m/>
    <m/>
    <m/>
    <m/>
    <m/>
    <m/>
    <m/>
    <m/>
    <m/>
    <m/>
    <m/>
    <m/>
    <m/>
    <n v="0"/>
    <m/>
    <m/>
    <m/>
    <n v="0"/>
    <n v="0"/>
    <n v="0"/>
    <n v="0"/>
    <n v="0"/>
    <n v="0"/>
    <n v="0"/>
    <n v="0"/>
    <n v="0"/>
    <n v="0"/>
    <m/>
    <n v="0"/>
    <n v="0"/>
    <s v="SI"/>
    <n v="0"/>
  </r>
  <r>
    <s v="001 Dirección y Coordinación"/>
    <s v="Dirección y Coordinación"/>
    <x v="0"/>
    <s v="Gestionar los procesos administrativos de funcionamiento de la Seprem"/>
    <s v="Primas y gastos de seguros y fianzas (carros nuevos)"/>
    <m/>
    <m/>
    <n v="233"/>
    <m/>
    <n v="12"/>
    <m/>
    <s v="Dirección Administrativa"/>
    <n v="0"/>
    <m/>
    <m/>
    <m/>
    <m/>
    <m/>
    <m/>
    <m/>
    <m/>
    <m/>
    <m/>
    <m/>
    <m/>
    <m/>
    <m/>
    <m/>
    <m/>
    <m/>
    <m/>
    <m/>
    <m/>
    <m/>
    <m/>
    <m/>
    <m/>
    <m/>
    <m/>
    <m/>
    <m/>
    <m/>
    <m/>
    <m/>
    <m/>
    <m/>
    <m/>
    <m/>
    <m/>
    <m/>
    <m/>
    <m/>
    <m/>
    <m/>
    <m/>
    <m/>
    <m/>
    <m/>
    <m/>
    <m/>
    <m/>
    <m/>
    <m/>
    <m/>
    <m/>
    <m/>
    <m/>
    <m/>
    <m/>
    <m/>
    <m/>
    <m/>
    <m/>
    <m/>
    <m/>
    <m/>
    <n v="25000"/>
    <m/>
    <m/>
    <m/>
    <m/>
    <m/>
    <m/>
    <m/>
    <m/>
    <m/>
    <m/>
    <m/>
    <m/>
    <m/>
    <m/>
    <m/>
    <m/>
    <m/>
    <m/>
    <n v="25000"/>
    <m/>
    <m/>
    <m/>
    <m/>
    <n v="0"/>
    <m/>
    <m/>
    <m/>
    <m/>
    <n v="0"/>
    <m/>
    <m/>
    <m/>
    <n v="25000"/>
    <n v="25000"/>
    <n v="25000"/>
    <s v="SI"/>
    <n v="0"/>
  </r>
  <r>
    <s v="001 Dirección y Coordinación"/>
    <s v="Dirección y Coordinación"/>
    <x v="0"/>
    <s v="Gestionar los procesos administrativos de funcionamiento de la Seprem"/>
    <s v="Combustible "/>
    <n v="800"/>
    <s v="Cupón"/>
    <n v="262"/>
    <n v="33102"/>
    <n v="12"/>
    <n v="100"/>
    <s v="Dirección Administrativa"/>
    <n v="0"/>
    <m/>
    <m/>
    <m/>
    <m/>
    <m/>
    <m/>
    <m/>
    <m/>
    <m/>
    <m/>
    <m/>
    <m/>
    <m/>
    <m/>
    <m/>
    <n v="80000"/>
    <m/>
    <m/>
    <m/>
    <m/>
    <m/>
    <m/>
    <m/>
    <m/>
    <m/>
    <m/>
    <m/>
    <m/>
    <m/>
    <m/>
    <m/>
    <m/>
    <m/>
    <m/>
    <m/>
    <m/>
    <m/>
    <m/>
    <m/>
    <m/>
    <m/>
    <m/>
    <m/>
    <m/>
    <m/>
    <m/>
    <m/>
    <m/>
    <m/>
    <m/>
    <m/>
    <m/>
    <m/>
    <m/>
    <m/>
    <m/>
    <m/>
    <m/>
    <m/>
    <m/>
    <m/>
    <m/>
    <m/>
    <m/>
    <m/>
    <m/>
    <m/>
    <m/>
    <m/>
    <m/>
    <m/>
    <m/>
    <m/>
    <m/>
    <m/>
    <m/>
    <m/>
    <m/>
    <m/>
    <m/>
    <m/>
    <m/>
    <n v="80000"/>
    <m/>
    <m/>
    <m/>
    <n v="0"/>
    <n v="0"/>
    <n v="0"/>
    <n v="0"/>
    <n v="0"/>
    <n v="40000"/>
    <n v="40000"/>
    <n v="0"/>
    <n v="0"/>
    <n v="40000"/>
    <m/>
    <n v="40000"/>
    <n v="80000"/>
    <s v="SI"/>
    <n v="0"/>
  </r>
  <r>
    <s v="001 Dirección y Coordinación"/>
    <s v="Dirección y Coordinación"/>
    <x v="0"/>
    <s v="Gestionar los procesos administrativos de funcionamiento de la Seprem"/>
    <s v="Combustible"/>
    <n v="760"/>
    <s v="Cupón"/>
    <n v="262"/>
    <n v="38247"/>
    <n v="12"/>
    <n v="50"/>
    <s v="Dirección Administrativa"/>
    <n v="0"/>
    <m/>
    <m/>
    <m/>
    <m/>
    <m/>
    <m/>
    <m/>
    <m/>
    <m/>
    <m/>
    <m/>
    <m/>
    <m/>
    <m/>
    <m/>
    <n v="38000"/>
    <m/>
    <m/>
    <m/>
    <m/>
    <m/>
    <m/>
    <m/>
    <m/>
    <m/>
    <m/>
    <m/>
    <m/>
    <m/>
    <m/>
    <m/>
    <m/>
    <m/>
    <m/>
    <m/>
    <m/>
    <m/>
    <m/>
    <m/>
    <m/>
    <m/>
    <m/>
    <m/>
    <m/>
    <m/>
    <m/>
    <m/>
    <m/>
    <m/>
    <m/>
    <m/>
    <m/>
    <m/>
    <m/>
    <m/>
    <m/>
    <m/>
    <m/>
    <m/>
    <m/>
    <m/>
    <m/>
    <m/>
    <m/>
    <m/>
    <m/>
    <m/>
    <m/>
    <m/>
    <m/>
    <m/>
    <m/>
    <m/>
    <m/>
    <m/>
    <m/>
    <m/>
    <m/>
    <m/>
    <m/>
    <m/>
    <m/>
    <n v="38000"/>
    <m/>
    <m/>
    <m/>
    <n v="0"/>
    <n v="0"/>
    <n v="0"/>
    <n v="0"/>
    <n v="0"/>
    <n v="20000"/>
    <n v="20000"/>
    <n v="0"/>
    <n v="0"/>
    <n v="18000"/>
    <m/>
    <n v="18000"/>
    <n v="38000"/>
    <s v="SI"/>
    <n v="0"/>
  </r>
  <r>
    <s v="001 Dirección y Coordinación"/>
    <s v="Dirección y Coordinación"/>
    <x v="0"/>
    <s v="Gestionar los procesos administrativos de funcionamiento de la Seprem"/>
    <s v="Silla ejecutiva"/>
    <n v="3"/>
    <s v="Unidad "/>
    <n v="322"/>
    <n v="53699"/>
    <n v="12"/>
    <n v="1000"/>
    <s v="Dirección Administrativa"/>
    <n v="0"/>
    <m/>
    <m/>
    <m/>
    <m/>
    <m/>
    <m/>
    <m/>
    <m/>
    <m/>
    <m/>
    <m/>
    <m/>
    <m/>
    <m/>
    <m/>
    <n v="3000"/>
    <n v="0"/>
    <m/>
    <m/>
    <m/>
    <m/>
    <m/>
    <m/>
    <m/>
    <m/>
    <m/>
    <m/>
    <m/>
    <m/>
    <m/>
    <m/>
    <m/>
    <m/>
    <m/>
    <m/>
    <m/>
    <m/>
    <m/>
    <m/>
    <m/>
    <m/>
    <m/>
    <m/>
    <m/>
    <m/>
    <m/>
    <m/>
    <m/>
    <m/>
    <m/>
    <m/>
    <m/>
    <m/>
    <m/>
    <m/>
    <m/>
    <m/>
    <m/>
    <m/>
    <m/>
    <m/>
    <m/>
    <m/>
    <m/>
    <m/>
    <m/>
    <m/>
    <m/>
    <m/>
    <m/>
    <m/>
    <m/>
    <m/>
    <m/>
    <m/>
    <m/>
    <m/>
    <m/>
    <m/>
    <m/>
    <m/>
    <m/>
    <n v="3000"/>
    <m/>
    <m/>
    <m/>
    <n v="3000"/>
    <n v="3000"/>
    <n v="0"/>
    <n v="0"/>
    <n v="0"/>
    <n v="0"/>
    <n v="0"/>
    <n v="0"/>
    <n v="0"/>
    <n v="0"/>
    <m/>
    <n v="0"/>
    <n v="3000"/>
    <s v="SI"/>
    <n v="0"/>
  </r>
  <r>
    <s v="001 Dirección y Coordinación"/>
    <s v="Dirección y Coordinación"/>
    <x v="0"/>
    <s v="Gestionar los procesos administrativos de funcionamiento de la Seprem"/>
    <s v="Silla Presidencial"/>
    <n v="6"/>
    <s v="Unidad "/>
    <n v="322"/>
    <n v="130073"/>
    <n v="12"/>
    <n v="1100"/>
    <s v="Dirección Administrativa"/>
    <n v="0"/>
    <m/>
    <m/>
    <m/>
    <m/>
    <m/>
    <m/>
    <m/>
    <m/>
    <m/>
    <m/>
    <m/>
    <m/>
    <m/>
    <m/>
    <m/>
    <n v="6600"/>
    <m/>
    <m/>
    <m/>
    <m/>
    <m/>
    <m/>
    <m/>
    <m/>
    <m/>
    <m/>
    <m/>
    <m/>
    <m/>
    <m/>
    <m/>
    <m/>
    <m/>
    <m/>
    <m/>
    <m/>
    <m/>
    <m/>
    <m/>
    <m/>
    <m/>
    <m/>
    <m/>
    <m/>
    <m/>
    <m/>
    <m/>
    <m/>
    <m/>
    <m/>
    <m/>
    <m/>
    <m/>
    <m/>
    <m/>
    <m/>
    <m/>
    <m/>
    <m/>
    <m/>
    <m/>
    <m/>
    <m/>
    <m/>
    <m/>
    <m/>
    <m/>
    <m/>
    <m/>
    <m/>
    <m/>
    <m/>
    <m/>
    <m/>
    <m/>
    <m/>
    <m/>
    <m/>
    <m/>
    <m/>
    <m/>
    <m/>
    <n v="6600"/>
    <m/>
    <m/>
    <n v="6600"/>
    <n v="0"/>
    <n v="6600"/>
    <n v="0"/>
    <n v="0"/>
    <n v="0"/>
    <n v="0"/>
    <n v="0"/>
    <n v="0"/>
    <n v="0"/>
    <n v="0"/>
    <m/>
    <n v="0"/>
    <n v="6600"/>
    <s v="SI"/>
    <n v="0"/>
  </r>
  <r>
    <s v="001 Dirección y Coordinación"/>
    <s v="Dirección y Coordinación"/>
    <x v="0"/>
    <s v="Gestionar los procesos administrativos de funcionamiento de la Seprem"/>
    <s v="Silla Secretarial"/>
    <n v="3"/>
    <s v="Unidad "/>
    <n v="322"/>
    <n v="108730"/>
    <n v="12"/>
    <n v="1000"/>
    <s v="Dirección Administrativa"/>
    <n v="0"/>
    <m/>
    <m/>
    <m/>
    <m/>
    <m/>
    <m/>
    <m/>
    <m/>
    <m/>
    <m/>
    <m/>
    <m/>
    <m/>
    <m/>
    <m/>
    <n v="3000"/>
    <m/>
    <m/>
    <m/>
    <m/>
    <m/>
    <m/>
    <m/>
    <m/>
    <m/>
    <m/>
    <m/>
    <m/>
    <m/>
    <m/>
    <m/>
    <m/>
    <m/>
    <m/>
    <m/>
    <m/>
    <m/>
    <m/>
    <m/>
    <m/>
    <m/>
    <m/>
    <m/>
    <m/>
    <m/>
    <m/>
    <m/>
    <m/>
    <m/>
    <m/>
    <m/>
    <m/>
    <m/>
    <m/>
    <m/>
    <m/>
    <m/>
    <m/>
    <m/>
    <m/>
    <m/>
    <m/>
    <m/>
    <m/>
    <m/>
    <m/>
    <m/>
    <m/>
    <m/>
    <m/>
    <m/>
    <m/>
    <m/>
    <m/>
    <m/>
    <m/>
    <m/>
    <m/>
    <m/>
    <m/>
    <m/>
    <m/>
    <n v="3000"/>
    <m/>
    <m/>
    <m/>
    <n v="3000"/>
    <n v="3000"/>
    <n v="0"/>
    <n v="0"/>
    <n v="0"/>
    <n v="0"/>
    <n v="0"/>
    <n v="0"/>
    <n v="0"/>
    <n v="0"/>
    <m/>
    <n v="0"/>
    <n v="3000"/>
    <s v="SI"/>
    <n v="0"/>
  </r>
  <r>
    <s v="001 Dirección y Coordinación"/>
    <s v="Dirección y Coordinación"/>
    <x v="0"/>
    <s v="Gestionar los procesos administrativos de funcionamiento de la Seprem"/>
    <s v="Armario de oficina "/>
    <n v="1"/>
    <s v="Unidad "/>
    <n v="322"/>
    <n v="108871"/>
    <n v="12"/>
    <n v="2000"/>
    <s v="Dirección Administrativa"/>
    <n v="0"/>
    <m/>
    <m/>
    <m/>
    <m/>
    <m/>
    <m/>
    <m/>
    <m/>
    <m/>
    <m/>
    <m/>
    <m/>
    <m/>
    <m/>
    <m/>
    <n v="2000"/>
    <m/>
    <m/>
    <m/>
    <m/>
    <m/>
    <m/>
    <m/>
    <m/>
    <m/>
    <m/>
    <m/>
    <m/>
    <m/>
    <m/>
    <m/>
    <m/>
    <m/>
    <m/>
    <m/>
    <m/>
    <m/>
    <m/>
    <m/>
    <m/>
    <m/>
    <m/>
    <m/>
    <m/>
    <m/>
    <m/>
    <m/>
    <m/>
    <m/>
    <m/>
    <m/>
    <m/>
    <m/>
    <m/>
    <m/>
    <m/>
    <m/>
    <m/>
    <m/>
    <m/>
    <m/>
    <m/>
    <m/>
    <m/>
    <m/>
    <m/>
    <m/>
    <m/>
    <m/>
    <m/>
    <m/>
    <m/>
    <m/>
    <m/>
    <m/>
    <m/>
    <m/>
    <m/>
    <m/>
    <m/>
    <m/>
    <m/>
    <n v="2000"/>
    <m/>
    <m/>
    <m/>
    <n v="2000"/>
    <n v="2000"/>
    <n v="0"/>
    <n v="0"/>
    <n v="0"/>
    <n v="0"/>
    <n v="0"/>
    <n v="0"/>
    <n v="0"/>
    <n v="0"/>
    <m/>
    <n v="0"/>
    <n v="2000"/>
    <s v="SI"/>
    <n v="0"/>
  </r>
  <r>
    <s v="001 Dirección y Coordinación"/>
    <s v="Dirección y Coordinación"/>
    <x v="0"/>
    <s v="Gestionar los procesos administrativos de funcionamiento de la Seprem"/>
    <s v="Ventilador"/>
    <n v="15"/>
    <s v="Unidad "/>
    <n v="322"/>
    <n v="44415"/>
    <n v="12"/>
    <n v="1300"/>
    <s v="Dirección Administrativa"/>
    <n v="0"/>
    <m/>
    <m/>
    <m/>
    <m/>
    <m/>
    <m/>
    <m/>
    <m/>
    <m/>
    <m/>
    <m/>
    <m/>
    <m/>
    <m/>
    <m/>
    <n v="19500"/>
    <m/>
    <m/>
    <m/>
    <m/>
    <m/>
    <m/>
    <m/>
    <m/>
    <m/>
    <m/>
    <m/>
    <m/>
    <m/>
    <m/>
    <m/>
    <m/>
    <m/>
    <m/>
    <m/>
    <m/>
    <m/>
    <m/>
    <m/>
    <m/>
    <m/>
    <m/>
    <m/>
    <m/>
    <m/>
    <m/>
    <m/>
    <m/>
    <m/>
    <m/>
    <m/>
    <m/>
    <m/>
    <m/>
    <m/>
    <m/>
    <m/>
    <m/>
    <m/>
    <m/>
    <m/>
    <m/>
    <m/>
    <m/>
    <m/>
    <m/>
    <m/>
    <m/>
    <m/>
    <m/>
    <m/>
    <m/>
    <m/>
    <m/>
    <m/>
    <m/>
    <m/>
    <m/>
    <m/>
    <m/>
    <m/>
    <m/>
    <n v="19500"/>
    <m/>
    <m/>
    <n v="19500"/>
    <n v="0"/>
    <n v="19500"/>
    <n v="0"/>
    <n v="0"/>
    <n v="0"/>
    <n v="0"/>
    <n v="0"/>
    <n v="0"/>
    <n v="0"/>
    <n v="0"/>
    <m/>
    <n v="0"/>
    <n v="19500"/>
    <s v="SI"/>
    <n v="0"/>
  </r>
  <r>
    <s v="001 Dirección y Coordinación"/>
    <s v="Dirección y Coordinación"/>
    <x v="0"/>
    <s v="Gestionar los procesos administrativos de funcionamiento de la Seprem"/>
    <s v="Oasis"/>
    <n v="15"/>
    <s v="Unidad "/>
    <n v="329"/>
    <n v="88726"/>
    <n v="12"/>
    <n v="1500"/>
    <s v="Dirección Administrativa"/>
    <n v="0"/>
    <m/>
    <m/>
    <m/>
    <m/>
    <m/>
    <m/>
    <m/>
    <m/>
    <m/>
    <m/>
    <m/>
    <m/>
    <m/>
    <m/>
    <m/>
    <n v="22500"/>
    <m/>
    <m/>
    <m/>
    <m/>
    <m/>
    <m/>
    <m/>
    <m/>
    <m/>
    <m/>
    <m/>
    <m/>
    <m/>
    <m/>
    <m/>
    <m/>
    <m/>
    <m/>
    <m/>
    <m/>
    <m/>
    <m/>
    <m/>
    <m/>
    <m/>
    <m/>
    <m/>
    <m/>
    <m/>
    <m/>
    <m/>
    <m/>
    <m/>
    <m/>
    <m/>
    <m/>
    <m/>
    <m/>
    <m/>
    <m/>
    <m/>
    <m/>
    <m/>
    <m/>
    <m/>
    <m/>
    <m/>
    <m/>
    <m/>
    <m/>
    <m/>
    <m/>
    <m/>
    <m/>
    <m/>
    <m/>
    <m/>
    <m/>
    <m/>
    <m/>
    <m/>
    <m/>
    <m/>
    <m/>
    <m/>
    <m/>
    <n v="22500"/>
    <m/>
    <m/>
    <n v="22500"/>
    <n v="0"/>
    <n v="22500"/>
    <n v="0"/>
    <n v="0"/>
    <n v="0"/>
    <n v="0"/>
    <n v="0"/>
    <n v="0"/>
    <n v="0"/>
    <n v="0"/>
    <m/>
    <n v="0"/>
    <n v="2250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Pago arrendamiento de Sedes departamenales de la Secretaría Presidencial de la Mujer 2025."/>
    <s v="Arrendamiento de edificios y locales (Sedes departamentales)"/>
    <m/>
    <m/>
    <n v="151"/>
    <s v="N/A"/>
    <n v="11"/>
    <m/>
    <s v="Dirección Administrativa"/>
    <n v="253200"/>
    <m/>
    <m/>
    <n v="-253200"/>
    <m/>
    <m/>
    <m/>
    <m/>
    <m/>
    <m/>
    <m/>
    <m/>
    <m/>
    <m/>
    <m/>
    <m/>
    <m/>
    <m/>
    <m/>
    <m/>
    <m/>
    <m/>
    <m/>
    <m/>
    <m/>
    <m/>
    <n v="37000"/>
    <m/>
    <m/>
    <m/>
    <m/>
    <m/>
    <m/>
    <m/>
    <m/>
    <m/>
    <m/>
    <m/>
    <m/>
    <m/>
    <m/>
    <m/>
    <m/>
    <m/>
    <m/>
    <m/>
    <m/>
    <m/>
    <m/>
    <m/>
    <m/>
    <m/>
    <m/>
    <m/>
    <m/>
    <m/>
    <m/>
    <m/>
    <m/>
    <m/>
    <m/>
    <m/>
    <m/>
    <m/>
    <m/>
    <m/>
    <m/>
    <m/>
    <m/>
    <m/>
    <m/>
    <m/>
    <m/>
    <m/>
    <m/>
    <m/>
    <m/>
    <m/>
    <m/>
    <m/>
    <m/>
    <m/>
    <m/>
    <n v="37000"/>
    <n v="0"/>
    <n v="0"/>
    <n v="0"/>
    <n v="0"/>
    <n v="0"/>
    <n v="4500"/>
    <n v="4500"/>
    <n v="4500"/>
    <n v="4500"/>
    <n v="18000"/>
    <n v="4500"/>
    <n v="4500"/>
    <n v="4500"/>
    <n v="5500"/>
    <n v="19000"/>
    <n v="3700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Pago arrendamiento de Sedes departamenales de la Secretaría Presidencial de la Mujer 2025."/>
    <s v="Arrendamiento de edificios y locales (Sedes departamentales)"/>
    <m/>
    <m/>
    <n v="151"/>
    <s v="N/A"/>
    <n v="12"/>
    <m/>
    <s v="Dirección Administrativa"/>
    <n v="0"/>
    <m/>
    <m/>
    <n v="0"/>
    <m/>
    <m/>
    <m/>
    <m/>
    <m/>
    <m/>
    <m/>
    <m/>
    <m/>
    <m/>
    <m/>
    <m/>
    <m/>
    <m/>
    <m/>
    <m/>
    <m/>
    <m/>
    <m/>
    <m/>
    <m/>
    <m/>
    <n v="55000"/>
    <m/>
    <m/>
    <m/>
    <m/>
    <m/>
    <m/>
    <m/>
    <m/>
    <m/>
    <m/>
    <m/>
    <m/>
    <m/>
    <m/>
    <m/>
    <m/>
    <m/>
    <m/>
    <m/>
    <m/>
    <m/>
    <m/>
    <m/>
    <m/>
    <m/>
    <m/>
    <m/>
    <m/>
    <m/>
    <m/>
    <m/>
    <m/>
    <m/>
    <m/>
    <m/>
    <m/>
    <m/>
    <m/>
    <m/>
    <m/>
    <m/>
    <m/>
    <m/>
    <m/>
    <m/>
    <m/>
    <m/>
    <m/>
    <m/>
    <m/>
    <m/>
    <m/>
    <m/>
    <m/>
    <m/>
    <m/>
    <n v="55000"/>
    <n v="0"/>
    <n v="0"/>
    <n v="0"/>
    <n v="0"/>
    <n v="0"/>
    <n v="7000"/>
    <n v="7000"/>
    <n v="7000"/>
    <n v="7000"/>
    <n v="28000"/>
    <n v="7000"/>
    <n v="7000"/>
    <n v="7000"/>
    <n v="6000"/>
    <n v="27000"/>
    <n v="55000"/>
    <s v="SI"/>
    <n v="0"/>
  </r>
  <r>
    <s v="001 Dirección y Coordinación"/>
    <s v="Dirección y Coordinación"/>
    <x v="0"/>
    <s v="Administrar de manera óptima y transparente  los recursos financieros, así como facilitar el desempeño eficiente y ágil de la Institución."/>
    <m/>
    <m/>
    <m/>
    <n v="133"/>
    <m/>
    <n v="11"/>
    <m/>
    <s v="Dirección Financiera"/>
    <n v="13000"/>
    <m/>
    <m/>
    <m/>
    <m/>
    <m/>
    <m/>
    <m/>
    <m/>
    <m/>
    <m/>
    <m/>
    <m/>
    <m/>
    <m/>
    <m/>
    <m/>
    <m/>
    <m/>
    <m/>
    <m/>
    <m/>
    <m/>
    <m/>
    <m/>
    <m/>
    <m/>
    <m/>
    <m/>
    <m/>
    <m/>
    <m/>
    <m/>
    <m/>
    <m/>
    <m/>
    <m/>
    <m/>
    <m/>
    <m/>
    <m/>
    <m/>
    <m/>
    <m/>
    <m/>
    <m/>
    <m/>
    <m/>
    <m/>
    <n v="-2300"/>
    <m/>
    <m/>
    <m/>
    <m/>
    <m/>
    <m/>
    <m/>
    <m/>
    <m/>
    <m/>
    <m/>
    <m/>
    <m/>
    <n v="-1300"/>
    <m/>
    <m/>
    <m/>
    <m/>
    <m/>
    <m/>
    <m/>
    <m/>
    <m/>
    <m/>
    <m/>
    <m/>
    <m/>
    <m/>
    <m/>
    <m/>
    <m/>
    <m/>
    <m/>
    <n v="9400"/>
    <n v="0"/>
    <n v="0"/>
    <n v="0"/>
    <n v="0"/>
    <n v="0"/>
    <n v="0"/>
    <n v="210"/>
    <n v="1260"/>
    <n v="2100"/>
    <n v="3570"/>
    <n v="0"/>
    <n v="2100"/>
    <n v="3730"/>
    <n v="0"/>
    <n v="5830"/>
    <n v="9400"/>
    <s v="SI"/>
    <n v="0"/>
  </r>
  <r>
    <s v="001 Dirección y Coordinación"/>
    <s v="Dirección y Coordinación"/>
    <x v="0"/>
    <s v="Administrar de manera óptima y transparente  los recursos financieros, así como facilitar el desempeño eficiente y ágil de la Institución."/>
    <s v="Papel"/>
    <n v="20"/>
    <s v="Unidad"/>
    <n v="241"/>
    <n v="149678"/>
    <n v="11"/>
    <n v="20"/>
    <s v="Dirección Financiera"/>
    <m/>
    <m/>
    <m/>
    <m/>
    <m/>
    <m/>
    <m/>
    <m/>
    <m/>
    <m/>
    <m/>
    <m/>
    <m/>
    <m/>
    <m/>
    <m/>
    <m/>
    <m/>
    <m/>
    <m/>
    <m/>
    <m/>
    <m/>
    <m/>
    <m/>
    <m/>
    <m/>
    <m/>
    <m/>
    <m/>
    <m/>
    <m/>
    <m/>
    <m/>
    <m/>
    <m/>
    <m/>
    <m/>
    <m/>
    <m/>
    <m/>
    <m/>
    <m/>
    <m/>
    <m/>
    <m/>
    <m/>
    <m/>
    <m/>
    <m/>
    <n v="400"/>
    <m/>
    <m/>
    <m/>
    <m/>
    <m/>
    <m/>
    <m/>
    <m/>
    <m/>
    <m/>
    <m/>
    <m/>
    <m/>
    <m/>
    <m/>
    <m/>
    <m/>
    <m/>
    <m/>
    <m/>
    <m/>
    <m/>
    <m/>
    <m/>
    <m/>
    <m/>
    <m/>
    <m/>
    <m/>
    <m/>
    <m/>
    <m/>
    <n v="400"/>
    <m/>
    <m/>
    <m/>
    <m/>
    <n v="0"/>
    <m/>
    <m/>
    <m/>
    <m/>
    <n v="0"/>
    <n v="400"/>
    <m/>
    <m/>
    <m/>
    <n v="400"/>
    <n v="400"/>
    <s v="SI"/>
    <n v="0"/>
  </r>
  <r>
    <s v="001 Dirección y Coordinación"/>
    <s v="Dirección y Coordinación"/>
    <x v="0"/>
    <s v="Administrar de manera óptima y transparente  los recursos financieros, así como facilitar el desempeño eficiente y ágil de la Institución."/>
    <s v="Casco Plástico"/>
    <n v="2"/>
    <s v="Unidad"/>
    <n v="268"/>
    <n v="79663"/>
    <n v="11"/>
    <n v="47.5"/>
    <s v="Dirección Financiera"/>
    <m/>
    <m/>
    <m/>
    <m/>
    <m/>
    <m/>
    <m/>
    <m/>
    <m/>
    <m/>
    <m/>
    <m/>
    <m/>
    <m/>
    <m/>
    <m/>
    <m/>
    <m/>
    <m/>
    <m/>
    <m/>
    <m/>
    <m/>
    <m/>
    <m/>
    <m/>
    <m/>
    <m/>
    <m/>
    <m/>
    <m/>
    <m/>
    <m/>
    <m/>
    <m/>
    <m/>
    <m/>
    <m/>
    <m/>
    <m/>
    <m/>
    <m/>
    <m/>
    <m/>
    <m/>
    <m/>
    <m/>
    <m/>
    <m/>
    <m/>
    <n v="95"/>
    <m/>
    <m/>
    <m/>
    <m/>
    <m/>
    <m/>
    <m/>
    <m/>
    <m/>
    <m/>
    <m/>
    <m/>
    <m/>
    <m/>
    <m/>
    <m/>
    <m/>
    <m/>
    <m/>
    <m/>
    <m/>
    <m/>
    <m/>
    <m/>
    <m/>
    <m/>
    <m/>
    <m/>
    <m/>
    <m/>
    <m/>
    <m/>
    <n v="95"/>
    <m/>
    <m/>
    <m/>
    <m/>
    <n v="0"/>
    <m/>
    <m/>
    <m/>
    <m/>
    <n v="0"/>
    <n v="95"/>
    <m/>
    <m/>
    <m/>
    <n v="95"/>
    <n v="95"/>
    <s v="SI"/>
    <n v="0"/>
  </r>
  <r>
    <s v="001 Dirección y Coordinación"/>
    <s v="Dirección y Coordinación"/>
    <x v="0"/>
    <s v="Administrar de manera óptima y transparente  los recursos financieros, así como facilitar el desempeño eficiente y ágil de la Institución."/>
    <s v="Alambre de amarre"/>
    <n v="50"/>
    <s v="Libras"/>
    <n v="281"/>
    <n v="8020"/>
    <n v="11"/>
    <n v="6.7"/>
    <s v="Dirección Financiera"/>
    <m/>
    <m/>
    <m/>
    <m/>
    <m/>
    <m/>
    <m/>
    <m/>
    <m/>
    <m/>
    <m/>
    <m/>
    <m/>
    <m/>
    <m/>
    <m/>
    <m/>
    <m/>
    <m/>
    <m/>
    <m/>
    <m/>
    <m/>
    <m/>
    <m/>
    <m/>
    <m/>
    <m/>
    <m/>
    <m/>
    <m/>
    <m/>
    <m/>
    <m/>
    <m/>
    <m/>
    <m/>
    <m/>
    <m/>
    <m/>
    <m/>
    <m/>
    <m/>
    <m/>
    <m/>
    <m/>
    <m/>
    <m/>
    <m/>
    <m/>
    <n v="335"/>
    <m/>
    <m/>
    <m/>
    <m/>
    <m/>
    <m/>
    <m/>
    <m/>
    <m/>
    <m/>
    <m/>
    <m/>
    <m/>
    <m/>
    <m/>
    <m/>
    <m/>
    <m/>
    <m/>
    <m/>
    <m/>
    <m/>
    <m/>
    <m/>
    <m/>
    <m/>
    <m/>
    <m/>
    <m/>
    <m/>
    <m/>
    <m/>
    <n v="335"/>
    <m/>
    <m/>
    <m/>
    <m/>
    <n v="0"/>
    <m/>
    <m/>
    <m/>
    <m/>
    <n v="0"/>
    <n v="335"/>
    <m/>
    <m/>
    <m/>
    <n v="335"/>
    <n v="335"/>
    <s v="SI"/>
    <n v="0"/>
  </r>
  <r>
    <s v="001 Dirección y Coordinación"/>
    <s v="Dirección y Coordinación"/>
    <x v="0"/>
    <s v="Administrar de manera óptima y transparente  los recursos financieros, así como facilitar el desempeño eficiente y ágil de la Institución."/>
    <s v="Serrucho"/>
    <n v="1"/>
    <s v="Unidad"/>
    <n v="286"/>
    <n v="1741"/>
    <n v="11"/>
    <n v="141"/>
    <s v="Dirección Financiera"/>
    <m/>
    <m/>
    <m/>
    <m/>
    <m/>
    <m/>
    <m/>
    <m/>
    <m/>
    <m/>
    <m/>
    <m/>
    <m/>
    <m/>
    <m/>
    <m/>
    <m/>
    <m/>
    <m/>
    <m/>
    <m/>
    <m/>
    <m/>
    <m/>
    <m/>
    <m/>
    <m/>
    <m/>
    <m/>
    <m/>
    <m/>
    <m/>
    <m/>
    <m/>
    <m/>
    <m/>
    <m/>
    <m/>
    <m/>
    <m/>
    <m/>
    <m/>
    <m/>
    <m/>
    <m/>
    <m/>
    <m/>
    <m/>
    <m/>
    <m/>
    <n v="141"/>
    <m/>
    <m/>
    <m/>
    <m/>
    <m/>
    <m/>
    <m/>
    <m/>
    <m/>
    <m/>
    <m/>
    <m/>
    <m/>
    <m/>
    <m/>
    <m/>
    <m/>
    <m/>
    <m/>
    <m/>
    <m/>
    <m/>
    <m/>
    <m/>
    <m/>
    <m/>
    <m/>
    <m/>
    <m/>
    <m/>
    <m/>
    <m/>
    <n v="141"/>
    <m/>
    <m/>
    <m/>
    <m/>
    <n v="0"/>
    <m/>
    <m/>
    <m/>
    <m/>
    <n v="0"/>
    <n v="141"/>
    <m/>
    <m/>
    <m/>
    <n v="141"/>
    <n v="141"/>
    <s v="SI"/>
    <n v="0"/>
  </r>
  <r>
    <s v="001 Dirección y Coordinación"/>
    <s v="Dirección y Coordinación"/>
    <x v="0"/>
    <s v="Administrar de manera óptima y transparente  los recursos financieros, así como facilitar el desempeño eficiente y ágil de la Institución."/>
    <s v="Almadana Octagonal"/>
    <n v="2"/>
    <s v="Unidad"/>
    <n v="286"/>
    <n v="1705"/>
    <n v="11"/>
    <n v="65"/>
    <s v="Dirección Financiera"/>
    <m/>
    <m/>
    <m/>
    <m/>
    <m/>
    <m/>
    <m/>
    <m/>
    <m/>
    <m/>
    <m/>
    <m/>
    <m/>
    <m/>
    <m/>
    <m/>
    <m/>
    <m/>
    <m/>
    <m/>
    <m/>
    <m/>
    <m/>
    <m/>
    <m/>
    <m/>
    <m/>
    <m/>
    <m/>
    <m/>
    <m/>
    <m/>
    <m/>
    <m/>
    <m/>
    <m/>
    <m/>
    <m/>
    <m/>
    <m/>
    <m/>
    <m/>
    <m/>
    <m/>
    <m/>
    <m/>
    <m/>
    <m/>
    <m/>
    <m/>
    <n v="130"/>
    <m/>
    <m/>
    <m/>
    <m/>
    <m/>
    <m/>
    <m/>
    <m/>
    <m/>
    <m/>
    <m/>
    <m/>
    <m/>
    <m/>
    <m/>
    <m/>
    <m/>
    <m/>
    <m/>
    <m/>
    <m/>
    <m/>
    <m/>
    <m/>
    <m/>
    <m/>
    <m/>
    <m/>
    <m/>
    <m/>
    <m/>
    <m/>
    <n v="130"/>
    <m/>
    <m/>
    <m/>
    <m/>
    <n v="0"/>
    <m/>
    <m/>
    <m/>
    <m/>
    <n v="0"/>
    <n v="130"/>
    <m/>
    <m/>
    <m/>
    <n v="130"/>
    <n v="130"/>
    <s v="SI"/>
    <n v="0"/>
  </r>
  <r>
    <s v="001 Dirección y Coordinación"/>
    <s v="Dirección y Coordinación"/>
    <x v="0"/>
    <s v="Administrar de manera óptima y transparente  los recursos financieros, así como facilitar el desempeño eficiente y ágil de la Institución."/>
    <s v="Desarmador"/>
    <n v="1"/>
    <s v="Juego"/>
    <n v="286"/>
    <n v="5375"/>
    <n v="11"/>
    <n v="130"/>
    <s v="Dirección Financiera"/>
    <m/>
    <m/>
    <m/>
    <m/>
    <m/>
    <m/>
    <m/>
    <m/>
    <m/>
    <m/>
    <m/>
    <m/>
    <m/>
    <m/>
    <m/>
    <m/>
    <m/>
    <m/>
    <m/>
    <m/>
    <m/>
    <m/>
    <m/>
    <m/>
    <m/>
    <m/>
    <m/>
    <m/>
    <m/>
    <m/>
    <m/>
    <m/>
    <m/>
    <m/>
    <m/>
    <m/>
    <m/>
    <m/>
    <m/>
    <m/>
    <m/>
    <m/>
    <m/>
    <m/>
    <m/>
    <m/>
    <m/>
    <m/>
    <m/>
    <m/>
    <n v="130"/>
    <m/>
    <m/>
    <m/>
    <m/>
    <m/>
    <m/>
    <m/>
    <m/>
    <m/>
    <m/>
    <m/>
    <m/>
    <m/>
    <m/>
    <m/>
    <m/>
    <m/>
    <m/>
    <m/>
    <m/>
    <m/>
    <m/>
    <m/>
    <m/>
    <m/>
    <m/>
    <m/>
    <m/>
    <m/>
    <m/>
    <m/>
    <m/>
    <n v="130"/>
    <m/>
    <m/>
    <m/>
    <m/>
    <n v="0"/>
    <m/>
    <m/>
    <m/>
    <m/>
    <n v="0"/>
    <n v="130"/>
    <m/>
    <m/>
    <m/>
    <n v="130"/>
    <n v="130"/>
    <s v="SI"/>
    <n v="0"/>
  </r>
  <r>
    <s v="001 Dirección y Coordinación"/>
    <s v="Dirección y Coordinación"/>
    <x v="0"/>
    <s v="Administrar de manera óptima y transparente  los recursos financieros, así como facilitar el desempeño eficiente y ágil de la Institución."/>
    <s v="Dsarmador Cangrejo"/>
    <n v="1"/>
    <s v="Unidad"/>
    <n v="286"/>
    <n v="111788"/>
    <n v="11"/>
    <n v="70"/>
    <s v="Dirección Financiera"/>
    <m/>
    <m/>
    <m/>
    <m/>
    <m/>
    <m/>
    <m/>
    <m/>
    <m/>
    <m/>
    <m/>
    <m/>
    <m/>
    <m/>
    <m/>
    <m/>
    <m/>
    <m/>
    <m/>
    <m/>
    <m/>
    <m/>
    <m/>
    <m/>
    <m/>
    <m/>
    <m/>
    <m/>
    <m/>
    <m/>
    <m/>
    <m/>
    <m/>
    <m/>
    <m/>
    <m/>
    <m/>
    <m/>
    <m/>
    <m/>
    <m/>
    <m/>
    <m/>
    <m/>
    <m/>
    <m/>
    <m/>
    <m/>
    <m/>
    <m/>
    <n v="70"/>
    <m/>
    <m/>
    <m/>
    <m/>
    <m/>
    <m/>
    <m/>
    <m/>
    <m/>
    <m/>
    <m/>
    <m/>
    <m/>
    <m/>
    <m/>
    <m/>
    <m/>
    <m/>
    <m/>
    <m/>
    <m/>
    <m/>
    <m/>
    <m/>
    <m/>
    <m/>
    <m/>
    <m/>
    <m/>
    <m/>
    <m/>
    <m/>
    <n v="70"/>
    <m/>
    <m/>
    <m/>
    <m/>
    <n v="0"/>
    <m/>
    <m/>
    <m/>
    <m/>
    <n v="0"/>
    <n v="70"/>
    <m/>
    <m/>
    <m/>
    <n v="70"/>
    <n v="70"/>
    <s v="SI"/>
    <n v="0"/>
  </r>
  <r>
    <s v="001 Dirección y Coordinación"/>
    <s v="Dirección y Coordinación"/>
    <x v="0"/>
    <s v="Administrar de manera óptima y transparente  los recursos financieros, así como facilitar el desempeño eficiente y ágil de la Institución."/>
    <s v="Alicate de Punta"/>
    <n v="1"/>
    <s v="Unidad"/>
    <n v="286"/>
    <n v="137841"/>
    <n v="11"/>
    <n v="60"/>
    <s v="Dirección Financiera"/>
    <m/>
    <m/>
    <m/>
    <m/>
    <m/>
    <m/>
    <m/>
    <m/>
    <m/>
    <m/>
    <m/>
    <m/>
    <m/>
    <m/>
    <m/>
    <m/>
    <m/>
    <m/>
    <m/>
    <m/>
    <m/>
    <m/>
    <m/>
    <m/>
    <m/>
    <m/>
    <m/>
    <m/>
    <m/>
    <m/>
    <m/>
    <m/>
    <m/>
    <m/>
    <m/>
    <m/>
    <m/>
    <m/>
    <m/>
    <m/>
    <m/>
    <m/>
    <m/>
    <m/>
    <m/>
    <m/>
    <m/>
    <m/>
    <m/>
    <m/>
    <n v="60"/>
    <m/>
    <m/>
    <m/>
    <m/>
    <m/>
    <m/>
    <m/>
    <m/>
    <m/>
    <m/>
    <m/>
    <m/>
    <m/>
    <m/>
    <m/>
    <m/>
    <m/>
    <m/>
    <m/>
    <m/>
    <m/>
    <m/>
    <m/>
    <m/>
    <m/>
    <m/>
    <m/>
    <m/>
    <m/>
    <m/>
    <m/>
    <m/>
    <n v="60"/>
    <m/>
    <m/>
    <m/>
    <m/>
    <n v="0"/>
    <m/>
    <m/>
    <m/>
    <m/>
    <n v="0"/>
    <n v="60"/>
    <m/>
    <m/>
    <m/>
    <n v="60"/>
    <n v="60"/>
    <s v="SI"/>
    <n v="0"/>
  </r>
  <r>
    <s v="001 Dirección y Coordinación"/>
    <s v="Dirección y Coordinación"/>
    <x v="0"/>
    <s v="Administrar de manera óptima y transparente  los recursos financieros, así como facilitar el desempeño eficiente y ágil de la Institución."/>
    <s v="Alicate diagonal"/>
    <n v="1"/>
    <s v="Unidad"/>
    <n v="286"/>
    <n v="111168"/>
    <n v="11"/>
    <n v="55"/>
    <s v="Dirección Financiera"/>
    <m/>
    <m/>
    <m/>
    <m/>
    <m/>
    <m/>
    <m/>
    <m/>
    <m/>
    <m/>
    <m/>
    <m/>
    <m/>
    <m/>
    <m/>
    <m/>
    <m/>
    <m/>
    <m/>
    <m/>
    <m/>
    <m/>
    <m/>
    <m/>
    <m/>
    <m/>
    <m/>
    <m/>
    <m/>
    <m/>
    <m/>
    <m/>
    <m/>
    <m/>
    <m/>
    <m/>
    <m/>
    <m/>
    <m/>
    <m/>
    <m/>
    <m/>
    <m/>
    <m/>
    <m/>
    <m/>
    <m/>
    <m/>
    <m/>
    <m/>
    <n v="55"/>
    <m/>
    <m/>
    <m/>
    <m/>
    <m/>
    <m/>
    <m/>
    <m/>
    <m/>
    <m/>
    <m/>
    <m/>
    <m/>
    <m/>
    <m/>
    <m/>
    <m/>
    <m/>
    <m/>
    <m/>
    <m/>
    <m/>
    <m/>
    <m/>
    <m/>
    <m/>
    <m/>
    <m/>
    <m/>
    <m/>
    <m/>
    <m/>
    <n v="55"/>
    <m/>
    <m/>
    <m/>
    <m/>
    <n v="0"/>
    <m/>
    <m/>
    <m/>
    <m/>
    <n v="0"/>
    <n v="55"/>
    <m/>
    <m/>
    <m/>
    <n v="55"/>
    <n v="55"/>
    <s v="SI"/>
    <n v="0"/>
  </r>
  <r>
    <s v="001 Dirección y Coordinación"/>
    <s v="Dirección y Coordinación"/>
    <x v="0"/>
    <s v="Administrar de manera óptima y transparente  los recursos financieros, así como facilitar el desempeño eficiente y ágil de la Institución."/>
    <s v="Vise Grip Quijada Curva"/>
    <n v="1"/>
    <s v="Unidad"/>
    <n v="286"/>
    <n v="45490"/>
    <n v="11"/>
    <n v="65"/>
    <s v="Dirección Financiera"/>
    <m/>
    <m/>
    <m/>
    <m/>
    <m/>
    <m/>
    <m/>
    <m/>
    <m/>
    <m/>
    <m/>
    <m/>
    <m/>
    <m/>
    <m/>
    <m/>
    <m/>
    <m/>
    <m/>
    <m/>
    <m/>
    <m/>
    <m/>
    <m/>
    <m/>
    <m/>
    <m/>
    <m/>
    <m/>
    <m/>
    <m/>
    <m/>
    <m/>
    <m/>
    <m/>
    <m/>
    <m/>
    <m/>
    <m/>
    <m/>
    <m/>
    <m/>
    <m/>
    <m/>
    <m/>
    <m/>
    <m/>
    <m/>
    <m/>
    <m/>
    <n v="65"/>
    <m/>
    <m/>
    <m/>
    <m/>
    <m/>
    <m/>
    <m/>
    <m/>
    <m/>
    <m/>
    <m/>
    <m/>
    <m/>
    <m/>
    <m/>
    <m/>
    <m/>
    <m/>
    <m/>
    <m/>
    <m/>
    <m/>
    <m/>
    <m/>
    <m/>
    <m/>
    <m/>
    <m/>
    <m/>
    <m/>
    <m/>
    <m/>
    <n v="65"/>
    <m/>
    <m/>
    <m/>
    <m/>
    <n v="0"/>
    <m/>
    <m/>
    <m/>
    <m/>
    <n v="0"/>
    <n v="65"/>
    <m/>
    <m/>
    <m/>
    <n v="65"/>
    <n v="65"/>
    <s v="SI"/>
    <n v="0"/>
  </r>
  <r>
    <s v="001 Dirección y Coordinación"/>
    <s v="Dirección y Coordinación"/>
    <x v="0"/>
    <s v="Administrar de manera óptima y transparente  los recursos financieros, así como facilitar el desempeño eficiente y ágil de la Institución."/>
    <s v="Alicate articulado"/>
    <n v="1"/>
    <s v="Unidad"/>
    <n v="286"/>
    <n v="157546"/>
    <n v="11"/>
    <n v="70"/>
    <s v="Dirección Financiera"/>
    <m/>
    <m/>
    <m/>
    <m/>
    <m/>
    <m/>
    <m/>
    <m/>
    <m/>
    <m/>
    <m/>
    <m/>
    <m/>
    <m/>
    <m/>
    <m/>
    <m/>
    <m/>
    <m/>
    <m/>
    <m/>
    <m/>
    <m/>
    <m/>
    <m/>
    <m/>
    <m/>
    <m/>
    <m/>
    <m/>
    <m/>
    <m/>
    <m/>
    <m/>
    <m/>
    <m/>
    <m/>
    <m/>
    <m/>
    <m/>
    <m/>
    <m/>
    <m/>
    <m/>
    <m/>
    <m/>
    <m/>
    <m/>
    <m/>
    <m/>
    <n v="70"/>
    <m/>
    <m/>
    <m/>
    <m/>
    <m/>
    <m/>
    <m/>
    <m/>
    <m/>
    <m/>
    <m/>
    <m/>
    <m/>
    <m/>
    <m/>
    <m/>
    <m/>
    <m/>
    <m/>
    <m/>
    <m/>
    <m/>
    <m/>
    <m/>
    <m/>
    <m/>
    <m/>
    <m/>
    <m/>
    <m/>
    <m/>
    <m/>
    <n v="70"/>
    <m/>
    <m/>
    <m/>
    <m/>
    <n v="0"/>
    <m/>
    <m/>
    <m/>
    <m/>
    <n v="0"/>
    <n v="70"/>
    <m/>
    <m/>
    <m/>
    <n v="70"/>
    <n v="70"/>
    <s v="SI"/>
    <n v="0"/>
  </r>
  <r>
    <s v="001 Dirección y Coordinación"/>
    <s v="Dirección y Coordinación"/>
    <x v="0"/>
    <s v="Administrar de manera óptima y transparente  los recursos financieros, así como facilitar el desempeño eficiente y ágil de la Institución."/>
    <s v="Metro"/>
    <n v="1"/>
    <s v="Unidad"/>
    <n v="286"/>
    <n v="60727"/>
    <n v="11"/>
    <n v="50"/>
    <s v="Dirección Financiera"/>
    <m/>
    <m/>
    <m/>
    <m/>
    <m/>
    <m/>
    <m/>
    <m/>
    <m/>
    <m/>
    <m/>
    <m/>
    <m/>
    <m/>
    <m/>
    <m/>
    <m/>
    <m/>
    <m/>
    <m/>
    <m/>
    <m/>
    <m/>
    <m/>
    <m/>
    <m/>
    <m/>
    <m/>
    <m/>
    <m/>
    <m/>
    <m/>
    <m/>
    <m/>
    <m/>
    <m/>
    <m/>
    <m/>
    <m/>
    <m/>
    <m/>
    <m/>
    <m/>
    <m/>
    <m/>
    <m/>
    <m/>
    <m/>
    <m/>
    <m/>
    <n v="50"/>
    <m/>
    <m/>
    <m/>
    <m/>
    <m/>
    <m/>
    <m/>
    <m/>
    <m/>
    <m/>
    <m/>
    <m/>
    <m/>
    <m/>
    <m/>
    <m/>
    <m/>
    <m/>
    <m/>
    <m/>
    <m/>
    <m/>
    <m/>
    <m/>
    <m/>
    <m/>
    <m/>
    <m/>
    <m/>
    <m/>
    <m/>
    <m/>
    <n v="50"/>
    <m/>
    <m/>
    <m/>
    <m/>
    <n v="0"/>
    <m/>
    <m/>
    <m/>
    <m/>
    <n v="0"/>
    <n v="50"/>
    <m/>
    <m/>
    <m/>
    <n v="50"/>
    <n v="50"/>
    <s v="SI"/>
    <n v="0"/>
  </r>
  <r>
    <s v="001 Dirección y Coordinación"/>
    <s v="Dirección y Coordinación"/>
    <x v="0"/>
    <s v="Administrar de manera óptima y transparente  los recursos financieros, así como facilitar el desempeño eficiente y ágil de la Institución."/>
    <s v="Alicate Electricista"/>
    <n v="1"/>
    <s v="Unidad"/>
    <n v="286"/>
    <n v="165700"/>
    <n v="11"/>
    <n v="70"/>
    <s v="Dirección Financiera"/>
    <m/>
    <m/>
    <m/>
    <m/>
    <m/>
    <m/>
    <m/>
    <m/>
    <m/>
    <m/>
    <m/>
    <m/>
    <m/>
    <m/>
    <m/>
    <m/>
    <m/>
    <m/>
    <m/>
    <m/>
    <m/>
    <m/>
    <m/>
    <m/>
    <m/>
    <m/>
    <m/>
    <m/>
    <m/>
    <m/>
    <m/>
    <m/>
    <m/>
    <m/>
    <m/>
    <m/>
    <m/>
    <m/>
    <m/>
    <m/>
    <m/>
    <m/>
    <m/>
    <m/>
    <m/>
    <m/>
    <m/>
    <m/>
    <m/>
    <m/>
    <n v="70"/>
    <m/>
    <m/>
    <m/>
    <m/>
    <m/>
    <m/>
    <m/>
    <m/>
    <m/>
    <m/>
    <m/>
    <m/>
    <m/>
    <m/>
    <m/>
    <m/>
    <m/>
    <m/>
    <m/>
    <m/>
    <m/>
    <m/>
    <m/>
    <m/>
    <m/>
    <m/>
    <m/>
    <m/>
    <m/>
    <m/>
    <m/>
    <m/>
    <n v="70"/>
    <m/>
    <m/>
    <m/>
    <m/>
    <n v="0"/>
    <m/>
    <m/>
    <m/>
    <m/>
    <n v="0"/>
    <n v="70"/>
    <m/>
    <m/>
    <m/>
    <n v="70"/>
    <n v="70"/>
    <s v="SI"/>
    <n v="0"/>
  </r>
  <r>
    <s v="001 Dirección y Coordinación"/>
    <s v="Dirección y Coordinación"/>
    <x v="0"/>
    <s v="Administrar de manera óptima y transparente  los recursos financieros, así como facilitar el desempeño eficiente y ágil de la Institución."/>
    <s v="Cuchilla"/>
    <n v="1"/>
    <s v="Unidad"/>
    <n v="286"/>
    <n v="49082"/>
    <n v="11"/>
    <n v="33"/>
    <s v="Dirección Financiera"/>
    <m/>
    <m/>
    <m/>
    <m/>
    <m/>
    <m/>
    <m/>
    <m/>
    <m/>
    <m/>
    <m/>
    <m/>
    <m/>
    <m/>
    <m/>
    <m/>
    <m/>
    <m/>
    <m/>
    <m/>
    <m/>
    <m/>
    <m/>
    <m/>
    <m/>
    <m/>
    <m/>
    <m/>
    <m/>
    <m/>
    <m/>
    <m/>
    <m/>
    <m/>
    <m/>
    <m/>
    <m/>
    <m/>
    <m/>
    <m/>
    <m/>
    <m/>
    <m/>
    <m/>
    <m/>
    <m/>
    <m/>
    <m/>
    <m/>
    <m/>
    <n v="33"/>
    <m/>
    <m/>
    <m/>
    <m/>
    <m/>
    <m/>
    <m/>
    <m/>
    <m/>
    <m/>
    <m/>
    <m/>
    <m/>
    <m/>
    <m/>
    <m/>
    <m/>
    <m/>
    <m/>
    <m/>
    <m/>
    <m/>
    <m/>
    <m/>
    <m/>
    <m/>
    <m/>
    <m/>
    <m/>
    <m/>
    <m/>
    <m/>
    <n v="33"/>
    <m/>
    <m/>
    <m/>
    <m/>
    <n v="0"/>
    <m/>
    <m/>
    <m/>
    <m/>
    <n v="0"/>
    <n v="33"/>
    <m/>
    <m/>
    <m/>
    <n v="33"/>
    <n v="33"/>
    <s v="SI"/>
    <n v="0"/>
  </r>
  <r>
    <s v="001 Dirección y Coordinación"/>
    <s v="Dirección y Coordinación"/>
    <x v="0"/>
    <s v="Administrar de manera óptima y transparente  los recursos financieros, así como facilitar el desempeño eficiente y ágil de la Institución."/>
    <s v="Martillo Uña"/>
    <n v="1"/>
    <s v="Unidad"/>
    <n v="286"/>
    <n v="72571"/>
    <n v="11"/>
    <n v="82"/>
    <s v="Dirección Financiera"/>
    <m/>
    <m/>
    <m/>
    <m/>
    <m/>
    <m/>
    <m/>
    <m/>
    <m/>
    <m/>
    <m/>
    <m/>
    <m/>
    <m/>
    <m/>
    <m/>
    <m/>
    <m/>
    <m/>
    <m/>
    <m/>
    <m/>
    <m/>
    <m/>
    <m/>
    <m/>
    <m/>
    <m/>
    <m/>
    <m/>
    <m/>
    <m/>
    <m/>
    <m/>
    <m/>
    <m/>
    <m/>
    <m/>
    <m/>
    <m/>
    <m/>
    <m/>
    <m/>
    <m/>
    <m/>
    <m/>
    <m/>
    <m/>
    <m/>
    <m/>
    <n v="82"/>
    <m/>
    <m/>
    <m/>
    <m/>
    <m/>
    <m/>
    <m/>
    <m/>
    <m/>
    <m/>
    <m/>
    <m/>
    <m/>
    <m/>
    <m/>
    <m/>
    <m/>
    <m/>
    <m/>
    <m/>
    <m/>
    <m/>
    <m/>
    <m/>
    <m/>
    <m/>
    <m/>
    <m/>
    <m/>
    <m/>
    <m/>
    <m/>
    <n v="82"/>
    <m/>
    <m/>
    <m/>
    <m/>
    <n v="0"/>
    <m/>
    <m/>
    <m/>
    <m/>
    <n v="0"/>
    <n v="82"/>
    <m/>
    <m/>
    <m/>
    <n v="82"/>
    <n v="82"/>
    <s v="SI"/>
    <n v="0"/>
  </r>
  <r>
    <s v="001 Dirección y Coordinación"/>
    <s v="Dirección y Coordinación"/>
    <x v="0"/>
    <s v="Administrar de manera óptima y transparente  los recursos financieros, así como facilitar el desempeño eficiente y ágil de la Institución."/>
    <s v="Desarmador"/>
    <n v="1"/>
    <s v="Unidad"/>
    <n v="286"/>
    <n v="148860"/>
    <n v="11"/>
    <n v="22"/>
    <s v="Dirección Financiera"/>
    <m/>
    <m/>
    <m/>
    <m/>
    <m/>
    <m/>
    <m/>
    <m/>
    <m/>
    <m/>
    <m/>
    <m/>
    <m/>
    <m/>
    <m/>
    <m/>
    <m/>
    <m/>
    <m/>
    <m/>
    <m/>
    <m/>
    <m/>
    <m/>
    <m/>
    <m/>
    <m/>
    <m/>
    <m/>
    <m/>
    <m/>
    <m/>
    <m/>
    <m/>
    <m/>
    <m/>
    <m/>
    <m/>
    <m/>
    <m/>
    <m/>
    <m/>
    <m/>
    <m/>
    <m/>
    <m/>
    <m/>
    <m/>
    <m/>
    <m/>
    <n v="22"/>
    <m/>
    <m/>
    <m/>
    <m/>
    <m/>
    <m/>
    <m/>
    <m/>
    <m/>
    <m/>
    <m/>
    <m/>
    <m/>
    <m/>
    <m/>
    <m/>
    <m/>
    <m/>
    <m/>
    <m/>
    <m/>
    <m/>
    <m/>
    <m/>
    <m/>
    <m/>
    <m/>
    <m/>
    <m/>
    <m/>
    <m/>
    <m/>
    <n v="22"/>
    <m/>
    <m/>
    <m/>
    <m/>
    <n v="0"/>
    <m/>
    <m/>
    <m/>
    <m/>
    <n v="0"/>
    <n v="22"/>
    <m/>
    <m/>
    <m/>
    <n v="22"/>
    <n v="22"/>
    <s v="SI"/>
    <n v="0"/>
  </r>
  <r>
    <s v="001 Dirección y Coordinación"/>
    <s v="Dirección y Coordinación"/>
    <x v="0"/>
    <s v="Administrar de manera óptima y transparente  los recursos financieros, así como facilitar el desempeño eficiente y ágil de la Institución."/>
    <s v="Darmador"/>
    <n v="1"/>
    <s v="Unidad"/>
    <n v="286"/>
    <n v="148860"/>
    <n v="11"/>
    <n v="22"/>
    <s v="Dirección Financiera"/>
    <m/>
    <m/>
    <m/>
    <m/>
    <m/>
    <m/>
    <m/>
    <m/>
    <m/>
    <m/>
    <m/>
    <m/>
    <m/>
    <m/>
    <m/>
    <m/>
    <m/>
    <m/>
    <m/>
    <m/>
    <m/>
    <m/>
    <m/>
    <m/>
    <m/>
    <m/>
    <m/>
    <m/>
    <m/>
    <m/>
    <m/>
    <m/>
    <m/>
    <m/>
    <m/>
    <m/>
    <m/>
    <m/>
    <m/>
    <m/>
    <m/>
    <m/>
    <m/>
    <m/>
    <m/>
    <m/>
    <m/>
    <m/>
    <m/>
    <m/>
    <n v="22"/>
    <m/>
    <m/>
    <m/>
    <m/>
    <m/>
    <m/>
    <m/>
    <m/>
    <m/>
    <m/>
    <m/>
    <m/>
    <m/>
    <m/>
    <m/>
    <m/>
    <m/>
    <m/>
    <m/>
    <m/>
    <m/>
    <m/>
    <m/>
    <m/>
    <m/>
    <m/>
    <m/>
    <m/>
    <m/>
    <m/>
    <m/>
    <m/>
    <n v="22"/>
    <m/>
    <m/>
    <m/>
    <m/>
    <n v="0"/>
    <m/>
    <m/>
    <m/>
    <m/>
    <n v="0"/>
    <n v="22"/>
    <m/>
    <m/>
    <m/>
    <n v="22"/>
    <n v="22"/>
    <s v="SI"/>
    <n v="0"/>
  </r>
  <r>
    <s v="001 Dirección y Coordinación"/>
    <s v="Dirección y Coordinación"/>
    <x v="0"/>
    <s v="Administrar de manera óptima y transparente  los recursos financieros, así como facilitar el desempeño eficiente y ágil de la Institución."/>
    <s v="Cinturon"/>
    <n v="2"/>
    <s v="Unidad"/>
    <n v="294"/>
    <n v="127063"/>
    <n v="11"/>
    <n v="85"/>
    <s v="Dirección Financiera"/>
    <m/>
    <m/>
    <m/>
    <m/>
    <m/>
    <m/>
    <m/>
    <m/>
    <m/>
    <m/>
    <m/>
    <m/>
    <m/>
    <m/>
    <m/>
    <m/>
    <m/>
    <m/>
    <m/>
    <m/>
    <m/>
    <m/>
    <m/>
    <m/>
    <m/>
    <m/>
    <m/>
    <m/>
    <m/>
    <m/>
    <m/>
    <m/>
    <m/>
    <m/>
    <m/>
    <m/>
    <m/>
    <m/>
    <m/>
    <m/>
    <m/>
    <m/>
    <m/>
    <m/>
    <m/>
    <m/>
    <m/>
    <m/>
    <m/>
    <m/>
    <n v="170"/>
    <m/>
    <m/>
    <m/>
    <m/>
    <m/>
    <m/>
    <m/>
    <m/>
    <m/>
    <m/>
    <m/>
    <m/>
    <m/>
    <m/>
    <m/>
    <m/>
    <m/>
    <m/>
    <m/>
    <m/>
    <m/>
    <m/>
    <m/>
    <m/>
    <m/>
    <m/>
    <m/>
    <m/>
    <m/>
    <m/>
    <m/>
    <m/>
    <n v="170"/>
    <m/>
    <m/>
    <m/>
    <m/>
    <n v="0"/>
    <m/>
    <m/>
    <m/>
    <m/>
    <n v="0"/>
    <n v="170"/>
    <m/>
    <m/>
    <m/>
    <n v="170"/>
    <n v="170"/>
    <s v="SI"/>
    <n v="0"/>
  </r>
  <r>
    <s v="001 Dirección y Coordinación"/>
    <s v="Dirección y Coordinación"/>
    <x v="0"/>
    <s v="Administrar de manera óptima y transparente  los recursos financieros, así como facilitar el desempeño eficiente y ágil de la Institución."/>
    <s v="Lentes "/>
    <n v="2"/>
    <s v="Unidad"/>
    <n v="295"/>
    <n v="126432"/>
    <n v="11"/>
    <n v="25"/>
    <s v="Dirección Financiera"/>
    <m/>
    <m/>
    <m/>
    <m/>
    <m/>
    <m/>
    <m/>
    <m/>
    <m/>
    <m/>
    <m/>
    <m/>
    <m/>
    <m/>
    <m/>
    <m/>
    <m/>
    <m/>
    <m/>
    <m/>
    <m/>
    <m/>
    <m/>
    <m/>
    <m/>
    <m/>
    <m/>
    <m/>
    <m/>
    <m/>
    <m/>
    <m/>
    <m/>
    <m/>
    <m/>
    <m/>
    <m/>
    <m/>
    <m/>
    <m/>
    <m/>
    <m/>
    <m/>
    <m/>
    <m/>
    <m/>
    <m/>
    <m/>
    <m/>
    <m/>
    <n v="50"/>
    <m/>
    <m/>
    <m/>
    <m/>
    <m/>
    <m/>
    <m/>
    <m/>
    <m/>
    <m/>
    <m/>
    <m/>
    <m/>
    <m/>
    <m/>
    <m/>
    <m/>
    <m/>
    <m/>
    <m/>
    <m/>
    <m/>
    <m/>
    <m/>
    <m/>
    <m/>
    <m/>
    <m/>
    <m/>
    <m/>
    <m/>
    <m/>
    <n v="50"/>
    <m/>
    <m/>
    <m/>
    <m/>
    <n v="0"/>
    <m/>
    <m/>
    <m/>
    <m/>
    <n v="0"/>
    <n v="50"/>
    <m/>
    <m/>
    <m/>
    <n v="50"/>
    <n v="50"/>
    <s v="SI"/>
    <n v="0"/>
  </r>
  <r>
    <s v="001 Dirección y Coordinación"/>
    <s v="Dirección y Coordinación"/>
    <x v="0"/>
    <s v="Administrar de manera óptima y transparente  los recursos financieros, así como facilitar el desempeño eficiente y ágil de la Institución."/>
    <s v="Grabador Eléctrico"/>
    <n v="1"/>
    <s v="Unidad"/>
    <n v="297"/>
    <n v="147181"/>
    <n v="11"/>
    <n v="150"/>
    <s v="Dirección Financiera"/>
    <m/>
    <m/>
    <m/>
    <m/>
    <m/>
    <m/>
    <m/>
    <m/>
    <m/>
    <m/>
    <m/>
    <m/>
    <m/>
    <m/>
    <m/>
    <m/>
    <m/>
    <m/>
    <m/>
    <m/>
    <m/>
    <m/>
    <m/>
    <m/>
    <m/>
    <m/>
    <m/>
    <m/>
    <m/>
    <m/>
    <m/>
    <m/>
    <m/>
    <m/>
    <m/>
    <m/>
    <m/>
    <m/>
    <m/>
    <m/>
    <m/>
    <m/>
    <m/>
    <m/>
    <m/>
    <m/>
    <m/>
    <m/>
    <m/>
    <m/>
    <n v="150"/>
    <m/>
    <m/>
    <m/>
    <m/>
    <m/>
    <m/>
    <m/>
    <m/>
    <m/>
    <m/>
    <m/>
    <m/>
    <m/>
    <m/>
    <m/>
    <m/>
    <m/>
    <m/>
    <m/>
    <m/>
    <m/>
    <m/>
    <m/>
    <m/>
    <m/>
    <m/>
    <m/>
    <m/>
    <m/>
    <m/>
    <m/>
    <m/>
    <n v="150"/>
    <m/>
    <m/>
    <m/>
    <m/>
    <n v="0"/>
    <m/>
    <m/>
    <m/>
    <m/>
    <n v="0"/>
    <n v="150"/>
    <m/>
    <m/>
    <m/>
    <n v="150"/>
    <n v="150"/>
    <s v="SI"/>
    <n v="0"/>
  </r>
  <r>
    <s v="001 Dirección y Coordinación"/>
    <s v="Dirección y Coordinación"/>
    <x v="0"/>
    <s v="Administrar de manera óptima y transparente  los recursos financieros, así como facilitar el desempeño eficiente y ágil de la Institución."/>
    <s v="Guantes"/>
    <n v="2"/>
    <s v="Par"/>
    <n v="299"/>
    <n v="175927"/>
    <n v="11"/>
    <n v="50"/>
    <s v="Dirección Financiera"/>
    <m/>
    <m/>
    <m/>
    <m/>
    <m/>
    <m/>
    <m/>
    <m/>
    <m/>
    <m/>
    <m/>
    <m/>
    <m/>
    <m/>
    <m/>
    <m/>
    <m/>
    <m/>
    <m/>
    <m/>
    <m/>
    <m/>
    <m/>
    <m/>
    <m/>
    <m/>
    <m/>
    <m/>
    <m/>
    <m/>
    <m/>
    <m/>
    <m/>
    <m/>
    <m/>
    <m/>
    <m/>
    <m/>
    <m/>
    <m/>
    <m/>
    <m/>
    <m/>
    <m/>
    <m/>
    <m/>
    <m/>
    <m/>
    <m/>
    <m/>
    <n v="100"/>
    <m/>
    <m/>
    <m/>
    <m/>
    <m/>
    <m/>
    <m/>
    <m/>
    <m/>
    <m/>
    <m/>
    <m/>
    <m/>
    <m/>
    <m/>
    <m/>
    <m/>
    <m/>
    <m/>
    <m/>
    <m/>
    <m/>
    <m/>
    <m/>
    <m/>
    <m/>
    <m/>
    <m/>
    <m/>
    <m/>
    <m/>
    <m/>
    <n v="100"/>
    <m/>
    <m/>
    <m/>
    <m/>
    <m/>
    <m/>
    <m/>
    <m/>
    <m/>
    <n v="0"/>
    <n v="100"/>
    <m/>
    <m/>
    <m/>
    <n v="100"/>
    <n v="100"/>
    <s v="SI"/>
    <n v="0"/>
  </r>
  <r>
    <s v="001 Dirección y Coordinación"/>
    <s v="Dirección y Coordinación"/>
    <x v="0"/>
    <s v="Administrar de manera óptima y transparente  los recursos financieros, así como facilitar el desempeño eficiente y ágil de la Institución."/>
    <m/>
    <m/>
    <m/>
    <n v="195"/>
    <m/>
    <n v="11"/>
    <m/>
    <s v="Dirección Financiera"/>
    <n v="4000"/>
    <m/>
    <m/>
    <m/>
    <m/>
    <m/>
    <m/>
    <m/>
    <m/>
    <m/>
    <m/>
    <m/>
    <m/>
    <m/>
    <m/>
    <m/>
    <m/>
    <m/>
    <m/>
    <m/>
    <m/>
    <m/>
    <m/>
    <m/>
    <m/>
    <m/>
    <m/>
    <m/>
    <m/>
    <m/>
    <m/>
    <m/>
    <m/>
    <m/>
    <m/>
    <m/>
    <m/>
    <m/>
    <m/>
    <m/>
    <m/>
    <m/>
    <m/>
    <m/>
    <m/>
    <m/>
    <m/>
    <m/>
    <m/>
    <m/>
    <m/>
    <m/>
    <m/>
    <m/>
    <m/>
    <m/>
    <m/>
    <m/>
    <m/>
    <m/>
    <m/>
    <m/>
    <m/>
    <m/>
    <m/>
    <m/>
    <m/>
    <m/>
    <m/>
    <m/>
    <m/>
    <m/>
    <m/>
    <m/>
    <m/>
    <m/>
    <m/>
    <m/>
    <m/>
    <m/>
    <m/>
    <m/>
    <m/>
    <n v="4000"/>
    <n v="0"/>
    <n v="0"/>
    <n v="4000"/>
    <n v="0"/>
    <n v="4000"/>
    <n v="0"/>
    <n v="0"/>
    <n v="0"/>
    <n v="0"/>
    <n v="0"/>
    <n v="0"/>
    <n v="0"/>
    <n v="0"/>
    <n v="0"/>
    <n v="0"/>
    <n v="4000"/>
    <s v="SI"/>
    <n v="0"/>
  </r>
  <r>
    <s v="001 Dirección y Coordinación"/>
    <s v="Dirección y Coordinación"/>
    <x v="0"/>
    <s v="Administrar de manera óptima y transparente  los recursos financieros, así como facilitar el desempeño eficiente y ágil de la Institución."/>
    <s v="Cena"/>
    <n v="30"/>
    <s v="Ración"/>
    <n v="211"/>
    <n v="26395"/>
    <n v="11"/>
    <n v="100"/>
    <s v="Dirección Financiera"/>
    <n v="3000"/>
    <m/>
    <m/>
    <m/>
    <m/>
    <m/>
    <m/>
    <m/>
    <m/>
    <m/>
    <m/>
    <m/>
    <m/>
    <m/>
    <m/>
    <m/>
    <m/>
    <m/>
    <m/>
    <m/>
    <m/>
    <m/>
    <m/>
    <m/>
    <m/>
    <m/>
    <m/>
    <m/>
    <m/>
    <m/>
    <m/>
    <m/>
    <m/>
    <m/>
    <m/>
    <m/>
    <m/>
    <m/>
    <m/>
    <m/>
    <m/>
    <m/>
    <m/>
    <m/>
    <m/>
    <m/>
    <m/>
    <m/>
    <m/>
    <m/>
    <m/>
    <m/>
    <m/>
    <m/>
    <m/>
    <m/>
    <m/>
    <m/>
    <m/>
    <m/>
    <m/>
    <m/>
    <m/>
    <m/>
    <n v="1300"/>
    <m/>
    <m/>
    <m/>
    <m/>
    <m/>
    <m/>
    <m/>
    <m/>
    <m/>
    <m/>
    <m/>
    <m/>
    <m/>
    <m/>
    <m/>
    <m/>
    <m/>
    <m/>
    <n v="4300"/>
    <n v="450"/>
    <n v="0"/>
    <n v="0"/>
    <n v="120"/>
    <n v="570"/>
    <n v="300"/>
    <n v="54"/>
    <n v="0"/>
    <n v="429"/>
    <n v="783"/>
    <n v="854"/>
    <n v="381"/>
    <n v="856"/>
    <n v="856"/>
    <n v="2947"/>
    <n v="430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Apoyo en el proceso de Actualización de la Politica Nacional de Promoción y Desarrollo Integral de las Mujeres -PNPDIM-"/>
    <m/>
    <m/>
    <m/>
    <n v="133"/>
    <m/>
    <n v="11"/>
    <m/>
    <s v="Dirección Financiera"/>
    <n v="0"/>
    <m/>
    <m/>
    <m/>
    <m/>
    <m/>
    <m/>
    <m/>
    <m/>
    <m/>
    <m/>
    <m/>
    <m/>
    <m/>
    <m/>
    <m/>
    <n v="4200"/>
    <m/>
    <n v="4200"/>
    <m/>
    <m/>
    <m/>
    <m/>
    <m/>
    <m/>
    <m/>
    <m/>
    <m/>
    <m/>
    <m/>
    <m/>
    <m/>
    <m/>
    <m/>
    <m/>
    <m/>
    <m/>
    <m/>
    <m/>
    <m/>
    <m/>
    <m/>
    <m/>
    <m/>
    <m/>
    <m/>
    <m/>
    <m/>
    <m/>
    <m/>
    <m/>
    <m/>
    <m/>
    <m/>
    <m/>
    <m/>
    <m/>
    <m/>
    <m/>
    <m/>
    <m/>
    <m/>
    <m/>
    <m/>
    <m/>
    <m/>
    <m/>
    <m/>
    <m/>
    <m/>
    <m/>
    <m/>
    <m/>
    <m/>
    <m/>
    <m/>
    <m/>
    <m/>
    <m/>
    <m/>
    <m/>
    <m/>
    <m/>
    <n v="4200"/>
    <m/>
    <m/>
    <n v="0"/>
    <m/>
    <n v="0"/>
    <n v="0"/>
    <n v="4200"/>
    <m/>
    <m/>
    <n v="4200"/>
    <m/>
    <m/>
    <m/>
    <m/>
    <n v="0"/>
    <n v="4200"/>
    <s v="SI"/>
    <n v="0"/>
  </r>
  <r>
    <s v="001 Dirección y Coordinación"/>
    <s v="Dirección y Coordinación"/>
    <x v="0"/>
    <s v="Posicionar a la Seprem como la entidad asesora y coordinadora para el desarrollo integral de las mujeres guatemaltecas"/>
    <m/>
    <m/>
    <m/>
    <n v="121"/>
    <m/>
    <n v="11"/>
    <m/>
    <s v="Unidad de Comunicación Social"/>
    <n v="10000"/>
    <m/>
    <m/>
    <m/>
    <m/>
    <m/>
    <m/>
    <m/>
    <m/>
    <m/>
    <m/>
    <m/>
    <m/>
    <m/>
    <m/>
    <m/>
    <m/>
    <m/>
    <m/>
    <n v="-10000"/>
    <m/>
    <m/>
    <m/>
    <m/>
    <m/>
    <m/>
    <m/>
    <m/>
    <m/>
    <m/>
    <m/>
    <m/>
    <m/>
    <m/>
    <m/>
    <m/>
    <m/>
    <m/>
    <m/>
    <m/>
    <m/>
    <m/>
    <m/>
    <m/>
    <m/>
    <m/>
    <m/>
    <m/>
    <m/>
    <m/>
    <m/>
    <m/>
    <m/>
    <m/>
    <m/>
    <m/>
    <n v="35000"/>
    <m/>
    <m/>
    <m/>
    <n v="61561"/>
    <m/>
    <m/>
    <m/>
    <m/>
    <m/>
    <m/>
    <m/>
    <m/>
    <n v="-61206"/>
    <m/>
    <n v="-10400"/>
    <m/>
    <m/>
    <m/>
    <m/>
    <m/>
    <m/>
    <m/>
    <m/>
    <m/>
    <m/>
    <n v="10000"/>
    <n v="34955"/>
    <n v="0"/>
    <n v="0"/>
    <n v="0"/>
    <n v="0"/>
    <n v="0"/>
    <n v="0"/>
    <m/>
    <m/>
    <m/>
    <n v="0"/>
    <n v="0"/>
    <n v="0"/>
    <m/>
    <n v="34955"/>
    <n v="34955"/>
    <n v="34955"/>
    <s v="SI"/>
    <n v="0"/>
  </r>
  <r>
    <s v="001 Dirección y Coordinación"/>
    <s v="Dirección y Coordinación"/>
    <x v="0"/>
    <s v="Posicionar a la Seprem como la entidad asesora y coordinadora para el desarrollo integral de las mujeres guatemaltecas"/>
    <m/>
    <m/>
    <m/>
    <n v="136"/>
    <m/>
    <n v="11"/>
    <m/>
    <s v="Unidad de Comunicación Social"/>
    <n v="7000"/>
    <m/>
    <m/>
    <m/>
    <m/>
    <m/>
    <m/>
    <m/>
    <m/>
    <m/>
    <m/>
    <m/>
    <m/>
    <m/>
    <m/>
    <m/>
    <m/>
    <m/>
    <m/>
    <n v="-7000"/>
    <m/>
    <m/>
    <m/>
    <m/>
    <m/>
    <m/>
    <m/>
    <m/>
    <m/>
    <m/>
    <m/>
    <m/>
    <m/>
    <m/>
    <m/>
    <m/>
    <m/>
    <m/>
    <m/>
    <m/>
    <m/>
    <m/>
    <m/>
    <m/>
    <m/>
    <m/>
    <m/>
    <m/>
    <m/>
    <m/>
    <m/>
    <m/>
    <m/>
    <m/>
    <m/>
    <m/>
    <m/>
    <m/>
    <m/>
    <m/>
    <m/>
    <m/>
    <m/>
    <m/>
    <m/>
    <m/>
    <m/>
    <m/>
    <m/>
    <m/>
    <m/>
    <m/>
    <m/>
    <m/>
    <m/>
    <m/>
    <m/>
    <m/>
    <m/>
    <m/>
    <m/>
    <m/>
    <m/>
    <n v="0"/>
    <n v="0"/>
    <n v="0"/>
    <n v="0"/>
    <n v="0"/>
    <n v="0"/>
    <n v="0"/>
    <n v="0"/>
    <n v="0"/>
    <n v="0"/>
    <n v="0"/>
    <n v="0"/>
    <n v="0"/>
    <n v="0"/>
    <m/>
    <n v="0"/>
    <n v="0"/>
    <s v="SI"/>
    <n v="0"/>
  </r>
  <r>
    <s v="001 Dirección y Coordinación"/>
    <s v="Dirección y Coordinación"/>
    <x v="0"/>
    <s v="Posicionar a la Seprem como la entidad asesora y coordinadora para el desarrollo integral de las mujeres guatemaltecas"/>
    <m/>
    <m/>
    <m/>
    <n v="133"/>
    <m/>
    <n v="11"/>
    <m/>
    <s v="Unidad de Comunicación Social"/>
    <n v="7100"/>
    <m/>
    <m/>
    <m/>
    <m/>
    <m/>
    <m/>
    <m/>
    <m/>
    <m/>
    <m/>
    <m/>
    <m/>
    <m/>
    <m/>
    <m/>
    <m/>
    <m/>
    <m/>
    <n v="-7100"/>
    <m/>
    <m/>
    <m/>
    <m/>
    <m/>
    <m/>
    <m/>
    <m/>
    <m/>
    <m/>
    <m/>
    <m/>
    <n v="19000"/>
    <m/>
    <m/>
    <m/>
    <m/>
    <m/>
    <m/>
    <m/>
    <m/>
    <m/>
    <m/>
    <m/>
    <m/>
    <m/>
    <m/>
    <m/>
    <m/>
    <n v="-13600"/>
    <m/>
    <m/>
    <m/>
    <m/>
    <m/>
    <m/>
    <m/>
    <m/>
    <m/>
    <m/>
    <m/>
    <m/>
    <m/>
    <m/>
    <m/>
    <m/>
    <m/>
    <m/>
    <m/>
    <m/>
    <m/>
    <m/>
    <m/>
    <m/>
    <m/>
    <m/>
    <m/>
    <m/>
    <m/>
    <m/>
    <m/>
    <m/>
    <m/>
    <n v="5400"/>
    <n v="0"/>
    <n v="0"/>
    <n v="0"/>
    <n v="630"/>
    <n v="630"/>
    <n v="1840"/>
    <n v="0"/>
    <n v="2930"/>
    <n v="0"/>
    <n v="4770"/>
    <n v="0"/>
    <n v="0"/>
    <n v="0"/>
    <n v="0"/>
    <n v="0"/>
    <n v="5400"/>
    <s v="SI"/>
    <n v="0"/>
  </r>
  <r>
    <s v="001 Dirección y Coordinación"/>
    <s v="Dirección y Coordinación"/>
    <x v="0"/>
    <s v="Actualizar  e implementar la estrategia de comunicación social para el cambio de comportamiento para la eliminacion de los estereotipos y roles de género"/>
    <m/>
    <m/>
    <m/>
    <n v="121"/>
    <m/>
    <n v="11"/>
    <m/>
    <s v="Unidad de Comunicación Social"/>
    <n v="20000"/>
    <m/>
    <m/>
    <m/>
    <m/>
    <m/>
    <m/>
    <m/>
    <m/>
    <m/>
    <m/>
    <m/>
    <m/>
    <m/>
    <m/>
    <m/>
    <m/>
    <m/>
    <m/>
    <n v="-20000"/>
    <m/>
    <m/>
    <m/>
    <m/>
    <m/>
    <m/>
    <m/>
    <m/>
    <m/>
    <m/>
    <m/>
    <m/>
    <m/>
    <m/>
    <m/>
    <m/>
    <m/>
    <m/>
    <m/>
    <m/>
    <m/>
    <m/>
    <m/>
    <m/>
    <m/>
    <m/>
    <m/>
    <m/>
    <m/>
    <m/>
    <m/>
    <m/>
    <m/>
    <m/>
    <m/>
    <m/>
    <m/>
    <m/>
    <m/>
    <m/>
    <m/>
    <m/>
    <m/>
    <m/>
    <m/>
    <m/>
    <m/>
    <m/>
    <m/>
    <m/>
    <m/>
    <m/>
    <m/>
    <m/>
    <m/>
    <m/>
    <m/>
    <m/>
    <m/>
    <m/>
    <m/>
    <m/>
    <m/>
    <n v="0"/>
    <n v="0"/>
    <n v="0"/>
    <n v="0"/>
    <n v="0"/>
    <n v="0"/>
    <n v="0"/>
    <n v="0"/>
    <n v="0"/>
    <n v="0"/>
    <n v="0"/>
    <n v="0"/>
    <n v="0"/>
    <n v="0"/>
    <n v="0"/>
    <n v="0"/>
    <n v="0"/>
    <s v="SI"/>
    <n v="0"/>
  </r>
  <r>
    <s v="001 Dirección y Coordinación"/>
    <s v="Dirección y Coordinación"/>
    <x v="0"/>
    <s v="Actualizar  e implementar la estrategia de comunicación social para el cambio de comportamiento para la eliminacion de los estereotipos y roles de género"/>
    <m/>
    <m/>
    <m/>
    <n v="122"/>
    <m/>
    <n v="11"/>
    <m/>
    <s v="Unidad de Comunicación Social"/>
    <n v="5000"/>
    <m/>
    <m/>
    <m/>
    <m/>
    <m/>
    <m/>
    <m/>
    <m/>
    <m/>
    <m/>
    <m/>
    <m/>
    <m/>
    <m/>
    <m/>
    <m/>
    <m/>
    <m/>
    <n v="-5000"/>
    <m/>
    <m/>
    <m/>
    <m/>
    <m/>
    <m/>
    <m/>
    <m/>
    <m/>
    <m/>
    <m/>
    <m/>
    <m/>
    <m/>
    <m/>
    <m/>
    <m/>
    <m/>
    <m/>
    <m/>
    <m/>
    <m/>
    <m/>
    <m/>
    <m/>
    <m/>
    <m/>
    <m/>
    <m/>
    <m/>
    <m/>
    <m/>
    <m/>
    <m/>
    <m/>
    <m/>
    <m/>
    <m/>
    <m/>
    <m/>
    <m/>
    <m/>
    <m/>
    <m/>
    <m/>
    <m/>
    <m/>
    <m/>
    <m/>
    <m/>
    <m/>
    <m/>
    <m/>
    <m/>
    <m/>
    <m/>
    <m/>
    <m/>
    <m/>
    <m/>
    <m/>
    <m/>
    <m/>
    <n v="0"/>
    <n v="0"/>
    <n v="0"/>
    <n v="0"/>
    <n v="0"/>
    <n v="0"/>
    <n v="0"/>
    <n v="0"/>
    <n v="0"/>
    <n v="0"/>
    <n v="0"/>
    <n v="0"/>
    <n v="0"/>
    <n v="0"/>
    <n v="0"/>
    <n v="0"/>
    <n v="0"/>
    <s v="SI"/>
    <n v="0"/>
  </r>
  <r>
    <s v="001 Dirección y Coordinación"/>
    <s v="Dirección y Coordinación"/>
    <x v="0"/>
    <s v="Posicionar a la Seprem como la entidad asesora y coordinadora para el desarrollo integral de las mujeres guatemaltecas"/>
    <s v="Servicios de atención y protocolo "/>
    <m/>
    <m/>
    <n v="196"/>
    <m/>
    <n v="11"/>
    <m/>
    <s v="Unidad de Comunicación Social"/>
    <n v="0"/>
    <m/>
    <m/>
    <m/>
    <m/>
    <m/>
    <m/>
    <m/>
    <m/>
    <m/>
    <m/>
    <m/>
    <m/>
    <m/>
    <m/>
    <m/>
    <m/>
    <m/>
    <n v="14200"/>
    <m/>
    <m/>
    <m/>
    <m/>
    <m/>
    <m/>
    <m/>
    <m/>
    <m/>
    <m/>
    <m/>
    <m/>
    <m/>
    <m/>
    <m/>
    <m/>
    <m/>
    <m/>
    <m/>
    <m/>
    <m/>
    <m/>
    <m/>
    <m/>
    <m/>
    <m/>
    <m/>
    <m/>
    <m/>
    <m/>
    <m/>
    <m/>
    <m/>
    <m/>
    <m/>
    <m/>
    <m/>
    <m/>
    <m/>
    <m/>
    <m/>
    <m/>
    <m/>
    <m/>
    <m/>
    <m/>
    <m/>
    <m/>
    <m/>
    <m/>
    <m/>
    <m/>
    <m/>
    <m/>
    <m/>
    <m/>
    <m/>
    <m/>
    <m/>
    <m/>
    <m/>
    <m/>
    <m/>
    <m/>
    <n v="14200"/>
    <n v="0"/>
    <n v="0"/>
    <n v="7100"/>
    <m/>
    <n v="7100"/>
    <n v="0"/>
    <n v="0"/>
    <n v="0"/>
    <n v="0"/>
    <n v="0"/>
    <n v="0"/>
    <n v="0"/>
    <n v="7100"/>
    <n v="0"/>
    <n v="7100"/>
    <n v="14200"/>
    <s v="SI"/>
    <n v="0"/>
  </r>
  <r>
    <s v="001 Dirección y Coordinación"/>
    <s v="Dirección y Coordinación"/>
    <x v="0"/>
    <s v="Posicionar a la Seprem como la entidad asesora y coordinadora para el desarrollo integral de las mujeres guatemaltecas"/>
    <s v="Otros servicios"/>
    <m/>
    <m/>
    <n v="199"/>
    <m/>
    <n v="11"/>
    <m/>
    <s v="Unidad de Comunicación Social"/>
    <n v="0"/>
    <m/>
    <m/>
    <m/>
    <m/>
    <m/>
    <m/>
    <m/>
    <m/>
    <m/>
    <m/>
    <m/>
    <m/>
    <m/>
    <m/>
    <m/>
    <m/>
    <m/>
    <n v="38000"/>
    <m/>
    <m/>
    <m/>
    <m/>
    <m/>
    <m/>
    <m/>
    <m/>
    <m/>
    <m/>
    <m/>
    <m/>
    <n v="-19000"/>
    <m/>
    <m/>
    <m/>
    <m/>
    <m/>
    <m/>
    <m/>
    <m/>
    <m/>
    <m/>
    <m/>
    <m/>
    <m/>
    <m/>
    <m/>
    <m/>
    <m/>
    <m/>
    <m/>
    <m/>
    <m/>
    <m/>
    <m/>
    <m/>
    <m/>
    <m/>
    <m/>
    <m/>
    <m/>
    <m/>
    <m/>
    <m/>
    <m/>
    <m/>
    <m/>
    <m/>
    <m/>
    <m/>
    <m/>
    <m/>
    <n v="10400"/>
    <m/>
    <m/>
    <m/>
    <m/>
    <m/>
    <m/>
    <m/>
    <m/>
    <m/>
    <m/>
    <n v="29400"/>
    <n v="0"/>
    <n v="0"/>
    <n v="19000"/>
    <m/>
    <n v="19000"/>
    <n v="0"/>
    <n v="0"/>
    <n v="0"/>
    <n v="0"/>
    <n v="0"/>
    <n v="0"/>
    <n v="0"/>
    <n v="0"/>
    <n v="10400"/>
    <n v="10400"/>
    <n v="29400"/>
    <s v="SI"/>
    <n v="0"/>
  </r>
  <r>
    <s v="001 Dirección y Coordinación"/>
    <s v="Dirección y Coordinación"/>
    <x v="0"/>
    <s v="Posicionar a la Seprem como la entidad asesora y coordinadora para el desarrollo integral de las mujeres guatemaltecas"/>
    <s v="Portabanner"/>
    <n v="21"/>
    <s v="Unidad"/>
    <n v="284"/>
    <n v="60307"/>
    <n v="11"/>
    <n v="400"/>
    <s v="Unidad de Comunicación Social"/>
    <n v="0"/>
    <m/>
    <m/>
    <m/>
    <m/>
    <m/>
    <m/>
    <m/>
    <m/>
    <m/>
    <m/>
    <m/>
    <m/>
    <m/>
    <m/>
    <m/>
    <m/>
    <m/>
    <n v="8400"/>
    <m/>
    <m/>
    <m/>
    <m/>
    <m/>
    <m/>
    <m/>
    <m/>
    <m/>
    <m/>
    <m/>
    <m/>
    <m/>
    <m/>
    <m/>
    <m/>
    <m/>
    <m/>
    <m/>
    <m/>
    <m/>
    <m/>
    <m/>
    <m/>
    <m/>
    <m/>
    <m/>
    <m/>
    <m/>
    <m/>
    <m/>
    <m/>
    <m/>
    <m/>
    <m/>
    <m/>
    <m/>
    <m/>
    <m/>
    <m/>
    <m/>
    <m/>
    <m/>
    <m/>
    <m/>
    <m/>
    <m/>
    <m/>
    <m/>
    <m/>
    <n v="-1200"/>
    <m/>
    <m/>
    <m/>
    <m/>
    <m/>
    <m/>
    <m/>
    <m/>
    <m/>
    <m/>
    <m/>
    <m/>
    <m/>
    <n v="7200"/>
    <n v="0"/>
    <n v="0"/>
    <n v="7200"/>
    <m/>
    <n v="7200"/>
    <n v="0"/>
    <n v="0"/>
    <n v="0"/>
    <n v="0"/>
    <n v="0"/>
    <n v="0"/>
    <n v="0"/>
    <n v="0"/>
    <n v="0"/>
    <n v="0"/>
    <n v="7200"/>
    <s v="SI"/>
    <n v="0"/>
  </r>
  <r>
    <s v="001 Dirección y Coordinación"/>
    <s v="Dirección y Coordinación"/>
    <x v="0"/>
    <s v="Posicionar a la Seprem como la entidad asesora y coordinadora para el desarrollo integral de las mujeres guatemaltecas"/>
    <s v="Banderas "/>
    <n v="20"/>
    <s v="Unidad"/>
    <n v="239"/>
    <n v="83762"/>
    <n v="11"/>
    <n v="600"/>
    <s v="Unidad de Comunicación Social"/>
    <n v="0"/>
    <m/>
    <m/>
    <m/>
    <m/>
    <m/>
    <m/>
    <m/>
    <m/>
    <m/>
    <m/>
    <m/>
    <m/>
    <m/>
    <m/>
    <m/>
    <m/>
    <m/>
    <n v="12000"/>
    <m/>
    <m/>
    <m/>
    <m/>
    <m/>
    <m/>
    <m/>
    <m/>
    <m/>
    <m/>
    <m/>
    <m/>
    <m/>
    <m/>
    <m/>
    <m/>
    <m/>
    <m/>
    <m/>
    <m/>
    <m/>
    <m/>
    <m/>
    <m/>
    <m/>
    <m/>
    <m/>
    <m/>
    <m/>
    <m/>
    <m/>
    <m/>
    <m/>
    <m/>
    <m/>
    <m/>
    <m/>
    <m/>
    <m/>
    <m/>
    <m/>
    <m/>
    <m/>
    <m/>
    <m/>
    <m/>
    <m/>
    <m/>
    <m/>
    <m/>
    <m/>
    <m/>
    <m/>
    <m/>
    <m/>
    <m/>
    <m/>
    <m/>
    <m/>
    <m/>
    <m/>
    <m/>
    <m/>
    <m/>
    <n v="12000"/>
    <n v="0"/>
    <n v="0"/>
    <n v="12000"/>
    <m/>
    <n v="12000"/>
    <n v="0"/>
    <n v="0"/>
    <n v="0"/>
    <n v="0"/>
    <n v="0"/>
    <n v="0"/>
    <n v="0"/>
    <n v="0"/>
    <n v="0"/>
    <n v="0"/>
    <n v="12000"/>
    <s v="SI"/>
    <n v="0"/>
  </r>
  <r>
    <s v="001 Dirección y Coordinación"/>
    <s v="Dirección y Coordinación"/>
    <x v="0"/>
    <s v="Posicionar a la Seprem como la entidad asesora y coordinadora para el desarrollo integral de las mujeres guatemaltecas"/>
    <s v="Porta nombres (personificador)"/>
    <n v="50"/>
    <s v="Unidad"/>
    <n v="268"/>
    <n v="164541"/>
    <n v="11"/>
    <n v="30"/>
    <s v="Unidad de Comunicación Social"/>
    <n v="0"/>
    <m/>
    <m/>
    <m/>
    <m/>
    <m/>
    <m/>
    <m/>
    <m/>
    <m/>
    <m/>
    <m/>
    <m/>
    <m/>
    <m/>
    <m/>
    <m/>
    <m/>
    <n v="1500"/>
    <m/>
    <m/>
    <m/>
    <m/>
    <m/>
    <m/>
    <m/>
    <m/>
    <m/>
    <m/>
    <m/>
    <m/>
    <m/>
    <m/>
    <m/>
    <m/>
    <m/>
    <m/>
    <m/>
    <m/>
    <m/>
    <m/>
    <m/>
    <m/>
    <m/>
    <m/>
    <m/>
    <m/>
    <m/>
    <m/>
    <m/>
    <m/>
    <m/>
    <m/>
    <m/>
    <m/>
    <m/>
    <m/>
    <m/>
    <m/>
    <m/>
    <m/>
    <m/>
    <m/>
    <m/>
    <m/>
    <m/>
    <m/>
    <m/>
    <m/>
    <m/>
    <m/>
    <m/>
    <m/>
    <m/>
    <m/>
    <m/>
    <m/>
    <m/>
    <m/>
    <m/>
    <m/>
    <m/>
    <m/>
    <n v="1500"/>
    <n v="0"/>
    <n v="0"/>
    <n v="0"/>
    <n v="1500"/>
    <n v="1500"/>
    <n v="0"/>
    <n v="0"/>
    <n v="0"/>
    <n v="0"/>
    <n v="0"/>
    <n v="0"/>
    <n v="0"/>
    <n v="0"/>
    <n v="0"/>
    <n v="0"/>
    <n v="1500"/>
    <s v="SI"/>
    <n v="0"/>
  </r>
  <r>
    <s v="001 Dirección y Coordinación"/>
    <s v="Dirección y Coordinación"/>
    <x v="0"/>
    <s v="Posicionar a la Seprem como la entidad asesora y coordinadora para el desarrollo integral de las mujeres guatemaltecas"/>
    <s v="Tela "/>
    <n v="1"/>
    <s v="Rollo"/>
    <n v="231"/>
    <n v="76043"/>
    <n v="11"/>
    <n v="600"/>
    <s v="Unidad de Comunicación Social"/>
    <n v="0"/>
    <m/>
    <m/>
    <m/>
    <m/>
    <m/>
    <m/>
    <m/>
    <m/>
    <m/>
    <m/>
    <m/>
    <m/>
    <m/>
    <m/>
    <m/>
    <m/>
    <m/>
    <n v="600"/>
    <m/>
    <m/>
    <m/>
    <m/>
    <m/>
    <m/>
    <m/>
    <m/>
    <m/>
    <m/>
    <m/>
    <m/>
    <m/>
    <m/>
    <m/>
    <m/>
    <m/>
    <m/>
    <m/>
    <m/>
    <m/>
    <m/>
    <m/>
    <m/>
    <m/>
    <m/>
    <m/>
    <m/>
    <m/>
    <m/>
    <m/>
    <m/>
    <m/>
    <m/>
    <m/>
    <m/>
    <m/>
    <m/>
    <m/>
    <m/>
    <m/>
    <m/>
    <m/>
    <m/>
    <m/>
    <m/>
    <m/>
    <m/>
    <m/>
    <m/>
    <n v="-125"/>
    <m/>
    <m/>
    <m/>
    <m/>
    <m/>
    <m/>
    <m/>
    <m/>
    <m/>
    <m/>
    <m/>
    <m/>
    <m/>
    <n v="475"/>
    <n v="0"/>
    <n v="0"/>
    <n v="300"/>
    <n v="0"/>
    <n v="300"/>
    <n v="0"/>
    <n v="0"/>
    <n v="0"/>
    <n v="0"/>
    <n v="0"/>
    <n v="0"/>
    <n v="0"/>
    <n v="175"/>
    <n v="0"/>
    <n v="175"/>
    <n v="475"/>
    <s v="SI"/>
    <n v="0"/>
  </r>
  <r>
    <s v="001 Dirección y Coordinación"/>
    <s v="Dirección y Coordinación"/>
    <x v="0"/>
    <s v="Posicionar a la Seprem como la entidad asesora y coordinadora para el desarrollo integral de las mujeres guatemaltecas"/>
    <s v="Refacción "/>
    <n v="200"/>
    <s v="Ración"/>
    <n v="211"/>
    <n v="3552"/>
    <n v="11"/>
    <n v="90"/>
    <s v="Unidad de Comunicación Social"/>
    <n v="0"/>
    <m/>
    <m/>
    <m/>
    <m/>
    <m/>
    <m/>
    <m/>
    <m/>
    <m/>
    <m/>
    <m/>
    <m/>
    <m/>
    <m/>
    <m/>
    <m/>
    <m/>
    <n v="18000"/>
    <m/>
    <m/>
    <m/>
    <m/>
    <m/>
    <m/>
    <m/>
    <m/>
    <m/>
    <m/>
    <m/>
    <m/>
    <m/>
    <m/>
    <m/>
    <m/>
    <m/>
    <m/>
    <m/>
    <m/>
    <m/>
    <m/>
    <m/>
    <m/>
    <m/>
    <m/>
    <m/>
    <m/>
    <m/>
    <m/>
    <m/>
    <m/>
    <m/>
    <m/>
    <m/>
    <m/>
    <m/>
    <m/>
    <m/>
    <m/>
    <m/>
    <m/>
    <m/>
    <m/>
    <m/>
    <m/>
    <m/>
    <m/>
    <m/>
    <m/>
    <m/>
    <m/>
    <m/>
    <m/>
    <m/>
    <m/>
    <m/>
    <m/>
    <m/>
    <m/>
    <m/>
    <m/>
    <m/>
    <m/>
    <n v="18000"/>
    <n v="0"/>
    <n v="0"/>
    <n v="9000"/>
    <n v="0"/>
    <n v="9000"/>
    <n v="0"/>
    <n v="0"/>
    <n v="0"/>
    <n v="0"/>
    <n v="0"/>
    <n v="0"/>
    <n v="0"/>
    <n v="9000"/>
    <n v="0"/>
    <n v="9000"/>
    <n v="18000"/>
    <s v="SI"/>
    <n v="0"/>
  </r>
  <r>
    <s v="001 Dirección y Coordinación"/>
    <s v="Dirección y Coordinación"/>
    <x v="0"/>
    <s v="Posicionar a la Seprem como la entidad asesora y coordinadora para el desarrollo integral de las mujeres guatemaltecas"/>
    <s v="Micrófono inalámbrico de mano"/>
    <n v="1"/>
    <s v="Unidad"/>
    <n v="324"/>
    <n v="174475"/>
    <n v="11"/>
    <n v="3000"/>
    <s v="Unidad de Comunicación Social"/>
    <n v="0"/>
    <m/>
    <m/>
    <m/>
    <m/>
    <m/>
    <m/>
    <m/>
    <m/>
    <m/>
    <m/>
    <m/>
    <m/>
    <m/>
    <m/>
    <m/>
    <m/>
    <m/>
    <n v="3000"/>
    <m/>
    <m/>
    <m/>
    <m/>
    <m/>
    <m/>
    <m/>
    <m/>
    <m/>
    <m/>
    <m/>
    <m/>
    <m/>
    <m/>
    <m/>
    <m/>
    <m/>
    <m/>
    <m/>
    <m/>
    <m/>
    <m/>
    <m/>
    <m/>
    <m/>
    <m/>
    <m/>
    <m/>
    <m/>
    <m/>
    <m/>
    <m/>
    <m/>
    <m/>
    <m/>
    <m/>
    <m/>
    <m/>
    <m/>
    <m/>
    <m/>
    <m/>
    <m/>
    <m/>
    <m/>
    <m/>
    <m/>
    <m/>
    <m/>
    <m/>
    <m/>
    <m/>
    <m/>
    <m/>
    <m/>
    <m/>
    <m/>
    <m/>
    <m/>
    <m/>
    <m/>
    <m/>
    <m/>
    <m/>
    <n v="3000"/>
    <n v="0"/>
    <n v="0"/>
    <n v="0"/>
    <n v="0"/>
    <n v="0"/>
    <n v="3000"/>
    <n v="0"/>
    <n v="0"/>
    <n v="0"/>
    <n v="3000"/>
    <n v="0"/>
    <n v="0"/>
    <n v="0"/>
    <n v="0"/>
    <n v="0"/>
    <n v="3000"/>
    <s v="SI"/>
    <n v="0"/>
  </r>
  <r>
    <s v="001 Dirección y Coordinación"/>
    <s v="Dirección y Coordinación"/>
    <x v="0"/>
    <s v="Posicionar a la Seprem como la entidad asesora y coordinadora para el desarrollo integral de las mujeres guatemaltecas"/>
    <s v="Sistema de micrófono inalámbrico de solapa"/>
    <n v="1"/>
    <s v="Unidad"/>
    <n v="324"/>
    <n v="170530"/>
    <n v="11"/>
    <n v="2500"/>
    <s v="Unidad de Comunicación Social"/>
    <n v="0"/>
    <m/>
    <m/>
    <m/>
    <m/>
    <m/>
    <m/>
    <m/>
    <m/>
    <m/>
    <m/>
    <m/>
    <m/>
    <m/>
    <m/>
    <m/>
    <m/>
    <m/>
    <n v="2500"/>
    <m/>
    <m/>
    <m/>
    <m/>
    <m/>
    <m/>
    <m/>
    <m/>
    <m/>
    <m/>
    <m/>
    <m/>
    <m/>
    <m/>
    <m/>
    <m/>
    <m/>
    <m/>
    <m/>
    <m/>
    <m/>
    <m/>
    <m/>
    <m/>
    <m/>
    <m/>
    <m/>
    <m/>
    <m/>
    <m/>
    <m/>
    <m/>
    <m/>
    <m/>
    <m/>
    <m/>
    <m/>
    <m/>
    <m/>
    <m/>
    <m/>
    <m/>
    <m/>
    <m/>
    <m/>
    <m/>
    <m/>
    <m/>
    <m/>
    <m/>
    <m/>
    <m/>
    <m/>
    <m/>
    <m/>
    <m/>
    <m/>
    <m/>
    <m/>
    <m/>
    <m/>
    <m/>
    <m/>
    <m/>
    <n v="2500"/>
    <n v="0"/>
    <n v="0"/>
    <n v="0"/>
    <n v="0"/>
    <n v="0"/>
    <n v="0"/>
    <n v="0"/>
    <n v="0"/>
    <n v="2500"/>
    <n v="2500"/>
    <n v="0"/>
    <n v="0"/>
    <n v="0"/>
    <n v="0"/>
    <n v="0"/>
    <n v="2500"/>
    <s v="SI"/>
    <n v="0"/>
  </r>
  <r>
    <s v="001 Dirección y Coordinación"/>
    <s v="Dirección y Coordinación"/>
    <x v="0"/>
    <s v="Posicionar a la Seprem como la entidad asesora y coordinadora para el desarrollo integral de las mujeres guatemaltecas"/>
    <s v="Accesorios y repuestos en general (Adaptador de lente)"/>
    <n v="2"/>
    <s v="Unidad"/>
    <n v="298"/>
    <m/>
    <n v="11"/>
    <n v="2000"/>
    <s v="Unidad de Comunicación Social"/>
    <n v="0"/>
    <m/>
    <m/>
    <m/>
    <m/>
    <m/>
    <m/>
    <m/>
    <m/>
    <m/>
    <m/>
    <m/>
    <m/>
    <m/>
    <m/>
    <m/>
    <m/>
    <m/>
    <n v="4000"/>
    <m/>
    <m/>
    <m/>
    <m/>
    <m/>
    <m/>
    <m/>
    <m/>
    <m/>
    <m/>
    <m/>
    <m/>
    <m/>
    <m/>
    <m/>
    <m/>
    <m/>
    <m/>
    <m/>
    <m/>
    <m/>
    <m/>
    <m/>
    <m/>
    <m/>
    <m/>
    <m/>
    <m/>
    <m/>
    <m/>
    <m/>
    <m/>
    <m/>
    <m/>
    <m/>
    <m/>
    <m/>
    <m/>
    <m/>
    <m/>
    <m/>
    <m/>
    <m/>
    <m/>
    <m/>
    <m/>
    <m/>
    <m/>
    <m/>
    <m/>
    <m/>
    <m/>
    <m/>
    <m/>
    <m/>
    <m/>
    <m/>
    <m/>
    <m/>
    <m/>
    <m/>
    <m/>
    <m/>
    <m/>
    <n v="4000"/>
    <n v="0"/>
    <n v="0"/>
    <n v="0"/>
    <n v="0"/>
    <n v="0"/>
    <n v="4000"/>
    <n v="0"/>
    <n v="0"/>
    <n v="0"/>
    <n v="4000"/>
    <n v="0"/>
    <n v="0"/>
    <n v="0"/>
    <n v="0"/>
    <n v="0"/>
    <n v="4000"/>
    <s v="SI"/>
    <n v="0"/>
  </r>
  <r>
    <s v="001 Dirección y Coordinación"/>
    <s v="Dirección y Coordinación"/>
    <x v="0"/>
    <s v="Posicionar a la Seprem como la entidad asesora y coordinadora para el desarrollo integral de las mujeres guatemaltecas"/>
    <s v="Accesorios y repuestos en general (Cable HDMI)"/>
    <n v="1"/>
    <s v="Unidad"/>
    <n v="298"/>
    <m/>
    <n v="11"/>
    <n v="200"/>
    <s v="Unidad de Comunicación Social"/>
    <n v="0"/>
    <m/>
    <m/>
    <m/>
    <m/>
    <m/>
    <m/>
    <m/>
    <m/>
    <m/>
    <m/>
    <m/>
    <m/>
    <m/>
    <m/>
    <m/>
    <m/>
    <m/>
    <n v="2000"/>
    <m/>
    <m/>
    <m/>
    <m/>
    <m/>
    <m/>
    <m/>
    <m/>
    <m/>
    <m/>
    <m/>
    <m/>
    <m/>
    <m/>
    <m/>
    <m/>
    <m/>
    <m/>
    <m/>
    <m/>
    <m/>
    <m/>
    <m/>
    <m/>
    <m/>
    <m/>
    <m/>
    <m/>
    <m/>
    <m/>
    <m/>
    <m/>
    <m/>
    <m/>
    <m/>
    <m/>
    <m/>
    <m/>
    <m/>
    <m/>
    <m/>
    <m/>
    <m/>
    <m/>
    <m/>
    <m/>
    <m/>
    <m/>
    <m/>
    <m/>
    <m/>
    <m/>
    <m/>
    <m/>
    <m/>
    <m/>
    <m/>
    <m/>
    <m/>
    <m/>
    <m/>
    <m/>
    <m/>
    <m/>
    <n v="2000"/>
    <n v="0"/>
    <n v="0"/>
    <n v="0"/>
    <n v="0"/>
    <n v="0"/>
    <n v="2000"/>
    <n v="0"/>
    <n v="0"/>
    <n v="0"/>
    <n v="2000"/>
    <n v="0"/>
    <n v="0"/>
    <n v="0"/>
    <n v="0"/>
    <n v="0"/>
    <n v="2000"/>
    <s v="SI"/>
    <n v="0"/>
  </r>
  <r>
    <s v="001 Dirección y Coordinación"/>
    <s v="Dirección y Coordinación"/>
    <x v="0"/>
    <s v="Posicionar a la Seprem como la entidad asesora y coordinadora para el desarrollo integral de las mujeres guatemaltecas"/>
    <s v="Accesorios y repuestos en general (Flash)"/>
    <n v="1"/>
    <s v="Unidad"/>
    <n v="298"/>
    <m/>
    <n v="11"/>
    <n v="2500"/>
    <s v="Unidad de Comunicación Social"/>
    <n v="0"/>
    <m/>
    <m/>
    <m/>
    <m/>
    <m/>
    <m/>
    <m/>
    <m/>
    <m/>
    <m/>
    <m/>
    <m/>
    <m/>
    <m/>
    <m/>
    <m/>
    <m/>
    <n v="2500"/>
    <m/>
    <m/>
    <m/>
    <m/>
    <m/>
    <m/>
    <m/>
    <m/>
    <m/>
    <m/>
    <m/>
    <m/>
    <m/>
    <m/>
    <m/>
    <m/>
    <m/>
    <m/>
    <m/>
    <m/>
    <m/>
    <m/>
    <m/>
    <m/>
    <m/>
    <m/>
    <m/>
    <m/>
    <m/>
    <m/>
    <m/>
    <m/>
    <m/>
    <m/>
    <m/>
    <m/>
    <m/>
    <m/>
    <m/>
    <m/>
    <m/>
    <m/>
    <m/>
    <m/>
    <m/>
    <m/>
    <m/>
    <m/>
    <m/>
    <m/>
    <m/>
    <m/>
    <m/>
    <m/>
    <m/>
    <m/>
    <m/>
    <m/>
    <m/>
    <m/>
    <m/>
    <m/>
    <m/>
    <m/>
    <n v="2500"/>
    <n v="0"/>
    <n v="0"/>
    <n v="0"/>
    <n v="0"/>
    <n v="0"/>
    <n v="2500"/>
    <n v="0"/>
    <n v="0"/>
    <n v="0"/>
    <n v="2500"/>
    <n v="0"/>
    <n v="0"/>
    <n v="0"/>
    <n v="0"/>
    <n v="0"/>
    <n v="2500"/>
    <s v="SI"/>
    <n v="0"/>
  </r>
  <r>
    <s v="001 Dirección y Coordinación"/>
    <s v="Dirección y Coordinación"/>
    <x v="0"/>
    <s v="Posicionar a la Seprem como la entidad asesora y coordinadora para el desarrollo integral de las mujeres guatemaltecas"/>
    <s v="Asta para bandera  "/>
    <n v="4"/>
    <s v="Unidad"/>
    <n v="299"/>
    <n v="157030"/>
    <n v="11"/>
    <n v="1000"/>
    <s v="Unidad de Comunicación Social"/>
    <n v="0"/>
    <m/>
    <m/>
    <m/>
    <m/>
    <m/>
    <m/>
    <m/>
    <m/>
    <m/>
    <m/>
    <m/>
    <m/>
    <m/>
    <m/>
    <m/>
    <m/>
    <m/>
    <n v="4000"/>
    <m/>
    <m/>
    <m/>
    <m/>
    <m/>
    <m/>
    <m/>
    <m/>
    <m/>
    <m/>
    <m/>
    <m/>
    <m/>
    <m/>
    <m/>
    <m/>
    <m/>
    <m/>
    <m/>
    <m/>
    <m/>
    <m/>
    <m/>
    <m/>
    <m/>
    <m/>
    <m/>
    <m/>
    <m/>
    <m/>
    <m/>
    <m/>
    <m/>
    <m/>
    <m/>
    <m/>
    <m/>
    <m/>
    <m/>
    <m/>
    <m/>
    <m/>
    <m/>
    <m/>
    <m/>
    <m/>
    <m/>
    <m/>
    <m/>
    <m/>
    <m/>
    <m/>
    <m/>
    <m/>
    <m/>
    <m/>
    <m/>
    <m/>
    <m/>
    <m/>
    <m/>
    <m/>
    <m/>
    <m/>
    <n v="4000"/>
    <n v="0"/>
    <n v="0"/>
    <n v="0"/>
    <n v="0"/>
    <n v="0"/>
    <n v="4000"/>
    <n v="0"/>
    <n v="0"/>
    <n v="0"/>
    <n v="4000"/>
    <n v="0"/>
    <n v="0"/>
    <n v="0"/>
    <n v="0"/>
    <n v="0"/>
    <n v="4000"/>
    <s v="SI"/>
    <n v="0"/>
  </r>
  <r>
    <s v="001 Dirección y Coordinación"/>
    <s v="Dirección y Coordinación"/>
    <x v="0"/>
    <s v="Posicionar a la Seprem como la entidad asesora y coordinadora para el desarrollo integral de las mujeres guatemaltecas"/>
    <s v="Divulgación e información "/>
    <m/>
    <m/>
    <n v="121"/>
    <m/>
    <n v="12"/>
    <m/>
    <s v="Unidad de Comunicación Social"/>
    <n v="0"/>
    <m/>
    <m/>
    <m/>
    <m/>
    <m/>
    <m/>
    <m/>
    <m/>
    <m/>
    <m/>
    <m/>
    <m/>
    <m/>
    <m/>
    <m/>
    <n v="50000"/>
    <m/>
    <m/>
    <m/>
    <m/>
    <m/>
    <m/>
    <m/>
    <m/>
    <m/>
    <m/>
    <m/>
    <m/>
    <m/>
    <m/>
    <m/>
    <m/>
    <m/>
    <m/>
    <m/>
    <m/>
    <m/>
    <m/>
    <m/>
    <m/>
    <m/>
    <m/>
    <m/>
    <m/>
    <m/>
    <m/>
    <m/>
    <m/>
    <m/>
    <m/>
    <m/>
    <m/>
    <m/>
    <m/>
    <m/>
    <m/>
    <m/>
    <m/>
    <m/>
    <m/>
    <m/>
    <m/>
    <m/>
    <m/>
    <m/>
    <m/>
    <m/>
    <m/>
    <m/>
    <m/>
    <m/>
    <m/>
    <m/>
    <m/>
    <m/>
    <m/>
    <m/>
    <m/>
    <m/>
    <m/>
    <m/>
    <m/>
    <n v="50000"/>
    <n v="0"/>
    <n v="0"/>
    <n v="0"/>
    <n v="0"/>
    <n v="0"/>
    <n v="50000"/>
    <n v="0"/>
    <n v="0"/>
    <n v="0"/>
    <n v="50000"/>
    <n v="0"/>
    <n v="0"/>
    <n v="0"/>
    <n v="0"/>
    <n v="0"/>
    <n v="50000"/>
    <s v="SI"/>
    <n v="0"/>
  </r>
  <r>
    <s v="001 Dirección y Coordinación"/>
    <s v="Dirección y Coordinación"/>
    <x v="0"/>
    <s v="Posicionar a la Seprem como la entidad asesora y coordinadora para el desarrollo integral de las mujeres guatemaltecas"/>
    <m/>
    <m/>
    <m/>
    <n v="122"/>
    <m/>
    <n v="11"/>
    <m/>
    <s v="Unidad de Comunicación Social"/>
    <n v="0"/>
    <m/>
    <m/>
    <m/>
    <m/>
    <m/>
    <m/>
    <m/>
    <m/>
    <m/>
    <m/>
    <m/>
    <m/>
    <m/>
    <m/>
    <m/>
    <m/>
    <m/>
    <m/>
    <m/>
    <m/>
    <m/>
    <m/>
    <m/>
    <m/>
    <m/>
    <m/>
    <m/>
    <m/>
    <m/>
    <m/>
    <m/>
    <m/>
    <m/>
    <m/>
    <m/>
    <m/>
    <m/>
    <m/>
    <m/>
    <m/>
    <m/>
    <m/>
    <m/>
    <m/>
    <m/>
    <m/>
    <m/>
    <m/>
    <m/>
    <m/>
    <m/>
    <m/>
    <m/>
    <m/>
    <m/>
    <n v="50000"/>
    <m/>
    <m/>
    <m/>
    <m/>
    <m/>
    <m/>
    <m/>
    <m/>
    <m/>
    <m/>
    <m/>
    <m/>
    <m/>
    <m/>
    <m/>
    <m/>
    <m/>
    <m/>
    <m/>
    <m/>
    <m/>
    <m/>
    <m/>
    <m/>
    <n v="-10000"/>
    <m/>
    <n v="40000"/>
    <m/>
    <m/>
    <m/>
    <m/>
    <n v="0"/>
    <m/>
    <m/>
    <m/>
    <m/>
    <n v="0"/>
    <m/>
    <m/>
    <n v="50000"/>
    <m/>
    <n v="50000"/>
    <n v="50000"/>
    <s v="NO"/>
    <n v="-10000"/>
  </r>
  <r>
    <s v="001 Dirección y Coordinación"/>
    <s v="Dirección y Coordinación"/>
    <x v="0"/>
    <s v="Posicionar a la Seprem como la entidad asesora y coordinadora para el desarrollo integral de las mujeres guatemaltecas"/>
    <s v="Impresión, encuadernación y reproducción "/>
    <m/>
    <m/>
    <n v="122"/>
    <m/>
    <n v="12"/>
    <m/>
    <s v="Unidad de Comunicación Social"/>
    <n v="0"/>
    <m/>
    <m/>
    <m/>
    <m/>
    <m/>
    <m/>
    <m/>
    <m/>
    <m/>
    <m/>
    <m/>
    <m/>
    <m/>
    <m/>
    <m/>
    <n v="100000"/>
    <m/>
    <m/>
    <m/>
    <m/>
    <m/>
    <m/>
    <m/>
    <m/>
    <m/>
    <m/>
    <m/>
    <m/>
    <m/>
    <m/>
    <m/>
    <m/>
    <m/>
    <m/>
    <m/>
    <m/>
    <m/>
    <m/>
    <m/>
    <m/>
    <m/>
    <m/>
    <m/>
    <m/>
    <m/>
    <m/>
    <m/>
    <m/>
    <m/>
    <m/>
    <m/>
    <m/>
    <m/>
    <m/>
    <m/>
    <m/>
    <m/>
    <m/>
    <m/>
    <m/>
    <m/>
    <m/>
    <m/>
    <m/>
    <m/>
    <m/>
    <m/>
    <m/>
    <m/>
    <m/>
    <m/>
    <m/>
    <m/>
    <m/>
    <m/>
    <m/>
    <m/>
    <m/>
    <m/>
    <m/>
    <m/>
    <m/>
    <n v="100000"/>
    <n v="0"/>
    <n v="0"/>
    <n v="0"/>
    <n v="0"/>
    <n v="0"/>
    <n v="0"/>
    <n v="0"/>
    <n v="0"/>
    <n v="50000"/>
    <n v="50000"/>
    <n v="50000"/>
    <n v="0"/>
    <n v="0"/>
    <n v="0"/>
    <n v="50000"/>
    <n v="100000"/>
    <s v="SI"/>
    <n v="0"/>
  </r>
  <r>
    <s v="001 Dirección y Coordinación"/>
    <s v="Dirección y Coordinación"/>
    <x v="0"/>
    <s v="Posicionar a la Seprem como la entidad asesora y coordinadora para el desarrollo integral de las mujeres guatemaltecas"/>
    <s v="Pódium"/>
    <m/>
    <m/>
    <n v="329"/>
    <m/>
    <n v="12"/>
    <m/>
    <s v="Unidad de Comunicación Social"/>
    <n v="0"/>
    <m/>
    <m/>
    <m/>
    <m/>
    <m/>
    <m/>
    <m/>
    <m/>
    <m/>
    <m/>
    <m/>
    <m/>
    <m/>
    <m/>
    <m/>
    <n v="6000"/>
    <m/>
    <m/>
    <m/>
    <m/>
    <m/>
    <m/>
    <m/>
    <m/>
    <m/>
    <m/>
    <m/>
    <m/>
    <m/>
    <m/>
    <m/>
    <m/>
    <m/>
    <m/>
    <m/>
    <m/>
    <m/>
    <m/>
    <m/>
    <m/>
    <m/>
    <m/>
    <m/>
    <m/>
    <m/>
    <m/>
    <m/>
    <m/>
    <m/>
    <m/>
    <m/>
    <m/>
    <m/>
    <m/>
    <m/>
    <m/>
    <m/>
    <m/>
    <m/>
    <m/>
    <m/>
    <m/>
    <m/>
    <m/>
    <m/>
    <m/>
    <m/>
    <m/>
    <m/>
    <m/>
    <m/>
    <m/>
    <m/>
    <m/>
    <m/>
    <m/>
    <m/>
    <m/>
    <m/>
    <m/>
    <m/>
    <m/>
    <n v="6000"/>
    <n v="0"/>
    <n v="0"/>
    <n v="0"/>
    <m/>
    <n v="0"/>
    <n v="0"/>
    <n v="0"/>
    <n v="0"/>
    <n v="6000"/>
    <n v="6000"/>
    <m/>
    <n v="0"/>
    <n v="0"/>
    <n v="0"/>
    <n v="0"/>
    <n v="6000"/>
    <s v="SI"/>
    <n v="0"/>
  </r>
  <r>
    <s v="001 Dirección y Coordinación"/>
    <s v="Dirección y Coordinación"/>
    <x v="0"/>
    <s v="Posicionar a la Seprem como la entidad asesora y coordinadora para el desarrollo integral de las mujeres guatemaltecas"/>
    <s v="Cámara fotográfica"/>
    <n v="2"/>
    <s v="Unidades "/>
    <n v="324"/>
    <n v="153840"/>
    <n v="12"/>
    <n v="13000"/>
    <s v="Unidad de Comunicación Social"/>
    <n v="0"/>
    <m/>
    <m/>
    <m/>
    <m/>
    <m/>
    <m/>
    <m/>
    <m/>
    <m/>
    <m/>
    <m/>
    <m/>
    <m/>
    <m/>
    <m/>
    <n v="26000"/>
    <m/>
    <m/>
    <m/>
    <m/>
    <m/>
    <m/>
    <m/>
    <m/>
    <m/>
    <m/>
    <m/>
    <m/>
    <m/>
    <m/>
    <m/>
    <m/>
    <m/>
    <m/>
    <m/>
    <m/>
    <m/>
    <m/>
    <m/>
    <m/>
    <m/>
    <m/>
    <m/>
    <m/>
    <m/>
    <m/>
    <m/>
    <m/>
    <m/>
    <m/>
    <m/>
    <m/>
    <m/>
    <m/>
    <m/>
    <m/>
    <m/>
    <m/>
    <m/>
    <m/>
    <m/>
    <m/>
    <m/>
    <m/>
    <m/>
    <m/>
    <m/>
    <m/>
    <m/>
    <m/>
    <m/>
    <m/>
    <m/>
    <m/>
    <m/>
    <m/>
    <m/>
    <m/>
    <m/>
    <m/>
    <m/>
    <m/>
    <n v="26000"/>
    <n v="0"/>
    <n v="0"/>
    <n v="0"/>
    <n v="0"/>
    <n v="0"/>
    <n v="26000"/>
    <n v="0"/>
    <n v="0"/>
    <n v="0"/>
    <n v="26000"/>
    <m/>
    <n v="0"/>
    <n v="0"/>
    <n v="0"/>
    <n v="0"/>
    <n v="26000"/>
    <s v="SI"/>
    <n v="0"/>
  </r>
  <r>
    <s v="001 Dirección y Coordinación"/>
    <s v="Dirección y Coordinación"/>
    <x v="0"/>
    <s v="Posicionar a la Seprem como la entidad asesora y coordinadora para el desarrollo integral de las mujeres guatemaltecas"/>
    <s v="Accesorios y repuestos en general (Lente fotográfico digital)"/>
    <n v="2"/>
    <s v="Unidades "/>
    <n v="298"/>
    <m/>
    <n v="12"/>
    <n v="2000"/>
    <s v="Unidad de Comunicación Social"/>
    <n v="0"/>
    <m/>
    <m/>
    <m/>
    <m/>
    <m/>
    <m/>
    <m/>
    <m/>
    <m/>
    <m/>
    <m/>
    <m/>
    <m/>
    <m/>
    <m/>
    <n v="30000"/>
    <m/>
    <m/>
    <m/>
    <m/>
    <m/>
    <m/>
    <m/>
    <m/>
    <m/>
    <m/>
    <m/>
    <m/>
    <m/>
    <m/>
    <m/>
    <m/>
    <m/>
    <m/>
    <m/>
    <m/>
    <m/>
    <m/>
    <m/>
    <m/>
    <m/>
    <m/>
    <m/>
    <m/>
    <m/>
    <m/>
    <m/>
    <m/>
    <m/>
    <m/>
    <m/>
    <m/>
    <m/>
    <m/>
    <m/>
    <m/>
    <m/>
    <m/>
    <m/>
    <m/>
    <m/>
    <m/>
    <m/>
    <m/>
    <m/>
    <m/>
    <m/>
    <m/>
    <m/>
    <m/>
    <m/>
    <m/>
    <m/>
    <m/>
    <m/>
    <m/>
    <m/>
    <m/>
    <m/>
    <m/>
    <m/>
    <m/>
    <n v="30000"/>
    <n v="0"/>
    <n v="0"/>
    <n v="0"/>
    <n v="0"/>
    <n v="0"/>
    <n v="30000"/>
    <n v="0"/>
    <n v="0"/>
    <n v="0"/>
    <n v="30000"/>
    <m/>
    <n v="0"/>
    <n v="0"/>
    <n v="0"/>
    <n v="0"/>
    <n v="30000"/>
    <s v="SI"/>
    <n v="0"/>
  </r>
  <r>
    <s v="001 Dirección y Coordinación"/>
    <s v="Dirección y Coordinación"/>
    <x v="0"/>
    <s v="Actualizar  e implementar la estrategia de comunicación social para el cambio de comportamiento para la eliminacion de los estereotipos y roles de género"/>
    <s v="Divulgación e información "/>
    <m/>
    <m/>
    <n v="121"/>
    <m/>
    <n v="12"/>
    <m/>
    <s v="Unidad de Comunicación Social"/>
    <n v="0"/>
    <m/>
    <m/>
    <m/>
    <m/>
    <m/>
    <m/>
    <m/>
    <m/>
    <m/>
    <m/>
    <m/>
    <m/>
    <m/>
    <m/>
    <m/>
    <n v="20000"/>
    <m/>
    <m/>
    <m/>
    <m/>
    <m/>
    <m/>
    <m/>
    <m/>
    <m/>
    <m/>
    <m/>
    <m/>
    <m/>
    <m/>
    <m/>
    <m/>
    <m/>
    <m/>
    <m/>
    <m/>
    <m/>
    <m/>
    <m/>
    <m/>
    <m/>
    <m/>
    <m/>
    <m/>
    <m/>
    <m/>
    <m/>
    <m/>
    <m/>
    <m/>
    <m/>
    <m/>
    <m/>
    <m/>
    <m/>
    <m/>
    <m/>
    <m/>
    <m/>
    <m/>
    <m/>
    <m/>
    <m/>
    <m/>
    <m/>
    <m/>
    <m/>
    <m/>
    <m/>
    <m/>
    <m/>
    <m/>
    <m/>
    <m/>
    <m/>
    <m/>
    <m/>
    <m/>
    <m/>
    <m/>
    <m/>
    <m/>
    <n v="20000"/>
    <n v="0"/>
    <n v="0"/>
    <n v="0"/>
    <m/>
    <n v="0"/>
    <n v="0"/>
    <n v="0"/>
    <n v="0"/>
    <n v="0"/>
    <n v="0"/>
    <n v="20000"/>
    <n v="0"/>
    <n v="0"/>
    <n v="0"/>
    <n v="20000"/>
    <n v="20000"/>
    <s v="SI"/>
    <n v="0"/>
  </r>
  <r>
    <s v="001 Dirección y Coordinación"/>
    <s v="Dirección y Coordinación"/>
    <x v="0"/>
    <s v="Actualizar  e implementar la estrategia de comunicación social para el cambio de comportamiento para la eliminacion de los estereotipos y roles de género"/>
    <s v="Impresión, encuadernación y reproducción "/>
    <m/>
    <m/>
    <n v="122"/>
    <m/>
    <n v="12"/>
    <m/>
    <s v="Unidad de Comunicación Social"/>
    <n v="0"/>
    <m/>
    <m/>
    <m/>
    <m/>
    <m/>
    <m/>
    <m/>
    <m/>
    <m/>
    <m/>
    <m/>
    <m/>
    <m/>
    <m/>
    <m/>
    <n v="5000"/>
    <m/>
    <m/>
    <m/>
    <m/>
    <m/>
    <m/>
    <m/>
    <m/>
    <m/>
    <m/>
    <m/>
    <m/>
    <m/>
    <m/>
    <m/>
    <m/>
    <m/>
    <m/>
    <m/>
    <m/>
    <m/>
    <m/>
    <m/>
    <m/>
    <m/>
    <m/>
    <m/>
    <m/>
    <m/>
    <m/>
    <m/>
    <m/>
    <m/>
    <m/>
    <m/>
    <m/>
    <m/>
    <m/>
    <m/>
    <m/>
    <m/>
    <m/>
    <m/>
    <m/>
    <m/>
    <m/>
    <m/>
    <m/>
    <m/>
    <m/>
    <m/>
    <m/>
    <m/>
    <m/>
    <m/>
    <m/>
    <m/>
    <m/>
    <m/>
    <m/>
    <m/>
    <m/>
    <m/>
    <m/>
    <m/>
    <m/>
    <n v="5000"/>
    <n v="0"/>
    <n v="0"/>
    <n v="0"/>
    <n v="0"/>
    <n v="0"/>
    <n v="5000"/>
    <n v="0"/>
    <n v="0"/>
    <n v="0"/>
    <n v="5000"/>
    <m/>
    <n v="0"/>
    <n v="0"/>
    <n v="0"/>
    <n v="0"/>
    <n v="5000"/>
    <s v="SI"/>
    <n v="0"/>
  </r>
  <r>
    <s v="001 Dirección y Coordinación"/>
    <s v="Dirección y Coordinación"/>
    <x v="0"/>
    <s v="Gestionar espacios de coordinación y socialización sobre el avance en la equidad entre hombres y mujeres en el marco de la interseccionalidad de Derechos"/>
    <s v="Refacción "/>
    <n v="150"/>
    <s v="Ración"/>
    <n v="211"/>
    <n v="3552"/>
    <n v="12"/>
    <n v="90"/>
    <s v="Unidad de Comunicación Social"/>
    <n v="0"/>
    <m/>
    <m/>
    <m/>
    <m/>
    <m/>
    <m/>
    <m/>
    <m/>
    <m/>
    <m/>
    <m/>
    <m/>
    <m/>
    <m/>
    <m/>
    <n v="13500"/>
    <m/>
    <m/>
    <m/>
    <m/>
    <m/>
    <m/>
    <m/>
    <m/>
    <m/>
    <m/>
    <m/>
    <m/>
    <m/>
    <m/>
    <m/>
    <m/>
    <m/>
    <m/>
    <m/>
    <m/>
    <m/>
    <m/>
    <m/>
    <m/>
    <m/>
    <m/>
    <m/>
    <m/>
    <m/>
    <m/>
    <m/>
    <m/>
    <m/>
    <m/>
    <m/>
    <m/>
    <m/>
    <m/>
    <m/>
    <m/>
    <m/>
    <m/>
    <m/>
    <m/>
    <m/>
    <m/>
    <m/>
    <m/>
    <m/>
    <m/>
    <m/>
    <m/>
    <m/>
    <m/>
    <m/>
    <m/>
    <m/>
    <m/>
    <m/>
    <m/>
    <m/>
    <m/>
    <m/>
    <m/>
    <m/>
    <m/>
    <n v="13500"/>
    <n v="0"/>
    <n v="0"/>
    <n v="0"/>
    <m/>
    <n v="0"/>
    <n v="0"/>
    <n v="0"/>
    <n v="4500"/>
    <n v="0"/>
    <n v="4500"/>
    <n v="4500"/>
    <n v="4500"/>
    <n v="0"/>
    <n v="0"/>
    <n v="9000"/>
    <n v="1350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2"/>
    <s v="Asesoría técnica  a entidades públicas en el abordaje de la comunicación para el cambio de comportamiento respecto de la equidad e igualdad entre hombres y mujeres."/>
    <s v="Refacción "/>
    <n v="10"/>
    <s v="Unidades "/>
    <n v="211"/>
    <m/>
    <n v="11"/>
    <n v="90"/>
    <s v="Unidad de Comunicación Social"/>
    <n v="900"/>
    <m/>
    <m/>
    <m/>
    <m/>
    <m/>
    <m/>
    <m/>
    <m/>
    <m/>
    <m/>
    <m/>
    <m/>
    <m/>
    <m/>
    <m/>
    <m/>
    <m/>
    <m/>
    <n v="-900"/>
    <m/>
    <m/>
    <m/>
    <m/>
    <m/>
    <m/>
    <m/>
    <m/>
    <m/>
    <m/>
    <m/>
    <m/>
    <m/>
    <m/>
    <m/>
    <m/>
    <m/>
    <m/>
    <m/>
    <m/>
    <m/>
    <m/>
    <m/>
    <m/>
    <m/>
    <m/>
    <m/>
    <m/>
    <m/>
    <m/>
    <m/>
    <m/>
    <m/>
    <m/>
    <m/>
    <m/>
    <m/>
    <m/>
    <m/>
    <m/>
    <m/>
    <m/>
    <m/>
    <m/>
    <m/>
    <m/>
    <m/>
    <m/>
    <m/>
    <m/>
    <m/>
    <m/>
    <m/>
    <m/>
    <m/>
    <m/>
    <m/>
    <m/>
    <m/>
    <m/>
    <m/>
    <m/>
    <m/>
    <n v="0"/>
    <m/>
    <m/>
    <m/>
    <m/>
    <n v="0"/>
    <n v="0"/>
    <m/>
    <m/>
    <m/>
    <n v="0"/>
    <n v="0"/>
    <m/>
    <m/>
    <m/>
    <n v="0"/>
    <n v="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Apoyo en los talleres regionales con el personal técnico de la Seprem, para el proceso de Actualización de la Politica Nacional de Promoción y Desarrollo Integral de las Mujeres -PNPDIM-"/>
    <s v="Viáticos en el interior"/>
    <m/>
    <m/>
    <n v="133"/>
    <m/>
    <n v="11"/>
    <m/>
    <s v="Unidad de Comunicación Social"/>
    <n v="0"/>
    <m/>
    <m/>
    <m/>
    <m/>
    <m/>
    <m/>
    <m/>
    <m/>
    <m/>
    <m/>
    <m/>
    <m/>
    <m/>
    <m/>
    <m/>
    <m/>
    <m/>
    <n v="5040"/>
    <m/>
    <m/>
    <m/>
    <m/>
    <m/>
    <m/>
    <m/>
    <m/>
    <m/>
    <m/>
    <m/>
    <m/>
    <m/>
    <m/>
    <m/>
    <m/>
    <m/>
    <m/>
    <m/>
    <m/>
    <m/>
    <m/>
    <m/>
    <m/>
    <m/>
    <m/>
    <m/>
    <m/>
    <m/>
    <m/>
    <m/>
    <n v="13390"/>
    <m/>
    <m/>
    <m/>
    <m/>
    <m/>
    <m/>
    <m/>
    <m/>
    <m/>
    <m/>
    <m/>
    <m/>
    <m/>
    <m/>
    <m/>
    <m/>
    <m/>
    <m/>
    <m/>
    <m/>
    <m/>
    <m/>
    <m/>
    <m/>
    <m/>
    <m/>
    <m/>
    <m/>
    <m/>
    <m/>
    <m/>
    <m/>
    <n v="18430"/>
    <m/>
    <m/>
    <m/>
    <m/>
    <n v="0"/>
    <m/>
    <m/>
    <n v="0"/>
    <n v="0"/>
    <n v="0"/>
    <n v="6003.33"/>
    <n v="6213.33"/>
    <n v="6213.34"/>
    <m/>
    <n v="18430"/>
    <n v="1843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Apoyo para el proceso de Actualización de la Politica Nacional de Promoción y Desarrollo Integral de las Mujeres -PNPDIM-"/>
    <s v="Viáticos en el interior"/>
    <m/>
    <m/>
    <n v="133"/>
    <m/>
    <n v="11"/>
    <m/>
    <s v="Unidad de Comunicación Social"/>
    <n v="0"/>
    <m/>
    <m/>
    <m/>
    <m/>
    <m/>
    <m/>
    <m/>
    <m/>
    <m/>
    <m/>
    <m/>
    <m/>
    <m/>
    <m/>
    <m/>
    <m/>
    <m/>
    <n v="7560"/>
    <m/>
    <m/>
    <m/>
    <m/>
    <m/>
    <m/>
    <m/>
    <m/>
    <m/>
    <m/>
    <m/>
    <m/>
    <m/>
    <m/>
    <m/>
    <m/>
    <m/>
    <m/>
    <m/>
    <m/>
    <m/>
    <m/>
    <m/>
    <m/>
    <m/>
    <m/>
    <m/>
    <m/>
    <m/>
    <m/>
    <m/>
    <n v="210"/>
    <m/>
    <m/>
    <m/>
    <m/>
    <m/>
    <m/>
    <m/>
    <m/>
    <m/>
    <m/>
    <m/>
    <m/>
    <m/>
    <m/>
    <m/>
    <m/>
    <m/>
    <m/>
    <m/>
    <m/>
    <m/>
    <m/>
    <m/>
    <m/>
    <m/>
    <m/>
    <m/>
    <m/>
    <m/>
    <m/>
    <m/>
    <m/>
    <n v="7770"/>
    <m/>
    <m/>
    <m/>
    <m/>
    <n v="0"/>
    <n v="0"/>
    <n v="0"/>
    <n v="0"/>
    <n v="7770"/>
    <n v="7770"/>
    <n v="0"/>
    <m/>
    <m/>
    <m/>
    <n v="0"/>
    <n v="777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Apoyo en eventos de socialización de los resultados de participación sociopolítica de la mujer en el COMUDE y en las municipalidades"/>
    <s v="Viáticos en el interior"/>
    <m/>
    <m/>
    <n v="133"/>
    <m/>
    <n v="11"/>
    <m/>
    <s v="Unidad de Comunicación Social"/>
    <n v="0"/>
    <m/>
    <m/>
    <m/>
    <m/>
    <m/>
    <m/>
    <m/>
    <m/>
    <m/>
    <m/>
    <m/>
    <m/>
    <m/>
    <m/>
    <m/>
    <m/>
    <m/>
    <n v="4000"/>
    <m/>
    <m/>
    <m/>
    <m/>
    <m/>
    <m/>
    <m/>
    <m/>
    <m/>
    <m/>
    <m/>
    <m/>
    <m/>
    <m/>
    <m/>
    <m/>
    <m/>
    <m/>
    <m/>
    <m/>
    <m/>
    <m/>
    <m/>
    <m/>
    <m/>
    <m/>
    <m/>
    <m/>
    <m/>
    <m/>
    <m/>
    <m/>
    <m/>
    <m/>
    <m/>
    <m/>
    <m/>
    <m/>
    <m/>
    <m/>
    <m/>
    <m/>
    <m/>
    <m/>
    <m/>
    <m/>
    <m/>
    <m/>
    <m/>
    <m/>
    <m/>
    <m/>
    <m/>
    <m/>
    <m/>
    <m/>
    <m/>
    <m/>
    <m/>
    <m/>
    <m/>
    <m/>
    <m/>
    <m/>
    <n v="4000"/>
    <m/>
    <m/>
    <n v="2000"/>
    <n v="2000"/>
    <n v="4000"/>
    <n v="0"/>
    <n v="0"/>
    <n v="0"/>
    <n v="0"/>
    <n v="0"/>
    <m/>
    <m/>
    <m/>
    <m/>
    <n v="0"/>
    <n v="4000"/>
    <s v="SI"/>
    <n v="0"/>
  </r>
  <r>
    <s v="001 Dirección y Coordinación"/>
    <s v="Dirección y Coordinación"/>
    <x v="0"/>
    <s v="Evaluar el ambiente y estructura de control interno de las diferentes direcciones y unidades que conforman la Secretaría."/>
    <m/>
    <m/>
    <m/>
    <n v="133"/>
    <m/>
    <n v="11"/>
    <m/>
    <s v="Unidad de Auditoría Interna"/>
    <n v="10000"/>
    <m/>
    <m/>
    <m/>
    <m/>
    <m/>
    <m/>
    <m/>
    <m/>
    <m/>
    <m/>
    <m/>
    <m/>
    <m/>
    <m/>
    <m/>
    <m/>
    <m/>
    <m/>
    <m/>
    <m/>
    <m/>
    <m/>
    <m/>
    <m/>
    <m/>
    <m/>
    <m/>
    <m/>
    <m/>
    <m/>
    <m/>
    <m/>
    <m/>
    <m/>
    <m/>
    <m/>
    <m/>
    <m/>
    <m/>
    <m/>
    <n v="-3700"/>
    <m/>
    <m/>
    <m/>
    <m/>
    <m/>
    <m/>
    <m/>
    <m/>
    <m/>
    <m/>
    <m/>
    <m/>
    <m/>
    <m/>
    <m/>
    <m/>
    <m/>
    <n v="-6300"/>
    <m/>
    <m/>
    <m/>
    <m/>
    <m/>
    <m/>
    <m/>
    <m/>
    <m/>
    <m/>
    <m/>
    <m/>
    <m/>
    <m/>
    <m/>
    <m/>
    <m/>
    <m/>
    <m/>
    <m/>
    <m/>
    <m/>
    <m/>
    <n v="0"/>
    <n v="0"/>
    <n v="0"/>
    <n v="0"/>
    <n v="0"/>
    <n v="0"/>
    <n v="0"/>
    <n v="0"/>
    <n v="0"/>
    <n v="0"/>
    <n v="0"/>
    <n v="0"/>
    <n v="0"/>
    <n v="0"/>
    <n v="0"/>
    <n v="0"/>
    <n v="0"/>
    <s v="SI"/>
    <n v="0"/>
  </r>
  <r>
    <s v="001 Dirección y Coordinación"/>
    <s v="Dirección y Coordinación"/>
    <x v="0"/>
    <s v="Evaluar el ambiente y estructura de control interno de las diferentes direcciones y unidades que conforman la Secretaría."/>
    <s v="Cena"/>
    <n v="50"/>
    <s v="Ración"/>
    <n v="211"/>
    <n v="26395"/>
    <n v="11"/>
    <n v="100"/>
    <s v="Unidad de Auditoría Interna"/>
    <n v="5000"/>
    <m/>
    <m/>
    <m/>
    <m/>
    <m/>
    <m/>
    <m/>
    <m/>
    <m/>
    <m/>
    <m/>
    <m/>
    <m/>
    <m/>
    <m/>
    <m/>
    <m/>
    <m/>
    <m/>
    <m/>
    <m/>
    <m/>
    <m/>
    <m/>
    <m/>
    <m/>
    <m/>
    <m/>
    <m/>
    <m/>
    <m/>
    <m/>
    <m/>
    <m/>
    <m/>
    <m/>
    <m/>
    <m/>
    <m/>
    <m/>
    <m/>
    <m/>
    <m/>
    <m/>
    <m/>
    <m/>
    <m/>
    <m/>
    <m/>
    <m/>
    <m/>
    <m/>
    <m/>
    <m/>
    <m/>
    <m/>
    <m/>
    <m/>
    <n v="-1361"/>
    <m/>
    <m/>
    <m/>
    <m/>
    <m/>
    <m/>
    <m/>
    <m/>
    <m/>
    <m/>
    <m/>
    <m/>
    <m/>
    <m/>
    <m/>
    <m/>
    <m/>
    <m/>
    <m/>
    <m/>
    <m/>
    <m/>
    <m/>
    <n v="3639"/>
    <n v="0"/>
    <n v="0"/>
    <n v="0"/>
    <n v="167"/>
    <n v="167"/>
    <n v="109"/>
    <n v="1479"/>
    <n v="1884"/>
    <n v="0"/>
    <n v="3472"/>
    <n v="0"/>
    <n v="0"/>
    <n v="0"/>
    <n v="0"/>
    <n v="0"/>
    <n v="3639"/>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Apoyo para el proceso de actualización de la política nacional de promoción y desarrollo integral de las mujeres -PNPDIM-"/>
    <s v="Viáticos en el interior"/>
    <m/>
    <m/>
    <n v="133"/>
    <m/>
    <n v="11"/>
    <m/>
    <s v="Unidad de Auditoría Interna"/>
    <n v="0"/>
    <m/>
    <m/>
    <m/>
    <m/>
    <m/>
    <m/>
    <m/>
    <m/>
    <m/>
    <m/>
    <m/>
    <m/>
    <m/>
    <m/>
    <m/>
    <m/>
    <m/>
    <n v="8400"/>
    <m/>
    <m/>
    <m/>
    <m/>
    <m/>
    <m/>
    <m/>
    <m/>
    <m/>
    <m/>
    <m/>
    <m/>
    <m/>
    <m/>
    <m/>
    <m/>
    <m/>
    <m/>
    <m/>
    <m/>
    <m/>
    <m/>
    <m/>
    <m/>
    <m/>
    <m/>
    <m/>
    <m/>
    <m/>
    <m/>
    <m/>
    <m/>
    <m/>
    <m/>
    <m/>
    <m/>
    <m/>
    <m/>
    <m/>
    <m/>
    <n v="-1900"/>
    <m/>
    <m/>
    <m/>
    <m/>
    <m/>
    <m/>
    <m/>
    <m/>
    <m/>
    <m/>
    <m/>
    <m/>
    <m/>
    <m/>
    <m/>
    <m/>
    <m/>
    <m/>
    <m/>
    <m/>
    <m/>
    <m/>
    <m/>
    <n v="6500"/>
    <m/>
    <m/>
    <m/>
    <m/>
    <n v="0"/>
    <n v="0"/>
    <n v="0"/>
    <n v="0"/>
    <n v="2160"/>
    <n v="2160"/>
    <n v="4340"/>
    <m/>
    <m/>
    <m/>
    <n v="4340"/>
    <n v="6500"/>
    <s v="SI"/>
    <n v="0"/>
  </r>
  <r>
    <s v="001 Dirección y Coordinación"/>
    <s v="Dirección y Coordinación"/>
    <x v="0"/>
    <s v="Gestionar el diseño, implementación y control de los sistemas informáticos para el funcionamiento de la Seprem "/>
    <m/>
    <m/>
    <m/>
    <n v="113"/>
    <m/>
    <n v="11"/>
    <m/>
    <s v="Dirección de Informática"/>
    <n v="0"/>
    <m/>
    <m/>
    <m/>
    <m/>
    <m/>
    <m/>
    <m/>
    <m/>
    <m/>
    <m/>
    <m/>
    <m/>
    <m/>
    <m/>
    <m/>
    <m/>
    <m/>
    <n v="15000"/>
    <m/>
    <m/>
    <m/>
    <m/>
    <m/>
    <m/>
    <m/>
    <m/>
    <m/>
    <m/>
    <m/>
    <m/>
    <m/>
    <m/>
    <m/>
    <m/>
    <m/>
    <m/>
    <m/>
    <m/>
    <m/>
    <m/>
    <m/>
    <m/>
    <m/>
    <m/>
    <m/>
    <m/>
    <m/>
    <m/>
    <m/>
    <m/>
    <m/>
    <m/>
    <m/>
    <m/>
    <m/>
    <m/>
    <m/>
    <m/>
    <m/>
    <m/>
    <m/>
    <m/>
    <m/>
    <m/>
    <m/>
    <m/>
    <m/>
    <m/>
    <m/>
    <m/>
    <m/>
    <m/>
    <m/>
    <m/>
    <m/>
    <m/>
    <m/>
    <m/>
    <m/>
    <m/>
    <m/>
    <m/>
    <n v="15000"/>
    <m/>
    <n v="15000"/>
    <m/>
    <m/>
    <n v="15000"/>
    <m/>
    <m/>
    <m/>
    <m/>
    <n v="0"/>
    <m/>
    <m/>
    <m/>
    <m/>
    <n v="0"/>
    <n v="15000"/>
    <s v="SI"/>
    <n v="0"/>
  </r>
  <r>
    <s v="001 Dirección y Coordinación"/>
    <s v="Dirección y Coordinación"/>
    <x v="0"/>
    <s v="Gestionar el diseño, implementación y control de los sistemas informáticos para el funcionamiento de la Seprem "/>
    <m/>
    <m/>
    <m/>
    <n v="133"/>
    <m/>
    <n v="11"/>
    <m/>
    <s v="Dirección de Informática"/>
    <n v="16800"/>
    <m/>
    <m/>
    <m/>
    <m/>
    <m/>
    <m/>
    <m/>
    <m/>
    <m/>
    <m/>
    <m/>
    <m/>
    <m/>
    <m/>
    <m/>
    <m/>
    <n v="-16800"/>
    <m/>
    <m/>
    <m/>
    <m/>
    <m/>
    <m/>
    <m/>
    <m/>
    <m/>
    <m/>
    <m/>
    <m/>
    <m/>
    <m/>
    <m/>
    <m/>
    <m/>
    <m/>
    <m/>
    <m/>
    <m/>
    <m/>
    <m/>
    <m/>
    <m/>
    <m/>
    <m/>
    <m/>
    <m/>
    <m/>
    <m/>
    <m/>
    <m/>
    <m/>
    <m/>
    <m/>
    <m/>
    <m/>
    <m/>
    <m/>
    <m/>
    <m/>
    <m/>
    <m/>
    <m/>
    <m/>
    <m/>
    <m/>
    <m/>
    <m/>
    <m/>
    <m/>
    <m/>
    <m/>
    <m/>
    <m/>
    <m/>
    <m/>
    <m/>
    <m/>
    <m/>
    <m/>
    <m/>
    <m/>
    <m/>
    <n v="0"/>
    <m/>
    <m/>
    <m/>
    <m/>
    <n v="0"/>
    <m/>
    <m/>
    <m/>
    <m/>
    <n v="0"/>
    <m/>
    <m/>
    <m/>
    <m/>
    <n v="0"/>
    <n v="0"/>
    <s v="SI"/>
    <n v="0"/>
  </r>
  <r>
    <s v="001 Dirección y Coordinación"/>
    <s v="Dirección y Coordinación"/>
    <x v="0"/>
    <s v="Gestionar el diseño, implementación y control de los sistemas informáticos para el funcionamiento de la Seprem "/>
    <m/>
    <m/>
    <m/>
    <n v="158"/>
    <m/>
    <n v="11"/>
    <m/>
    <s v="Dirección de Informática"/>
    <n v="290000"/>
    <m/>
    <m/>
    <m/>
    <m/>
    <m/>
    <m/>
    <m/>
    <m/>
    <m/>
    <m/>
    <m/>
    <m/>
    <m/>
    <m/>
    <m/>
    <m/>
    <n v="-5580"/>
    <m/>
    <m/>
    <m/>
    <m/>
    <m/>
    <m/>
    <m/>
    <m/>
    <m/>
    <m/>
    <m/>
    <m/>
    <m/>
    <m/>
    <m/>
    <m/>
    <m/>
    <m/>
    <m/>
    <m/>
    <m/>
    <m/>
    <m/>
    <m/>
    <m/>
    <m/>
    <m/>
    <m/>
    <m/>
    <m/>
    <m/>
    <m/>
    <m/>
    <m/>
    <m/>
    <m/>
    <m/>
    <m/>
    <m/>
    <m/>
    <m/>
    <m/>
    <m/>
    <m/>
    <m/>
    <m/>
    <m/>
    <m/>
    <m/>
    <m/>
    <m/>
    <m/>
    <m/>
    <m/>
    <m/>
    <m/>
    <m/>
    <m/>
    <m/>
    <m/>
    <m/>
    <m/>
    <m/>
    <m/>
    <m/>
    <n v="284420"/>
    <n v="89670"/>
    <m/>
    <n v="102500"/>
    <n v="32250"/>
    <n v="224420"/>
    <n v="0"/>
    <n v="0"/>
    <m/>
    <n v="0"/>
    <n v="0"/>
    <m/>
    <n v="35000"/>
    <m/>
    <n v="25000"/>
    <n v="60000"/>
    <n v="284420"/>
    <s v="SI"/>
    <n v="0"/>
  </r>
  <r>
    <s v="001 Dirección y Coordinación"/>
    <s v="Dirección y Coordinación"/>
    <x v="0"/>
    <s v="Gestionar el diseño, implementación y control de los sistemas informáticos para el funcionamiento de la Seprem "/>
    <m/>
    <m/>
    <m/>
    <n v="169"/>
    <m/>
    <n v="11"/>
    <m/>
    <s v="Dirección de Informática"/>
    <n v="13000"/>
    <m/>
    <m/>
    <m/>
    <m/>
    <m/>
    <m/>
    <m/>
    <m/>
    <m/>
    <m/>
    <m/>
    <m/>
    <m/>
    <m/>
    <m/>
    <m/>
    <n v="-10000"/>
    <m/>
    <m/>
    <m/>
    <m/>
    <m/>
    <m/>
    <m/>
    <m/>
    <m/>
    <m/>
    <m/>
    <m/>
    <m/>
    <m/>
    <m/>
    <m/>
    <m/>
    <m/>
    <m/>
    <m/>
    <m/>
    <m/>
    <m/>
    <m/>
    <m/>
    <m/>
    <m/>
    <m/>
    <m/>
    <m/>
    <m/>
    <m/>
    <m/>
    <m/>
    <m/>
    <m/>
    <m/>
    <m/>
    <m/>
    <m/>
    <m/>
    <m/>
    <m/>
    <m/>
    <m/>
    <m/>
    <m/>
    <m/>
    <m/>
    <m/>
    <m/>
    <m/>
    <m/>
    <m/>
    <m/>
    <m/>
    <m/>
    <m/>
    <m/>
    <m/>
    <m/>
    <m/>
    <m/>
    <m/>
    <m/>
    <n v="3000"/>
    <n v="0"/>
    <m/>
    <m/>
    <n v="1000"/>
    <n v="1000"/>
    <n v="0"/>
    <m/>
    <m/>
    <n v="1000"/>
    <n v="1000"/>
    <m/>
    <m/>
    <n v="1000"/>
    <m/>
    <n v="1000"/>
    <n v="3000"/>
    <s v="SI"/>
    <n v="0"/>
  </r>
  <r>
    <s v="001 Dirección y Coordinación"/>
    <s v="Dirección y Coordinación"/>
    <x v="0"/>
    <s v="Gestionar el diseño, implementación y control de los sistemas informáticos para el funcionamiento de la Seprem "/>
    <m/>
    <m/>
    <m/>
    <n v="174"/>
    <m/>
    <n v="11"/>
    <m/>
    <s v="Dirección de Informática"/>
    <n v="55200"/>
    <m/>
    <m/>
    <m/>
    <m/>
    <m/>
    <m/>
    <m/>
    <m/>
    <m/>
    <m/>
    <m/>
    <m/>
    <m/>
    <m/>
    <m/>
    <m/>
    <m/>
    <m/>
    <n v="-55200"/>
    <m/>
    <m/>
    <m/>
    <m/>
    <m/>
    <m/>
    <m/>
    <m/>
    <m/>
    <m/>
    <m/>
    <m/>
    <m/>
    <m/>
    <m/>
    <m/>
    <m/>
    <m/>
    <m/>
    <m/>
    <m/>
    <m/>
    <m/>
    <m/>
    <m/>
    <m/>
    <m/>
    <m/>
    <m/>
    <m/>
    <m/>
    <m/>
    <m/>
    <m/>
    <m/>
    <m/>
    <m/>
    <m/>
    <m/>
    <m/>
    <m/>
    <m/>
    <m/>
    <m/>
    <m/>
    <m/>
    <m/>
    <m/>
    <m/>
    <m/>
    <m/>
    <m/>
    <m/>
    <m/>
    <m/>
    <m/>
    <m/>
    <m/>
    <m/>
    <m/>
    <m/>
    <m/>
    <m/>
    <n v="0"/>
    <m/>
    <m/>
    <m/>
    <n v="0"/>
    <n v="0"/>
    <m/>
    <n v="0"/>
    <m/>
    <m/>
    <n v="0"/>
    <m/>
    <m/>
    <m/>
    <m/>
    <n v="0"/>
    <n v="0"/>
    <s v="SI"/>
    <n v="0"/>
  </r>
  <r>
    <s v="001 Dirección y Coordinación"/>
    <s v="Dirección y Coordinación"/>
    <x v="0"/>
    <s v="Gestionar el diseño, implementación y control de los sistemas informáticos para el funcionamiento de la Seprem "/>
    <s v="Espuma Limpiadora "/>
    <n v="7"/>
    <s v="Envase 590 ml"/>
    <n v="269"/>
    <n v="5502"/>
    <n v="11"/>
    <s v=" Q             50.00"/>
    <s v="Dirección de Informática"/>
    <n v="0"/>
    <m/>
    <m/>
    <m/>
    <m/>
    <m/>
    <m/>
    <m/>
    <m/>
    <m/>
    <m/>
    <m/>
    <m/>
    <m/>
    <m/>
    <m/>
    <m/>
    <m/>
    <n v="350"/>
    <m/>
    <m/>
    <m/>
    <m/>
    <m/>
    <m/>
    <m/>
    <m/>
    <m/>
    <m/>
    <m/>
    <m/>
    <m/>
    <m/>
    <m/>
    <m/>
    <m/>
    <m/>
    <m/>
    <m/>
    <m/>
    <m/>
    <m/>
    <m/>
    <m/>
    <m/>
    <m/>
    <m/>
    <m/>
    <m/>
    <m/>
    <m/>
    <m/>
    <m/>
    <m/>
    <m/>
    <m/>
    <m/>
    <m/>
    <m/>
    <m/>
    <m/>
    <m/>
    <m/>
    <m/>
    <m/>
    <m/>
    <m/>
    <m/>
    <m/>
    <m/>
    <m/>
    <m/>
    <m/>
    <m/>
    <m/>
    <m/>
    <m/>
    <m/>
    <m/>
    <m/>
    <m/>
    <m/>
    <m/>
    <n v="350"/>
    <m/>
    <m/>
    <m/>
    <n v="350"/>
    <n v="350"/>
    <m/>
    <m/>
    <m/>
    <m/>
    <n v="0"/>
    <m/>
    <m/>
    <m/>
    <m/>
    <n v="0"/>
    <n v="350"/>
    <s v="SI"/>
    <n v="0"/>
  </r>
  <r>
    <s v="001 Dirección y Coordinación"/>
    <s v="Dirección y Coordinación"/>
    <x v="0"/>
    <s v="Gestionar el diseño, implementación y control de los sistemas informáticos para el funcionamiento de la Seprem "/>
    <s v="Limpia Contacto  "/>
    <n v="8"/>
    <s v="Envase 590 ml"/>
    <n v="269"/>
    <n v="5503"/>
    <n v="11"/>
    <s v=" Q             50.00"/>
    <s v="Dirección de Informática"/>
    <n v="0"/>
    <m/>
    <m/>
    <m/>
    <n v="750"/>
    <n v="0"/>
    <m/>
    <m/>
    <m/>
    <n v="750"/>
    <n v="750"/>
    <m/>
    <m/>
    <m/>
    <m/>
    <n v="0"/>
    <m/>
    <m/>
    <n v="400"/>
    <m/>
    <m/>
    <m/>
    <m/>
    <m/>
    <m/>
    <m/>
    <m/>
    <m/>
    <m/>
    <m/>
    <m/>
    <m/>
    <m/>
    <m/>
    <m/>
    <m/>
    <m/>
    <m/>
    <m/>
    <m/>
    <m/>
    <m/>
    <m/>
    <m/>
    <m/>
    <m/>
    <m/>
    <m/>
    <m/>
    <m/>
    <m/>
    <m/>
    <m/>
    <m/>
    <m/>
    <m/>
    <m/>
    <m/>
    <m/>
    <m/>
    <m/>
    <m/>
    <m/>
    <m/>
    <m/>
    <m/>
    <m/>
    <m/>
    <m/>
    <m/>
    <m/>
    <m/>
    <m/>
    <m/>
    <m/>
    <m/>
    <m/>
    <m/>
    <m/>
    <m/>
    <m/>
    <m/>
    <m/>
    <n v="400"/>
    <m/>
    <m/>
    <m/>
    <n v="400"/>
    <n v="400"/>
    <m/>
    <m/>
    <m/>
    <m/>
    <n v="0"/>
    <m/>
    <m/>
    <m/>
    <m/>
    <n v="0"/>
    <n v="400"/>
    <s v="SI"/>
    <n v="0"/>
  </r>
  <r>
    <s v="001 Dirección y Coordinación"/>
    <s v="Dirección y Coordinación"/>
    <x v="0"/>
    <s v="Gestionar el diseño, implementación y control de los sistemas informáticos para el funcionamiento de la Seprem "/>
    <s v="Cable de red UTP"/>
    <n v="2"/>
    <s v="Caja"/>
    <n v="297"/>
    <n v="60015"/>
    <n v="11"/>
    <s v=" Q         1,400.00"/>
    <s v="Dirección de Informática"/>
    <n v="0"/>
    <m/>
    <m/>
    <m/>
    <m/>
    <m/>
    <m/>
    <m/>
    <m/>
    <m/>
    <m/>
    <m/>
    <m/>
    <m/>
    <m/>
    <m/>
    <m/>
    <m/>
    <n v="2800"/>
    <m/>
    <m/>
    <m/>
    <m/>
    <m/>
    <m/>
    <m/>
    <m/>
    <m/>
    <m/>
    <m/>
    <m/>
    <m/>
    <m/>
    <m/>
    <m/>
    <m/>
    <m/>
    <m/>
    <m/>
    <m/>
    <m/>
    <m/>
    <m/>
    <m/>
    <m/>
    <m/>
    <m/>
    <m/>
    <m/>
    <m/>
    <m/>
    <m/>
    <m/>
    <m/>
    <m/>
    <m/>
    <m/>
    <m/>
    <m/>
    <m/>
    <m/>
    <m/>
    <m/>
    <m/>
    <m/>
    <m/>
    <m/>
    <m/>
    <m/>
    <m/>
    <m/>
    <m/>
    <m/>
    <m/>
    <m/>
    <m/>
    <m/>
    <m/>
    <m/>
    <m/>
    <m/>
    <m/>
    <m/>
    <n v="2800"/>
    <m/>
    <m/>
    <m/>
    <n v="1300"/>
    <n v="1300"/>
    <m/>
    <m/>
    <m/>
    <n v="1500"/>
    <n v="1500"/>
    <m/>
    <m/>
    <m/>
    <m/>
    <n v="0"/>
    <n v="2800"/>
    <s v="SI"/>
    <n v="0"/>
  </r>
  <r>
    <s v="001 Dirección y Coordinación"/>
    <s v="Dirección y Coordinación"/>
    <x v="0"/>
    <s v="Gestionar el diseño, implementación y control de los sistemas informáticos para el funcionamiento de la Seprem "/>
    <s v="Tarjetas de red inalambrica"/>
    <n v="30"/>
    <s v=" "/>
    <n v="298"/>
    <s v=" "/>
    <n v="11"/>
    <s v=" Q            300.00"/>
    <s v="Dirección de Informática"/>
    <n v="0"/>
    <m/>
    <m/>
    <m/>
    <m/>
    <m/>
    <m/>
    <m/>
    <m/>
    <m/>
    <m/>
    <m/>
    <m/>
    <m/>
    <m/>
    <m/>
    <m/>
    <m/>
    <n v="9000"/>
    <m/>
    <m/>
    <m/>
    <m/>
    <m/>
    <m/>
    <m/>
    <m/>
    <m/>
    <m/>
    <m/>
    <m/>
    <m/>
    <m/>
    <m/>
    <m/>
    <m/>
    <m/>
    <m/>
    <m/>
    <m/>
    <m/>
    <m/>
    <m/>
    <m/>
    <m/>
    <m/>
    <m/>
    <m/>
    <m/>
    <m/>
    <m/>
    <m/>
    <m/>
    <m/>
    <m/>
    <m/>
    <m/>
    <m/>
    <m/>
    <m/>
    <m/>
    <m/>
    <m/>
    <m/>
    <m/>
    <m/>
    <m/>
    <m/>
    <m/>
    <m/>
    <m/>
    <m/>
    <m/>
    <m/>
    <m/>
    <m/>
    <m/>
    <m/>
    <m/>
    <m/>
    <m/>
    <m/>
    <m/>
    <n v="9000"/>
    <m/>
    <m/>
    <m/>
    <m/>
    <n v="0"/>
    <m/>
    <n v="9000"/>
    <m/>
    <m/>
    <n v="9000"/>
    <m/>
    <m/>
    <m/>
    <m/>
    <n v="0"/>
    <n v="9000"/>
    <s v="SI"/>
    <n v="0"/>
  </r>
  <r>
    <s v="001 Dirección y Coordinación"/>
    <s v="Dirección y Coordinación"/>
    <x v="0"/>
    <s v="Gestionar el diseño, implementación y control de los sistemas informáticos para el funcionamiento de la Seprem "/>
    <s v="Apuntadores láser"/>
    <n v="4"/>
    <s v=" "/>
    <n v="298"/>
    <s v=" "/>
    <n v="11"/>
    <s v=" Q            400.00"/>
    <s v="Dirección de Informática"/>
    <n v="0"/>
    <m/>
    <m/>
    <m/>
    <n v="30150"/>
    <n v="0"/>
    <m/>
    <m/>
    <m/>
    <n v="29150"/>
    <n v="29150"/>
    <n v="1000"/>
    <m/>
    <m/>
    <m/>
    <n v="0"/>
    <m/>
    <m/>
    <n v="1600"/>
    <m/>
    <m/>
    <m/>
    <m/>
    <m/>
    <m/>
    <m/>
    <m/>
    <m/>
    <m/>
    <m/>
    <m/>
    <m/>
    <m/>
    <m/>
    <m/>
    <m/>
    <m/>
    <m/>
    <m/>
    <m/>
    <m/>
    <m/>
    <m/>
    <m/>
    <m/>
    <m/>
    <m/>
    <m/>
    <m/>
    <m/>
    <m/>
    <m/>
    <m/>
    <m/>
    <m/>
    <m/>
    <m/>
    <m/>
    <m/>
    <m/>
    <m/>
    <m/>
    <m/>
    <m/>
    <m/>
    <m/>
    <m/>
    <m/>
    <m/>
    <m/>
    <m/>
    <m/>
    <m/>
    <m/>
    <m/>
    <m/>
    <m/>
    <m/>
    <m/>
    <m/>
    <m/>
    <m/>
    <m/>
    <n v="1600"/>
    <m/>
    <m/>
    <m/>
    <m/>
    <n v="0"/>
    <m/>
    <n v="1600"/>
    <m/>
    <m/>
    <n v="1600"/>
    <m/>
    <m/>
    <m/>
    <m/>
    <n v="0"/>
    <n v="1600"/>
    <s v="SI"/>
    <n v="0"/>
  </r>
  <r>
    <s v="001 Dirección y Coordinación"/>
    <s v="Dirección y Coordinación"/>
    <x v="0"/>
    <s v="Gestionar el diseño, implementación y control de los sistemas informáticos para el funcionamiento de la Seprem "/>
    <s v="Discos externos 4Tb"/>
    <n v="3"/>
    <s v=" "/>
    <n v="298"/>
    <s v=" "/>
    <n v="11"/>
    <s v=" Q         1,420.00"/>
    <s v="Dirección de Informática"/>
    <n v="0"/>
    <m/>
    <m/>
    <m/>
    <n v="30150"/>
    <n v="0"/>
    <m/>
    <m/>
    <m/>
    <n v="29150"/>
    <n v="29150"/>
    <n v="1000"/>
    <m/>
    <m/>
    <m/>
    <n v="0"/>
    <m/>
    <m/>
    <n v="4260"/>
    <m/>
    <m/>
    <m/>
    <m/>
    <m/>
    <m/>
    <m/>
    <m/>
    <m/>
    <m/>
    <m/>
    <m/>
    <m/>
    <m/>
    <m/>
    <m/>
    <m/>
    <m/>
    <m/>
    <m/>
    <m/>
    <m/>
    <m/>
    <m/>
    <m/>
    <m/>
    <m/>
    <m/>
    <m/>
    <m/>
    <m/>
    <m/>
    <m/>
    <m/>
    <m/>
    <m/>
    <m/>
    <m/>
    <m/>
    <m/>
    <m/>
    <m/>
    <m/>
    <m/>
    <m/>
    <m/>
    <m/>
    <m/>
    <m/>
    <m/>
    <m/>
    <m/>
    <m/>
    <m/>
    <m/>
    <m/>
    <m/>
    <m/>
    <m/>
    <m/>
    <m/>
    <m/>
    <m/>
    <m/>
    <n v="4260"/>
    <m/>
    <m/>
    <m/>
    <m/>
    <n v="0"/>
    <m/>
    <n v="4260"/>
    <m/>
    <m/>
    <n v="4260"/>
    <m/>
    <m/>
    <m/>
    <m/>
    <n v="0"/>
    <n v="4260"/>
    <s v="SI"/>
    <n v="0"/>
  </r>
  <r>
    <s v="001 Dirección y Coordinación"/>
    <s v="Dirección y Coordinación"/>
    <x v="0"/>
    <s v="Gestionar el diseño, implementación y control de los sistemas informáticos para el funcionamiento de la Seprem "/>
    <s v="Baterías para UPS"/>
    <n v="11"/>
    <s v=" "/>
    <n v="298"/>
    <s v=" "/>
    <n v="11"/>
    <s v=" Q            300.00"/>
    <s v="Dirección de Informática"/>
    <n v="0"/>
    <m/>
    <m/>
    <m/>
    <n v="30150"/>
    <n v="0"/>
    <m/>
    <m/>
    <m/>
    <n v="29150"/>
    <n v="29150"/>
    <n v="1000"/>
    <m/>
    <m/>
    <m/>
    <n v="0"/>
    <m/>
    <m/>
    <n v="3300"/>
    <m/>
    <m/>
    <m/>
    <m/>
    <m/>
    <m/>
    <m/>
    <m/>
    <m/>
    <m/>
    <m/>
    <m/>
    <m/>
    <m/>
    <m/>
    <m/>
    <m/>
    <m/>
    <m/>
    <m/>
    <m/>
    <m/>
    <m/>
    <m/>
    <m/>
    <m/>
    <m/>
    <m/>
    <m/>
    <m/>
    <m/>
    <m/>
    <m/>
    <m/>
    <m/>
    <m/>
    <m/>
    <m/>
    <m/>
    <m/>
    <m/>
    <m/>
    <m/>
    <m/>
    <m/>
    <m/>
    <m/>
    <m/>
    <m/>
    <m/>
    <m/>
    <m/>
    <m/>
    <m/>
    <m/>
    <m/>
    <m/>
    <m/>
    <m/>
    <m/>
    <m/>
    <m/>
    <m/>
    <m/>
    <n v="3300"/>
    <m/>
    <m/>
    <m/>
    <m/>
    <n v="0"/>
    <m/>
    <n v="3300"/>
    <m/>
    <m/>
    <n v="3300"/>
    <m/>
    <m/>
    <m/>
    <m/>
    <n v="0"/>
    <n v="3300"/>
    <s v="SI"/>
    <n v="0"/>
  </r>
  <r>
    <s v="001 Dirección y Coordinación"/>
    <s v="Dirección y Coordinación"/>
    <x v="0"/>
    <s v="Gestionar el diseño, implementación y control de los sistemas informáticos para el funcionamiento de la Seprem "/>
    <s v="Lectores de CD "/>
    <n v="4"/>
    <s v=" "/>
    <n v="298"/>
    <s v=" "/>
    <n v="11"/>
    <s v=" Q         1,000.00"/>
    <s v="Dirección de Informática"/>
    <n v="0"/>
    <m/>
    <m/>
    <m/>
    <n v="30150"/>
    <n v="0"/>
    <m/>
    <m/>
    <m/>
    <n v="29150"/>
    <n v="29150"/>
    <n v="1000"/>
    <m/>
    <m/>
    <m/>
    <n v="0"/>
    <m/>
    <m/>
    <n v="1000"/>
    <m/>
    <m/>
    <m/>
    <m/>
    <m/>
    <m/>
    <m/>
    <m/>
    <m/>
    <m/>
    <m/>
    <m/>
    <m/>
    <m/>
    <m/>
    <m/>
    <m/>
    <m/>
    <m/>
    <m/>
    <m/>
    <m/>
    <m/>
    <m/>
    <m/>
    <m/>
    <m/>
    <m/>
    <m/>
    <m/>
    <m/>
    <m/>
    <m/>
    <m/>
    <m/>
    <m/>
    <m/>
    <m/>
    <m/>
    <m/>
    <m/>
    <m/>
    <m/>
    <m/>
    <m/>
    <m/>
    <m/>
    <m/>
    <m/>
    <m/>
    <m/>
    <m/>
    <m/>
    <m/>
    <m/>
    <m/>
    <m/>
    <m/>
    <m/>
    <m/>
    <m/>
    <m/>
    <m/>
    <m/>
    <n v="1000"/>
    <m/>
    <m/>
    <m/>
    <m/>
    <n v="0"/>
    <m/>
    <n v="1000"/>
    <m/>
    <m/>
    <n v="1000"/>
    <m/>
    <m/>
    <m/>
    <m/>
    <n v="0"/>
    <n v="1000"/>
    <s v="SI"/>
    <n v="0"/>
  </r>
  <r>
    <s v="001 Dirección y Coordinación"/>
    <s v="Dirección y Coordinación"/>
    <x v="0"/>
    <s v="Gestionar el diseño, implementación y control de los sistemas informáticos para el funcionamiento de la Seprem "/>
    <s v="Mouse inalámbricos"/>
    <n v="6"/>
    <s v=" "/>
    <n v="298"/>
    <s v=" "/>
    <n v="11"/>
    <s v=" Q            200.00"/>
    <s v="Dirección de Informática"/>
    <n v="0"/>
    <m/>
    <m/>
    <m/>
    <n v="30150"/>
    <n v="0"/>
    <m/>
    <m/>
    <m/>
    <n v="29150"/>
    <n v="29150"/>
    <n v="1000"/>
    <m/>
    <m/>
    <m/>
    <n v="0"/>
    <m/>
    <m/>
    <n v="1200"/>
    <m/>
    <m/>
    <m/>
    <m/>
    <m/>
    <m/>
    <m/>
    <m/>
    <m/>
    <m/>
    <m/>
    <m/>
    <m/>
    <m/>
    <m/>
    <m/>
    <m/>
    <m/>
    <m/>
    <m/>
    <m/>
    <m/>
    <m/>
    <m/>
    <m/>
    <m/>
    <m/>
    <m/>
    <m/>
    <m/>
    <m/>
    <m/>
    <m/>
    <m/>
    <m/>
    <m/>
    <m/>
    <m/>
    <m/>
    <m/>
    <m/>
    <m/>
    <m/>
    <m/>
    <m/>
    <m/>
    <m/>
    <m/>
    <m/>
    <m/>
    <m/>
    <m/>
    <m/>
    <m/>
    <m/>
    <m/>
    <m/>
    <m/>
    <m/>
    <m/>
    <m/>
    <m/>
    <m/>
    <m/>
    <n v="1200"/>
    <m/>
    <m/>
    <m/>
    <m/>
    <n v="0"/>
    <m/>
    <n v="1200"/>
    <m/>
    <m/>
    <n v="1200"/>
    <m/>
    <m/>
    <m/>
    <m/>
    <n v="0"/>
    <n v="1200"/>
    <s v="SI"/>
    <n v="0"/>
  </r>
  <r>
    <s v="001 Dirección y Coordinación"/>
    <s v="Dirección y Coordinación"/>
    <x v="0"/>
    <s v="Gestionar el diseño, implementación y control de los sistemas informáticos para el funcionamiento de la Seprem "/>
    <s v="Memorias Ram para computadoras portátiles"/>
    <n v="22"/>
    <s v=" "/>
    <n v="298"/>
    <s v=" "/>
    <n v="11"/>
    <s v=" Q            445.00"/>
    <s v="Dirección de Informática"/>
    <n v="0"/>
    <m/>
    <m/>
    <m/>
    <n v="30150"/>
    <n v="0"/>
    <m/>
    <m/>
    <m/>
    <n v="29150"/>
    <n v="29150"/>
    <n v="1000"/>
    <m/>
    <m/>
    <m/>
    <n v="0"/>
    <m/>
    <m/>
    <n v="9790"/>
    <m/>
    <m/>
    <m/>
    <m/>
    <m/>
    <m/>
    <m/>
    <m/>
    <m/>
    <m/>
    <m/>
    <m/>
    <m/>
    <m/>
    <m/>
    <m/>
    <m/>
    <m/>
    <m/>
    <m/>
    <m/>
    <m/>
    <m/>
    <m/>
    <m/>
    <m/>
    <m/>
    <m/>
    <m/>
    <m/>
    <m/>
    <m/>
    <m/>
    <m/>
    <m/>
    <m/>
    <m/>
    <m/>
    <m/>
    <m/>
    <m/>
    <m/>
    <m/>
    <m/>
    <m/>
    <m/>
    <m/>
    <m/>
    <m/>
    <m/>
    <m/>
    <m/>
    <m/>
    <m/>
    <m/>
    <m/>
    <m/>
    <m/>
    <m/>
    <m/>
    <m/>
    <m/>
    <m/>
    <m/>
    <n v="9790"/>
    <m/>
    <m/>
    <m/>
    <m/>
    <n v="0"/>
    <m/>
    <n v="9790"/>
    <m/>
    <m/>
    <n v="9790"/>
    <m/>
    <m/>
    <m/>
    <m/>
    <n v="0"/>
    <n v="9790"/>
    <s v="SI"/>
    <n v="0"/>
  </r>
  <r>
    <s v="001 Dirección y Coordinación"/>
    <s v="Dirección y Coordinación"/>
    <x v="0"/>
    <s v="Gestionar el diseño, implementación y control de los sistemas informáticos para el funcionamiento de la Seprem "/>
    <m/>
    <m/>
    <m/>
    <n v="326"/>
    <m/>
    <n v="11"/>
    <m/>
    <s v="Dirección de Informática"/>
    <n v="0"/>
    <m/>
    <m/>
    <m/>
    <m/>
    <m/>
    <m/>
    <m/>
    <m/>
    <m/>
    <m/>
    <m/>
    <m/>
    <m/>
    <m/>
    <m/>
    <m/>
    <m/>
    <n v="10000"/>
    <m/>
    <m/>
    <m/>
    <m/>
    <m/>
    <m/>
    <m/>
    <m/>
    <m/>
    <m/>
    <m/>
    <m/>
    <m/>
    <m/>
    <m/>
    <m/>
    <m/>
    <m/>
    <m/>
    <m/>
    <m/>
    <m/>
    <m/>
    <m/>
    <m/>
    <m/>
    <m/>
    <m/>
    <m/>
    <m/>
    <m/>
    <m/>
    <m/>
    <m/>
    <m/>
    <m/>
    <m/>
    <m/>
    <m/>
    <m/>
    <m/>
    <m/>
    <m/>
    <m/>
    <m/>
    <m/>
    <m/>
    <m/>
    <m/>
    <m/>
    <m/>
    <m/>
    <m/>
    <m/>
    <m/>
    <m/>
    <m/>
    <m/>
    <m/>
    <m/>
    <m/>
    <m/>
    <m/>
    <m/>
    <n v="10000"/>
    <m/>
    <m/>
    <m/>
    <n v="10000"/>
    <n v="10000"/>
    <m/>
    <m/>
    <m/>
    <m/>
    <n v="0"/>
    <m/>
    <m/>
    <m/>
    <m/>
    <n v="0"/>
    <n v="10000"/>
    <s v="SI"/>
    <n v="0"/>
  </r>
  <r>
    <s v="001 Dirección y Coordinación"/>
    <s v="Dirección y Coordinación"/>
    <x v="0"/>
    <s v="Gestionar el diseño, implementación y control de los sistemas informáticos para el funcionamiento de la Seprem "/>
    <s v="Aire acondicionado"/>
    <n v="1"/>
    <s v="Unidad"/>
    <n v="329"/>
    <n v="124806"/>
    <n v="11"/>
    <n v="4000"/>
    <s v="Dirección de Informática"/>
    <n v="0"/>
    <m/>
    <m/>
    <m/>
    <m/>
    <m/>
    <m/>
    <m/>
    <m/>
    <m/>
    <m/>
    <m/>
    <m/>
    <m/>
    <m/>
    <m/>
    <m/>
    <m/>
    <n v="4000"/>
    <m/>
    <m/>
    <m/>
    <m/>
    <m/>
    <m/>
    <m/>
    <m/>
    <m/>
    <m/>
    <m/>
    <m/>
    <m/>
    <m/>
    <m/>
    <m/>
    <m/>
    <m/>
    <m/>
    <m/>
    <m/>
    <m/>
    <m/>
    <m/>
    <m/>
    <m/>
    <m/>
    <m/>
    <m/>
    <m/>
    <m/>
    <m/>
    <m/>
    <m/>
    <m/>
    <m/>
    <m/>
    <m/>
    <m/>
    <m/>
    <m/>
    <m/>
    <m/>
    <m/>
    <m/>
    <m/>
    <m/>
    <m/>
    <m/>
    <m/>
    <m/>
    <m/>
    <m/>
    <m/>
    <m/>
    <m/>
    <m/>
    <m/>
    <m/>
    <m/>
    <m/>
    <m/>
    <m/>
    <m/>
    <n v="4000"/>
    <m/>
    <m/>
    <m/>
    <n v="4000"/>
    <n v="4000"/>
    <m/>
    <m/>
    <m/>
    <m/>
    <n v="0"/>
    <m/>
    <m/>
    <m/>
    <m/>
    <n v="0"/>
    <n v="4000"/>
    <s v="SI"/>
    <n v="0"/>
  </r>
  <r>
    <s v="001 Dirección y Coordinación"/>
    <s v="Dirección y Coordinación"/>
    <x v="0"/>
    <s v="Gestionar el diseño, implementación y control de los sistemas informáticos para el funcionamiento de la Seprem "/>
    <s v="Servicios para cableado estructurado"/>
    <s v=" "/>
    <s v=" "/>
    <n v="174"/>
    <s v=" "/>
    <n v="12"/>
    <s v=" "/>
    <s v="Dirección de Informática"/>
    <n v="0"/>
    <m/>
    <m/>
    <m/>
    <m/>
    <m/>
    <m/>
    <m/>
    <m/>
    <m/>
    <m/>
    <m/>
    <m/>
    <m/>
    <m/>
    <m/>
    <n v="85000"/>
    <m/>
    <m/>
    <m/>
    <m/>
    <m/>
    <m/>
    <m/>
    <m/>
    <m/>
    <m/>
    <m/>
    <m/>
    <m/>
    <m/>
    <m/>
    <m/>
    <m/>
    <m/>
    <m/>
    <m/>
    <m/>
    <m/>
    <m/>
    <m/>
    <n v="-85000"/>
    <m/>
    <m/>
    <m/>
    <m/>
    <m/>
    <m/>
    <m/>
    <m/>
    <m/>
    <m/>
    <m/>
    <m/>
    <m/>
    <m/>
    <m/>
    <m/>
    <m/>
    <m/>
    <m/>
    <m/>
    <m/>
    <m/>
    <m/>
    <m/>
    <m/>
    <m/>
    <m/>
    <m/>
    <m/>
    <m/>
    <m/>
    <m/>
    <m/>
    <m/>
    <m/>
    <m/>
    <m/>
    <m/>
    <m/>
    <m/>
    <m/>
    <n v="0"/>
    <m/>
    <m/>
    <m/>
    <m/>
    <n v="0"/>
    <m/>
    <n v="0"/>
    <m/>
    <m/>
    <n v="0"/>
    <m/>
    <n v="0"/>
    <m/>
    <m/>
    <n v="0"/>
    <n v="0"/>
    <s v="SI"/>
    <n v="0"/>
  </r>
  <r>
    <s v="001 Dirección y Coordinación"/>
    <s v="Dirección y Coordinación"/>
    <x v="0"/>
    <s v="Gestionar el diseño, implementación y control de los sistemas informáticos para el funcionamiento de la Seprem "/>
    <s v="Proyector"/>
    <n v="14"/>
    <s v="Unidad"/>
    <n v="324"/>
    <n v="144040"/>
    <n v="12"/>
    <s v=" Q         4,000.00"/>
    <s v="Dirección de Informática"/>
    <n v="0"/>
    <m/>
    <m/>
    <m/>
    <m/>
    <m/>
    <m/>
    <m/>
    <m/>
    <m/>
    <m/>
    <m/>
    <m/>
    <m/>
    <m/>
    <m/>
    <n v="56000"/>
    <m/>
    <m/>
    <m/>
    <m/>
    <m/>
    <m/>
    <m/>
    <m/>
    <m/>
    <m/>
    <m/>
    <m/>
    <m/>
    <m/>
    <m/>
    <m/>
    <m/>
    <m/>
    <m/>
    <m/>
    <m/>
    <m/>
    <n v="-56000"/>
    <m/>
    <m/>
    <m/>
    <m/>
    <m/>
    <m/>
    <m/>
    <m/>
    <m/>
    <m/>
    <m/>
    <m/>
    <m/>
    <m/>
    <m/>
    <m/>
    <m/>
    <m/>
    <m/>
    <m/>
    <m/>
    <m/>
    <m/>
    <m/>
    <m/>
    <m/>
    <m/>
    <m/>
    <m/>
    <m/>
    <m/>
    <m/>
    <m/>
    <m/>
    <m/>
    <m/>
    <m/>
    <m/>
    <m/>
    <m/>
    <m/>
    <m/>
    <m/>
    <n v="0"/>
    <m/>
    <m/>
    <m/>
    <n v="0"/>
    <n v="0"/>
    <m/>
    <n v="0"/>
    <m/>
    <m/>
    <n v="0"/>
    <m/>
    <m/>
    <m/>
    <m/>
    <n v="0"/>
    <n v="0"/>
    <s v="SI"/>
    <n v="0"/>
  </r>
  <r>
    <s v="001 Dirección y Coordinación"/>
    <s v="Dirección y Coordinación"/>
    <x v="0"/>
    <s v="Gestionar el diseño, implementación y control de los sistemas informáticos para el funcionamiento de la Seprem "/>
    <s v="Proyector"/>
    <n v="14"/>
    <s v="Unidad"/>
    <n v="324"/>
    <n v="142745"/>
    <n v="12"/>
    <n v="4000"/>
    <s v="Dirección de Informática"/>
    <m/>
    <m/>
    <m/>
    <m/>
    <m/>
    <m/>
    <m/>
    <m/>
    <m/>
    <m/>
    <m/>
    <m/>
    <m/>
    <m/>
    <m/>
    <m/>
    <m/>
    <m/>
    <m/>
    <m/>
    <m/>
    <m/>
    <m/>
    <m/>
    <m/>
    <m/>
    <m/>
    <m/>
    <m/>
    <m/>
    <m/>
    <m/>
    <m/>
    <m/>
    <m/>
    <m/>
    <m/>
    <m/>
    <m/>
    <m/>
    <n v="56000"/>
    <m/>
    <m/>
    <m/>
    <m/>
    <m/>
    <m/>
    <m/>
    <m/>
    <m/>
    <m/>
    <m/>
    <m/>
    <m/>
    <m/>
    <m/>
    <m/>
    <m/>
    <m/>
    <m/>
    <m/>
    <m/>
    <m/>
    <m/>
    <m/>
    <m/>
    <m/>
    <m/>
    <m/>
    <m/>
    <m/>
    <m/>
    <m/>
    <m/>
    <m/>
    <m/>
    <m/>
    <m/>
    <m/>
    <m/>
    <m/>
    <m/>
    <m/>
    <n v="56000"/>
    <m/>
    <m/>
    <m/>
    <m/>
    <n v="0"/>
    <m/>
    <n v="56000"/>
    <m/>
    <m/>
    <n v="56000"/>
    <m/>
    <m/>
    <m/>
    <m/>
    <n v="0"/>
    <n v="56000"/>
    <s v="SI"/>
    <n v="0"/>
  </r>
  <r>
    <s v="001 Dirección y Coordinación"/>
    <s v="Dirección y Coordinación"/>
    <x v="0"/>
    <s v="Gestionar el diseño, implementación y control de los sistemas informáticos para el funcionamiento de la Seprem "/>
    <s v="Televisor"/>
    <n v="1"/>
    <s v="Unidad"/>
    <n v="324"/>
    <n v="25287"/>
    <n v="12"/>
    <n v="5000"/>
    <s v="Dirección de Informática"/>
    <m/>
    <m/>
    <m/>
    <m/>
    <m/>
    <m/>
    <m/>
    <m/>
    <m/>
    <m/>
    <m/>
    <m/>
    <m/>
    <m/>
    <m/>
    <m/>
    <m/>
    <m/>
    <m/>
    <m/>
    <m/>
    <m/>
    <m/>
    <m/>
    <m/>
    <m/>
    <m/>
    <m/>
    <m/>
    <m/>
    <m/>
    <m/>
    <m/>
    <m/>
    <m/>
    <m/>
    <m/>
    <m/>
    <m/>
    <m/>
    <n v="5000"/>
    <m/>
    <m/>
    <m/>
    <m/>
    <m/>
    <m/>
    <m/>
    <m/>
    <m/>
    <m/>
    <m/>
    <m/>
    <m/>
    <m/>
    <m/>
    <m/>
    <m/>
    <m/>
    <m/>
    <m/>
    <m/>
    <m/>
    <m/>
    <m/>
    <m/>
    <m/>
    <m/>
    <m/>
    <m/>
    <m/>
    <m/>
    <m/>
    <m/>
    <m/>
    <m/>
    <m/>
    <m/>
    <m/>
    <m/>
    <m/>
    <m/>
    <m/>
    <n v="5000"/>
    <m/>
    <m/>
    <m/>
    <m/>
    <n v="0"/>
    <m/>
    <n v="5000"/>
    <m/>
    <m/>
    <n v="5000"/>
    <m/>
    <m/>
    <m/>
    <m/>
    <n v="0"/>
    <n v="5000"/>
    <s v="SI"/>
    <n v="0"/>
  </r>
  <r>
    <s v="001 Dirección y Coordinación"/>
    <s v="Dirección y Coordinación"/>
    <x v="0"/>
    <s v="Gestionar el diseño, implementación y control de los sistemas informáticos para el funcionamiento de la Seprem "/>
    <s v="Equipo de seguridad de red Firewall"/>
    <n v="1"/>
    <s v="Unidad"/>
    <n v="326"/>
    <n v="132042"/>
    <n v="12"/>
    <s v=" Q       70,000.00"/>
    <s v="Dirección de Informática"/>
    <n v="0"/>
    <m/>
    <m/>
    <m/>
    <m/>
    <m/>
    <m/>
    <m/>
    <m/>
    <m/>
    <m/>
    <m/>
    <m/>
    <m/>
    <m/>
    <m/>
    <n v="70000"/>
    <m/>
    <m/>
    <m/>
    <m/>
    <m/>
    <m/>
    <m/>
    <m/>
    <m/>
    <m/>
    <m/>
    <m/>
    <m/>
    <m/>
    <m/>
    <m/>
    <m/>
    <m/>
    <m/>
    <m/>
    <m/>
    <m/>
    <m/>
    <m/>
    <m/>
    <m/>
    <m/>
    <m/>
    <m/>
    <m/>
    <m/>
    <m/>
    <m/>
    <m/>
    <m/>
    <m/>
    <m/>
    <m/>
    <m/>
    <m/>
    <n v="-7974"/>
    <m/>
    <m/>
    <m/>
    <m/>
    <m/>
    <m/>
    <m/>
    <m/>
    <m/>
    <m/>
    <m/>
    <m/>
    <m/>
    <m/>
    <m/>
    <m/>
    <m/>
    <m/>
    <m/>
    <m/>
    <m/>
    <m/>
    <m/>
    <m/>
    <m/>
    <n v="62026"/>
    <m/>
    <m/>
    <m/>
    <n v="0"/>
    <n v="0"/>
    <m/>
    <m/>
    <m/>
    <n v="0"/>
    <n v="0"/>
    <m/>
    <m/>
    <m/>
    <n v="62026"/>
    <n v="62026"/>
    <n v="62026"/>
    <s v="SI"/>
    <n v="0"/>
  </r>
  <r>
    <s v="001 Dirección y Coordinación"/>
    <s v="Dirección y Coordinación"/>
    <x v="0"/>
    <s v="Gestionar el diseño, implementación y control de los sistemas informáticos para el funcionamiento de la Seprem "/>
    <s v="Teléfono digital IP"/>
    <n v="2"/>
    <s v="Unidad"/>
    <n v="326"/>
    <n v="59822"/>
    <n v="12"/>
    <s v=" Q         1,000.00"/>
    <s v="Dirección de Informática"/>
    <n v="0"/>
    <m/>
    <m/>
    <m/>
    <m/>
    <m/>
    <m/>
    <m/>
    <m/>
    <m/>
    <m/>
    <m/>
    <m/>
    <m/>
    <m/>
    <m/>
    <n v="2000"/>
    <m/>
    <m/>
    <m/>
    <m/>
    <m/>
    <m/>
    <m/>
    <m/>
    <m/>
    <m/>
    <m/>
    <m/>
    <m/>
    <m/>
    <m/>
    <m/>
    <m/>
    <m/>
    <m/>
    <m/>
    <m/>
    <m/>
    <m/>
    <m/>
    <m/>
    <m/>
    <m/>
    <m/>
    <m/>
    <m/>
    <m/>
    <m/>
    <m/>
    <m/>
    <m/>
    <m/>
    <m/>
    <m/>
    <m/>
    <m/>
    <n v="-2000"/>
    <m/>
    <m/>
    <m/>
    <m/>
    <m/>
    <m/>
    <m/>
    <m/>
    <m/>
    <m/>
    <m/>
    <m/>
    <m/>
    <m/>
    <m/>
    <m/>
    <m/>
    <m/>
    <m/>
    <m/>
    <m/>
    <m/>
    <m/>
    <m/>
    <m/>
    <n v="0"/>
    <m/>
    <m/>
    <m/>
    <n v="0"/>
    <n v="0"/>
    <m/>
    <n v="0"/>
    <m/>
    <m/>
    <n v="0"/>
    <m/>
    <m/>
    <m/>
    <m/>
    <n v="0"/>
    <n v="0"/>
    <s v="SI"/>
    <n v="0"/>
  </r>
  <r>
    <s v="001 Dirección y Coordinación"/>
    <s v="Dirección y Coordinación"/>
    <x v="0"/>
    <s v="Gestionar el diseño, implementación y control de los sistemas informáticos para el funcionamiento de la Seprem "/>
    <s v="Punto de acceso inalámbrico"/>
    <n v="5"/>
    <s v="Unidad"/>
    <n v="326"/>
    <n v="63030"/>
    <n v="12"/>
    <s v=" Q         2,300.00"/>
    <s v="Dirección de Informática"/>
    <n v="0"/>
    <m/>
    <m/>
    <m/>
    <m/>
    <m/>
    <m/>
    <m/>
    <m/>
    <m/>
    <m/>
    <m/>
    <m/>
    <m/>
    <m/>
    <m/>
    <n v="11500"/>
    <m/>
    <m/>
    <m/>
    <m/>
    <m/>
    <m/>
    <m/>
    <m/>
    <m/>
    <m/>
    <m/>
    <m/>
    <m/>
    <m/>
    <m/>
    <m/>
    <m/>
    <m/>
    <m/>
    <m/>
    <m/>
    <m/>
    <m/>
    <m/>
    <m/>
    <m/>
    <m/>
    <m/>
    <m/>
    <m/>
    <m/>
    <m/>
    <m/>
    <m/>
    <m/>
    <m/>
    <m/>
    <m/>
    <m/>
    <m/>
    <m/>
    <n v="13066"/>
    <m/>
    <m/>
    <m/>
    <m/>
    <m/>
    <m/>
    <m/>
    <m/>
    <m/>
    <m/>
    <m/>
    <m/>
    <m/>
    <m/>
    <m/>
    <m/>
    <m/>
    <m/>
    <m/>
    <m/>
    <m/>
    <m/>
    <m/>
    <m/>
    <n v="24566"/>
    <m/>
    <m/>
    <m/>
    <n v="0"/>
    <n v="0"/>
    <m/>
    <n v="0"/>
    <m/>
    <m/>
    <n v="0"/>
    <m/>
    <m/>
    <n v="24566"/>
    <m/>
    <n v="24566"/>
    <n v="24566"/>
    <s v="SI"/>
    <n v="0"/>
  </r>
  <r>
    <s v="001 Dirección y Coordinación"/>
    <s v="Dirección y Coordinación"/>
    <x v="0"/>
    <s v="Gestionar el diseño, implementación y control de los sistemas informáticos para el funcionamiento de la Seprem "/>
    <s v="Switch de red administrable"/>
    <n v="3"/>
    <s v="Unidad"/>
    <n v="326"/>
    <n v="156708"/>
    <n v="12"/>
    <n v="8000"/>
    <s v="Dirección de Informática"/>
    <n v="0"/>
    <m/>
    <m/>
    <m/>
    <m/>
    <m/>
    <m/>
    <m/>
    <m/>
    <m/>
    <m/>
    <m/>
    <m/>
    <m/>
    <m/>
    <m/>
    <m/>
    <m/>
    <m/>
    <m/>
    <m/>
    <m/>
    <m/>
    <m/>
    <m/>
    <m/>
    <m/>
    <m/>
    <m/>
    <m/>
    <m/>
    <m/>
    <m/>
    <m/>
    <m/>
    <m/>
    <m/>
    <m/>
    <m/>
    <m/>
    <n v="24000"/>
    <m/>
    <m/>
    <m/>
    <m/>
    <m/>
    <m/>
    <m/>
    <m/>
    <m/>
    <m/>
    <m/>
    <m/>
    <m/>
    <m/>
    <m/>
    <m/>
    <m/>
    <n v="23188"/>
    <m/>
    <m/>
    <m/>
    <m/>
    <m/>
    <m/>
    <m/>
    <m/>
    <m/>
    <m/>
    <m/>
    <m/>
    <m/>
    <m/>
    <m/>
    <m/>
    <m/>
    <m/>
    <m/>
    <m/>
    <m/>
    <m/>
    <m/>
    <m/>
    <n v="47188"/>
    <m/>
    <m/>
    <m/>
    <m/>
    <n v="0"/>
    <m/>
    <m/>
    <n v="0"/>
    <m/>
    <n v="0"/>
    <m/>
    <m/>
    <n v="47188"/>
    <m/>
    <n v="47188"/>
    <n v="47188"/>
    <s v="SI"/>
    <n v="0"/>
  </r>
  <r>
    <s v="001 Dirección y Coordinación"/>
    <s v="Dirección y Coordinación"/>
    <x v="0"/>
    <s v="Gestionar el diseño, implementación y control de los sistemas informáticos para el funcionamiento de la Seprem "/>
    <s v="Computadora de Escritorio"/>
    <n v="17"/>
    <s v="Unidad"/>
    <n v="328"/>
    <n v="77600"/>
    <n v="12"/>
    <s v=" Q       10,800.00"/>
    <s v="Dirección de Informática"/>
    <n v="0"/>
    <m/>
    <m/>
    <m/>
    <m/>
    <m/>
    <m/>
    <m/>
    <m/>
    <m/>
    <m/>
    <m/>
    <m/>
    <m/>
    <m/>
    <m/>
    <n v="183600"/>
    <m/>
    <m/>
    <m/>
    <m/>
    <m/>
    <m/>
    <m/>
    <m/>
    <m/>
    <m/>
    <m/>
    <m/>
    <m/>
    <m/>
    <m/>
    <m/>
    <m/>
    <m/>
    <m/>
    <m/>
    <m/>
    <m/>
    <n v="-183600"/>
    <m/>
    <m/>
    <m/>
    <m/>
    <m/>
    <m/>
    <m/>
    <m/>
    <m/>
    <m/>
    <m/>
    <m/>
    <m/>
    <m/>
    <m/>
    <m/>
    <m/>
    <m/>
    <m/>
    <m/>
    <m/>
    <m/>
    <m/>
    <m/>
    <m/>
    <m/>
    <m/>
    <m/>
    <m/>
    <m/>
    <m/>
    <m/>
    <m/>
    <m/>
    <m/>
    <m/>
    <m/>
    <m/>
    <m/>
    <m/>
    <m/>
    <m/>
    <m/>
    <n v="0"/>
    <m/>
    <m/>
    <m/>
    <m/>
    <n v="0"/>
    <m/>
    <m/>
    <m/>
    <n v="0"/>
    <n v="0"/>
    <m/>
    <m/>
    <m/>
    <m/>
    <n v="0"/>
    <n v="0"/>
    <s v="SI"/>
    <n v="0"/>
  </r>
  <r>
    <s v="001 Dirección y Coordinación"/>
    <s v="Dirección y Coordinación"/>
    <x v="0"/>
    <s v="Gestionar el diseño, implementación y control de los sistemas informáticos para el funcionamiento de la Seprem "/>
    <s v="Servidor en rack"/>
    <n v="1"/>
    <s v="Unidad"/>
    <n v="328"/>
    <n v="154283"/>
    <n v="12"/>
    <s v=" Q       86,000.00"/>
    <s v="Dirección de Informática"/>
    <n v="0"/>
    <m/>
    <m/>
    <m/>
    <m/>
    <m/>
    <m/>
    <m/>
    <m/>
    <m/>
    <m/>
    <m/>
    <m/>
    <m/>
    <m/>
    <m/>
    <n v="86000"/>
    <m/>
    <m/>
    <m/>
    <m/>
    <m/>
    <m/>
    <m/>
    <m/>
    <m/>
    <m/>
    <m/>
    <m/>
    <m/>
    <m/>
    <m/>
    <m/>
    <m/>
    <m/>
    <m/>
    <m/>
    <m/>
    <m/>
    <n v="-86000"/>
    <m/>
    <m/>
    <m/>
    <m/>
    <m/>
    <m/>
    <m/>
    <m/>
    <m/>
    <m/>
    <m/>
    <m/>
    <m/>
    <m/>
    <m/>
    <m/>
    <m/>
    <m/>
    <m/>
    <m/>
    <m/>
    <m/>
    <m/>
    <m/>
    <m/>
    <m/>
    <m/>
    <m/>
    <m/>
    <m/>
    <m/>
    <m/>
    <m/>
    <m/>
    <m/>
    <m/>
    <m/>
    <m/>
    <m/>
    <m/>
    <m/>
    <m/>
    <m/>
    <n v="0"/>
    <m/>
    <m/>
    <m/>
    <m/>
    <n v="0"/>
    <m/>
    <n v="0"/>
    <m/>
    <m/>
    <n v="0"/>
    <m/>
    <m/>
    <m/>
    <m/>
    <n v="0"/>
    <n v="0"/>
    <s v="SI"/>
    <n v="0"/>
  </r>
  <r>
    <s v="001 Dirección y Coordinación"/>
    <s v="Dirección y Coordinación"/>
    <x v="0"/>
    <s v="Gestionar el diseño, implementación y control de los sistemas informáticos para el funcionamiento de la Seprem "/>
    <s v="UPS"/>
    <n v="17"/>
    <s v="Unidad"/>
    <n v="328"/>
    <n v="144843"/>
    <n v="12"/>
    <s v=" Q            470.59"/>
    <s v="Dirección de Informática"/>
    <n v="0"/>
    <m/>
    <m/>
    <m/>
    <m/>
    <m/>
    <m/>
    <m/>
    <m/>
    <m/>
    <m/>
    <m/>
    <m/>
    <m/>
    <m/>
    <m/>
    <n v="8000"/>
    <m/>
    <m/>
    <m/>
    <m/>
    <m/>
    <m/>
    <m/>
    <m/>
    <m/>
    <m/>
    <m/>
    <m/>
    <m/>
    <m/>
    <m/>
    <m/>
    <m/>
    <m/>
    <m/>
    <m/>
    <m/>
    <m/>
    <n v="-8000"/>
    <m/>
    <m/>
    <m/>
    <m/>
    <m/>
    <m/>
    <m/>
    <m/>
    <m/>
    <m/>
    <m/>
    <m/>
    <m/>
    <m/>
    <m/>
    <m/>
    <m/>
    <m/>
    <m/>
    <m/>
    <m/>
    <m/>
    <m/>
    <m/>
    <m/>
    <m/>
    <m/>
    <m/>
    <m/>
    <m/>
    <m/>
    <m/>
    <m/>
    <m/>
    <m/>
    <m/>
    <m/>
    <m/>
    <m/>
    <m/>
    <m/>
    <m/>
    <m/>
    <n v="0"/>
    <m/>
    <m/>
    <m/>
    <m/>
    <n v="0"/>
    <m/>
    <n v="0"/>
    <m/>
    <m/>
    <n v="0"/>
    <m/>
    <m/>
    <m/>
    <m/>
    <n v="0"/>
    <n v="0"/>
    <s v="SI"/>
    <n v="0"/>
  </r>
  <r>
    <s v="001 Dirección y Coordinación"/>
    <s v="Dirección y Coordinación"/>
    <x v="0"/>
    <s v="Gestionar el diseño, implementación y control de los sistemas informáticos para el funcionamiento de la Seprem "/>
    <s v="Computadora Portátil"/>
    <n v="20"/>
    <s v="Unidad"/>
    <n v="328"/>
    <n v="152308"/>
    <n v="12"/>
    <s v=" Q       13,000.00"/>
    <s v="Dirección de Informática"/>
    <n v="0"/>
    <m/>
    <m/>
    <m/>
    <m/>
    <m/>
    <m/>
    <m/>
    <m/>
    <m/>
    <m/>
    <m/>
    <m/>
    <m/>
    <m/>
    <m/>
    <n v="260000"/>
    <m/>
    <m/>
    <m/>
    <m/>
    <m/>
    <m/>
    <m/>
    <m/>
    <m/>
    <m/>
    <m/>
    <m/>
    <m/>
    <m/>
    <m/>
    <m/>
    <m/>
    <m/>
    <m/>
    <m/>
    <m/>
    <m/>
    <n v="-260000"/>
    <m/>
    <m/>
    <m/>
    <m/>
    <m/>
    <m/>
    <m/>
    <m/>
    <m/>
    <m/>
    <m/>
    <m/>
    <m/>
    <m/>
    <m/>
    <m/>
    <m/>
    <m/>
    <m/>
    <m/>
    <m/>
    <m/>
    <m/>
    <m/>
    <m/>
    <m/>
    <m/>
    <m/>
    <m/>
    <m/>
    <m/>
    <m/>
    <m/>
    <m/>
    <m/>
    <m/>
    <m/>
    <m/>
    <m/>
    <m/>
    <m/>
    <m/>
    <m/>
    <n v="0"/>
    <m/>
    <m/>
    <m/>
    <m/>
    <n v="0"/>
    <m/>
    <m/>
    <m/>
    <n v="0"/>
    <n v="0"/>
    <m/>
    <m/>
    <m/>
    <m/>
    <n v="0"/>
    <n v="0"/>
    <s v="SI"/>
    <n v="0"/>
  </r>
  <r>
    <s v="001 Dirección y Coordinación"/>
    <s v="Dirección y Coordinación"/>
    <x v="0"/>
    <s v="Gestionar el diseño, implementación y control de los sistemas informáticos para el funcionamiento de la Seprem "/>
    <s v="Computadora de Escritorio de alto rendimiento"/>
    <n v="3"/>
    <s v="Unidad"/>
    <n v="328"/>
    <n v="77600"/>
    <n v="12"/>
    <s v=" Q       22,000.00"/>
    <s v="Dirección de Informática"/>
    <n v="0"/>
    <m/>
    <m/>
    <m/>
    <m/>
    <m/>
    <m/>
    <m/>
    <m/>
    <m/>
    <m/>
    <m/>
    <m/>
    <m/>
    <m/>
    <m/>
    <n v="66000"/>
    <m/>
    <m/>
    <m/>
    <m/>
    <m/>
    <m/>
    <m/>
    <m/>
    <m/>
    <m/>
    <m/>
    <m/>
    <m/>
    <m/>
    <m/>
    <m/>
    <m/>
    <m/>
    <m/>
    <m/>
    <m/>
    <m/>
    <n v="-66000"/>
    <m/>
    <m/>
    <m/>
    <m/>
    <m/>
    <m/>
    <m/>
    <m/>
    <m/>
    <m/>
    <m/>
    <m/>
    <m/>
    <m/>
    <m/>
    <m/>
    <m/>
    <m/>
    <m/>
    <m/>
    <m/>
    <m/>
    <m/>
    <m/>
    <m/>
    <m/>
    <m/>
    <m/>
    <m/>
    <m/>
    <m/>
    <m/>
    <m/>
    <m/>
    <m/>
    <m/>
    <m/>
    <m/>
    <m/>
    <m/>
    <m/>
    <m/>
    <m/>
    <n v="0"/>
    <m/>
    <m/>
    <m/>
    <m/>
    <n v="0"/>
    <m/>
    <m/>
    <m/>
    <n v="0"/>
    <n v="0"/>
    <m/>
    <m/>
    <m/>
    <m/>
    <n v="0"/>
    <n v="0"/>
    <s v="SI"/>
    <n v="0"/>
  </r>
  <r>
    <s v="001 Dirección y Coordinación"/>
    <s v="Dirección y Coordinación"/>
    <x v="0"/>
    <s v="Gestionar el diseño, implementación y control de los sistemas informáticos para el funcionamiento de la Seprem "/>
    <s v="Unidad de poder ininterrumpido (ups)"/>
    <n v="8"/>
    <s v="Unidad"/>
    <n v="328"/>
    <n v="31788"/>
    <n v="12"/>
    <s v=" Q         1,100.00"/>
    <s v="Dirección de Informática"/>
    <n v="0"/>
    <m/>
    <m/>
    <m/>
    <m/>
    <m/>
    <m/>
    <m/>
    <m/>
    <m/>
    <m/>
    <m/>
    <m/>
    <m/>
    <m/>
    <m/>
    <n v="8800"/>
    <m/>
    <m/>
    <m/>
    <m/>
    <m/>
    <m/>
    <m/>
    <m/>
    <m/>
    <m/>
    <m/>
    <m/>
    <m/>
    <m/>
    <m/>
    <m/>
    <m/>
    <m/>
    <m/>
    <m/>
    <m/>
    <m/>
    <n v="-8800"/>
    <m/>
    <m/>
    <m/>
    <m/>
    <m/>
    <m/>
    <m/>
    <m/>
    <m/>
    <m/>
    <m/>
    <m/>
    <m/>
    <m/>
    <m/>
    <m/>
    <m/>
    <m/>
    <m/>
    <m/>
    <m/>
    <m/>
    <m/>
    <m/>
    <m/>
    <m/>
    <m/>
    <m/>
    <m/>
    <m/>
    <m/>
    <m/>
    <m/>
    <m/>
    <m/>
    <m/>
    <m/>
    <m/>
    <m/>
    <m/>
    <m/>
    <m/>
    <m/>
    <n v="0"/>
    <m/>
    <m/>
    <m/>
    <m/>
    <n v="0"/>
    <m/>
    <m/>
    <m/>
    <n v="0"/>
    <n v="0"/>
    <m/>
    <m/>
    <m/>
    <m/>
    <n v="0"/>
    <n v="0"/>
    <s v="SI"/>
    <n v="0"/>
  </r>
  <r>
    <s v="001 Dirección y Coordinación"/>
    <s v="Dirección y Coordinación"/>
    <x v="0"/>
    <s v="Gestionar el diseño, implementación y control de los sistemas informáticos para el funcionamiento de la Seprem "/>
    <s v="Impresora multifuncional con sistema continuo de tinta"/>
    <n v="12"/>
    <s v="Unidad"/>
    <n v="328"/>
    <n v="59944"/>
    <n v="12"/>
    <s v=" Q         1,800.00"/>
    <s v="Dirección de Informática"/>
    <n v="0"/>
    <m/>
    <m/>
    <m/>
    <m/>
    <m/>
    <m/>
    <m/>
    <m/>
    <m/>
    <m/>
    <m/>
    <m/>
    <m/>
    <m/>
    <m/>
    <n v="56000"/>
    <m/>
    <m/>
    <m/>
    <m/>
    <m/>
    <m/>
    <m/>
    <m/>
    <m/>
    <m/>
    <m/>
    <m/>
    <m/>
    <m/>
    <m/>
    <m/>
    <m/>
    <m/>
    <m/>
    <m/>
    <m/>
    <m/>
    <m/>
    <m/>
    <m/>
    <m/>
    <m/>
    <m/>
    <m/>
    <m/>
    <m/>
    <m/>
    <m/>
    <m/>
    <m/>
    <m/>
    <m/>
    <m/>
    <m/>
    <m/>
    <n v="-26280"/>
    <m/>
    <m/>
    <m/>
    <m/>
    <m/>
    <m/>
    <m/>
    <m/>
    <m/>
    <m/>
    <m/>
    <m/>
    <m/>
    <m/>
    <m/>
    <m/>
    <m/>
    <m/>
    <m/>
    <m/>
    <m/>
    <m/>
    <m/>
    <m/>
    <m/>
    <n v="29720"/>
    <m/>
    <m/>
    <m/>
    <m/>
    <n v="0"/>
    <m/>
    <n v="29720"/>
    <m/>
    <m/>
    <n v="29720"/>
    <m/>
    <m/>
    <m/>
    <m/>
    <n v="0"/>
    <n v="29720"/>
    <s v="SI"/>
    <n v="0"/>
  </r>
  <r>
    <s v="001 Dirección y Coordinación"/>
    <s v="Dirección y Coordinación"/>
    <x v="0"/>
    <s v="Gestionar el diseño, implementación y control de los sistemas informáticos para el funcionamiento de la Seprem "/>
    <s v="Impresora "/>
    <n v="2"/>
    <s v="Unidad"/>
    <n v="328"/>
    <n v="78643"/>
    <n v="12"/>
    <s v=" Q         4,500.00"/>
    <s v="Dirección de Informática"/>
    <n v="0"/>
    <m/>
    <m/>
    <m/>
    <m/>
    <m/>
    <m/>
    <m/>
    <m/>
    <m/>
    <m/>
    <m/>
    <m/>
    <m/>
    <m/>
    <m/>
    <n v="9000"/>
    <m/>
    <m/>
    <m/>
    <m/>
    <m/>
    <m/>
    <m/>
    <m/>
    <m/>
    <m/>
    <m/>
    <m/>
    <m/>
    <m/>
    <m/>
    <m/>
    <m/>
    <m/>
    <m/>
    <m/>
    <m/>
    <m/>
    <n v="-9000"/>
    <m/>
    <m/>
    <m/>
    <m/>
    <m/>
    <m/>
    <m/>
    <m/>
    <m/>
    <m/>
    <m/>
    <m/>
    <m/>
    <m/>
    <m/>
    <m/>
    <m/>
    <m/>
    <m/>
    <m/>
    <m/>
    <m/>
    <m/>
    <m/>
    <m/>
    <m/>
    <m/>
    <m/>
    <m/>
    <m/>
    <m/>
    <m/>
    <m/>
    <m/>
    <m/>
    <m/>
    <m/>
    <m/>
    <m/>
    <m/>
    <m/>
    <m/>
    <m/>
    <n v="0"/>
    <m/>
    <m/>
    <m/>
    <m/>
    <n v="0"/>
    <m/>
    <n v="0"/>
    <m/>
    <m/>
    <n v="0"/>
    <m/>
    <m/>
    <m/>
    <m/>
    <n v="0"/>
    <n v="0"/>
    <s v="SI"/>
    <n v="0"/>
  </r>
  <r>
    <s v="001 Dirección y Coordinación"/>
    <s v="Dirección y Coordinación"/>
    <x v="0"/>
    <s v="Gestionar el diseño, implementación y control de los sistemas informáticos para el funcionamiento de la Seprem "/>
    <s v="Impresora multifuncional"/>
    <n v="2"/>
    <s v="Unidad"/>
    <n v="328"/>
    <n v="140169"/>
    <n v="12"/>
    <s v=" Q         4,800.00"/>
    <s v="Dirección de Informática"/>
    <n v="0"/>
    <m/>
    <m/>
    <m/>
    <m/>
    <m/>
    <m/>
    <m/>
    <m/>
    <m/>
    <m/>
    <m/>
    <m/>
    <m/>
    <m/>
    <m/>
    <n v="9600"/>
    <m/>
    <m/>
    <m/>
    <m/>
    <m/>
    <m/>
    <m/>
    <m/>
    <m/>
    <m/>
    <m/>
    <m/>
    <m/>
    <m/>
    <m/>
    <m/>
    <m/>
    <m/>
    <m/>
    <m/>
    <m/>
    <m/>
    <n v="-9600"/>
    <m/>
    <m/>
    <m/>
    <m/>
    <m/>
    <m/>
    <m/>
    <m/>
    <m/>
    <m/>
    <m/>
    <m/>
    <m/>
    <m/>
    <m/>
    <m/>
    <m/>
    <m/>
    <m/>
    <m/>
    <m/>
    <m/>
    <m/>
    <m/>
    <m/>
    <m/>
    <m/>
    <m/>
    <m/>
    <m/>
    <m/>
    <m/>
    <m/>
    <m/>
    <m/>
    <m/>
    <m/>
    <m/>
    <m/>
    <m/>
    <m/>
    <m/>
    <m/>
    <n v="0"/>
    <m/>
    <m/>
    <m/>
    <m/>
    <n v="0"/>
    <m/>
    <n v="0"/>
    <m/>
    <m/>
    <n v="0"/>
    <m/>
    <m/>
    <m/>
    <m/>
    <n v="0"/>
    <n v="0"/>
    <s v="SI"/>
    <n v="0"/>
  </r>
  <r>
    <s v="001 Dirección y Coordinación"/>
    <s v="Dirección y Coordinación"/>
    <x v="0"/>
    <s v="Gestionar el diseño, implementación y control de los sistemas informáticos para el funcionamiento de la Seprem "/>
    <s v="Escáner"/>
    <n v="3"/>
    <s v="Unidad"/>
    <n v="328"/>
    <n v="59465"/>
    <n v="12"/>
    <s v=" Q         5,000.00"/>
    <s v="Dirección de Informática"/>
    <n v="0"/>
    <m/>
    <m/>
    <m/>
    <m/>
    <m/>
    <m/>
    <m/>
    <m/>
    <m/>
    <m/>
    <m/>
    <m/>
    <m/>
    <m/>
    <m/>
    <n v="15000"/>
    <m/>
    <m/>
    <m/>
    <m/>
    <m/>
    <m/>
    <m/>
    <m/>
    <m/>
    <m/>
    <m/>
    <m/>
    <m/>
    <m/>
    <m/>
    <m/>
    <m/>
    <m/>
    <m/>
    <m/>
    <m/>
    <m/>
    <m/>
    <m/>
    <m/>
    <m/>
    <m/>
    <m/>
    <m/>
    <m/>
    <m/>
    <m/>
    <m/>
    <m/>
    <m/>
    <m/>
    <m/>
    <m/>
    <m/>
    <m/>
    <m/>
    <m/>
    <m/>
    <m/>
    <m/>
    <m/>
    <m/>
    <m/>
    <m/>
    <m/>
    <m/>
    <m/>
    <m/>
    <m/>
    <m/>
    <m/>
    <m/>
    <m/>
    <m/>
    <m/>
    <m/>
    <m/>
    <m/>
    <m/>
    <m/>
    <m/>
    <n v="15000"/>
    <m/>
    <m/>
    <m/>
    <m/>
    <n v="0"/>
    <m/>
    <n v="15000"/>
    <m/>
    <m/>
    <n v="15000"/>
    <m/>
    <m/>
    <m/>
    <m/>
    <n v="0"/>
    <n v="15000"/>
    <s v="SI"/>
    <n v="0"/>
  </r>
  <r>
    <s v="001 Dirección y Coordinación"/>
    <s v="Dirección y Coordinación"/>
    <x v="0"/>
    <s v="Gestionar el diseño, implementación y control de los sistemas informáticos para el funcionamiento de la Seprem "/>
    <s v="Switch de red administrable"/>
    <n v="3"/>
    <s v="Unidad"/>
    <n v="328"/>
    <n v="156708"/>
    <n v="12"/>
    <s v=" Q         8,000.00"/>
    <s v="Dirección de Informática"/>
    <n v="0"/>
    <m/>
    <m/>
    <m/>
    <m/>
    <m/>
    <m/>
    <m/>
    <m/>
    <m/>
    <m/>
    <m/>
    <m/>
    <m/>
    <m/>
    <m/>
    <n v="24000"/>
    <m/>
    <m/>
    <m/>
    <m/>
    <m/>
    <m/>
    <m/>
    <m/>
    <m/>
    <m/>
    <m/>
    <m/>
    <m/>
    <m/>
    <m/>
    <m/>
    <m/>
    <m/>
    <m/>
    <m/>
    <m/>
    <m/>
    <n v="-24000"/>
    <m/>
    <m/>
    <m/>
    <m/>
    <m/>
    <m/>
    <m/>
    <m/>
    <m/>
    <m/>
    <m/>
    <m/>
    <m/>
    <m/>
    <m/>
    <m/>
    <m/>
    <m/>
    <m/>
    <m/>
    <m/>
    <m/>
    <m/>
    <m/>
    <m/>
    <m/>
    <m/>
    <m/>
    <m/>
    <m/>
    <m/>
    <m/>
    <m/>
    <m/>
    <m/>
    <m/>
    <m/>
    <m/>
    <m/>
    <m/>
    <m/>
    <m/>
    <m/>
    <n v="0"/>
    <m/>
    <m/>
    <m/>
    <m/>
    <n v="0"/>
    <m/>
    <m/>
    <n v="0"/>
    <m/>
    <n v="0"/>
    <m/>
    <m/>
    <m/>
    <m/>
    <n v="0"/>
    <n v="0"/>
    <s v="SI"/>
    <n v="0"/>
  </r>
  <r>
    <s v="001 Dirección y Coordinación"/>
    <s v="Dirección y Coordinación"/>
    <x v="0"/>
    <s v="Gestionar el diseño, implementación y control de los sistemas informáticos para el funcionamiento de la Seprem "/>
    <s v="Televisor"/>
    <n v="1"/>
    <s v="Unidad"/>
    <n v="328"/>
    <n v="25287"/>
    <n v="12"/>
    <s v=" Q         5,000.00"/>
    <s v="Dirección de Informática"/>
    <n v="0"/>
    <m/>
    <m/>
    <m/>
    <m/>
    <m/>
    <m/>
    <m/>
    <m/>
    <m/>
    <m/>
    <m/>
    <m/>
    <m/>
    <m/>
    <m/>
    <n v="5000"/>
    <m/>
    <m/>
    <m/>
    <m/>
    <m/>
    <m/>
    <m/>
    <m/>
    <m/>
    <m/>
    <m/>
    <m/>
    <m/>
    <m/>
    <m/>
    <m/>
    <m/>
    <m/>
    <m/>
    <m/>
    <m/>
    <m/>
    <n v="-5000"/>
    <m/>
    <m/>
    <m/>
    <m/>
    <m/>
    <m/>
    <m/>
    <m/>
    <m/>
    <m/>
    <m/>
    <m/>
    <m/>
    <m/>
    <m/>
    <m/>
    <m/>
    <m/>
    <m/>
    <m/>
    <m/>
    <m/>
    <m/>
    <m/>
    <m/>
    <m/>
    <m/>
    <m/>
    <m/>
    <m/>
    <m/>
    <m/>
    <m/>
    <m/>
    <m/>
    <m/>
    <m/>
    <m/>
    <m/>
    <m/>
    <m/>
    <m/>
    <m/>
    <n v="0"/>
    <m/>
    <m/>
    <m/>
    <m/>
    <n v="0"/>
    <m/>
    <n v="0"/>
    <m/>
    <m/>
    <n v="0"/>
    <m/>
    <m/>
    <m/>
    <m/>
    <n v="0"/>
    <n v="0"/>
    <s v="SI"/>
    <n v="0"/>
  </r>
  <r>
    <s v="001 Dirección y Coordinación"/>
    <s v="Dirección y Coordinación"/>
    <x v="0"/>
    <s v="Gestionar el diseño, implementación y control de los sistemas informáticos para el funcionamiento de la Seprem "/>
    <s v="Computadora de Escritorio "/>
    <n v="17"/>
    <s v="Unidad"/>
    <n v="328"/>
    <n v="184815"/>
    <n v="12"/>
    <n v="10800"/>
    <s v="Dirección de Informática"/>
    <m/>
    <m/>
    <m/>
    <m/>
    <m/>
    <m/>
    <m/>
    <m/>
    <m/>
    <m/>
    <m/>
    <m/>
    <m/>
    <m/>
    <m/>
    <m/>
    <m/>
    <m/>
    <m/>
    <m/>
    <m/>
    <m/>
    <m/>
    <m/>
    <m/>
    <m/>
    <m/>
    <m/>
    <m/>
    <m/>
    <m/>
    <m/>
    <m/>
    <m/>
    <m/>
    <m/>
    <m/>
    <m/>
    <m/>
    <m/>
    <n v="183600"/>
    <m/>
    <m/>
    <m/>
    <m/>
    <m/>
    <m/>
    <m/>
    <m/>
    <m/>
    <m/>
    <m/>
    <m/>
    <m/>
    <m/>
    <m/>
    <m/>
    <m/>
    <m/>
    <m/>
    <m/>
    <m/>
    <m/>
    <m/>
    <m/>
    <m/>
    <m/>
    <m/>
    <m/>
    <m/>
    <m/>
    <m/>
    <m/>
    <m/>
    <m/>
    <m/>
    <m/>
    <m/>
    <m/>
    <m/>
    <m/>
    <m/>
    <m/>
    <n v="183600"/>
    <m/>
    <m/>
    <m/>
    <m/>
    <n v="0"/>
    <m/>
    <m/>
    <m/>
    <n v="183600"/>
    <n v="183600"/>
    <m/>
    <m/>
    <m/>
    <m/>
    <n v="0"/>
    <n v="183600"/>
    <s v="SI"/>
    <n v="0"/>
  </r>
  <r>
    <s v="001 Dirección y Coordinación"/>
    <s v="Dirección y Coordinación"/>
    <x v="0"/>
    <s v="Gestionar el diseño, implementación y control de los sistemas informáticos para el funcionamiento de la Seprem "/>
    <s v="Servidor "/>
    <n v="1"/>
    <s v="Unidad"/>
    <n v="328"/>
    <n v="185147"/>
    <n v="12"/>
    <n v="86000"/>
    <s v="Dirección de Informática"/>
    <m/>
    <m/>
    <m/>
    <m/>
    <m/>
    <m/>
    <m/>
    <m/>
    <m/>
    <m/>
    <m/>
    <m/>
    <m/>
    <m/>
    <m/>
    <m/>
    <m/>
    <m/>
    <m/>
    <m/>
    <m/>
    <m/>
    <m/>
    <m/>
    <m/>
    <m/>
    <m/>
    <m/>
    <m/>
    <m/>
    <m/>
    <m/>
    <m/>
    <m/>
    <m/>
    <m/>
    <m/>
    <m/>
    <m/>
    <m/>
    <n v="86000"/>
    <m/>
    <m/>
    <m/>
    <m/>
    <m/>
    <m/>
    <m/>
    <m/>
    <m/>
    <m/>
    <m/>
    <m/>
    <m/>
    <m/>
    <m/>
    <m/>
    <m/>
    <m/>
    <m/>
    <m/>
    <m/>
    <m/>
    <m/>
    <m/>
    <m/>
    <m/>
    <m/>
    <m/>
    <m/>
    <m/>
    <m/>
    <m/>
    <m/>
    <m/>
    <m/>
    <m/>
    <m/>
    <m/>
    <m/>
    <m/>
    <m/>
    <m/>
    <n v="86000"/>
    <m/>
    <m/>
    <m/>
    <m/>
    <n v="0"/>
    <m/>
    <n v="86000"/>
    <m/>
    <m/>
    <n v="86000"/>
    <m/>
    <m/>
    <m/>
    <m/>
    <n v="0"/>
    <n v="86000"/>
    <s v="SI"/>
    <n v="0"/>
  </r>
  <r>
    <s v="001 Dirección y Coordinación"/>
    <s v="Dirección y Coordinación"/>
    <x v="0"/>
    <s v="Gestionar el diseño, implementación y control de los sistemas informáticos para el funcionamiento de la Seprem "/>
    <s v="Computadora Portátil"/>
    <n v="20"/>
    <s v="Unidad"/>
    <n v="328"/>
    <n v="130591"/>
    <n v="12"/>
    <n v="13000"/>
    <s v="Dirección de Informática"/>
    <m/>
    <m/>
    <m/>
    <m/>
    <m/>
    <m/>
    <m/>
    <m/>
    <m/>
    <m/>
    <m/>
    <m/>
    <m/>
    <m/>
    <m/>
    <m/>
    <m/>
    <m/>
    <m/>
    <m/>
    <m/>
    <m/>
    <m/>
    <m/>
    <m/>
    <m/>
    <m/>
    <m/>
    <m/>
    <m/>
    <m/>
    <m/>
    <m/>
    <m/>
    <m/>
    <m/>
    <m/>
    <m/>
    <m/>
    <m/>
    <n v="260000"/>
    <m/>
    <m/>
    <m/>
    <m/>
    <m/>
    <m/>
    <m/>
    <m/>
    <m/>
    <m/>
    <m/>
    <m/>
    <m/>
    <m/>
    <m/>
    <m/>
    <m/>
    <m/>
    <m/>
    <m/>
    <m/>
    <m/>
    <m/>
    <m/>
    <m/>
    <m/>
    <m/>
    <m/>
    <m/>
    <m/>
    <m/>
    <m/>
    <m/>
    <m/>
    <m/>
    <m/>
    <m/>
    <m/>
    <m/>
    <m/>
    <m/>
    <m/>
    <n v="260000"/>
    <m/>
    <m/>
    <m/>
    <m/>
    <n v="0"/>
    <m/>
    <m/>
    <m/>
    <n v="260000"/>
    <n v="260000"/>
    <m/>
    <m/>
    <m/>
    <m/>
    <n v="0"/>
    <n v="260000"/>
    <s v="SI"/>
    <n v="0"/>
  </r>
  <r>
    <s v="001 Dirección y Coordinación"/>
    <s v="Dirección y Coordinación"/>
    <x v="0"/>
    <s v="Gestionar el diseño, implementación y control de los sistemas informáticos para el funcionamiento de la Seprem "/>
    <s v="Estaciones de Trabajo (Computadora de Alto Rendimiento)"/>
    <n v="3"/>
    <s v="Unidad"/>
    <n v="328"/>
    <n v="180120"/>
    <n v="12"/>
    <n v="22000"/>
    <s v="Dirección de Informática"/>
    <m/>
    <m/>
    <m/>
    <m/>
    <m/>
    <m/>
    <m/>
    <m/>
    <m/>
    <m/>
    <m/>
    <m/>
    <m/>
    <m/>
    <m/>
    <m/>
    <m/>
    <m/>
    <m/>
    <m/>
    <m/>
    <m/>
    <m/>
    <m/>
    <m/>
    <m/>
    <m/>
    <m/>
    <m/>
    <m/>
    <m/>
    <m/>
    <m/>
    <m/>
    <m/>
    <m/>
    <m/>
    <m/>
    <m/>
    <m/>
    <n v="66000"/>
    <m/>
    <m/>
    <m/>
    <m/>
    <m/>
    <m/>
    <m/>
    <m/>
    <m/>
    <m/>
    <m/>
    <m/>
    <m/>
    <m/>
    <m/>
    <m/>
    <m/>
    <m/>
    <m/>
    <m/>
    <m/>
    <m/>
    <m/>
    <m/>
    <m/>
    <m/>
    <m/>
    <m/>
    <m/>
    <m/>
    <m/>
    <m/>
    <m/>
    <m/>
    <m/>
    <m/>
    <m/>
    <m/>
    <m/>
    <m/>
    <m/>
    <m/>
    <n v="66000"/>
    <m/>
    <m/>
    <m/>
    <m/>
    <n v="0"/>
    <m/>
    <m/>
    <m/>
    <n v="66000"/>
    <n v="66000"/>
    <m/>
    <m/>
    <m/>
    <m/>
    <n v="0"/>
    <n v="66000"/>
    <s v="SI"/>
    <n v="0"/>
  </r>
  <r>
    <s v="001 Dirección y Coordinación"/>
    <s v="Dirección y Coordinación"/>
    <x v="0"/>
    <s v="Gestionar el diseño, implementación y control de los sistemas informáticos para el funcionamiento de la Seprem "/>
    <s v="Unidad de poder ininterrumpido (ups)"/>
    <n v="25"/>
    <s v="Unidad"/>
    <n v="328"/>
    <n v="112934"/>
    <n v="12"/>
    <n v="672"/>
    <s v="Dirección de Informática"/>
    <m/>
    <m/>
    <m/>
    <m/>
    <m/>
    <m/>
    <m/>
    <m/>
    <m/>
    <m/>
    <m/>
    <m/>
    <m/>
    <m/>
    <m/>
    <m/>
    <m/>
    <m/>
    <m/>
    <m/>
    <m/>
    <m/>
    <m/>
    <m/>
    <m/>
    <m/>
    <m/>
    <m/>
    <m/>
    <m/>
    <m/>
    <m/>
    <m/>
    <m/>
    <m/>
    <m/>
    <m/>
    <m/>
    <m/>
    <m/>
    <n v="16800"/>
    <m/>
    <m/>
    <m/>
    <m/>
    <m/>
    <m/>
    <m/>
    <m/>
    <m/>
    <m/>
    <m/>
    <m/>
    <m/>
    <m/>
    <m/>
    <m/>
    <m/>
    <m/>
    <m/>
    <m/>
    <m/>
    <m/>
    <m/>
    <m/>
    <m/>
    <m/>
    <m/>
    <m/>
    <m/>
    <m/>
    <m/>
    <m/>
    <m/>
    <m/>
    <m/>
    <m/>
    <m/>
    <m/>
    <m/>
    <m/>
    <m/>
    <m/>
    <n v="16800"/>
    <m/>
    <m/>
    <m/>
    <m/>
    <n v="0"/>
    <m/>
    <n v="16800"/>
    <m/>
    <m/>
    <n v="16800"/>
    <m/>
    <m/>
    <m/>
    <m/>
    <n v="0"/>
    <n v="16800"/>
    <s v="SI"/>
    <n v="0"/>
  </r>
  <r>
    <s v="001 Dirección y Coordinación"/>
    <s v="Dirección y Coordinación"/>
    <x v="0"/>
    <s v="Gestionar el diseño, implementación y control de los sistemas informáticos para el funcionamiento de la Seprem "/>
    <s v="Impresora multifuncional con sistema de bolsas de tinta"/>
    <n v="4"/>
    <s v="Unidad"/>
    <n v="328"/>
    <n v="168498"/>
    <n v="12"/>
    <n v="4650"/>
    <s v="Dirección de Informática"/>
    <m/>
    <m/>
    <m/>
    <m/>
    <m/>
    <m/>
    <m/>
    <m/>
    <m/>
    <m/>
    <m/>
    <m/>
    <m/>
    <m/>
    <m/>
    <m/>
    <m/>
    <m/>
    <m/>
    <m/>
    <m/>
    <m/>
    <m/>
    <m/>
    <m/>
    <m/>
    <m/>
    <m/>
    <m/>
    <m/>
    <m/>
    <m/>
    <m/>
    <m/>
    <m/>
    <m/>
    <m/>
    <m/>
    <m/>
    <m/>
    <n v="18600"/>
    <m/>
    <m/>
    <m/>
    <m/>
    <m/>
    <m/>
    <m/>
    <m/>
    <m/>
    <m/>
    <m/>
    <m/>
    <m/>
    <m/>
    <m/>
    <m/>
    <m/>
    <m/>
    <m/>
    <m/>
    <m/>
    <m/>
    <m/>
    <m/>
    <m/>
    <m/>
    <m/>
    <m/>
    <m/>
    <m/>
    <m/>
    <m/>
    <m/>
    <m/>
    <m/>
    <m/>
    <m/>
    <m/>
    <m/>
    <m/>
    <m/>
    <m/>
    <n v="18600"/>
    <m/>
    <m/>
    <m/>
    <m/>
    <n v="0"/>
    <m/>
    <n v="18600"/>
    <m/>
    <m/>
    <n v="18600"/>
    <m/>
    <m/>
    <m/>
    <m/>
    <n v="0"/>
    <n v="18600"/>
    <s v="SI"/>
    <n v="0"/>
  </r>
  <r>
    <s v="001 Dirección y Coordinación"/>
    <s v="Dirección y Coordinación"/>
    <x v="0"/>
    <s v="1.1.1) Asistencia técnica para el desarrollo informático de la Plataforma de Políticas Públicas. Incluyen los módulos de Plan K´atun, Política General de Gobierno (PGG), Políticas Públicas, planes locales y Acuerdos Internacionales."/>
    <m/>
    <m/>
    <m/>
    <s v="081"/>
    <m/>
    <n v="61"/>
    <m/>
    <s v="Dirección de Informática"/>
    <n v="45000"/>
    <m/>
    <n v="0"/>
    <m/>
    <m/>
    <m/>
    <m/>
    <m/>
    <m/>
    <m/>
    <m/>
    <m/>
    <m/>
    <m/>
    <m/>
    <m/>
    <m/>
    <m/>
    <m/>
    <m/>
    <m/>
    <m/>
    <m/>
    <m/>
    <m/>
    <m/>
    <m/>
    <m/>
    <m/>
    <m/>
    <m/>
    <m/>
    <m/>
    <m/>
    <m/>
    <m/>
    <m/>
    <m/>
    <m/>
    <m/>
    <m/>
    <m/>
    <m/>
    <m/>
    <m/>
    <m/>
    <m/>
    <m/>
    <m/>
    <m/>
    <m/>
    <m/>
    <m/>
    <m/>
    <m/>
    <m/>
    <m/>
    <m/>
    <m/>
    <m/>
    <m/>
    <m/>
    <m/>
    <m/>
    <m/>
    <m/>
    <m/>
    <m/>
    <m/>
    <m/>
    <m/>
    <m/>
    <m/>
    <m/>
    <m/>
    <m/>
    <m/>
    <m/>
    <m/>
    <m/>
    <m/>
    <m/>
    <m/>
    <n v="45000"/>
    <n v="0"/>
    <n v="0"/>
    <n v="0"/>
    <n v="15000"/>
    <n v="15000"/>
    <n v="15000"/>
    <n v="15000"/>
    <m/>
    <m/>
    <n v="30000"/>
    <m/>
    <m/>
    <m/>
    <m/>
    <n v="0"/>
    <n v="45000"/>
    <s v="SI"/>
    <n v="0"/>
  </r>
  <r>
    <s v="001 Dirección y Coordinación"/>
    <s v="Dirección y Coordinación"/>
    <x v="0"/>
    <s v="1.1.2) Asistencia técnica para el desarrollo informático de la Plataforma de Planificación y Programación. Incluye los módulos de Planificación estratégica, Planificación multianual y Planificación operativa anual. (11*15000)"/>
    <s v=" "/>
    <s v=" "/>
    <s v=" "/>
    <s v="081"/>
    <s v=" "/>
    <n v="61"/>
    <s v=" "/>
    <s v="Dirección de Informática"/>
    <n v="60000"/>
    <s v=" "/>
    <n v="15000"/>
    <s v=" "/>
    <s v=" "/>
    <s v=" "/>
    <s v=" "/>
    <s v=" "/>
    <s v=" "/>
    <s v=" "/>
    <s v=" "/>
    <s v=" "/>
    <s v=" "/>
    <s v=" "/>
    <s v=" "/>
    <s v=" "/>
    <s v=" "/>
    <s v=" "/>
    <s v=" "/>
    <m/>
    <m/>
    <m/>
    <m/>
    <m/>
    <m/>
    <m/>
    <m/>
    <m/>
    <m/>
    <m/>
    <m/>
    <m/>
    <m/>
    <m/>
    <m/>
    <m/>
    <m/>
    <m/>
    <m/>
    <m/>
    <m/>
    <m/>
    <m/>
    <m/>
    <m/>
    <m/>
    <m/>
    <m/>
    <m/>
    <m/>
    <m/>
    <m/>
    <m/>
    <m/>
    <m/>
    <m/>
    <m/>
    <m/>
    <m/>
    <m/>
    <m/>
    <m/>
    <m/>
    <m/>
    <m/>
    <m/>
    <m/>
    <m/>
    <m/>
    <m/>
    <m/>
    <m/>
    <m/>
    <m/>
    <m/>
    <m/>
    <m/>
    <m/>
    <m/>
    <m/>
    <m/>
    <m/>
    <m/>
    <n v="75000"/>
    <n v="15000"/>
    <n v="15000"/>
    <n v="15000"/>
    <n v="15000"/>
    <n v="60000"/>
    <n v="15000"/>
    <m/>
    <m/>
    <m/>
    <n v="15000"/>
    <m/>
    <m/>
    <m/>
    <m/>
    <n v="0"/>
    <n v="75000"/>
    <s v="SI"/>
    <n v="0"/>
  </r>
  <r>
    <s v="001 Dirección y Coordinación"/>
    <s v="Dirección y Coordinación"/>
    <x v="0"/>
    <s v="1.1.3) Asistencia técnica para el desarrollo informático de la Plataforma de Seguimiento. Incluye los módulos Participación Socio Política, Ficha técnica, Serie de datos, Comparación de indicadores, Seguimiento a sentencias internacionales y nacionales, Seguimiento a leyes e iniciativas de leyes, Clasificador Presupuestario con Enfoque de Género (CPEG) y PNPDIM. (2*11*16000)"/>
    <m/>
    <m/>
    <m/>
    <s v="081"/>
    <m/>
    <n v="61"/>
    <m/>
    <s v="Dirección de Informática"/>
    <n v="39225"/>
    <m/>
    <n v="40775"/>
    <m/>
    <m/>
    <m/>
    <m/>
    <m/>
    <m/>
    <m/>
    <m/>
    <m/>
    <m/>
    <m/>
    <m/>
    <m/>
    <m/>
    <m/>
    <m/>
    <m/>
    <m/>
    <m/>
    <m/>
    <m/>
    <m/>
    <m/>
    <m/>
    <m/>
    <m/>
    <m/>
    <m/>
    <m/>
    <m/>
    <m/>
    <m/>
    <m/>
    <m/>
    <m/>
    <m/>
    <m/>
    <m/>
    <m/>
    <m/>
    <m/>
    <m/>
    <m/>
    <m/>
    <m/>
    <m/>
    <m/>
    <m/>
    <m/>
    <m/>
    <m/>
    <m/>
    <m/>
    <m/>
    <m/>
    <m/>
    <m/>
    <m/>
    <m/>
    <m/>
    <m/>
    <m/>
    <m/>
    <m/>
    <m/>
    <m/>
    <m/>
    <m/>
    <m/>
    <m/>
    <m/>
    <m/>
    <m/>
    <m/>
    <m/>
    <m/>
    <m/>
    <m/>
    <m/>
    <m/>
    <n v="80000"/>
    <n v="16000"/>
    <n v="16000"/>
    <n v="16000"/>
    <n v="16000"/>
    <n v="64000"/>
    <n v="16000"/>
    <m/>
    <m/>
    <m/>
    <n v="16000"/>
    <m/>
    <m/>
    <m/>
    <m/>
    <n v="0"/>
    <n v="80000"/>
    <s v="SI"/>
    <n v="0"/>
  </r>
  <r>
    <s v="001 Dirección y Coordinación"/>
    <s v="Dirección y Coordinación"/>
    <x v="0"/>
    <s v="1.1.4) Asistencia técnica para la consolidación e integración de las plataformas y sus respectivos módulos al sistema de Seguimiento y Evaluación (12*17000) "/>
    <m/>
    <m/>
    <m/>
    <s v="081"/>
    <m/>
    <n v="61"/>
    <m/>
    <s v="Dirección de Informática"/>
    <n v="103485"/>
    <m/>
    <n v="40225"/>
    <m/>
    <m/>
    <m/>
    <m/>
    <m/>
    <n v="16806"/>
    <m/>
    <m/>
    <m/>
    <m/>
    <m/>
    <m/>
    <m/>
    <m/>
    <m/>
    <m/>
    <m/>
    <m/>
    <m/>
    <m/>
    <m/>
    <m/>
    <m/>
    <m/>
    <m/>
    <m/>
    <m/>
    <m/>
    <m/>
    <m/>
    <m/>
    <m/>
    <m/>
    <m/>
    <m/>
    <m/>
    <m/>
    <m/>
    <m/>
    <m/>
    <m/>
    <m/>
    <m/>
    <m/>
    <m/>
    <m/>
    <m/>
    <m/>
    <m/>
    <m/>
    <m/>
    <m/>
    <m/>
    <m/>
    <m/>
    <m/>
    <m/>
    <m/>
    <m/>
    <m/>
    <m/>
    <m/>
    <m/>
    <m/>
    <m/>
    <m/>
    <m/>
    <m/>
    <m/>
    <m/>
    <m/>
    <m/>
    <m/>
    <m/>
    <m/>
    <m/>
    <m/>
    <m/>
    <m/>
    <m/>
    <n v="160516"/>
    <n v="15710"/>
    <n v="16000"/>
    <n v="16000"/>
    <n v="16000"/>
    <n v="63710"/>
    <n v="16000"/>
    <n v="16000"/>
    <n v="16000"/>
    <n v="16000"/>
    <n v="64000"/>
    <n v="16000"/>
    <n v="16806"/>
    <m/>
    <m/>
    <n v="32806"/>
    <n v="160516"/>
    <s v="SI"/>
    <n v="0"/>
  </r>
  <r>
    <s v="001 Dirección y Coordinación"/>
    <s v="Dirección y Coordinación"/>
    <x v="0"/>
    <s v="1.1.7) Adquisición de equipo de cómputo para el funcionamiento e Implementación del Sistema de Seguimiento y Evaluación de la PNPDIM"/>
    <s v="Servidor"/>
    <n v="1"/>
    <s v="Unidad"/>
    <n v="328"/>
    <n v="157563"/>
    <n v="61"/>
    <m/>
    <s v="Dirección de Informática"/>
    <n v="0"/>
    <m/>
    <m/>
    <m/>
    <m/>
    <m/>
    <n v="97522"/>
    <m/>
    <n v="93185"/>
    <m/>
    <m/>
    <m/>
    <m/>
    <m/>
    <m/>
    <m/>
    <m/>
    <m/>
    <m/>
    <m/>
    <m/>
    <m/>
    <m/>
    <m/>
    <m/>
    <m/>
    <m/>
    <m/>
    <m/>
    <m/>
    <m/>
    <m/>
    <m/>
    <m/>
    <m/>
    <m/>
    <m/>
    <m/>
    <m/>
    <m/>
    <m/>
    <m/>
    <m/>
    <m/>
    <m/>
    <m/>
    <m/>
    <m/>
    <m/>
    <m/>
    <m/>
    <m/>
    <m/>
    <m/>
    <m/>
    <m/>
    <m/>
    <m/>
    <m/>
    <m/>
    <m/>
    <m/>
    <m/>
    <m/>
    <m/>
    <m/>
    <m/>
    <m/>
    <m/>
    <m/>
    <m/>
    <m/>
    <m/>
    <m/>
    <m/>
    <m/>
    <m/>
    <m/>
    <m/>
    <m/>
    <m/>
    <m/>
    <m/>
    <n v="190707"/>
    <m/>
    <m/>
    <m/>
    <m/>
    <n v="0"/>
    <m/>
    <n v="190707"/>
    <m/>
    <m/>
    <n v="190707"/>
    <m/>
    <m/>
    <m/>
    <m/>
    <n v="0"/>
    <n v="190707"/>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Apoyo para el proceso de actualización de la política nacional de promoción y desarrollo integral de las mujeres -PNPDIM-"/>
    <m/>
    <m/>
    <m/>
    <n v="133"/>
    <m/>
    <n v="11"/>
    <m/>
    <s v="Dirección de Informática"/>
    <n v="0"/>
    <m/>
    <m/>
    <m/>
    <m/>
    <m/>
    <m/>
    <m/>
    <m/>
    <m/>
    <m/>
    <m/>
    <m/>
    <m/>
    <m/>
    <m/>
    <m/>
    <m/>
    <n v="5813"/>
    <m/>
    <m/>
    <m/>
    <m/>
    <m/>
    <m/>
    <m/>
    <m/>
    <m/>
    <m/>
    <m/>
    <m/>
    <m/>
    <m/>
    <m/>
    <m/>
    <m/>
    <m/>
    <m/>
    <m/>
    <m/>
    <m/>
    <m/>
    <m/>
    <m/>
    <m/>
    <m/>
    <m/>
    <m/>
    <m/>
    <m/>
    <m/>
    <m/>
    <m/>
    <m/>
    <m/>
    <m/>
    <m/>
    <m/>
    <m/>
    <m/>
    <m/>
    <m/>
    <m/>
    <m/>
    <m/>
    <m/>
    <m/>
    <m/>
    <m/>
    <m/>
    <m/>
    <m/>
    <m/>
    <m/>
    <m/>
    <m/>
    <m/>
    <m/>
    <m/>
    <m/>
    <m/>
    <m/>
    <m/>
    <n v="5813"/>
    <m/>
    <m/>
    <m/>
    <m/>
    <n v="0"/>
    <n v="1613"/>
    <m/>
    <m/>
    <m/>
    <n v="1613"/>
    <m/>
    <n v="2100"/>
    <n v="2100"/>
    <m/>
    <n v="4200"/>
    <n v="5813"/>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Apoyo para el proceso de actualización de la política nacional de promoción y desarrollo integral de las mujeres -PNPDIM-"/>
    <m/>
    <m/>
    <m/>
    <n v="136"/>
    <m/>
    <n v="11"/>
    <m/>
    <s v="Dirección de Informática"/>
    <n v="0"/>
    <m/>
    <m/>
    <m/>
    <m/>
    <m/>
    <m/>
    <m/>
    <m/>
    <m/>
    <m/>
    <m/>
    <m/>
    <m/>
    <m/>
    <m/>
    <m/>
    <m/>
    <n v="6300"/>
    <m/>
    <m/>
    <m/>
    <m/>
    <m/>
    <m/>
    <m/>
    <m/>
    <m/>
    <m/>
    <m/>
    <m/>
    <m/>
    <m/>
    <m/>
    <m/>
    <m/>
    <m/>
    <m/>
    <m/>
    <m/>
    <m/>
    <m/>
    <m/>
    <m/>
    <m/>
    <m/>
    <m/>
    <m/>
    <m/>
    <m/>
    <m/>
    <m/>
    <m/>
    <m/>
    <m/>
    <m/>
    <m/>
    <m/>
    <m/>
    <m/>
    <m/>
    <m/>
    <m/>
    <m/>
    <m/>
    <m/>
    <m/>
    <m/>
    <m/>
    <m/>
    <m/>
    <m/>
    <m/>
    <m/>
    <m/>
    <m/>
    <m/>
    <m/>
    <m/>
    <m/>
    <m/>
    <m/>
    <m/>
    <n v="6300"/>
    <m/>
    <m/>
    <m/>
    <m/>
    <n v="0"/>
    <m/>
    <m/>
    <m/>
    <m/>
    <n v="0"/>
    <n v="2100"/>
    <n v="2100"/>
    <n v="2100"/>
    <m/>
    <n v="6300"/>
    <n v="6300"/>
    <s v="SI"/>
    <n v="0"/>
  </r>
  <r>
    <s v="001 Dirección y Coordinación"/>
    <s v="Dirección y Coordinación"/>
    <x v="0"/>
    <s v="Identificar y gestionar recursos técnicos y financieros según las lineas de cooperación del donante que apoyan al cumplimiento del mandato institucional de la SEPREM"/>
    <s v="Refacción "/>
    <n v="20"/>
    <s v="Ración"/>
    <n v="211"/>
    <n v="3552"/>
    <n v="11"/>
    <n v="90"/>
    <s v="Unidad de Cooperación"/>
    <n v="1800"/>
    <m/>
    <m/>
    <m/>
    <m/>
    <m/>
    <m/>
    <m/>
    <m/>
    <m/>
    <m/>
    <m/>
    <m/>
    <m/>
    <m/>
    <m/>
    <m/>
    <n v="-720"/>
    <m/>
    <m/>
    <m/>
    <m/>
    <m/>
    <m/>
    <m/>
    <m/>
    <m/>
    <m/>
    <m/>
    <m/>
    <m/>
    <m/>
    <m/>
    <m/>
    <m/>
    <m/>
    <m/>
    <m/>
    <m/>
    <n v="-802"/>
    <m/>
    <m/>
    <m/>
    <m/>
    <m/>
    <m/>
    <m/>
    <m/>
    <m/>
    <m/>
    <m/>
    <m/>
    <m/>
    <m/>
    <m/>
    <m/>
    <m/>
    <m/>
    <m/>
    <m/>
    <m/>
    <m/>
    <m/>
    <m/>
    <m/>
    <m/>
    <m/>
    <m/>
    <m/>
    <m/>
    <m/>
    <m/>
    <m/>
    <m/>
    <m/>
    <m/>
    <m/>
    <m/>
    <m/>
    <m/>
    <m/>
    <m/>
    <m/>
    <n v="1178"/>
    <n v="0"/>
    <n v="0"/>
    <n v="1178"/>
    <m/>
    <n v="1178"/>
    <n v="0"/>
    <n v="0"/>
    <n v="0"/>
    <n v="0"/>
    <n v="0"/>
    <n v="0"/>
    <n v="0"/>
    <n v="0"/>
    <n v="0"/>
    <n v="0"/>
    <n v="1178"/>
    <s v="SI"/>
    <n v="0"/>
  </r>
  <r>
    <s v="001 Dirección y Coordinación"/>
    <s v="Dirección y Coordinación"/>
    <x v="0"/>
    <s v="Identificar y gestionar recursos técnicos y financieros según las lineas de cooperación del donante que apoyan al cumplimiento del mandato institucional de la SEPREM"/>
    <s v="Refacción "/>
    <n v="10"/>
    <s v="Ración"/>
    <n v="211"/>
    <n v="3552"/>
    <n v="11"/>
    <n v="90"/>
    <s v="Unidad de Cooperación"/>
    <n v="900"/>
    <m/>
    <m/>
    <m/>
    <m/>
    <m/>
    <m/>
    <m/>
    <m/>
    <m/>
    <m/>
    <m/>
    <m/>
    <m/>
    <m/>
    <m/>
    <m/>
    <n v="-900"/>
    <m/>
    <m/>
    <m/>
    <m/>
    <m/>
    <m/>
    <m/>
    <m/>
    <m/>
    <m/>
    <m/>
    <m/>
    <m/>
    <m/>
    <m/>
    <m/>
    <m/>
    <m/>
    <m/>
    <m/>
    <m/>
    <m/>
    <m/>
    <m/>
    <m/>
    <m/>
    <m/>
    <m/>
    <m/>
    <m/>
    <m/>
    <m/>
    <m/>
    <m/>
    <m/>
    <m/>
    <m/>
    <m/>
    <m/>
    <m/>
    <m/>
    <m/>
    <m/>
    <m/>
    <m/>
    <m/>
    <m/>
    <m/>
    <m/>
    <m/>
    <m/>
    <m/>
    <m/>
    <m/>
    <m/>
    <m/>
    <m/>
    <m/>
    <m/>
    <m/>
    <m/>
    <m/>
    <m/>
    <m/>
    <m/>
    <n v="0"/>
    <n v="0"/>
    <n v="0"/>
    <n v="0"/>
    <n v="0"/>
    <n v="0"/>
    <m/>
    <n v="0"/>
    <n v="0"/>
    <n v="0"/>
    <n v="0"/>
    <n v="0"/>
    <n v="0"/>
    <n v="0"/>
    <n v="0"/>
    <n v="0"/>
    <n v="0"/>
    <s v="SI"/>
    <n v="0"/>
  </r>
  <r>
    <s v="001 Dirección y Coordinación"/>
    <s v="Dirección y Coordinación"/>
    <x v="0"/>
    <s v="Identificar y gestionar recursos técnicos y financieros según las lineas de cooperación del donante que apoyan al cumplimiento del mandato institucional de la SEPREM"/>
    <s v="Desayuno"/>
    <n v="76"/>
    <s v="Ración"/>
    <n v="211"/>
    <n v="5325"/>
    <n v="11"/>
    <n v="82"/>
    <s v="Unidad de Cooperación"/>
    <n v="0"/>
    <m/>
    <m/>
    <m/>
    <m/>
    <m/>
    <m/>
    <m/>
    <m/>
    <m/>
    <m/>
    <m/>
    <m/>
    <m/>
    <m/>
    <m/>
    <m/>
    <m/>
    <m/>
    <m/>
    <m/>
    <m/>
    <m/>
    <m/>
    <m/>
    <m/>
    <m/>
    <m/>
    <m/>
    <m/>
    <m/>
    <m/>
    <m/>
    <m/>
    <m/>
    <m/>
    <m/>
    <m/>
    <m/>
    <m/>
    <n v="6202"/>
    <m/>
    <m/>
    <m/>
    <m/>
    <m/>
    <m/>
    <m/>
    <m/>
    <m/>
    <m/>
    <m/>
    <m/>
    <m/>
    <m/>
    <m/>
    <m/>
    <m/>
    <m/>
    <m/>
    <m/>
    <m/>
    <m/>
    <m/>
    <m/>
    <m/>
    <m/>
    <m/>
    <m/>
    <n v="-1343"/>
    <m/>
    <m/>
    <m/>
    <m/>
    <m/>
    <m/>
    <m/>
    <m/>
    <m/>
    <m/>
    <m/>
    <m/>
    <m/>
    <n v="4859"/>
    <n v="0"/>
    <n v="0"/>
    <n v="0"/>
    <n v="0"/>
    <n v="0"/>
    <n v="0"/>
    <n v="0"/>
    <n v="4859"/>
    <n v="0"/>
    <n v="4859"/>
    <n v="0"/>
    <n v="0"/>
    <n v="0"/>
    <n v="0"/>
    <n v="0"/>
    <n v="4859"/>
    <s v="SI"/>
    <n v="0"/>
  </r>
  <r>
    <s v="001 Dirección y Coordinación"/>
    <s v="Dirección y Coordinación"/>
    <x v="0"/>
    <s v="Identificar y gestionar recursos técnicos y financieros según las lineas de cooperación del donante que apoyan al cumplimiento del mandato institucional de la SEPREM"/>
    <m/>
    <m/>
    <m/>
    <n v="133"/>
    <m/>
    <n v="11"/>
    <m/>
    <s v="Unidad de Cooperación"/>
    <n v="60"/>
    <m/>
    <m/>
    <m/>
    <m/>
    <m/>
    <m/>
    <m/>
    <m/>
    <m/>
    <m/>
    <m/>
    <m/>
    <m/>
    <m/>
    <m/>
    <m/>
    <n v="-60"/>
    <m/>
    <m/>
    <m/>
    <m/>
    <m/>
    <m/>
    <m/>
    <m/>
    <m/>
    <m/>
    <m/>
    <m/>
    <m/>
    <m/>
    <m/>
    <m/>
    <m/>
    <m/>
    <m/>
    <m/>
    <m/>
    <m/>
    <m/>
    <m/>
    <m/>
    <m/>
    <m/>
    <m/>
    <m/>
    <m/>
    <m/>
    <m/>
    <m/>
    <m/>
    <m/>
    <m/>
    <m/>
    <m/>
    <m/>
    <m/>
    <m/>
    <m/>
    <m/>
    <m/>
    <m/>
    <m/>
    <m/>
    <m/>
    <m/>
    <m/>
    <m/>
    <m/>
    <m/>
    <m/>
    <m/>
    <m/>
    <m/>
    <m/>
    <m/>
    <m/>
    <m/>
    <m/>
    <m/>
    <m/>
    <m/>
    <n v="0"/>
    <m/>
    <m/>
    <m/>
    <m/>
    <n v="0"/>
    <m/>
    <n v="0"/>
    <n v="0"/>
    <n v="0"/>
    <n v="0"/>
    <m/>
    <n v="0"/>
    <n v="0"/>
    <n v="0"/>
    <n v="0"/>
    <n v="0"/>
    <s v="SI"/>
    <n v="0"/>
  </r>
  <r>
    <s v="001 Dirección y Coordinación"/>
    <s v="Dirección y Coordinación"/>
    <x v="0"/>
    <s v="Informar y rendir cuentas sobre la implementación y ejecución de recursos técnicos y financieros aprobados"/>
    <s v="Almuerzo"/>
    <n v="16"/>
    <s v="Ración"/>
    <n v="211"/>
    <n v="3503"/>
    <n v="11"/>
    <n v="140"/>
    <s v="Unidad de Cooperación"/>
    <n v="2240"/>
    <m/>
    <m/>
    <m/>
    <m/>
    <m/>
    <m/>
    <m/>
    <m/>
    <m/>
    <m/>
    <m/>
    <m/>
    <m/>
    <m/>
    <m/>
    <m/>
    <n v="-2240"/>
    <m/>
    <m/>
    <m/>
    <m/>
    <m/>
    <m/>
    <m/>
    <m/>
    <m/>
    <m/>
    <m/>
    <m/>
    <m/>
    <m/>
    <m/>
    <m/>
    <m/>
    <m/>
    <m/>
    <m/>
    <m/>
    <m/>
    <m/>
    <m/>
    <m/>
    <m/>
    <m/>
    <m/>
    <m/>
    <m/>
    <m/>
    <m/>
    <m/>
    <m/>
    <m/>
    <m/>
    <m/>
    <m/>
    <m/>
    <m/>
    <m/>
    <m/>
    <m/>
    <m/>
    <m/>
    <m/>
    <m/>
    <m/>
    <m/>
    <m/>
    <m/>
    <m/>
    <m/>
    <m/>
    <m/>
    <m/>
    <m/>
    <m/>
    <m/>
    <m/>
    <m/>
    <m/>
    <m/>
    <m/>
    <m/>
    <n v="0"/>
    <n v="0"/>
    <n v="0"/>
    <n v="0"/>
    <n v="0"/>
    <n v="0"/>
    <n v="0"/>
    <n v="0"/>
    <n v="0"/>
    <n v="0"/>
    <n v="0"/>
    <m/>
    <m/>
    <m/>
    <n v="0"/>
    <n v="0"/>
    <n v="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Apoyo en los talleres regionales con el personal técnico de la seprem, para el proceso de actualización de la Política Nacional de Promoción y Desarrollo Integral de las Mujeres -PNPDIM-"/>
    <m/>
    <m/>
    <m/>
    <n v="133"/>
    <m/>
    <n v="11"/>
    <m/>
    <s v="Unidad de Cooperación"/>
    <n v="0"/>
    <m/>
    <m/>
    <m/>
    <m/>
    <m/>
    <m/>
    <m/>
    <m/>
    <m/>
    <m/>
    <m/>
    <m/>
    <m/>
    <m/>
    <m/>
    <m/>
    <m/>
    <n v="6360"/>
    <m/>
    <m/>
    <m/>
    <m/>
    <m/>
    <m/>
    <m/>
    <m/>
    <m/>
    <m/>
    <m/>
    <m/>
    <m/>
    <m/>
    <m/>
    <m/>
    <m/>
    <m/>
    <m/>
    <m/>
    <m/>
    <m/>
    <m/>
    <m/>
    <m/>
    <m/>
    <m/>
    <m/>
    <m/>
    <m/>
    <m/>
    <m/>
    <m/>
    <m/>
    <m/>
    <m/>
    <m/>
    <m/>
    <m/>
    <m/>
    <m/>
    <m/>
    <m/>
    <m/>
    <m/>
    <m/>
    <m/>
    <m/>
    <m/>
    <m/>
    <m/>
    <m/>
    <m/>
    <m/>
    <m/>
    <m/>
    <m/>
    <m/>
    <m/>
    <m/>
    <m/>
    <m/>
    <m/>
    <m/>
    <n v="6360"/>
    <m/>
    <m/>
    <m/>
    <m/>
    <n v="0"/>
    <n v="6360"/>
    <m/>
    <m/>
    <m/>
    <n v="6360"/>
    <m/>
    <m/>
    <m/>
    <m/>
    <n v="0"/>
    <n v="6360"/>
    <s v="SI"/>
    <n v="0"/>
  </r>
  <r>
    <s v="001 Dirección y Coordinación"/>
    <s v="Dirección y Coordinación"/>
    <x v="0"/>
    <s v="Contratación de auditoria externa"/>
    <s v="Servicio de auditoría externa para revisión de ejecución financiera"/>
    <n v="1"/>
    <s v="Unidad"/>
    <n v="184"/>
    <n v="80175"/>
    <n v="61"/>
    <n v="39400"/>
    <s v="Unidad de Cooperación"/>
    <n v="39400"/>
    <m/>
    <m/>
    <m/>
    <m/>
    <m/>
    <n v="210"/>
    <m/>
    <m/>
    <m/>
    <m/>
    <m/>
    <m/>
    <m/>
    <m/>
    <m/>
    <m/>
    <m/>
    <m/>
    <m/>
    <m/>
    <m/>
    <m/>
    <m/>
    <m/>
    <m/>
    <m/>
    <m/>
    <m/>
    <m/>
    <m/>
    <m/>
    <m/>
    <m/>
    <m/>
    <m/>
    <m/>
    <m/>
    <m/>
    <m/>
    <m/>
    <m/>
    <m/>
    <m/>
    <m/>
    <m/>
    <m/>
    <m/>
    <m/>
    <m/>
    <m/>
    <m/>
    <m/>
    <m/>
    <m/>
    <m/>
    <m/>
    <m/>
    <m/>
    <m/>
    <m/>
    <m/>
    <m/>
    <m/>
    <m/>
    <m/>
    <m/>
    <m/>
    <m/>
    <m/>
    <m/>
    <m/>
    <m/>
    <m/>
    <m/>
    <n v="-39610"/>
    <m/>
    <m/>
    <m/>
    <m/>
    <m/>
    <m/>
    <m/>
    <n v="0"/>
    <n v="0"/>
    <n v="0"/>
    <n v="0"/>
    <n v="0"/>
    <n v="0"/>
    <n v="0"/>
    <n v="0"/>
    <n v="0"/>
    <n v="0"/>
    <n v="0"/>
    <n v="0"/>
    <n v="0"/>
    <n v="0"/>
    <m/>
    <n v="0"/>
    <n v="0"/>
    <s v="SI"/>
    <n v="0"/>
  </r>
  <r>
    <s v="001 Dirección y Coordinación"/>
    <s v="Dirección y Coordinación"/>
    <x v="0"/>
    <s v="Reuniones de socialización de avance del proyecto a nivel central y territorial"/>
    <s v="Refacción "/>
    <n v="113"/>
    <s v="Ración"/>
    <n v="211"/>
    <n v="3552"/>
    <n v="61"/>
    <n v="90"/>
    <s v="Unidad de Cooperación"/>
    <n v="10170"/>
    <m/>
    <m/>
    <m/>
    <m/>
    <n v="-10170"/>
    <m/>
    <m/>
    <m/>
    <m/>
    <m/>
    <m/>
    <m/>
    <m/>
    <m/>
    <m/>
    <m/>
    <m/>
    <m/>
    <m/>
    <m/>
    <m/>
    <m/>
    <m/>
    <m/>
    <m/>
    <m/>
    <m/>
    <m/>
    <m/>
    <m/>
    <m/>
    <m/>
    <m/>
    <m/>
    <m/>
    <m/>
    <m/>
    <m/>
    <m/>
    <m/>
    <m/>
    <m/>
    <m/>
    <m/>
    <m/>
    <m/>
    <m/>
    <m/>
    <m/>
    <m/>
    <m/>
    <m/>
    <m/>
    <m/>
    <m/>
    <m/>
    <m/>
    <m/>
    <m/>
    <m/>
    <m/>
    <m/>
    <m/>
    <m/>
    <m/>
    <m/>
    <m/>
    <m/>
    <m/>
    <m/>
    <m/>
    <m/>
    <m/>
    <m/>
    <m/>
    <m/>
    <m/>
    <m/>
    <m/>
    <m/>
    <m/>
    <m/>
    <n v="0"/>
    <n v="0"/>
    <n v="0"/>
    <n v="0"/>
    <n v="0"/>
    <n v="0"/>
    <n v="0"/>
    <n v="0"/>
    <n v="0"/>
    <n v="0"/>
    <n v="0"/>
    <n v="0"/>
    <n v="0"/>
    <n v="0"/>
    <m/>
    <n v="0"/>
    <n v="0"/>
    <s v="SI"/>
    <n v="0"/>
  </r>
  <r>
    <s v="001 Dirección y Coordinación"/>
    <s v="Dirección y Coordinación"/>
    <x v="0"/>
    <s v="Reuniones de socialización de avance del proyecto a nivel central y territorial"/>
    <s v="Galleta"/>
    <n v="11"/>
    <s v="Paquete"/>
    <n v="211"/>
    <n v="49195"/>
    <n v="61"/>
    <n v="11"/>
    <s v="Unidad de Cooperación"/>
    <n v="121"/>
    <m/>
    <m/>
    <m/>
    <m/>
    <n v="-121"/>
    <m/>
    <m/>
    <m/>
    <m/>
    <m/>
    <m/>
    <m/>
    <m/>
    <m/>
    <m/>
    <m/>
    <m/>
    <m/>
    <m/>
    <m/>
    <m/>
    <m/>
    <m/>
    <m/>
    <m/>
    <m/>
    <m/>
    <m/>
    <m/>
    <m/>
    <m/>
    <m/>
    <m/>
    <m/>
    <m/>
    <m/>
    <m/>
    <m/>
    <m/>
    <m/>
    <m/>
    <m/>
    <m/>
    <m/>
    <m/>
    <m/>
    <m/>
    <m/>
    <m/>
    <m/>
    <m/>
    <m/>
    <m/>
    <m/>
    <m/>
    <m/>
    <m/>
    <m/>
    <m/>
    <m/>
    <m/>
    <m/>
    <m/>
    <m/>
    <m/>
    <m/>
    <m/>
    <m/>
    <m/>
    <m/>
    <m/>
    <m/>
    <m/>
    <m/>
    <m/>
    <m/>
    <m/>
    <m/>
    <m/>
    <m/>
    <m/>
    <m/>
    <n v="0"/>
    <n v="0"/>
    <n v="0"/>
    <n v="0"/>
    <n v="0"/>
    <n v="0"/>
    <n v="0"/>
    <n v="0"/>
    <n v="0"/>
    <n v="0"/>
    <n v="0"/>
    <n v="0"/>
    <n v="0"/>
    <n v="0"/>
    <m/>
    <n v="0"/>
    <n v="0"/>
    <s v="SI"/>
    <n v="0"/>
  </r>
  <r>
    <s v="001 Dirección y Coordinación"/>
    <s v="Dirección y Coordinación"/>
    <x v="0"/>
    <s v="Reuniones de socialización de avance del proyecto a nivel central y territorial"/>
    <s v="Almuerzo"/>
    <n v="110"/>
    <s v="Ración"/>
    <n v="211"/>
    <n v="3503"/>
    <n v="61"/>
    <n v="140"/>
    <s v="Unidad de Cooperación"/>
    <n v="15400"/>
    <m/>
    <m/>
    <m/>
    <m/>
    <n v="-15400"/>
    <m/>
    <m/>
    <m/>
    <m/>
    <m/>
    <m/>
    <m/>
    <m/>
    <m/>
    <m/>
    <m/>
    <m/>
    <m/>
    <m/>
    <m/>
    <m/>
    <m/>
    <m/>
    <m/>
    <m/>
    <m/>
    <m/>
    <m/>
    <m/>
    <m/>
    <m/>
    <m/>
    <m/>
    <m/>
    <m/>
    <m/>
    <m/>
    <m/>
    <m/>
    <m/>
    <m/>
    <m/>
    <m/>
    <m/>
    <m/>
    <m/>
    <m/>
    <m/>
    <m/>
    <m/>
    <m/>
    <m/>
    <m/>
    <m/>
    <m/>
    <m/>
    <m/>
    <m/>
    <m/>
    <m/>
    <m/>
    <m/>
    <m/>
    <m/>
    <m/>
    <m/>
    <m/>
    <m/>
    <m/>
    <m/>
    <m/>
    <m/>
    <m/>
    <m/>
    <m/>
    <m/>
    <m/>
    <m/>
    <m/>
    <m/>
    <m/>
    <m/>
    <n v="0"/>
    <n v="0"/>
    <n v="0"/>
    <n v="0"/>
    <n v="0"/>
    <n v="0"/>
    <n v="0"/>
    <n v="0"/>
    <n v="0"/>
    <n v="0"/>
    <n v="0"/>
    <n v="0"/>
    <n v="0"/>
    <n v="0"/>
    <m/>
    <n v="0"/>
    <n v="0"/>
    <s v="SI"/>
    <n v="0"/>
  </r>
  <r>
    <s v="001 Dirección y Coordinación"/>
    <s v="Dirección y Coordinación"/>
    <x v="0"/>
    <s v="Reuniones de socialización de avance del proyecto a nivel central y territorial"/>
    <s v="Cena"/>
    <n v="52"/>
    <s v="Ración"/>
    <n v="211"/>
    <n v="26395"/>
    <n v="61"/>
    <n v="100"/>
    <s v="Unidad de Cooperación"/>
    <n v="5200"/>
    <m/>
    <m/>
    <m/>
    <m/>
    <n v="-5200"/>
    <m/>
    <m/>
    <m/>
    <m/>
    <m/>
    <m/>
    <m/>
    <m/>
    <m/>
    <m/>
    <m/>
    <m/>
    <m/>
    <m/>
    <m/>
    <m/>
    <m/>
    <m/>
    <m/>
    <m/>
    <m/>
    <m/>
    <m/>
    <m/>
    <m/>
    <m/>
    <m/>
    <m/>
    <m/>
    <m/>
    <m/>
    <m/>
    <m/>
    <m/>
    <m/>
    <m/>
    <m/>
    <m/>
    <m/>
    <m/>
    <m/>
    <m/>
    <m/>
    <m/>
    <m/>
    <m/>
    <m/>
    <m/>
    <m/>
    <m/>
    <m/>
    <m/>
    <m/>
    <m/>
    <m/>
    <m/>
    <m/>
    <m/>
    <m/>
    <m/>
    <m/>
    <m/>
    <m/>
    <m/>
    <m/>
    <m/>
    <m/>
    <m/>
    <m/>
    <m/>
    <m/>
    <m/>
    <m/>
    <m/>
    <m/>
    <m/>
    <m/>
    <n v="0"/>
    <n v="0"/>
    <n v="0"/>
    <n v="0"/>
    <n v="0"/>
    <n v="0"/>
    <n v="0"/>
    <n v="0"/>
    <n v="0"/>
    <n v="0"/>
    <n v="0"/>
    <n v="0"/>
    <n v="0"/>
    <n v="0"/>
    <m/>
    <n v="0"/>
    <n v="0"/>
    <s v="SI"/>
    <n v="0"/>
  </r>
  <r>
    <s v="001 Dirección y Coordinación"/>
    <s v="Dirección y Coordinación"/>
    <x v="0"/>
    <s v="Reuniones de socialización de avance del proyecto a nivel central y territorial"/>
    <s v="Desayuno"/>
    <n v="52"/>
    <s v="Ración"/>
    <n v="211"/>
    <n v="5325"/>
    <n v="61"/>
    <n v="110"/>
    <s v="Unidad de Cooperación"/>
    <n v="5720"/>
    <m/>
    <m/>
    <m/>
    <m/>
    <n v="-5720"/>
    <m/>
    <m/>
    <m/>
    <m/>
    <m/>
    <m/>
    <m/>
    <m/>
    <m/>
    <m/>
    <m/>
    <m/>
    <m/>
    <m/>
    <m/>
    <m/>
    <m/>
    <m/>
    <m/>
    <m/>
    <m/>
    <m/>
    <m/>
    <m/>
    <m/>
    <m/>
    <m/>
    <m/>
    <m/>
    <m/>
    <m/>
    <m/>
    <m/>
    <m/>
    <m/>
    <m/>
    <m/>
    <m/>
    <m/>
    <m/>
    <m/>
    <m/>
    <m/>
    <m/>
    <m/>
    <m/>
    <m/>
    <m/>
    <m/>
    <m/>
    <m/>
    <m/>
    <m/>
    <m/>
    <m/>
    <m/>
    <m/>
    <m/>
    <m/>
    <m/>
    <m/>
    <m/>
    <m/>
    <m/>
    <m/>
    <m/>
    <m/>
    <m/>
    <m/>
    <m/>
    <m/>
    <m/>
    <m/>
    <m/>
    <m/>
    <m/>
    <m/>
    <n v="0"/>
    <n v="0"/>
    <n v="0"/>
    <n v="0"/>
    <n v="0"/>
    <n v="0"/>
    <n v="0"/>
    <n v="0"/>
    <n v="0"/>
    <n v="0"/>
    <n v="0"/>
    <n v="0"/>
    <n v="0"/>
    <n v="0"/>
    <m/>
    <n v="0"/>
    <n v="0"/>
    <s v="SI"/>
    <n v="0"/>
  </r>
  <r>
    <s v="001 Dirección y Coordinación"/>
    <s v="Dirección y Coordinación"/>
    <x v="0"/>
    <s v="Reuniones de socialización de avance del proyecto a nivel central y territorial"/>
    <m/>
    <m/>
    <m/>
    <n v="199"/>
    <m/>
    <n v="61"/>
    <m/>
    <s v="Unidad de Cooperación"/>
    <n v="11960"/>
    <m/>
    <m/>
    <m/>
    <m/>
    <n v="-11960"/>
    <m/>
    <m/>
    <m/>
    <m/>
    <m/>
    <m/>
    <m/>
    <m/>
    <m/>
    <m/>
    <m/>
    <m/>
    <m/>
    <m/>
    <m/>
    <m/>
    <m/>
    <m/>
    <m/>
    <m/>
    <m/>
    <m/>
    <m/>
    <m/>
    <m/>
    <m/>
    <m/>
    <m/>
    <m/>
    <m/>
    <m/>
    <m/>
    <m/>
    <m/>
    <m/>
    <m/>
    <m/>
    <m/>
    <m/>
    <m/>
    <m/>
    <m/>
    <m/>
    <m/>
    <m/>
    <m/>
    <m/>
    <m/>
    <m/>
    <m/>
    <m/>
    <m/>
    <m/>
    <m/>
    <m/>
    <m/>
    <m/>
    <m/>
    <m/>
    <m/>
    <m/>
    <m/>
    <m/>
    <m/>
    <m/>
    <m/>
    <m/>
    <m/>
    <m/>
    <m/>
    <m/>
    <m/>
    <m/>
    <m/>
    <m/>
    <m/>
    <m/>
    <n v="0"/>
    <n v="0"/>
    <n v="0"/>
    <n v="0"/>
    <n v="0"/>
    <n v="0"/>
    <n v="0"/>
    <n v="0"/>
    <n v="0"/>
    <n v="0"/>
    <n v="0"/>
    <n v="0"/>
    <n v="0"/>
    <n v="0"/>
    <m/>
    <n v="0"/>
    <n v="0"/>
    <s v="SI"/>
    <n v="0"/>
  </r>
  <r>
    <s v="001 Dirección y Coordinación"/>
    <s v="Dirección y Coordinación"/>
    <x v="0"/>
    <s v="Gestionar la informacion pública de conformidad con la ley y procedimientos internos de la Seprem"/>
    <m/>
    <m/>
    <m/>
    <n v="122"/>
    <m/>
    <n v="11"/>
    <m/>
    <s v="Unidad de Información Pública"/>
    <n v="2000"/>
    <m/>
    <m/>
    <m/>
    <m/>
    <m/>
    <m/>
    <m/>
    <m/>
    <m/>
    <m/>
    <m/>
    <m/>
    <m/>
    <m/>
    <m/>
    <m/>
    <m/>
    <m/>
    <m/>
    <m/>
    <m/>
    <m/>
    <m/>
    <m/>
    <m/>
    <m/>
    <m/>
    <m/>
    <m/>
    <m/>
    <m/>
    <m/>
    <m/>
    <m/>
    <m/>
    <m/>
    <m/>
    <m/>
    <m/>
    <m/>
    <n v="-1410"/>
    <m/>
    <m/>
    <m/>
    <m/>
    <m/>
    <m/>
    <m/>
    <m/>
    <m/>
    <m/>
    <m/>
    <m/>
    <m/>
    <m/>
    <m/>
    <m/>
    <m/>
    <m/>
    <m/>
    <m/>
    <m/>
    <m/>
    <m/>
    <m/>
    <m/>
    <m/>
    <m/>
    <m/>
    <m/>
    <m/>
    <m/>
    <m/>
    <m/>
    <m/>
    <m/>
    <m/>
    <m/>
    <m/>
    <m/>
    <m/>
    <m/>
    <n v="590"/>
    <n v="0"/>
    <m/>
    <n v="0"/>
    <n v="0"/>
    <n v="0"/>
    <n v="590"/>
    <m/>
    <m/>
    <m/>
    <n v="590"/>
    <m/>
    <m/>
    <m/>
    <m/>
    <n v="0"/>
    <n v="59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Apoyo en los talleres regionales con el personal técnico de la seprem, para el proceso de actualización de la Política Nacional de Promoción y Desarrollo Integral de las Mujeres -PNPDIM-"/>
    <m/>
    <m/>
    <m/>
    <n v="133"/>
    <m/>
    <n v="11"/>
    <m/>
    <s v="Unidad de Información Pública"/>
    <n v="0"/>
    <m/>
    <m/>
    <m/>
    <m/>
    <m/>
    <m/>
    <m/>
    <m/>
    <m/>
    <m/>
    <m/>
    <m/>
    <m/>
    <m/>
    <m/>
    <m/>
    <m/>
    <n v="4200"/>
    <m/>
    <m/>
    <m/>
    <m/>
    <m/>
    <m/>
    <m/>
    <m/>
    <m/>
    <m/>
    <m/>
    <m/>
    <m/>
    <m/>
    <m/>
    <m/>
    <m/>
    <m/>
    <m/>
    <m/>
    <m/>
    <m/>
    <n v="-4200"/>
    <m/>
    <m/>
    <m/>
    <m/>
    <m/>
    <m/>
    <m/>
    <m/>
    <m/>
    <m/>
    <m/>
    <m/>
    <m/>
    <m/>
    <m/>
    <m/>
    <m/>
    <m/>
    <m/>
    <m/>
    <m/>
    <m/>
    <m/>
    <m/>
    <m/>
    <m/>
    <m/>
    <m/>
    <m/>
    <m/>
    <m/>
    <m/>
    <m/>
    <m/>
    <m/>
    <m/>
    <m/>
    <m/>
    <m/>
    <m/>
    <m/>
    <n v="0"/>
    <m/>
    <m/>
    <m/>
    <m/>
    <n v="0"/>
    <m/>
    <n v="0"/>
    <m/>
    <m/>
    <n v="0"/>
    <m/>
    <m/>
    <m/>
    <m/>
    <n v="0"/>
    <n v="0"/>
    <s v="SI"/>
    <n v="0"/>
  </r>
  <r>
    <s v="001 Dirección y Coordinación"/>
    <s v="Dirección y Coordinación"/>
    <x v="0"/>
    <s v="Análisis y asesoría jurídica en asuntos sometidos a consideración por la Secretaría Presidencial de la Mujer y órganos de la Seprem."/>
    <m/>
    <m/>
    <m/>
    <n v="199"/>
    <m/>
    <n v="11"/>
    <m/>
    <s v="Unidad de Asuntos Jurídicos"/>
    <n v="3000"/>
    <m/>
    <m/>
    <m/>
    <m/>
    <m/>
    <m/>
    <m/>
    <m/>
    <m/>
    <m/>
    <m/>
    <m/>
    <m/>
    <m/>
    <m/>
    <m/>
    <m/>
    <m/>
    <m/>
    <m/>
    <m/>
    <m/>
    <m/>
    <m/>
    <m/>
    <m/>
    <m/>
    <m/>
    <m/>
    <m/>
    <m/>
    <m/>
    <m/>
    <m/>
    <m/>
    <m/>
    <m/>
    <m/>
    <m/>
    <m/>
    <m/>
    <m/>
    <m/>
    <m/>
    <m/>
    <m/>
    <m/>
    <m/>
    <m/>
    <m/>
    <m/>
    <m/>
    <m/>
    <m/>
    <m/>
    <m/>
    <m/>
    <m/>
    <n v="-1000"/>
    <m/>
    <m/>
    <m/>
    <m/>
    <m/>
    <m/>
    <m/>
    <m/>
    <m/>
    <m/>
    <m/>
    <m/>
    <m/>
    <m/>
    <m/>
    <m/>
    <m/>
    <m/>
    <m/>
    <m/>
    <m/>
    <m/>
    <m/>
    <n v="2000"/>
    <m/>
    <m/>
    <m/>
    <m/>
    <n v="0"/>
    <m/>
    <n v="2000"/>
    <m/>
    <m/>
    <n v="2000"/>
    <m/>
    <m/>
    <m/>
    <m/>
    <n v="0"/>
    <n v="200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Apoyo en los talleres regionales con el personal técnico de la seprem, para el proceso de actualización de la Política Nacional de Promoción y Desarrollo Integral de las Mujeres -PNPDIM-"/>
    <m/>
    <m/>
    <m/>
    <n v="133"/>
    <m/>
    <n v="11"/>
    <m/>
    <s v="Unidad de Asuntos Jurídicos"/>
    <n v="0"/>
    <m/>
    <m/>
    <m/>
    <m/>
    <m/>
    <m/>
    <m/>
    <m/>
    <m/>
    <m/>
    <m/>
    <m/>
    <m/>
    <m/>
    <m/>
    <m/>
    <m/>
    <n v="1050"/>
    <m/>
    <m/>
    <m/>
    <m/>
    <m/>
    <m/>
    <m/>
    <m/>
    <m/>
    <m/>
    <m/>
    <m/>
    <m/>
    <m/>
    <m/>
    <m/>
    <m/>
    <m/>
    <m/>
    <m/>
    <m/>
    <m/>
    <m/>
    <m/>
    <m/>
    <m/>
    <m/>
    <m/>
    <m/>
    <m/>
    <m/>
    <m/>
    <m/>
    <m/>
    <m/>
    <m/>
    <m/>
    <m/>
    <m/>
    <m/>
    <m/>
    <m/>
    <m/>
    <m/>
    <m/>
    <m/>
    <m/>
    <m/>
    <m/>
    <m/>
    <m/>
    <m/>
    <m/>
    <m/>
    <m/>
    <m/>
    <m/>
    <m/>
    <m/>
    <m/>
    <m/>
    <m/>
    <m/>
    <m/>
    <n v="1050"/>
    <m/>
    <m/>
    <m/>
    <m/>
    <n v="0"/>
    <m/>
    <m/>
    <m/>
    <n v="1050"/>
    <n v="1050"/>
    <m/>
    <m/>
    <m/>
    <m/>
    <n v="0"/>
    <n v="1050"/>
    <s v="SI"/>
    <n v="0"/>
  </r>
  <r>
    <s v="001 Dirección y Coordinación"/>
    <s v="Dirección y Coordinación"/>
    <x v="0"/>
    <s v="Administración de la nómina Actividad 001"/>
    <m/>
    <m/>
    <m/>
    <n v="11"/>
    <m/>
    <n v="11"/>
    <m/>
    <s v="Dirección de Recursos Humanos"/>
    <n v="3841752"/>
    <m/>
    <m/>
    <m/>
    <m/>
    <m/>
    <m/>
    <m/>
    <m/>
    <m/>
    <m/>
    <m/>
    <m/>
    <m/>
    <m/>
    <m/>
    <m/>
    <m/>
    <m/>
    <m/>
    <m/>
    <m/>
    <m/>
    <m/>
    <m/>
    <m/>
    <m/>
    <m/>
    <m/>
    <m/>
    <m/>
    <m/>
    <m/>
    <m/>
    <m/>
    <m/>
    <m/>
    <m/>
    <m/>
    <m/>
    <m/>
    <m/>
    <m/>
    <m/>
    <m/>
    <m/>
    <m/>
    <m/>
    <m/>
    <m/>
    <m/>
    <m/>
    <m/>
    <m/>
    <m/>
    <m/>
    <m/>
    <m/>
    <m/>
    <m/>
    <m/>
    <m/>
    <m/>
    <m/>
    <m/>
    <m/>
    <m/>
    <m/>
    <m/>
    <n v="-150000"/>
    <m/>
    <m/>
    <m/>
    <m/>
    <m/>
    <m/>
    <m/>
    <m/>
    <m/>
    <m/>
    <m/>
    <m/>
    <m/>
    <n v="3691752"/>
    <n v="278733"/>
    <n v="302097"/>
    <n v="271894"/>
    <n v="291140"/>
    <n v="1143864"/>
    <n v="289633"/>
    <n v="289240"/>
    <n v="302889"/>
    <n v="282749"/>
    <n v="1164511"/>
    <n v="260458"/>
    <n v="253969"/>
    <n v="281000"/>
    <n v="587950"/>
    <n v="1383377"/>
    <n v="3691752"/>
    <s v="SI"/>
    <n v="0"/>
  </r>
  <r>
    <s v="001 Dirección y Coordinación"/>
    <s v="Dirección y Coordinación"/>
    <x v="0"/>
    <s v="Administración de la nómina Actividad 001"/>
    <m/>
    <m/>
    <m/>
    <n v="12"/>
    <m/>
    <n v="11"/>
    <m/>
    <s v="Dirección de Recursos Humanos"/>
    <n v="1467600"/>
    <m/>
    <m/>
    <m/>
    <m/>
    <m/>
    <m/>
    <m/>
    <m/>
    <m/>
    <m/>
    <m/>
    <m/>
    <m/>
    <m/>
    <m/>
    <m/>
    <m/>
    <m/>
    <m/>
    <m/>
    <m/>
    <m/>
    <m/>
    <m/>
    <m/>
    <m/>
    <m/>
    <m/>
    <m/>
    <m/>
    <m/>
    <m/>
    <m/>
    <n v="163535"/>
    <m/>
    <m/>
    <m/>
    <m/>
    <m/>
    <m/>
    <m/>
    <m/>
    <m/>
    <m/>
    <m/>
    <m/>
    <m/>
    <m/>
    <m/>
    <m/>
    <m/>
    <m/>
    <m/>
    <m/>
    <m/>
    <m/>
    <m/>
    <m/>
    <m/>
    <m/>
    <m/>
    <m/>
    <m/>
    <m/>
    <m/>
    <m/>
    <m/>
    <m/>
    <n v="-6000"/>
    <m/>
    <m/>
    <m/>
    <m/>
    <m/>
    <m/>
    <m/>
    <m/>
    <m/>
    <m/>
    <m/>
    <m/>
    <m/>
    <n v="1625135"/>
    <n v="125971"/>
    <n v="133635"/>
    <n v="139200"/>
    <n v="129433"/>
    <n v="528239"/>
    <n v="128497"/>
    <n v="127220"/>
    <n v="132100"/>
    <n v="124100"/>
    <n v="511917"/>
    <n v="114784"/>
    <n v="109700"/>
    <n v="160495"/>
    <n v="200000"/>
    <n v="584979"/>
    <n v="1625135"/>
    <s v="SI"/>
    <n v="0"/>
  </r>
  <r>
    <s v="001 Dirección y Coordinación"/>
    <s v="Dirección y Coordinación"/>
    <x v="0"/>
    <s v="Administración de la nómina Actividad 001"/>
    <m/>
    <m/>
    <m/>
    <n v="13"/>
    <m/>
    <n v="11"/>
    <m/>
    <s v="Dirección de Recursos Humanos"/>
    <n v="4920"/>
    <m/>
    <m/>
    <m/>
    <m/>
    <m/>
    <m/>
    <m/>
    <m/>
    <m/>
    <m/>
    <m/>
    <m/>
    <m/>
    <m/>
    <m/>
    <m/>
    <m/>
    <m/>
    <m/>
    <m/>
    <m/>
    <m/>
    <m/>
    <m/>
    <m/>
    <m/>
    <m/>
    <m/>
    <m/>
    <m/>
    <m/>
    <m/>
    <m/>
    <n v="1770"/>
    <m/>
    <m/>
    <m/>
    <m/>
    <m/>
    <m/>
    <m/>
    <m/>
    <m/>
    <m/>
    <m/>
    <m/>
    <m/>
    <m/>
    <m/>
    <m/>
    <m/>
    <m/>
    <m/>
    <m/>
    <m/>
    <m/>
    <m/>
    <m/>
    <m/>
    <m/>
    <m/>
    <n v="200"/>
    <m/>
    <m/>
    <m/>
    <m/>
    <m/>
    <m/>
    <m/>
    <m/>
    <m/>
    <m/>
    <m/>
    <m/>
    <m/>
    <m/>
    <m/>
    <m/>
    <m/>
    <m/>
    <m/>
    <m/>
    <n v="6890"/>
    <n v="585"/>
    <n v="585"/>
    <n v="585"/>
    <n v="535"/>
    <n v="2290"/>
    <n v="535"/>
    <n v="535"/>
    <n v="535"/>
    <n v="535"/>
    <n v="2140"/>
    <n v="360"/>
    <n v="360"/>
    <n v="890"/>
    <n v="850"/>
    <n v="2460"/>
    <n v="6890"/>
    <s v="SI"/>
    <n v="0"/>
  </r>
  <r>
    <s v="001 Dirección y Coordinación"/>
    <s v="Dirección y Coordinación"/>
    <x v="0"/>
    <s v="Administración de la nómina Actividad 001"/>
    <m/>
    <m/>
    <m/>
    <n v="14"/>
    <m/>
    <n v="11"/>
    <m/>
    <s v="Dirección de Recursos Humanos"/>
    <n v="108000"/>
    <m/>
    <m/>
    <m/>
    <m/>
    <m/>
    <m/>
    <m/>
    <m/>
    <m/>
    <m/>
    <m/>
    <m/>
    <m/>
    <m/>
    <m/>
    <m/>
    <m/>
    <m/>
    <m/>
    <m/>
    <m/>
    <m/>
    <m/>
    <m/>
    <m/>
    <m/>
    <m/>
    <m/>
    <m/>
    <m/>
    <m/>
    <m/>
    <m/>
    <n v="9529"/>
    <m/>
    <m/>
    <m/>
    <m/>
    <m/>
    <m/>
    <m/>
    <m/>
    <m/>
    <m/>
    <m/>
    <m/>
    <m/>
    <m/>
    <m/>
    <m/>
    <m/>
    <m/>
    <m/>
    <m/>
    <m/>
    <m/>
    <m/>
    <m/>
    <m/>
    <m/>
    <m/>
    <m/>
    <m/>
    <m/>
    <m/>
    <m/>
    <m/>
    <m/>
    <n v="-3000"/>
    <m/>
    <m/>
    <m/>
    <m/>
    <m/>
    <m/>
    <m/>
    <m/>
    <m/>
    <m/>
    <m/>
    <m/>
    <m/>
    <n v="114529"/>
    <n v="8613"/>
    <n v="8964"/>
    <n v="8226"/>
    <n v="8851"/>
    <n v="34654"/>
    <n v="8625"/>
    <n v="8625"/>
    <n v="9188"/>
    <n v="8625"/>
    <n v="35063"/>
    <n v="7850"/>
    <n v="7875"/>
    <n v="14500"/>
    <n v="14587"/>
    <n v="44812"/>
    <n v="114529"/>
    <s v="SI"/>
    <n v="0"/>
  </r>
  <r>
    <s v="001 Dirección y Coordinación"/>
    <s v="Dirección y Coordinación"/>
    <x v="0"/>
    <s v="Administración de la nómina Actividad 001"/>
    <m/>
    <m/>
    <m/>
    <n v="15"/>
    <m/>
    <n v="11"/>
    <m/>
    <s v="Dirección de Recursos Humanos"/>
    <n v="2001492"/>
    <m/>
    <m/>
    <m/>
    <m/>
    <m/>
    <m/>
    <m/>
    <m/>
    <m/>
    <m/>
    <m/>
    <m/>
    <m/>
    <m/>
    <m/>
    <m/>
    <m/>
    <m/>
    <m/>
    <m/>
    <m/>
    <m/>
    <m/>
    <m/>
    <m/>
    <m/>
    <m/>
    <m/>
    <m/>
    <m/>
    <m/>
    <m/>
    <m/>
    <m/>
    <m/>
    <m/>
    <m/>
    <m/>
    <m/>
    <m/>
    <m/>
    <m/>
    <m/>
    <m/>
    <m/>
    <m/>
    <m/>
    <m/>
    <m/>
    <m/>
    <m/>
    <m/>
    <m/>
    <m/>
    <m/>
    <m/>
    <m/>
    <m/>
    <m/>
    <m/>
    <m/>
    <m/>
    <m/>
    <m/>
    <m/>
    <m/>
    <m/>
    <m/>
    <n v="-50000"/>
    <m/>
    <m/>
    <m/>
    <m/>
    <m/>
    <m/>
    <m/>
    <m/>
    <m/>
    <m/>
    <m/>
    <m/>
    <m/>
    <n v="1951492"/>
    <n v="150448"/>
    <n v="160605"/>
    <n v="146141"/>
    <n v="152528"/>
    <n v="609722"/>
    <n v="152006"/>
    <n v="149471"/>
    <n v="152866"/>
    <n v="145991"/>
    <n v="600334"/>
    <n v="132265"/>
    <n v="146926"/>
    <n v="231122"/>
    <n v="231123"/>
    <n v="741436"/>
    <n v="1951492"/>
    <s v="SI"/>
    <n v="0"/>
  </r>
  <r>
    <s v="001 Dirección y Coordinación"/>
    <s v="Dirección y Coordinación"/>
    <x v="0"/>
    <s v="Administración de la nómina Actividad 001"/>
    <m/>
    <m/>
    <m/>
    <n v="21"/>
    <m/>
    <n v="11"/>
    <m/>
    <s v="Dirección de Recursos Humanos"/>
    <n v="540000"/>
    <m/>
    <m/>
    <m/>
    <m/>
    <m/>
    <m/>
    <m/>
    <m/>
    <m/>
    <m/>
    <m/>
    <m/>
    <m/>
    <m/>
    <m/>
    <m/>
    <m/>
    <m/>
    <m/>
    <m/>
    <m/>
    <m/>
    <m/>
    <m/>
    <m/>
    <m/>
    <m/>
    <m/>
    <m/>
    <m/>
    <m/>
    <m/>
    <m/>
    <m/>
    <m/>
    <m/>
    <m/>
    <m/>
    <m/>
    <m/>
    <m/>
    <m/>
    <m/>
    <m/>
    <m/>
    <m/>
    <m/>
    <m/>
    <m/>
    <m/>
    <m/>
    <m/>
    <m/>
    <m/>
    <m/>
    <m/>
    <m/>
    <m/>
    <m/>
    <m/>
    <m/>
    <m/>
    <m/>
    <m/>
    <m/>
    <m/>
    <m/>
    <m/>
    <m/>
    <m/>
    <m/>
    <m/>
    <m/>
    <m/>
    <m/>
    <m/>
    <m/>
    <m/>
    <m/>
    <m/>
    <m/>
    <m/>
    <n v="540000"/>
    <n v="45000"/>
    <n v="45000"/>
    <n v="45000"/>
    <n v="45000"/>
    <n v="180000"/>
    <n v="45000"/>
    <n v="45000"/>
    <n v="45000"/>
    <n v="45000"/>
    <n v="180000"/>
    <n v="45000"/>
    <n v="45000"/>
    <n v="45000"/>
    <n v="45000"/>
    <n v="180000"/>
    <n v="540000"/>
    <s v="SI"/>
    <n v="0"/>
  </r>
  <r>
    <s v="001 Dirección y Coordinación"/>
    <s v="Dirección y Coordinación"/>
    <x v="0"/>
    <s v="Administración de la nómina Actividad 001"/>
    <m/>
    <m/>
    <m/>
    <n v="27"/>
    <m/>
    <n v="11"/>
    <m/>
    <s v="Dirección de Recursos Humanos"/>
    <n v="135000"/>
    <m/>
    <m/>
    <m/>
    <m/>
    <m/>
    <m/>
    <m/>
    <m/>
    <m/>
    <m/>
    <m/>
    <m/>
    <m/>
    <m/>
    <m/>
    <m/>
    <m/>
    <m/>
    <m/>
    <m/>
    <m/>
    <m/>
    <m/>
    <m/>
    <m/>
    <m/>
    <m/>
    <m/>
    <m/>
    <m/>
    <m/>
    <m/>
    <m/>
    <m/>
    <m/>
    <m/>
    <m/>
    <m/>
    <m/>
    <m/>
    <m/>
    <m/>
    <m/>
    <m/>
    <m/>
    <m/>
    <m/>
    <m/>
    <m/>
    <m/>
    <m/>
    <m/>
    <m/>
    <m/>
    <m/>
    <m/>
    <m/>
    <m/>
    <m/>
    <m/>
    <m/>
    <m/>
    <m/>
    <m/>
    <m/>
    <m/>
    <m/>
    <m/>
    <m/>
    <m/>
    <m/>
    <m/>
    <m/>
    <m/>
    <m/>
    <m/>
    <m/>
    <m/>
    <m/>
    <m/>
    <m/>
    <m/>
    <n v="135000"/>
    <n v="11250"/>
    <n v="11250"/>
    <n v="11250"/>
    <n v="11250"/>
    <n v="45000"/>
    <n v="11250"/>
    <n v="11250"/>
    <n v="11250"/>
    <n v="11250"/>
    <n v="45000"/>
    <n v="11250"/>
    <n v="11250"/>
    <n v="11250"/>
    <n v="11250"/>
    <n v="45000"/>
    <n v="135000"/>
    <s v="SI"/>
    <n v="0"/>
  </r>
  <r>
    <s v="001 Dirección y Coordinación"/>
    <s v="Dirección y Coordinación"/>
    <x v="0"/>
    <s v="Administración de la nómina Actividad 001"/>
    <m/>
    <m/>
    <m/>
    <n v="29"/>
    <m/>
    <n v="11"/>
    <m/>
    <s v="Dirección de Recursos Humanos"/>
    <n v="2376000"/>
    <m/>
    <m/>
    <m/>
    <m/>
    <m/>
    <m/>
    <m/>
    <m/>
    <m/>
    <m/>
    <m/>
    <m/>
    <m/>
    <m/>
    <m/>
    <m/>
    <m/>
    <m/>
    <m/>
    <m/>
    <m/>
    <m/>
    <m/>
    <m/>
    <m/>
    <m/>
    <m/>
    <m/>
    <m/>
    <m/>
    <m/>
    <m/>
    <m/>
    <m/>
    <m/>
    <m/>
    <m/>
    <m/>
    <m/>
    <m/>
    <m/>
    <m/>
    <m/>
    <m/>
    <m/>
    <m/>
    <m/>
    <m/>
    <m/>
    <m/>
    <m/>
    <m/>
    <m/>
    <m/>
    <m/>
    <m/>
    <m/>
    <m/>
    <m/>
    <m/>
    <m/>
    <m/>
    <m/>
    <m/>
    <m/>
    <m/>
    <m/>
    <m/>
    <m/>
    <m/>
    <m/>
    <m/>
    <m/>
    <m/>
    <m/>
    <m/>
    <m/>
    <m/>
    <m/>
    <m/>
    <m/>
    <m/>
    <n v="2376000"/>
    <n v="198000"/>
    <n v="198000"/>
    <n v="198000"/>
    <n v="198000"/>
    <n v="792000"/>
    <n v="198000"/>
    <n v="198000"/>
    <n v="198000"/>
    <n v="198000"/>
    <n v="792000"/>
    <n v="198000"/>
    <n v="198000"/>
    <n v="198000"/>
    <n v="198000"/>
    <n v="792000"/>
    <n v="2376000"/>
    <s v="SI"/>
    <n v="0"/>
  </r>
  <r>
    <s v="001 Dirección y Coordinación"/>
    <s v="Dirección y Coordinación"/>
    <x v="0"/>
    <s v="Administración de la nómina Actividad 001"/>
    <m/>
    <m/>
    <m/>
    <n v="41"/>
    <m/>
    <n v="11"/>
    <m/>
    <s v="Dirección de Recursos Humanos"/>
    <n v="100000"/>
    <m/>
    <m/>
    <m/>
    <m/>
    <m/>
    <m/>
    <m/>
    <m/>
    <m/>
    <m/>
    <m/>
    <m/>
    <m/>
    <m/>
    <m/>
    <m/>
    <m/>
    <m/>
    <m/>
    <m/>
    <m/>
    <m/>
    <m/>
    <m/>
    <m/>
    <m/>
    <m/>
    <m/>
    <m/>
    <m/>
    <m/>
    <m/>
    <m/>
    <m/>
    <m/>
    <m/>
    <m/>
    <m/>
    <m/>
    <m/>
    <m/>
    <m/>
    <m/>
    <m/>
    <m/>
    <m/>
    <m/>
    <n v="19800"/>
    <m/>
    <m/>
    <m/>
    <m/>
    <m/>
    <m/>
    <m/>
    <m/>
    <m/>
    <m/>
    <m/>
    <m/>
    <m/>
    <m/>
    <m/>
    <m/>
    <m/>
    <m/>
    <m/>
    <m/>
    <m/>
    <m/>
    <m/>
    <m/>
    <m/>
    <m/>
    <m/>
    <m/>
    <m/>
    <m/>
    <m/>
    <m/>
    <m/>
    <m/>
    <n v="119800"/>
    <n v="0"/>
    <n v="10195"/>
    <n v="10614"/>
    <n v="8316"/>
    <n v="29125"/>
    <n v="6267"/>
    <n v="8724"/>
    <n v="10655"/>
    <n v="12473"/>
    <n v="38119"/>
    <n v="13000"/>
    <n v="13100"/>
    <n v="13100"/>
    <n v="13356"/>
    <n v="52556"/>
    <n v="119800"/>
    <s v="SI"/>
    <n v="0"/>
  </r>
  <r>
    <s v="001 Dirección y Coordinación"/>
    <s v="Dirección y Coordinación"/>
    <x v="0"/>
    <s v="Administración de la nómina Actividad 001"/>
    <m/>
    <m/>
    <m/>
    <n v="42"/>
    <m/>
    <n v="11"/>
    <m/>
    <s v="Dirección de Recursos Humanos"/>
    <n v="15000"/>
    <m/>
    <m/>
    <m/>
    <m/>
    <m/>
    <m/>
    <m/>
    <m/>
    <m/>
    <m/>
    <m/>
    <m/>
    <m/>
    <m/>
    <m/>
    <m/>
    <m/>
    <m/>
    <m/>
    <m/>
    <m/>
    <m/>
    <m/>
    <m/>
    <m/>
    <m/>
    <m/>
    <m/>
    <m/>
    <m/>
    <m/>
    <m/>
    <m/>
    <m/>
    <m/>
    <m/>
    <m/>
    <m/>
    <m/>
    <m/>
    <m/>
    <m/>
    <m/>
    <m/>
    <m/>
    <m/>
    <m/>
    <n v="3900"/>
    <m/>
    <m/>
    <m/>
    <m/>
    <m/>
    <m/>
    <m/>
    <m/>
    <m/>
    <m/>
    <m/>
    <m/>
    <m/>
    <n v="10000"/>
    <m/>
    <m/>
    <m/>
    <m/>
    <m/>
    <m/>
    <m/>
    <m/>
    <m/>
    <m/>
    <m/>
    <m/>
    <m/>
    <m/>
    <m/>
    <m/>
    <m/>
    <m/>
    <m/>
    <m/>
    <n v="28900"/>
    <n v="0"/>
    <n v="2925"/>
    <n v="1725"/>
    <n v="938"/>
    <n v="5588"/>
    <n v="1838"/>
    <n v="1988"/>
    <n v="1913"/>
    <n v="2438"/>
    <n v="8177"/>
    <n v="1875"/>
    <n v="2738"/>
    <n v="5000"/>
    <n v="5522"/>
    <n v="15135"/>
    <n v="28900"/>
    <s v="SI"/>
    <n v="0"/>
  </r>
  <r>
    <s v="001 Dirección y Coordinación"/>
    <s v="Dirección y Coordinación"/>
    <x v="0"/>
    <s v="Administración de la nómina Actividad 001"/>
    <m/>
    <m/>
    <m/>
    <n v="63"/>
    <m/>
    <n v="11"/>
    <m/>
    <s v="Dirección de Recursos Humanos"/>
    <n v="288000"/>
    <m/>
    <m/>
    <m/>
    <m/>
    <m/>
    <m/>
    <m/>
    <m/>
    <m/>
    <m/>
    <m/>
    <m/>
    <m/>
    <m/>
    <m/>
    <m/>
    <m/>
    <m/>
    <m/>
    <m/>
    <m/>
    <m/>
    <m/>
    <m/>
    <m/>
    <m/>
    <m/>
    <m/>
    <m/>
    <m/>
    <m/>
    <m/>
    <m/>
    <m/>
    <m/>
    <m/>
    <m/>
    <m/>
    <m/>
    <m/>
    <m/>
    <m/>
    <m/>
    <m/>
    <m/>
    <m/>
    <m/>
    <m/>
    <m/>
    <m/>
    <m/>
    <m/>
    <m/>
    <m/>
    <m/>
    <m/>
    <m/>
    <m/>
    <m/>
    <m/>
    <m/>
    <m/>
    <m/>
    <m/>
    <m/>
    <m/>
    <m/>
    <m/>
    <m/>
    <m/>
    <m/>
    <m/>
    <m/>
    <m/>
    <m/>
    <m/>
    <m/>
    <m/>
    <m/>
    <m/>
    <m/>
    <m/>
    <n v="288000"/>
    <n v="24000"/>
    <n v="24000"/>
    <n v="24000"/>
    <n v="24000"/>
    <n v="96000"/>
    <n v="24000"/>
    <n v="24000"/>
    <n v="24000"/>
    <n v="24000"/>
    <n v="96000"/>
    <n v="24000"/>
    <n v="24000"/>
    <n v="24000"/>
    <n v="24000"/>
    <n v="96000"/>
    <n v="288000"/>
    <s v="SI"/>
    <n v="0"/>
  </r>
  <r>
    <s v="001 Dirección y Coordinación"/>
    <s v="Dirección y Coordinación"/>
    <x v="0"/>
    <s v="Administración de la nómina Actividad 001"/>
    <m/>
    <m/>
    <m/>
    <n v="71"/>
    <m/>
    <n v="11"/>
    <m/>
    <s v="Dirección de Recursos Humanos"/>
    <n v="656382"/>
    <m/>
    <m/>
    <m/>
    <m/>
    <m/>
    <m/>
    <m/>
    <m/>
    <m/>
    <m/>
    <m/>
    <m/>
    <m/>
    <m/>
    <m/>
    <m/>
    <m/>
    <m/>
    <m/>
    <m/>
    <m/>
    <m/>
    <m/>
    <m/>
    <m/>
    <m/>
    <m/>
    <m/>
    <m/>
    <m/>
    <m/>
    <m/>
    <m/>
    <n v="261625"/>
    <m/>
    <m/>
    <m/>
    <m/>
    <m/>
    <m/>
    <m/>
    <m/>
    <m/>
    <m/>
    <m/>
    <m/>
    <m/>
    <m/>
    <m/>
    <m/>
    <m/>
    <m/>
    <m/>
    <m/>
    <m/>
    <m/>
    <m/>
    <m/>
    <m/>
    <m/>
    <m/>
    <m/>
    <m/>
    <m/>
    <m/>
    <m/>
    <m/>
    <m/>
    <m/>
    <m/>
    <m/>
    <m/>
    <m/>
    <m/>
    <m/>
    <m/>
    <m/>
    <m/>
    <m/>
    <m/>
    <m/>
    <m/>
    <n v="918007"/>
    <n v="257704"/>
    <n v="5031"/>
    <n v="865"/>
    <n v="0"/>
    <n v="263600"/>
    <m/>
    <m/>
    <m/>
    <m/>
    <n v="0"/>
    <m/>
    <m/>
    <m/>
    <n v="654407"/>
    <n v="654407"/>
    <n v="918007"/>
    <s v="SI"/>
    <n v="0"/>
  </r>
  <r>
    <s v="001 Dirección y Coordinación"/>
    <s v="Dirección y Coordinación"/>
    <x v="0"/>
    <s v="Administración de la nómina Actividad 001"/>
    <m/>
    <m/>
    <m/>
    <n v="72"/>
    <m/>
    <n v="11"/>
    <m/>
    <s v="Dirección de Recursos Humanos"/>
    <n v="656382"/>
    <m/>
    <m/>
    <m/>
    <m/>
    <m/>
    <m/>
    <m/>
    <m/>
    <m/>
    <m/>
    <m/>
    <m/>
    <m/>
    <m/>
    <m/>
    <m/>
    <m/>
    <m/>
    <m/>
    <m/>
    <m/>
    <m/>
    <m/>
    <m/>
    <m/>
    <m/>
    <m/>
    <m/>
    <m/>
    <m/>
    <m/>
    <m/>
    <m/>
    <n v="13465"/>
    <m/>
    <m/>
    <m/>
    <m/>
    <m/>
    <m/>
    <m/>
    <m/>
    <m/>
    <m/>
    <m/>
    <m/>
    <m/>
    <m/>
    <m/>
    <m/>
    <m/>
    <m/>
    <m/>
    <m/>
    <m/>
    <m/>
    <m/>
    <m/>
    <m/>
    <m/>
    <m/>
    <m/>
    <m/>
    <m/>
    <m/>
    <m/>
    <m/>
    <m/>
    <m/>
    <m/>
    <m/>
    <m/>
    <m/>
    <m/>
    <m/>
    <m/>
    <m/>
    <m/>
    <m/>
    <m/>
    <m/>
    <m/>
    <n v="669847"/>
    <n v="14536"/>
    <n v="4498"/>
    <n v="5956"/>
    <n v="0"/>
    <n v="24990"/>
    <m/>
    <n v="0"/>
    <m/>
    <m/>
    <n v="0"/>
    <m/>
    <m/>
    <m/>
    <n v="644857"/>
    <n v="644857"/>
    <n v="669847"/>
    <s v="SI"/>
    <n v="0"/>
  </r>
  <r>
    <s v="001 Dirección y Coordinación"/>
    <s v="Dirección y Coordinación"/>
    <x v="0"/>
    <s v="Administración de la nómina Actividad 001"/>
    <m/>
    <m/>
    <m/>
    <n v="73"/>
    <m/>
    <n v="11"/>
    <m/>
    <s v="Dirección de Recursos Humanos"/>
    <n v="12200"/>
    <m/>
    <m/>
    <m/>
    <m/>
    <m/>
    <m/>
    <m/>
    <m/>
    <m/>
    <m/>
    <m/>
    <m/>
    <m/>
    <m/>
    <m/>
    <m/>
    <m/>
    <m/>
    <m/>
    <m/>
    <m/>
    <m/>
    <m/>
    <m/>
    <m/>
    <m/>
    <m/>
    <m/>
    <m/>
    <m/>
    <m/>
    <m/>
    <m/>
    <n v="1212"/>
    <m/>
    <m/>
    <m/>
    <m/>
    <m/>
    <m/>
    <m/>
    <m/>
    <m/>
    <m/>
    <m/>
    <m/>
    <m/>
    <m/>
    <m/>
    <m/>
    <m/>
    <m/>
    <m/>
    <m/>
    <m/>
    <m/>
    <m/>
    <m/>
    <m/>
    <m/>
    <m/>
    <m/>
    <m/>
    <m/>
    <m/>
    <m/>
    <m/>
    <m/>
    <m/>
    <m/>
    <m/>
    <m/>
    <m/>
    <m/>
    <m/>
    <m/>
    <m/>
    <m/>
    <m/>
    <m/>
    <m/>
    <m/>
    <n v="13412"/>
    <n v="17"/>
    <n v="184"/>
    <n v="17"/>
    <n v="0"/>
    <n v="218"/>
    <m/>
    <m/>
    <m/>
    <m/>
    <n v="0"/>
    <m/>
    <m/>
    <m/>
    <n v="13194"/>
    <n v="13194"/>
    <n v="13412"/>
    <s v="SI"/>
    <n v="0"/>
  </r>
  <r>
    <s v="001 Dirección y Coordinación"/>
    <s v="Dirección y Coordinación"/>
    <x v="0"/>
    <s v="Administración de la nómina Actividad 001"/>
    <m/>
    <m/>
    <m/>
    <n v="411"/>
    <m/>
    <n v="11"/>
    <m/>
    <s v="Dirección de Recursos Humanos"/>
    <n v="0"/>
    <m/>
    <m/>
    <m/>
    <m/>
    <m/>
    <m/>
    <m/>
    <m/>
    <m/>
    <m/>
    <m/>
    <m/>
    <m/>
    <m/>
    <m/>
    <m/>
    <m/>
    <m/>
    <m/>
    <m/>
    <m/>
    <m/>
    <m/>
    <m/>
    <m/>
    <m/>
    <m/>
    <m/>
    <m/>
    <m/>
    <m/>
    <m/>
    <m/>
    <m/>
    <m/>
    <m/>
    <m/>
    <m/>
    <m/>
    <m/>
    <m/>
    <m/>
    <m/>
    <m/>
    <m/>
    <m/>
    <m/>
    <m/>
    <m/>
    <m/>
    <m/>
    <m/>
    <m/>
    <m/>
    <m/>
    <n v="2800"/>
    <m/>
    <m/>
    <m/>
    <m/>
    <m/>
    <m/>
    <m/>
    <m/>
    <m/>
    <m/>
    <m/>
    <m/>
    <m/>
    <m/>
    <m/>
    <m/>
    <m/>
    <m/>
    <m/>
    <m/>
    <m/>
    <m/>
    <m/>
    <m/>
    <m/>
    <m/>
    <n v="2800"/>
    <m/>
    <m/>
    <m/>
    <m/>
    <n v="0"/>
    <m/>
    <m/>
    <m/>
    <m/>
    <n v="0"/>
    <n v="2800"/>
    <m/>
    <m/>
    <m/>
    <n v="2800"/>
    <n v="2800"/>
    <s v="SI"/>
    <n v="0"/>
  </r>
  <r>
    <s v="001 Dirección y Coordinación"/>
    <s v="Dirección y Coordinación"/>
    <x v="0"/>
    <s v="Administración de la nómina Actividad 001"/>
    <m/>
    <m/>
    <m/>
    <n v="412"/>
    <m/>
    <n v="11"/>
    <m/>
    <s v="Dirección de Recursos Humanos"/>
    <n v="0"/>
    <m/>
    <m/>
    <m/>
    <m/>
    <m/>
    <m/>
    <m/>
    <m/>
    <m/>
    <m/>
    <m/>
    <m/>
    <m/>
    <m/>
    <m/>
    <m/>
    <m/>
    <m/>
    <m/>
    <m/>
    <m/>
    <m/>
    <m/>
    <m/>
    <m/>
    <m/>
    <m/>
    <m/>
    <m/>
    <m/>
    <m/>
    <m/>
    <m/>
    <m/>
    <m/>
    <m/>
    <m/>
    <n v="4930"/>
    <m/>
    <m/>
    <m/>
    <m/>
    <m/>
    <m/>
    <m/>
    <m/>
    <m/>
    <m/>
    <m/>
    <m/>
    <m/>
    <m/>
    <m/>
    <m/>
    <n v="-2800"/>
    <m/>
    <m/>
    <m/>
    <m/>
    <m/>
    <m/>
    <m/>
    <m/>
    <m/>
    <m/>
    <m/>
    <m/>
    <m/>
    <m/>
    <m/>
    <m/>
    <m/>
    <m/>
    <m/>
    <m/>
    <m/>
    <m/>
    <m/>
    <m/>
    <m/>
    <m/>
    <m/>
    <n v="2130"/>
    <m/>
    <m/>
    <m/>
    <m/>
    <n v="0"/>
    <m/>
    <m/>
    <n v="0"/>
    <m/>
    <n v="0"/>
    <n v="2130"/>
    <m/>
    <m/>
    <m/>
    <n v="2130"/>
    <n v="2130"/>
    <s v="SI"/>
    <n v="0"/>
  </r>
  <r>
    <s v="001 Dirección y Coordinación"/>
    <s v="Dirección y Coordinación"/>
    <x v="0"/>
    <s v="Administración de la nómina Actividad 001"/>
    <m/>
    <m/>
    <m/>
    <n v="413"/>
    <m/>
    <n v="11"/>
    <m/>
    <s v="Dirección de Recursos Humanos"/>
    <n v="200000"/>
    <m/>
    <m/>
    <m/>
    <m/>
    <m/>
    <m/>
    <m/>
    <m/>
    <m/>
    <m/>
    <m/>
    <m/>
    <m/>
    <m/>
    <m/>
    <m/>
    <m/>
    <m/>
    <m/>
    <m/>
    <m/>
    <n v="3300000"/>
    <m/>
    <m/>
    <m/>
    <m/>
    <m/>
    <m/>
    <m/>
    <m/>
    <m/>
    <m/>
    <m/>
    <m/>
    <m/>
    <m/>
    <n v="-332230"/>
    <m/>
    <m/>
    <m/>
    <m/>
    <n v="215470"/>
    <m/>
    <m/>
    <m/>
    <m/>
    <m/>
    <m/>
    <m/>
    <m/>
    <m/>
    <m/>
    <m/>
    <m/>
    <m/>
    <m/>
    <n v="-250000"/>
    <m/>
    <m/>
    <m/>
    <n v="-13500"/>
    <m/>
    <m/>
    <m/>
    <m/>
    <m/>
    <m/>
    <m/>
    <n v="-263648"/>
    <m/>
    <m/>
    <m/>
    <m/>
    <m/>
    <m/>
    <m/>
    <m/>
    <m/>
    <n v="-20000"/>
    <m/>
    <m/>
    <m/>
    <n v="2836092"/>
    <n v="0"/>
    <n v="17070"/>
    <n v="0"/>
    <n v="110609"/>
    <n v="127679"/>
    <n v="0"/>
    <n v="0"/>
    <n v="364676"/>
    <n v="81100"/>
    <n v="445776"/>
    <n v="0"/>
    <n v="0"/>
    <n v="0"/>
    <n v="2262637"/>
    <n v="2262637"/>
    <n v="2836092"/>
    <s v="SI"/>
    <n v="0"/>
  </r>
  <r>
    <s v="001 Dirección y Coordinación"/>
    <s v="Dirección y Coordinación"/>
    <x v="0"/>
    <s v="Administración de la nómina Actividad 001"/>
    <m/>
    <m/>
    <m/>
    <n v="415"/>
    <m/>
    <n v="11"/>
    <m/>
    <s v="Dirección de Recursos Humanos"/>
    <n v="43874"/>
    <m/>
    <m/>
    <m/>
    <m/>
    <m/>
    <m/>
    <m/>
    <m/>
    <m/>
    <m/>
    <m/>
    <m/>
    <m/>
    <m/>
    <m/>
    <m/>
    <m/>
    <m/>
    <m/>
    <m/>
    <m/>
    <n v="3387099"/>
    <m/>
    <m/>
    <m/>
    <m/>
    <m/>
    <m/>
    <m/>
    <m/>
    <m/>
    <m/>
    <n v="-703377"/>
    <m/>
    <m/>
    <m/>
    <m/>
    <m/>
    <m/>
    <m/>
    <m/>
    <m/>
    <m/>
    <m/>
    <m/>
    <m/>
    <n v="-23700"/>
    <m/>
    <m/>
    <m/>
    <m/>
    <m/>
    <m/>
    <m/>
    <m/>
    <m/>
    <m/>
    <m/>
    <m/>
    <m/>
    <m/>
    <m/>
    <n v="-79900"/>
    <m/>
    <m/>
    <m/>
    <m/>
    <m/>
    <n v="-2375000"/>
    <m/>
    <m/>
    <m/>
    <m/>
    <m/>
    <m/>
    <m/>
    <m/>
    <m/>
    <m/>
    <m/>
    <m/>
    <m/>
    <n v="248996"/>
    <n v="0"/>
    <n v="28441"/>
    <n v="0"/>
    <n v="14400"/>
    <n v="42841"/>
    <n v="5800"/>
    <n v="14175"/>
    <n v="82338"/>
    <n v="15914"/>
    <n v="118227"/>
    <n v="29870"/>
    <n v="9091"/>
    <n v="6424"/>
    <n v="42543"/>
    <n v="87928"/>
    <n v="248996"/>
    <s v="SI"/>
    <n v="0"/>
  </r>
  <r>
    <s v="001 Dirección y Coordinación"/>
    <s v="Dirección y Coordinación"/>
    <x v="0"/>
    <s v="Administración de la nómina Actividad 001"/>
    <m/>
    <m/>
    <m/>
    <n v="913"/>
    <m/>
    <n v="11"/>
    <m/>
    <s v="Dirección de Recursos Humanos"/>
    <n v="8000000"/>
    <m/>
    <m/>
    <m/>
    <m/>
    <m/>
    <m/>
    <n v="-250991"/>
    <m/>
    <m/>
    <m/>
    <m/>
    <m/>
    <m/>
    <m/>
    <m/>
    <m/>
    <n v="-1061910"/>
    <m/>
    <m/>
    <n v="155200"/>
    <n v="-6687099"/>
    <m/>
    <m/>
    <m/>
    <m/>
    <m/>
    <m/>
    <m/>
    <m/>
    <m/>
    <m/>
    <m/>
    <m/>
    <m/>
    <m/>
    <m/>
    <m/>
    <m/>
    <m/>
    <m/>
    <m/>
    <m/>
    <m/>
    <m/>
    <m/>
    <m/>
    <m/>
    <m/>
    <m/>
    <m/>
    <m/>
    <m/>
    <m/>
    <m/>
    <m/>
    <m/>
    <m/>
    <m/>
    <m/>
    <m/>
    <m/>
    <m/>
    <m/>
    <m/>
    <m/>
    <m/>
    <m/>
    <m/>
    <m/>
    <m/>
    <m/>
    <m/>
    <m/>
    <m/>
    <m/>
    <m/>
    <m/>
    <m/>
    <m/>
    <n v="20000"/>
    <m/>
    <m/>
    <n v="175200"/>
    <m/>
    <m/>
    <n v="0"/>
    <n v="0"/>
    <n v="0"/>
    <m/>
    <m/>
    <m/>
    <m/>
    <n v="0"/>
    <m/>
    <m/>
    <m/>
    <n v="175200"/>
    <n v="175200"/>
    <n v="175200"/>
    <s v="SI"/>
    <n v="0"/>
  </r>
  <r>
    <s v="001 Dirección y Coordinación"/>
    <s v="Dirección y Coordinación"/>
    <x v="0"/>
    <s v="Administración de la nómina Actividad 001"/>
    <m/>
    <m/>
    <m/>
    <n v="913"/>
    <m/>
    <n v="12"/>
    <m/>
    <s v="Dirección de Recursos Humanos"/>
    <n v="0"/>
    <m/>
    <m/>
    <m/>
    <m/>
    <m/>
    <m/>
    <n v="-250991"/>
    <m/>
    <m/>
    <n v="5000000"/>
    <m/>
    <m/>
    <m/>
    <m/>
    <m/>
    <m/>
    <m/>
    <m/>
    <m/>
    <m/>
    <m/>
    <m/>
    <m/>
    <m/>
    <m/>
    <m/>
    <m/>
    <m/>
    <m/>
    <m/>
    <m/>
    <m/>
    <m/>
    <m/>
    <m/>
    <m/>
    <m/>
    <m/>
    <m/>
    <m/>
    <m/>
    <m/>
    <m/>
    <m/>
    <m/>
    <m/>
    <m/>
    <m/>
    <m/>
    <m/>
    <m/>
    <m/>
    <m/>
    <m/>
    <m/>
    <m/>
    <m/>
    <m/>
    <m/>
    <m/>
    <m/>
    <m/>
    <m/>
    <n v="376200"/>
    <m/>
    <m/>
    <m/>
    <m/>
    <m/>
    <m/>
    <m/>
    <m/>
    <m/>
    <m/>
    <m/>
    <m/>
    <m/>
    <m/>
    <m/>
    <m/>
    <m/>
    <m/>
    <n v="5376200"/>
    <m/>
    <m/>
    <n v="0"/>
    <m/>
    <n v="0"/>
    <m/>
    <m/>
    <m/>
    <m/>
    <n v="0"/>
    <n v="0"/>
    <m/>
    <n v="2500000"/>
    <n v="2876200"/>
    <n v="5376200"/>
    <n v="5376200"/>
    <s v="SI"/>
    <n v="0"/>
  </r>
  <r>
    <s v="001 Dirección y Coordinación"/>
    <s v="Dirección y Coordinación"/>
    <x v="0"/>
    <s v="Administración de la nómina Actividad 001"/>
    <m/>
    <m/>
    <m/>
    <n v="185"/>
    <m/>
    <n v="11"/>
    <m/>
    <s v="Dirección de Recursos Humanos"/>
    <n v="0"/>
    <m/>
    <n v="330000"/>
    <n v="330000"/>
    <m/>
    <m/>
    <m/>
    <m/>
    <n v="0"/>
    <m/>
    <m/>
    <m/>
    <n v="110000"/>
    <n v="110000"/>
    <n v="110000"/>
    <n v="110000"/>
    <m/>
    <m/>
    <n v="220000"/>
    <n v="330000"/>
    <s v="SI"/>
    <n v="0"/>
    <m/>
    <m/>
    <m/>
    <m/>
    <m/>
    <m/>
    <m/>
    <m/>
    <m/>
    <m/>
    <m/>
    <m/>
    <m/>
    <m/>
    <m/>
    <m/>
    <m/>
    <m/>
    <m/>
    <m/>
    <n v="330000"/>
    <m/>
    <m/>
    <m/>
    <m/>
    <m/>
    <m/>
    <m/>
    <m/>
    <m/>
    <m/>
    <m/>
    <m/>
    <m/>
    <m/>
    <m/>
    <m/>
    <m/>
    <m/>
    <m/>
    <m/>
    <m/>
    <m/>
    <m/>
    <m/>
    <m/>
    <m/>
    <m/>
    <m/>
    <m/>
    <m/>
    <m/>
    <m/>
    <m/>
    <m/>
    <m/>
    <m/>
    <m/>
    <m/>
    <m/>
    <m/>
    <n v="330000"/>
    <m/>
    <m/>
    <m/>
    <m/>
    <n v="0"/>
    <m/>
    <m/>
    <m/>
    <n v="110000"/>
    <n v="110000"/>
    <n v="110000"/>
    <n v="110000"/>
    <m/>
    <m/>
    <n v="220000"/>
    <n v="330000"/>
    <s v="SI"/>
    <n v="0"/>
  </r>
  <r>
    <s v="001 Dirección y Coordinación"/>
    <s v="Dirección y Coordinación"/>
    <x v="0"/>
    <s v="Administración de la nómina Actividad 001"/>
    <m/>
    <m/>
    <m/>
    <n v="185"/>
    <m/>
    <n v="12"/>
    <m/>
    <s v="Dirección de Recursos Humanos"/>
    <n v="0"/>
    <m/>
    <n v="264000"/>
    <n v="264000"/>
    <m/>
    <m/>
    <m/>
    <m/>
    <n v="0"/>
    <m/>
    <m/>
    <m/>
    <n v="88000"/>
    <n v="88000"/>
    <n v="88000"/>
    <n v="88000"/>
    <m/>
    <m/>
    <n v="176000"/>
    <n v="264000"/>
    <s v="SI"/>
    <n v="0"/>
    <m/>
    <m/>
    <m/>
    <m/>
    <m/>
    <m/>
    <m/>
    <m/>
    <m/>
    <m/>
    <m/>
    <m/>
    <m/>
    <m/>
    <m/>
    <m/>
    <m/>
    <m/>
    <m/>
    <m/>
    <n v="264000"/>
    <m/>
    <m/>
    <m/>
    <m/>
    <m/>
    <m/>
    <m/>
    <m/>
    <m/>
    <m/>
    <m/>
    <m/>
    <m/>
    <m/>
    <m/>
    <m/>
    <m/>
    <m/>
    <m/>
    <m/>
    <m/>
    <m/>
    <m/>
    <m/>
    <m/>
    <m/>
    <m/>
    <m/>
    <m/>
    <m/>
    <m/>
    <m/>
    <m/>
    <m/>
    <m/>
    <m/>
    <m/>
    <m/>
    <m/>
    <m/>
    <n v="264000"/>
    <m/>
    <m/>
    <m/>
    <m/>
    <n v="0"/>
    <m/>
    <m/>
    <m/>
    <n v="88000"/>
    <n v="88000"/>
    <n v="88000"/>
    <n v="88000"/>
    <m/>
    <m/>
    <n v="176000"/>
    <n v="264000"/>
    <s v="SI"/>
    <n v="0"/>
  </r>
  <r>
    <s v="001 Dirección y Coordinación"/>
    <s v="Dirección y Coordinación"/>
    <x v="0"/>
    <s v="Gestionar la dotación y promover el desarrollo del recurso humano de la Secretaría, mediante procesos eficientes y transparentes, para el logro de los objetivos institucionales"/>
    <s v="Servicios profesionales en programación de sistemas"/>
    <n v="1"/>
    <s v="Unidad"/>
    <n v="186"/>
    <n v="3267"/>
    <n v="11"/>
    <n v="70000"/>
    <s v="Dirección de Recursos Humanos"/>
    <n v="70000"/>
    <m/>
    <m/>
    <m/>
    <m/>
    <m/>
    <m/>
    <m/>
    <m/>
    <m/>
    <m/>
    <m/>
    <m/>
    <m/>
    <m/>
    <m/>
    <m/>
    <m/>
    <m/>
    <m/>
    <m/>
    <m/>
    <m/>
    <m/>
    <m/>
    <m/>
    <m/>
    <m/>
    <m/>
    <m/>
    <m/>
    <m/>
    <m/>
    <m/>
    <m/>
    <m/>
    <m/>
    <m/>
    <m/>
    <m/>
    <m/>
    <m/>
    <m/>
    <m/>
    <m/>
    <m/>
    <m/>
    <m/>
    <m/>
    <m/>
    <m/>
    <m/>
    <m/>
    <m/>
    <m/>
    <n v="-70000"/>
    <m/>
    <m/>
    <m/>
    <m/>
    <m/>
    <m/>
    <m/>
    <m/>
    <m/>
    <m/>
    <m/>
    <m/>
    <m/>
    <m/>
    <m/>
    <m/>
    <m/>
    <m/>
    <m/>
    <m/>
    <m/>
    <m/>
    <m/>
    <m/>
    <m/>
    <m/>
    <m/>
    <n v="0"/>
    <m/>
    <m/>
    <n v="0"/>
    <n v="0"/>
    <n v="0"/>
    <n v="0"/>
    <n v="0"/>
    <n v="0"/>
    <m/>
    <n v="0"/>
    <n v="0"/>
    <n v="0"/>
    <n v="0"/>
    <n v="0"/>
    <n v="0"/>
    <n v="0"/>
    <s v="SI"/>
    <n v="0"/>
  </r>
  <r>
    <s v="001 Dirección y Coordinación"/>
    <s v="Dirección y Coordinación"/>
    <x v="0"/>
    <s v="Gestionar la dotación y promover el desarrollo del recurso humano de la Secretaría, mediante procesos eficientes y transparentes, para el logro de los objetivos institucionales"/>
    <s v="Consultoría para el desarrollo de sistemas en entornos web"/>
    <n v="3"/>
    <s v="Unidad"/>
    <n v="186"/>
    <s v="144969  "/>
    <n v="11"/>
    <n v="15000"/>
    <s v="Dirección de Recursos Humanos"/>
    <n v="0"/>
    <m/>
    <m/>
    <m/>
    <m/>
    <m/>
    <m/>
    <m/>
    <m/>
    <m/>
    <m/>
    <m/>
    <m/>
    <m/>
    <m/>
    <m/>
    <m/>
    <m/>
    <m/>
    <m/>
    <m/>
    <m/>
    <m/>
    <m/>
    <m/>
    <m/>
    <m/>
    <m/>
    <m/>
    <m/>
    <m/>
    <m/>
    <m/>
    <m/>
    <m/>
    <m/>
    <m/>
    <m/>
    <n v="255000"/>
    <m/>
    <m/>
    <m/>
    <m/>
    <m/>
    <m/>
    <m/>
    <m/>
    <m/>
    <m/>
    <m/>
    <m/>
    <m/>
    <m/>
    <m/>
    <m/>
    <n v="-15000"/>
    <m/>
    <m/>
    <m/>
    <m/>
    <m/>
    <m/>
    <m/>
    <m/>
    <m/>
    <m/>
    <m/>
    <m/>
    <m/>
    <m/>
    <m/>
    <m/>
    <m/>
    <m/>
    <m/>
    <m/>
    <m/>
    <m/>
    <m/>
    <m/>
    <m/>
    <m/>
    <m/>
    <n v="240000"/>
    <n v="0"/>
    <n v="0"/>
    <n v="0"/>
    <n v="0"/>
    <n v="0"/>
    <n v="0"/>
    <n v="0"/>
    <n v="30000"/>
    <n v="45000"/>
    <n v="75000"/>
    <n v="45000"/>
    <n v="45000"/>
    <n v="45000"/>
    <n v="30000"/>
    <n v="165000"/>
    <n v="240000"/>
    <s v="SI"/>
    <n v="0"/>
  </r>
  <r>
    <s v="001 Dirección y Coordinación"/>
    <s v="Dirección y Coordinación"/>
    <x v="0"/>
    <s v="Gestionar la dotación y promover el desarrollo del recurso humano de la Secretaría, mediante procesos eficientes y transparentes, para el logro de los objetivos institucionales"/>
    <s v="Consultoría para el desarrollo de sistemas en entornos web"/>
    <n v="1"/>
    <s v="Unidad"/>
    <n v="186"/>
    <s v="144969  "/>
    <n v="11"/>
    <n v="16000"/>
    <s v="Dirección de Recursos Humanos"/>
    <n v="0"/>
    <m/>
    <m/>
    <m/>
    <m/>
    <m/>
    <m/>
    <m/>
    <m/>
    <m/>
    <m/>
    <m/>
    <m/>
    <m/>
    <m/>
    <m/>
    <m/>
    <m/>
    <m/>
    <m/>
    <m/>
    <m/>
    <m/>
    <m/>
    <m/>
    <m/>
    <m/>
    <m/>
    <m/>
    <m/>
    <m/>
    <m/>
    <m/>
    <m/>
    <m/>
    <m/>
    <m/>
    <m/>
    <n v="48000"/>
    <m/>
    <m/>
    <m/>
    <m/>
    <m/>
    <m/>
    <m/>
    <m/>
    <m/>
    <m/>
    <m/>
    <m/>
    <m/>
    <m/>
    <m/>
    <m/>
    <m/>
    <m/>
    <m/>
    <m/>
    <m/>
    <m/>
    <m/>
    <m/>
    <m/>
    <m/>
    <m/>
    <m/>
    <m/>
    <m/>
    <m/>
    <m/>
    <m/>
    <m/>
    <m/>
    <m/>
    <m/>
    <m/>
    <m/>
    <m/>
    <m/>
    <m/>
    <m/>
    <m/>
    <n v="48000"/>
    <n v="0"/>
    <n v="0"/>
    <n v="0"/>
    <n v="0"/>
    <n v="0"/>
    <n v="0"/>
    <n v="0"/>
    <n v="0"/>
    <n v="0"/>
    <n v="0"/>
    <n v="0"/>
    <n v="16000"/>
    <n v="16000"/>
    <n v="16000"/>
    <n v="48000"/>
    <n v="48000"/>
    <s v="SI"/>
    <n v="0"/>
  </r>
  <r>
    <s v="001 Dirección y Coordinación"/>
    <s v="Dirección y Coordinación"/>
    <x v="0"/>
    <s v="Gestionar la dotación y promover el desarrollo del recurso humano de la Secretaría, mediante procesos eficientes y transparentes, para el logro de los objetivos institucionales"/>
    <s v="Servicios para el desarrollo de instrumentos orientativos para la conducción estratégica institucional"/>
    <n v="1"/>
    <s v="Unidad"/>
    <n v="189"/>
    <n v="139070"/>
    <n v="11"/>
    <n v="90000"/>
    <s v="Dirección de Recursos Humanos"/>
    <n v="90000"/>
    <m/>
    <m/>
    <m/>
    <m/>
    <m/>
    <m/>
    <m/>
    <m/>
    <m/>
    <m/>
    <m/>
    <n v="400000"/>
    <m/>
    <m/>
    <m/>
    <m/>
    <m/>
    <m/>
    <m/>
    <m/>
    <m/>
    <m/>
    <m/>
    <m/>
    <m/>
    <m/>
    <m/>
    <m/>
    <m/>
    <m/>
    <m/>
    <m/>
    <m/>
    <m/>
    <m/>
    <m/>
    <m/>
    <m/>
    <m/>
    <m/>
    <m/>
    <m/>
    <m/>
    <m/>
    <m/>
    <m/>
    <m/>
    <m/>
    <m/>
    <m/>
    <m/>
    <m/>
    <m/>
    <m/>
    <m/>
    <m/>
    <m/>
    <m/>
    <m/>
    <m/>
    <m/>
    <m/>
    <m/>
    <m/>
    <m/>
    <m/>
    <m/>
    <m/>
    <m/>
    <m/>
    <m/>
    <m/>
    <m/>
    <m/>
    <m/>
    <m/>
    <m/>
    <m/>
    <m/>
    <m/>
    <m/>
    <m/>
    <n v="490000"/>
    <m/>
    <m/>
    <n v="63750"/>
    <n v="78750"/>
    <n v="142500"/>
    <n v="120000"/>
    <n v="97500"/>
    <n v="67500"/>
    <n v="37500"/>
    <n v="322500"/>
    <n v="15000"/>
    <n v="10000"/>
    <m/>
    <m/>
    <n v="25000"/>
    <n v="490000"/>
    <s v="SI"/>
    <n v="0"/>
  </r>
  <r>
    <s v="001 Dirección y Coordinación"/>
    <s v="Dirección y Coordinación"/>
    <x v="0"/>
    <s v="Gestionar la dotación y promover el desarrollo del recurso humano de la Secretaría, mediante procesos eficientes y transparentes, para el logro de los objetivos institucionales"/>
    <s v="Asesoría para el fortalecimiento de las capacidades de respuesta institucionales respecto de la derivación para atención de casos de violencia contra las mujeres"/>
    <n v="2"/>
    <s v="Unidad"/>
    <s v="189"/>
    <n v="146295"/>
    <n v="11"/>
    <n v="90000"/>
    <s v="Dirección de Recursos Humanos"/>
    <n v="180000"/>
    <m/>
    <m/>
    <m/>
    <m/>
    <m/>
    <m/>
    <m/>
    <m/>
    <m/>
    <m/>
    <n v="-180000"/>
    <m/>
    <m/>
    <m/>
    <m/>
    <m/>
    <m/>
    <m/>
    <m/>
    <m/>
    <m/>
    <m/>
    <m/>
    <m/>
    <m/>
    <m/>
    <m/>
    <m/>
    <m/>
    <m/>
    <m/>
    <m/>
    <m/>
    <m/>
    <m/>
    <m/>
    <m/>
    <m/>
    <m/>
    <m/>
    <m/>
    <m/>
    <m/>
    <m/>
    <m/>
    <m/>
    <m/>
    <m/>
    <m/>
    <m/>
    <m/>
    <m/>
    <m/>
    <m/>
    <m/>
    <m/>
    <m/>
    <m/>
    <m/>
    <m/>
    <m/>
    <m/>
    <m/>
    <m/>
    <m/>
    <m/>
    <m/>
    <m/>
    <m/>
    <m/>
    <m/>
    <m/>
    <m/>
    <m/>
    <m/>
    <m/>
    <m/>
    <m/>
    <m/>
    <m/>
    <m/>
    <m/>
    <n v="0"/>
    <m/>
    <m/>
    <n v="0"/>
    <n v="0"/>
    <n v="0"/>
    <n v="0"/>
    <n v="0"/>
    <n v="0"/>
    <n v="0"/>
    <n v="0"/>
    <m/>
    <m/>
    <m/>
    <m/>
    <n v="0"/>
    <n v="0"/>
    <s v="SI"/>
    <n v="0"/>
  </r>
  <r>
    <s v="001 Dirección y Coordinación"/>
    <s v="Dirección y Coordinación"/>
    <x v="0"/>
    <s v="Gestionar la dotación y promover el desarrollo del recurso humano de la Secretaría, mediante procesos eficientes y transparentes, para el logro de los objetivos institucionales"/>
    <s v="Servicios para redacción de informe y apartados de datos estadísticos de la convención para la eliminación de todas las formas de discriminación contra la mujer"/>
    <n v="2"/>
    <s v="Unidad"/>
    <s v="189"/>
    <n v="138809"/>
    <n v="11"/>
    <n v="90000"/>
    <s v="Dirección de Recursos Humanos"/>
    <n v="180000"/>
    <m/>
    <m/>
    <m/>
    <m/>
    <m/>
    <m/>
    <m/>
    <m/>
    <m/>
    <m/>
    <n v="-180000"/>
    <m/>
    <m/>
    <m/>
    <m/>
    <m/>
    <m/>
    <m/>
    <m/>
    <m/>
    <m/>
    <m/>
    <m/>
    <m/>
    <m/>
    <m/>
    <m/>
    <m/>
    <m/>
    <m/>
    <m/>
    <m/>
    <m/>
    <m/>
    <m/>
    <m/>
    <m/>
    <m/>
    <m/>
    <m/>
    <m/>
    <m/>
    <m/>
    <m/>
    <m/>
    <m/>
    <m/>
    <m/>
    <m/>
    <m/>
    <m/>
    <m/>
    <m/>
    <m/>
    <m/>
    <m/>
    <m/>
    <m/>
    <m/>
    <m/>
    <m/>
    <m/>
    <m/>
    <m/>
    <m/>
    <m/>
    <m/>
    <m/>
    <m/>
    <m/>
    <m/>
    <m/>
    <m/>
    <m/>
    <m/>
    <m/>
    <m/>
    <m/>
    <m/>
    <m/>
    <m/>
    <m/>
    <n v="0"/>
    <m/>
    <m/>
    <n v="0"/>
    <n v="0"/>
    <n v="0"/>
    <n v="0"/>
    <n v="0"/>
    <n v="0"/>
    <n v="0"/>
    <n v="0"/>
    <m/>
    <m/>
    <m/>
    <m/>
    <n v="0"/>
    <n v="0"/>
    <s v="SI"/>
    <n v="0"/>
  </r>
  <r>
    <s v="001 Dirección y Coordinación"/>
    <s v="Dirección y Coordinación"/>
    <x v="0"/>
    <s v="Gestionar la dotación y promover el desarrollo del recurso humano de la Secretaría, mediante procesos eficientes y transparentes, para el logro de los objetivos institucionales"/>
    <s v="Servicios para generar bases de la incorporación de las entidades al gabinete de desarrollo económico (gabeco)"/>
    <n v="1"/>
    <s v="Unidad"/>
    <s v="189"/>
    <n v="141528"/>
    <n v="11"/>
    <n v="90000"/>
    <s v="Dirección de Recursos Humanos"/>
    <n v="90000"/>
    <m/>
    <m/>
    <m/>
    <m/>
    <m/>
    <m/>
    <m/>
    <m/>
    <m/>
    <m/>
    <n v="-90000"/>
    <m/>
    <m/>
    <m/>
    <m/>
    <m/>
    <m/>
    <m/>
    <m/>
    <m/>
    <m/>
    <m/>
    <m/>
    <m/>
    <m/>
    <m/>
    <m/>
    <m/>
    <m/>
    <m/>
    <m/>
    <m/>
    <m/>
    <m/>
    <m/>
    <m/>
    <m/>
    <m/>
    <m/>
    <m/>
    <m/>
    <m/>
    <m/>
    <m/>
    <m/>
    <m/>
    <m/>
    <m/>
    <m/>
    <m/>
    <m/>
    <m/>
    <m/>
    <m/>
    <m/>
    <m/>
    <m/>
    <m/>
    <m/>
    <m/>
    <m/>
    <m/>
    <m/>
    <m/>
    <m/>
    <m/>
    <m/>
    <m/>
    <m/>
    <m/>
    <m/>
    <m/>
    <m/>
    <m/>
    <m/>
    <m/>
    <m/>
    <m/>
    <m/>
    <m/>
    <m/>
    <m/>
    <n v="0"/>
    <m/>
    <m/>
    <m/>
    <m/>
    <n v="0"/>
    <n v="0"/>
    <n v="0"/>
    <n v="0"/>
    <n v="0"/>
    <n v="0"/>
    <n v="0"/>
    <n v="0"/>
    <m/>
    <m/>
    <n v="0"/>
    <n v="0"/>
    <s v="SI"/>
    <n v="0"/>
  </r>
  <r>
    <s v="001 Dirección y Coordinación"/>
    <s v="Dirección y Coordinación"/>
    <x v="0"/>
    <s v="Gestionar la dotación y promover el desarrollo del recurso humano de la Secretaría, mediante procesos eficientes y transparentes, para el logro de los objetivos institucionales"/>
    <s v="Consultoría en gestión para la mejora de los procesos administrativos internos"/>
    <n v="1"/>
    <s v="Unidad"/>
    <s v="189"/>
    <n v="83067"/>
    <n v="11"/>
    <n v="90000"/>
    <s v="Dirección de Recursos Humanos"/>
    <n v="90000"/>
    <m/>
    <m/>
    <m/>
    <m/>
    <m/>
    <m/>
    <m/>
    <m/>
    <m/>
    <m/>
    <m/>
    <m/>
    <m/>
    <m/>
    <m/>
    <m/>
    <m/>
    <m/>
    <m/>
    <m/>
    <m/>
    <m/>
    <m/>
    <m/>
    <m/>
    <m/>
    <m/>
    <m/>
    <m/>
    <m/>
    <m/>
    <m/>
    <m/>
    <m/>
    <m/>
    <m/>
    <m/>
    <m/>
    <m/>
    <m/>
    <m/>
    <m/>
    <m/>
    <m/>
    <m/>
    <m/>
    <m/>
    <m/>
    <m/>
    <m/>
    <m/>
    <m/>
    <m/>
    <m/>
    <m/>
    <m/>
    <m/>
    <m/>
    <m/>
    <m/>
    <m/>
    <m/>
    <m/>
    <m/>
    <m/>
    <m/>
    <m/>
    <m/>
    <m/>
    <m/>
    <m/>
    <m/>
    <m/>
    <m/>
    <m/>
    <m/>
    <m/>
    <m/>
    <m/>
    <m/>
    <m/>
    <m/>
    <n v="90000"/>
    <m/>
    <m/>
    <m/>
    <n v="15000"/>
    <n v="15000"/>
    <n v="15000"/>
    <n v="15000"/>
    <n v="15000"/>
    <n v="15000"/>
    <n v="60000"/>
    <n v="15000"/>
    <m/>
    <m/>
    <m/>
    <n v="15000"/>
    <n v="90000"/>
    <s v="SI"/>
    <n v="0"/>
  </r>
  <r>
    <s v="001 Dirección y Coordinación"/>
    <s v="Dirección y Coordinación"/>
    <x v="0"/>
    <s v="Gestionar la dotación y promover el desarrollo del recurso humano de la Secretaría, mediante procesos eficientes y transparentes, para el logro de los objetivos institucionales"/>
    <s v="Servicio para la elaboración de informe de evaluación y sistematización de información para la actualización de la Política Nacional de Promoción y Desarrollo Integral de la Mujer (PNPDIM)"/>
    <n v="1"/>
    <s v="Unidad"/>
    <n v="189"/>
    <n v="180866"/>
    <n v="11"/>
    <n v="50000"/>
    <s v="Dirección de Recursos Humanos"/>
    <n v="0"/>
    <m/>
    <m/>
    <m/>
    <m/>
    <m/>
    <m/>
    <m/>
    <m/>
    <m/>
    <m/>
    <m/>
    <n v="50000"/>
    <m/>
    <m/>
    <m/>
    <m/>
    <m/>
    <m/>
    <m/>
    <m/>
    <m/>
    <m/>
    <m/>
    <m/>
    <m/>
    <m/>
    <m/>
    <m/>
    <m/>
    <m/>
    <m/>
    <m/>
    <m/>
    <m/>
    <m/>
    <m/>
    <m/>
    <m/>
    <m/>
    <m/>
    <m/>
    <m/>
    <m/>
    <m/>
    <m/>
    <m/>
    <m/>
    <m/>
    <m/>
    <m/>
    <m/>
    <m/>
    <m/>
    <m/>
    <m/>
    <m/>
    <m/>
    <m/>
    <m/>
    <m/>
    <m/>
    <m/>
    <m/>
    <m/>
    <m/>
    <m/>
    <m/>
    <m/>
    <m/>
    <m/>
    <m/>
    <m/>
    <m/>
    <m/>
    <m/>
    <m/>
    <m/>
    <m/>
    <m/>
    <m/>
    <m/>
    <m/>
    <n v="50000"/>
    <m/>
    <m/>
    <n v="25000"/>
    <n v="25000"/>
    <n v="50000"/>
    <n v="0"/>
    <n v="0"/>
    <n v="0"/>
    <n v="0"/>
    <n v="0"/>
    <n v="0"/>
    <m/>
    <m/>
    <m/>
    <n v="0"/>
    <n v="50000"/>
    <s v="SI"/>
    <n v="0"/>
  </r>
  <r>
    <s v="001 Dirección y Coordinación"/>
    <s v="Dirección y Coordinación"/>
    <x v="0"/>
    <s v="Gestionar la dotación y promover el desarrollo del recurso humano de la Secretaría, mediante procesos eficientes y transparentes, para el logro de los objetivos institucionales"/>
    <s v="Cena"/>
    <n v="30"/>
    <s v="Ración"/>
    <n v="211"/>
    <n v="26395"/>
    <n v="11"/>
    <n v="100"/>
    <s v="Dirección de Recursos Humanos"/>
    <n v="3000"/>
    <m/>
    <m/>
    <m/>
    <m/>
    <m/>
    <m/>
    <m/>
    <m/>
    <m/>
    <m/>
    <m/>
    <m/>
    <m/>
    <m/>
    <m/>
    <m/>
    <m/>
    <m/>
    <m/>
    <m/>
    <m/>
    <m/>
    <m/>
    <m/>
    <m/>
    <m/>
    <m/>
    <m/>
    <m/>
    <m/>
    <m/>
    <m/>
    <m/>
    <m/>
    <m/>
    <m/>
    <m/>
    <m/>
    <m/>
    <m/>
    <m/>
    <m/>
    <m/>
    <m/>
    <m/>
    <m/>
    <m/>
    <m/>
    <m/>
    <m/>
    <m/>
    <m/>
    <m/>
    <m/>
    <m/>
    <m/>
    <m/>
    <m/>
    <m/>
    <m/>
    <m/>
    <m/>
    <m/>
    <m/>
    <m/>
    <m/>
    <m/>
    <m/>
    <m/>
    <m/>
    <m/>
    <m/>
    <m/>
    <m/>
    <m/>
    <m/>
    <m/>
    <m/>
    <m/>
    <m/>
    <m/>
    <m/>
    <n v="3000"/>
    <m/>
    <m/>
    <m/>
    <m/>
    <n v="0"/>
    <m/>
    <m/>
    <n v="1000"/>
    <m/>
    <n v="1000"/>
    <m/>
    <n v="1000"/>
    <n v="1000"/>
    <m/>
    <n v="2000"/>
    <n v="3000"/>
    <s v="SI"/>
    <n v="0"/>
  </r>
  <r>
    <s v="001 Dirección y Coordinación"/>
    <s v="Dirección y Coordinación"/>
    <x v="0"/>
    <s v="Gestionar la dotación y promover el desarrollo del recurso humano de la Secretaría, mediante procesos eficientes y transparentes, para el logro de los objetivos institucionales"/>
    <s v="Almuerzo"/>
    <n v="95"/>
    <s v="Ración"/>
    <n v="211"/>
    <n v="3503"/>
    <n v="11"/>
    <n v="140"/>
    <s v="Dirección de Recursos Humanos"/>
    <n v="13300"/>
    <m/>
    <m/>
    <m/>
    <m/>
    <m/>
    <m/>
    <m/>
    <m/>
    <m/>
    <m/>
    <m/>
    <m/>
    <m/>
    <m/>
    <m/>
    <m/>
    <m/>
    <m/>
    <m/>
    <m/>
    <m/>
    <m/>
    <m/>
    <m/>
    <m/>
    <m/>
    <m/>
    <m/>
    <m/>
    <m/>
    <m/>
    <m/>
    <m/>
    <m/>
    <m/>
    <m/>
    <m/>
    <n v="9919"/>
    <m/>
    <m/>
    <m/>
    <m/>
    <m/>
    <m/>
    <m/>
    <m/>
    <m/>
    <m/>
    <m/>
    <m/>
    <m/>
    <m/>
    <m/>
    <m/>
    <m/>
    <m/>
    <m/>
    <m/>
    <m/>
    <m/>
    <m/>
    <m/>
    <m/>
    <n v="39081"/>
    <m/>
    <m/>
    <m/>
    <m/>
    <m/>
    <m/>
    <m/>
    <m/>
    <m/>
    <m/>
    <m/>
    <m/>
    <m/>
    <m/>
    <m/>
    <m/>
    <m/>
    <m/>
    <n v="62300"/>
    <n v="0"/>
    <n v="0"/>
    <n v="0"/>
    <n v="0"/>
    <n v="0"/>
    <m/>
    <n v="0"/>
    <n v="0"/>
    <n v="0"/>
    <n v="0"/>
    <n v="18300"/>
    <n v="0"/>
    <n v="14000"/>
    <n v="30000"/>
    <n v="62300"/>
    <n v="62300"/>
    <s v="SI"/>
    <n v="0"/>
  </r>
  <r>
    <s v="001 Dirección y Coordinación"/>
    <s v="Dirección y Coordinación"/>
    <x v="0"/>
    <s v="Gestionar la dotación y promover el desarrollo del recurso humano de la Secretaría, mediante procesos eficientes y transparentes, para el logro de los objetivos institucionales"/>
    <s v="Refacción"/>
    <n v="65"/>
    <s v="Ración"/>
    <n v="211"/>
    <n v="3552"/>
    <n v="11"/>
    <n v="90"/>
    <s v="Dirección de Recursos Humanos"/>
    <n v="5850"/>
    <m/>
    <m/>
    <m/>
    <m/>
    <m/>
    <m/>
    <m/>
    <m/>
    <m/>
    <m/>
    <m/>
    <m/>
    <m/>
    <m/>
    <m/>
    <m/>
    <m/>
    <m/>
    <m/>
    <m/>
    <m/>
    <m/>
    <m/>
    <m/>
    <m/>
    <m/>
    <m/>
    <m/>
    <m/>
    <m/>
    <m/>
    <m/>
    <m/>
    <m/>
    <m/>
    <m/>
    <m/>
    <n v="14381"/>
    <m/>
    <m/>
    <m/>
    <m/>
    <m/>
    <m/>
    <m/>
    <m/>
    <m/>
    <m/>
    <m/>
    <m/>
    <m/>
    <m/>
    <m/>
    <m/>
    <m/>
    <m/>
    <m/>
    <m/>
    <m/>
    <m/>
    <m/>
    <m/>
    <m/>
    <n v="40819"/>
    <m/>
    <m/>
    <m/>
    <m/>
    <m/>
    <m/>
    <m/>
    <m/>
    <m/>
    <m/>
    <m/>
    <m/>
    <m/>
    <m/>
    <m/>
    <m/>
    <m/>
    <m/>
    <n v="61050"/>
    <n v="0"/>
    <n v="0"/>
    <n v="3119"/>
    <n v="0"/>
    <n v="3119"/>
    <n v="3994"/>
    <n v="1123"/>
    <n v="0"/>
    <n v="0"/>
    <n v="5117"/>
    <n v="6245"/>
    <n v="0"/>
    <n v="17600"/>
    <n v="28969"/>
    <n v="52814"/>
    <n v="61050"/>
    <s v="SI"/>
    <n v="0"/>
  </r>
  <r>
    <s v="001 Dirección y Coordinación"/>
    <s v="Dirección y Coordinación"/>
    <x v="0"/>
    <s v="Gestionar la dotación y promover el desarrollo del recurso humano de la Secretaría, mediante procesos eficientes y transparentes, para el logro de los objetivos institucionales"/>
    <m/>
    <m/>
    <m/>
    <n v="133"/>
    <m/>
    <n v="11"/>
    <m/>
    <s v="Dirección de Recursos Humanos"/>
    <n v="2850"/>
    <m/>
    <m/>
    <m/>
    <m/>
    <m/>
    <m/>
    <m/>
    <m/>
    <m/>
    <m/>
    <m/>
    <m/>
    <m/>
    <m/>
    <m/>
    <m/>
    <m/>
    <m/>
    <m/>
    <m/>
    <m/>
    <m/>
    <m/>
    <m/>
    <m/>
    <m/>
    <m/>
    <m/>
    <m/>
    <m/>
    <m/>
    <m/>
    <m/>
    <m/>
    <m/>
    <m/>
    <m/>
    <m/>
    <m/>
    <m/>
    <m/>
    <m/>
    <m/>
    <m/>
    <m/>
    <m/>
    <m/>
    <m/>
    <m/>
    <m/>
    <m/>
    <m/>
    <m/>
    <m/>
    <m/>
    <m/>
    <m/>
    <m/>
    <m/>
    <m/>
    <m/>
    <m/>
    <m/>
    <m/>
    <m/>
    <m/>
    <m/>
    <m/>
    <m/>
    <m/>
    <m/>
    <m/>
    <m/>
    <m/>
    <m/>
    <m/>
    <m/>
    <m/>
    <m/>
    <m/>
    <m/>
    <m/>
    <n v="2850"/>
    <n v="0"/>
    <n v="0"/>
    <n v="1000"/>
    <n v="0"/>
    <n v="1000"/>
    <n v="1080"/>
    <n v="0"/>
    <n v="0"/>
    <n v="0"/>
    <n v="1080"/>
    <n v="770"/>
    <n v="0"/>
    <n v="0"/>
    <n v="0"/>
    <n v="770"/>
    <n v="285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Administración de la nómina Actividad 002"/>
    <m/>
    <m/>
    <m/>
    <n v="11"/>
    <m/>
    <n v="11"/>
    <m/>
    <s v="Dirección de Recursos Humanos"/>
    <n v="1901316"/>
    <m/>
    <m/>
    <m/>
    <m/>
    <m/>
    <m/>
    <m/>
    <m/>
    <m/>
    <m/>
    <m/>
    <m/>
    <m/>
    <m/>
    <m/>
    <m/>
    <m/>
    <m/>
    <m/>
    <m/>
    <m/>
    <m/>
    <m/>
    <m/>
    <m/>
    <m/>
    <m/>
    <m/>
    <m/>
    <m/>
    <m/>
    <m/>
    <m/>
    <m/>
    <m/>
    <m/>
    <m/>
    <m/>
    <m/>
    <m/>
    <m/>
    <m/>
    <m/>
    <m/>
    <m/>
    <m/>
    <m/>
    <m/>
    <m/>
    <m/>
    <m/>
    <m/>
    <m/>
    <m/>
    <m/>
    <m/>
    <m/>
    <m/>
    <m/>
    <m/>
    <m/>
    <m/>
    <m/>
    <m/>
    <m/>
    <m/>
    <m/>
    <m/>
    <n v="-200000"/>
    <m/>
    <m/>
    <m/>
    <m/>
    <m/>
    <m/>
    <m/>
    <m/>
    <m/>
    <m/>
    <m/>
    <m/>
    <m/>
    <n v="1701316"/>
    <n v="143671"/>
    <n v="142541"/>
    <n v="133545"/>
    <n v="144274"/>
    <n v="564031"/>
    <n v="139380"/>
    <n v="148376"/>
    <n v="140422"/>
    <n v="136862"/>
    <n v="565040"/>
    <n v="136862"/>
    <n v="136862"/>
    <n v="136862"/>
    <n v="161659"/>
    <n v="572245"/>
    <n v="1701316"/>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Administración de la nómina Actividad 002"/>
    <m/>
    <m/>
    <m/>
    <n v="12"/>
    <m/>
    <n v="11"/>
    <m/>
    <s v="Dirección de Recursos Humanos"/>
    <n v="876000"/>
    <m/>
    <m/>
    <m/>
    <m/>
    <m/>
    <m/>
    <m/>
    <m/>
    <m/>
    <m/>
    <m/>
    <m/>
    <m/>
    <m/>
    <m/>
    <m/>
    <m/>
    <m/>
    <m/>
    <m/>
    <m/>
    <m/>
    <m/>
    <m/>
    <m/>
    <m/>
    <m/>
    <m/>
    <m/>
    <m/>
    <m/>
    <m/>
    <m/>
    <m/>
    <m/>
    <m/>
    <m/>
    <m/>
    <m/>
    <m/>
    <m/>
    <m/>
    <m/>
    <m/>
    <m/>
    <m/>
    <m/>
    <m/>
    <m/>
    <m/>
    <m/>
    <m/>
    <m/>
    <m/>
    <m/>
    <m/>
    <m/>
    <m/>
    <m/>
    <m/>
    <m/>
    <m/>
    <m/>
    <m/>
    <m/>
    <m/>
    <m/>
    <m/>
    <n v="-10000"/>
    <m/>
    <m/>
    <m/>
    <m/>
    <m/>
    <m/>
    <m/>
    <m/>
    <m/>
    <m/>
    <m/>
    <m/>
    <m/>
    <n v="866000"/>
    <n v="71184"/>
    <n v="70700"/>
    <n v="66700"/>
    <n v="68539"/>
    <n v="277123"/>
    <n v="67700"/>
    <n v="73200"/>
    <n v="88234"/>
    <n v="85100"/>
    <n v="314234"/>
    <n v="67000"/>
    <n v="67000"/>
    <n v="67000"/>
    <n v="73643"/>
    <n v="274643"/>
    <n v="86600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Administración de la nómina Actividad 002"/>
    <m/>
    <m/>
    <m/>
    <n v="13"/>
    <m/>
    <n v="11"/>
    <m/>
    <s v="Dirección de Recursos Humanos"/>
    <n v="600"/>
    <m/>
    <m/>
    <m/>
    <m/>
    <m/>
    <m/>
    <m/>
    <m/>
    <m/>
    <m/>
    <m/>
    <m/>
    <m/>
    <m/>
    <m/>
    <m/>
    <m/>
    <m/>
    <m/>
    <m/>
    <m/>
    <m/>
    <m/>
    <m/>
    <m/>
    <m/>
    <m/>
    <m/>
    <m/>
    <m/>
    <m/>
    <m/>
    <m/>
    <n v="2000"/>
    <m/>
    <m/>
    <m/>
    <m/>
    <m/>
    <m/>
    <m/>
    <m/>
    <m/>
    <m/>
    <m/>
    <m/>
    <m/>
    <m/>
    <m/>
    <m/>
    <m/>
    <m/>
    <m/>
    <m/>
    <m/>
    <m/>
    <m/>
    <m/>
    <m/>
    <m/>
    <m/>
    <n v="1300"/>
    <m/>
    <m/>
    <m/>
    <m/>
    <m/>
    <m/>
    <m/>
    <m/>
    <m/>
    <m/>
    <m/>
    <m/>
    <m/>
    <m/>
    <m/>
    <m/>
    <m/>
    <m/>
    <m/>
    <m/>
    <n v="3900"/>
    <n v="270"/>
    <n v="270"/>
    <n v="270"/>
    <n v="270"/>
    <n v="1080"/>
    <n v="270"/>
    <n v="270"/>
    <n v="270"/>
    <n v="305"/>
    <n v="1115"/>
    <n v="305"/>
    <n v="705"/>
    <n v="305"/>
    <n v="390"/>
    <n v="1705"/>
    <n v="390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Administración de la nómina Actividad 002"/>
    <m/>
    <m/>
    <m/>
    <n v="14"/>
    <m/>
    <n v="11"/>
    <m/>
    <s v="Dirección de Recursos Humanos"/>
    <n v="112500"/>
    <m/>
    <m/>
    <m/>
    <m/>
    <m/>
    <m/>
    <m/>
    <m/>
    <m/>
    <m/>
    <m/>
    <m/>
    <m/>
    <m/>
    <m/>
    <m/>
    <m/>
    <m/>
    <m/>
    <m/>
    <m/>
    <m/>
    <m/>
    <m/>
    <m/>
    <m/>
    <m/>
    <m/>
    <m/>
    <m/>
    <m/>
    <m/>
    <m/>
    <m/>
    <m/>
    <m/>
    <m/>
    <m/>
    <m/>
    <m/>
    <m/>
    <m/>
    <m/>
    <m/>
    <m/>
    <m/>
    <m/>
    <m/>
    <m/>
    <m/>
    <m/>
    <m/>
    <m/>
    <m/>
    <m/>
    <m/>
    <m/>
    <m/>
    <m/>
    <m/>
    <m/>
    <m/>
    <m/>
    <m/>
    <m/>
    <m/>
    <m/>
    <m/>
    <n v="-5000"/>
    <m/>
    <m/>
    <m/>
    <m/>
    <m/>
    <m/>
    <m/>
    <m/>
    <m/>
    <m/>
    <m/>
    <m/>
    <m/>
    <n v="107500"/>
    <n v="9000"/>
    <n v="8625"/>
    <n v="8625"/>
    <n v="8625"/>
    <n v="34875"/>
    <n v="8625"/>
    <n v="9000"/>
    <n v="8250"/>
    <n v="8250"/>
    <n v="34125"/>
    <n v="8250"/>
    <n v="8250"/>
    <n v="11500"/>
    <n v="10500"/>
    <n v="38500"/>
    <n v="10750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Administración de la nómina Actividad 002"/>
    <m/>
    <m/>
    <m/>
    <n v="15"/>
    <m/>
    <n v="11"/>
    <m/>
    <s v="Dirección de Recursos Humanos"/>
    <n v="990840"/>
    <m/>
    <m/>
    <m/>
    <m/>
    <m/>
    <m/>
    <m/>
    <m/>
    <m/>
    <m/>
    <m/>
    <m/>
    <m/>
    <m/>
    <m/>
    <m/>
    <m/>
    <m/>
    <m/>
    <m/>
    <m/>
    <m/>
    <m/>
    <m/>
    <m/>
    <m/>
    <m/>
    <m/>
    <m/>
    <m/>
    <m/>
    <m/>
    <m/>
    <m/>
    <m/>
    <m/>
    <m/>
    <m/>
    <m/>
    <m/>
    <m/>
    <m/>
    <m/>
    <m/>
    <m/>
    <m/>
    <m/>
    <m/>
    <m/>
    <m/>
    <m/>
    <m/>
    <m/>
    <m/>
    <m/>
    <m/>
    <m/>
    <m/>
    <m/>
    <m/>
    <m/>
    <m/>
    <m/>
    <m/>
    <m/>
    <m/>
    <m/>
    <m/>
    <n v="-25000"/>
    <m/>
    <m/>
    <m/>
    <m/>
    <m/>
    <m/>
    <m/>
    <m/>
    <m/>
    <m/>
    <m/>
    <m/>
    <m/>
    <n v="965840"/>
    <n v="78357"/>
    <n v="77885"/>
    <n v="73635"/>
    <n v="78113"/>
    <n v="307990"/>
    <n v="76070"/>
    <n v="80320"/>
    <n v="76743"/>
    <n v="76743"/>
    <n v="309876"/>
    <n v="73702"/>
    <n v="73702"/>
    <n v="100702"/>
    <n v="99868"/>
    <n v="347974"/>
    <n v="96584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Administración de la nómina Actividad 002"/>
    <m/>
    <m/>
    <m/>
    <n v="21"/>
    <m/>
    <n v="11"/>
    <m/>
    <s v="Dirección de Recursos Humanos"/>
    <n v="60000"/>
    <m/>
    <m/>
    <m/>
    <m/>
    <m/>
    <m/>
    <m/>
    <m/>
    <m/>
    <m/>
    <m/>
    <m/>
    <m/>
    <m/>
    <m/>
    <m/>
    <m/>
    <m/>
    <m/>
    <m/>
    <m/>
    <m/>
    <m/>
    <m/>
    <m/>
    <m/>
    <m/>
    <m/>
    <m/>
    <m/>
    <m/>
    <m/>
    <m/>
    <m/>
    <m/>
    <m/>
    <m/>
    <m/>
    <m/>
    <m/>
    <m/>
    <m/>
    <m/>
    <m/>
    <m/>
    <m/>
    <m/>
    <m/>
    <m/>
    <m/>
    <m/>
    <m/>
    <m/>
    <m/>
    <m/>
    <m/>
    <m/>
    <m/>
    <m/>
    <m/>
    <m/>
    <m/>
    <m/>
    <m/>
    <m/>
    <m/>
    <m/>
    <m/>
    <m/>
    <m/>
    <m/>
    <m/>
    <m/>
    <m/>
    <m/>
    <m/>
    <m/>
    <m/>
    <m/>
    <m/>
    <m/>
    <m/>
    <n v="60000"/>
    <n v="5000"/>
    <n v="5000"/>
    <n v="5000"/>
    <n v="5000"/>
    <n v="20000"/>
    <n v="5000"/>
    <n v="5000"/>
    <n v="5000"/>
    <n v="5000"/>
    <n v="20000"/>
    <n v="5000"/>
    <n v="5000"/>
    <n v="5000"/>
    <n v="5000"/>
    <n v="20000"/>
    <n v="6000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Administración de la nómina Actividad 002"/>
    <m/>
    <m/>
    <m/>
    <n v="27"/>
    <m/>
    <n v="11"/>
    <m/>
    <s v="Dirección de Recursos Humanos"/>
    <n v="15000"/>
    <m/>
    <m/>
    <m/>
    <m/>
    <m/>
    <m/>
    <m/>
    <m/>
    <m/>
    <m/>
    <m/>
    <m/>
    <m/>
    <m/>
    <m/>
    <m/>
    <m/>
    <m/>
    <m/>
    <m/>
    <m/>
    <m/>
    <m/>
    <m/>
    <m/>
    <m/>
    <m/>
    <m/>
    <m/>
    <m/>
    <m/>
    <m/>
    <m/>
    <m/>
    <m/>
    <m/>
    <m/>
    <m/>
    <m/>
    <m/>
    <m/>
    <m/>
    <m/>
    <m/>
    <m/>
    <m/>
    <m/>
    <m/>
    <m/>
    <m/>
    <m/>
    <m/>
    <m/>
    <m/>
    <m/>
    <m/>
    <m/>
    <m/>
    <m/>
    <m/>
    <m/>
    <m/>
    <m/>
    <m/>
    <m/>
    <m/>
    <m/>
    <m/>
    <m/>
    <m/>
    <m/>
    <m/>
    <m/>
    <m/>
    <m/>
    <m/>
    <m/>
    <m/>
    <m/>
    <m/>
    <m/>
    <m/>
    <n v="15000"/>
    <n v="1250"/>
    <n v="1250"/>
    <n v="1250"/>
    <n v="1250"/>
    <n v="5000"/>
    <n v="1250"/>
    <n v="1250"/>
    <n v="1250"/>
    <n v="1250"/>
    <n v="5000"/>
    <n v="1250"/>
    <n v="1250"/>
    <n v="1250"/>
    <n v="1250"/>
    <n v="5000"/>
    <n v="1500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Administración de la nómina Actividad 002"/>
    <m/>
    <m/>
    <m/>
    <n v="29"/>
    <m/>
    <n v="11"/>
    <m/>
    <s v="Dirección de Recursos Humanos"/>
    <n v="1524000"/>
    <m/>
    <m/>
    <m/>
    <m/>
    <m/>
    <m/>
    <m/>
    <m/>
    <m/>
    <m/>
    <m/>
    <m/>
    <m/>
    <m/>
    <m/>
    <m/>
    <m/>
    <m/>
    <m/>
    <m/>
    <m/>
    <m/>
    <m/>
    <m/>
    <m/>
    <m/>
    <m/>
    <m/>
    <m/>
    <m/>
    <m/>
    <m/>
    <m/>
    <m/>
    <m/>
    <m/>
    <m/>
    <m/>
    <m/>
    <m/>
    <m/>
    <m/>
    <m/>
    <m/>
    <m/>
    <m/>
    <m/>
    <m/>
    <m/>
    <m/>
    <m/>
    <m/>
    <m/>
    <m/>
    <m/>
    <m/>
    <m/>
    <m/>
    <m/>
    <m/>
    <m/>
    <m/>
    <m/>
    <m/>
    <m/>
    <m/>
    <m/>
    <m/>
    <m/>
    <m/>
    <m/>
    <m/>
    <m/>
    <m/>
    <m/>
    <m/>
    <m/>
    <m/>
    <m/>
    <m/>
    <m/>
    <m/>
    <n v="1524000"/>
    <n v="127000"/>
    <n v="127000"/>
    <n v="127000"/>
    <n v="127000"/>
    <n v="508000"/>
    <n v="127000"/>
    <n v="127000"/>
    <n v="127000"/>
    <n v="127000"/>
    <n v="508000"/>
    <n v="127000"/>
    <n v="127000"/>
    <n v="127000"/>
    <n v="127000"/>
    <n v="508000"/>
    <n v="152400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Administración de la nómina Actividad 002"/>
    <m/>
    <m/>
    <m/>
    <n v="29"/>
    <m/>
    <n v="12"/>
    <m/>
    <s v="Dirección de Recursos Humanos"/>
    <n v="0"/>
    <m/>
    <m/>
    <m/>
    <m/>
    <m/>
    <m/>
    <m/>
    <m/>
    <m/>
    <m/>
    <m/>
    <m/>
    <m/>
    <m/>
    <m/>
    <m/>
    <m/>
    <m/>
    <m/>
    <m/>
    <m/>
    <m/>
    <m/>
    <m/>
    <m/>
    <m/>
    <m/>
    <m/>
    <m/>
    <n v="682000"/>
    <m/>
    <m/>
    <m/>
    <m/>
    <m/>
    <m/>
    <m/>
    <m/>
    <m/>
    <m/>
    <m/>
    <m/>
    <m/>
    <m/>
    <m/>
    <m/>
    <m/>
    <m/>
    <m/>
    <m/>
    <m/>
    <m/>
    <m/>
    <m/>
    <m/>
    <m/>
    <m/>
    <m/>
    <m/>
    <m/>
    <m/>
    <m/>
    <m/>
    <m/>
    <m/>
    <m/>
    <m/>
    <m/>
    <m/>
    <m/>
    <m/>
    <m/>
    <m/>
    <m/>
    <m/>
    <m/>
    <m/>
    <m/>
    <m/>
    <m/>
    <m/>
    <m/>
    <n v="682000"/>
    <m/>
    <m/>
    <m/>
    <m/>
    <n v="0"/>
    <n v="146000"/>
    <n v="98000"/>
    <n v="73000"/>
    <n v="73000"/>
    <n v="390000"/>
    <n v="73000"/>
    <n v="73000"/>
    <n v="73000"/>
    <n v="73000"/>
    <n v="292000"/>
    <n v="68200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Administración de la nómina Actividad 002"/>
    <m/>
    <m/>
    <m/>
    <n v="41"/>
    <m/>
    <n v="11"/>
    <m/>
    <s v="Dirección de Recursos Humanos"/>
    <n v="20000"/>
    <m/>
    <m/>
    <m/>
    <m/>
    <m/>
    <m/>
    <m/>
    <m/>
    <m/>
    <m/>
    <m/>
    <m/>
    <m/>
    <m/>
    <m/>
    <m/>
    <m/>
    <m/>
    <m/>
    <m/>
    <m/>
    <m/>
    <m/>
    <m/>
    <m/>
    <m/>
    <m/>
    <m/>
    <m/>
    <m/>
    <m/>
    <m/>
    <m/>
    <m/>
    <m/>
    <m/>
    <m/>
    <m/>
    <m/>
    <m/>
    <m/>
    <m/>
    <m/>
    <m/>
    <m/>
    <m/>
    <m/>
    <m/>
    <m/>
    <m/>
    <m/>
    <m/>
    <m/>
    <m/>
    <m/>
    <m/>
    <m/>
    <m/>
    <m/>
    <m/>
    <m/>
    <m/>
    <m/>
    <m/>
    <m/>
    <m/>
    <m/>
    <m/>
    <m/>
    <m/>
    <m/>
    <m/>
    <m/>
    <m/>
    <m/>
    <m/>
    <m/>
    <m/>
    <m/>
    <m/>
    <m/>
    <m/>
    <n v="20000"/>
    <m/>
    <m/>
    <m/>
    <m/>
    <n v="0"/>
    <m/>
    <m/>
    <n v="5000"/>
    <n v="5000"/>
    <n v="10000"/>
    <n v="5000"/>
    <n v="5000"/>
    <m/>
    <m/>
    <n v="10000"/>
    <n v="2000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Administración de la nómina Actividad 002"/>
    <m/>
    <m/>
    <m/>
    <n v="42"/>
    <m/>
    <n v="11"/>
    <m/>
    <s v="Dirección de Recursos Humanos"/>
    <n v="0"/>
    <m/>
    <m/>
    <m/>
    <m/>
    <m/>
    <m/>
    <m/>
    <m/>
    <m/>
    <m/>
    <m/>
    <m/>
    <m/>
    <m/>
    <m/>
    <m/>
    <m/>
    <m/>
    <m/>
    <m/>
    <m/>
    <m/>
    <m/>
    <m/>
    <m/>
    <m/>
    <m/>
    <m/>
    <m/>
    <m/>
    <m/>
    <m/>
    <m/>
    <n v="4000"/>
    <m/>
    <m/>
    <m/>
    <m/>
    <m/>
    <m/>
    <m/>
    <m/>
    <m/>
    <m/>
    <m/>
    <m/>
    <m/>
    <m/>
    <m/>
    <m/>
    <m/>
    <m/>
    <m/>
    <m/>
    <m/>
    <m/>
    <m/>
    <m/>
    <m/>
    <m/>
    <m/>
    <n v="2000"/>
    <m/>
    <m/>
    <m/>
    <m/>
    <m/>
    <m/>
    <m/>
    <m/>
    <m/>
    <m/>
    <m/>
    <m/>
    <m/>
    <m/>
    <m/>
    <m/>
    <m/>
    <m/>
    <m/>
    <m/>
    <n v="6000"/>
    <m/>
    <m/>
    <m/>
    <m/>
    <n v="0"/>
    <n v="0"/>
    <n v="0"/>
    <n v="0"/>
    <n v="3938"/>
    <n v="3938"/>
    <n v="0"/>
    <n v="0"/>
    <n v="1000"/>
    <n v="1062"/>
    <n v="2062"/>
    <n v="600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Administración de la nómina Actividad 002"/>
    <m/>
    <m/>
    <m/>
    <n v="71"/>
    <m/>
    <n v="11"/>
    <m/>
    <s v="Dirección de Recursos Humanos"/>
    <n v="320438"/>
    <m/>
    <m/>
    <m/>
    <m/>
    <m/>
    <m/>
    <m/>
    <m/>
    <m/>
    <m/>
    <m/>
    <m/>
    <m/>
    <m/>
    <m/>
    <m/>
    <m/>
    <m/>
    <m/>
    <m/>
    <m/>
    <m/>
    <m/>
    <m/>
    <m/>
    <m/>
    <m/>
    <m/>
    <m/>
    <m/>
    <m/>
    <m/>
    <m/>
    <n v="223195"/>
    <m/>
    <m/>
    <m/>
    <m/>
    <m/>
    <m/>
    <m/>
    <m/>
    <m/>
    <m/>
    <m/>
    <m/>
    <m/>
    <m/>
    <m/>
    <m/>
    <m/>
    <m/>
    <m/>
    <m/>
    <m/>
    <m/>
    <m/>
    <m/>
    <m/>
    <m/>
    <m/>
    <m/>
    <m/>
    <m/>
    <m/>
    <m/>
    <m/>
    <m/>
    <m/>
    <m/>
    <m/>
    <m/>
    <m/>
    <m/>
    <m/>
    <m/>
    <m/>
    <m/>
    <m/>
    <m/>
    <m/>
    <m/>
    <n v="543633"/>
    <n v="150116"/>
    <n v="0"/>
    <n v="0"/>
    <n v="0"/>
    <n v="150116"/>
    <n v="0"/>
    <n v="0"/>
    <n v="2900"/>
    <n v="0"/>
    <n v="2900"/>
    <n v="0"/>
    <n v="0"/>
    <n v="0"/>
    <n v="390617"/>
    <n v="390617"/>
    <n v="543633"/>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Administración de la nómina Actividad 002"/>
    <m/>
    <m/>
    <m/>
    <n v="72"/>
    <m/>
    <n v="11"/>
    <m/>
    <s v="Dirección de Recursos Humanos"/>
    <n v="320438"/>
    <m/>
    <m/>
    <m/>
    <m/>
    <m/>
    <m/>
    <m/>
    <m/>
    <m/>
    <m/>
    <m/>
    <m/>
    <m/>
    <m/>
    <m/>
    <m/>
    <m/>
    <m/>
    <m/>
    <m/>
    <m/>
    <m/>
    <m/>
    <m/>
    <m/>
    <m/>
    <m/>
    <m/>
    <m/>
    <m/>
    <m/>
    <m/>
    <m/>
    <n v="13098"/>
    <m/>
    <m/>
    <m/>
    <m/>
    <m/>
    <m/>
    <m/>
    <m/>
    <m/>
    <m/>
    <m/>
    <m/>
    <m/>
    <m/>
    <m/>
    <m/>
    <m/>
    <m/>
    <m/>
    <m/>
    <m/>
    <m/>
    <m/>
    <m/>
    <m/>
    <m/>
    <m/>
    <m/>
    <m/>
    <m/>
    <m/>
    <m/>
    <m/>
    <m/>
    <m/>
    <m/>
    <m/>
    <m/>
    <m/>
    <m/>
    <m/>
    <m/>
    <m/>
    <m/>
    <m/>
    <m/>
    <m/>
    <m/>
    <n v="333536"/>
    <n v="0"/>
    <n v="0"/>
    <n v="0"/>
    <n v="0"/>
    <n v="0"/>
    <n v="0"/>
    <n v="0"/>
    <n v="333536"/>
    <n v="0"/>
    <n v="333536"/>
    <n v="0"/>
    <n v="0"/>
    <n v="0"/>
    <n v="0"/>
    <n v="0"/>
    <n v="333536"/>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Administración de la nómina Actividad 002"/>
    <m/>
    <m/>
    <m/>
    <n v="73"/>
    <m/>
    <n v="11"/>
    <m/>
    <s v="Dirección de Recursos Humanos"/>
    <n v="6800"/>
    <m/>
    <m/>
    <m/>
    <m/>
    <m/>
    <m/>
    <m/>
    <m/>
    <m/>
    <m/>
    <m/>
    <m/>
    <m/>
    <m/>
    <m/>
    <m/>
    <m/>
    <m/>
    <m/>
    <m/>
    <m/>
    <m/>
    <m/>
    <m/>
    <m/>
    <m/>
    <m/>
    <m/>
    <m/>
    <m/>
    <m/>
    <m/>
    <m/>
    <n v="9948"/>
    <m/>
    <m/>
    <m/>
    <m/>
    <m/>
    <m/>
    <m/>
    <m/>
    <m/>
    <m/>
    <m/>
    <m/>
    <m/>
    <m/>
    <m/>
    <m/>
    <m/>
    <m/>
    <m/>
    <m/>
    <m/>
    <m/>
    <m/>
    <m/>
    <m/>
    <m/>
    <m/>
    <m/>
    <m/>
    <m/>
    <m/>
    <m/>
    <m/>
    <m/>
    <m/>
    <m/>
    <m/>
    <m/>
    <m/>
    <m/>
    <m/>
    <m/>
    <m/>
    <m/>
    <m/>
    <m/>
    <m/>
    <m/>
    <n v="16748"/>
    <m/>
    <m/>
    <m/>
    <m/>
    <n v="0"/>
    <m/>
    <m/>
    <n v="50"/>
    <m/>
    <n v="50"/>
    <m/>
    <m/>
    <m/>
    <n v="16698"/>
    <n v="16698"/>
    <n v="16748"/>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Administración de la nómina Actividad 002"/>
    <m/>
    <m/>
    <m/>
    <n v="71"/>
    <m/>
    <n v="12"/>
    <m/>
    <s v="Dirección de Recursos Humanos"/>
    <n v="2500000"/>
    <m/>
    <m/>
    <m/>
    <m/>
    <m/>
    <m/>
    <m/>
    <m/>
    <n v="-2500000"/>
    <m/>
    <m/>
    <m/>
    <m/>
    <m/>
    <m/>
    <m/>
    <m/>
    <m/>
    <m/>
    <m/>
    <m/>
    <m/>
    <m/>
    <m/>
    <m/>
    <m/>
    <m/>
    <m/>
    <m/>
    <m/>
    <m/>
    <m/>
    <m/>
    <m/>
    <m/>
    <m/>
    <m/>
    <m/>
    <m/>
    <m/>
    <m/>
    <m/>
    <m/>
    <m/>
    <m/>
    <m/>
    <m/>
    <m/>
    <m/>
    <m/>
    <m/>
    <m/>
    <m/>
    <m/>
    <m/>
    <m/>
    <m/>
    <m/>
    <m/>
    <m/>
    <m/>
    <m/>
    <m/>
    <m/>
    <m/>
    <m/>
    <m/>
    <m/>
    <m/>
    <m/>
    <m/>
    <m/>
    <m/>
    <m/>
    <m/>
    <m/>
    <m/>
    <m/>
    <m/>
    <m/>
    <m/>
    <m/>
    <n v="0"/>
    <m/>
    <m/>
    <m/>
    <m/>
    <n v="0"/>
    <m/>
    <m/>
    <m/>
    <m/>
    <n v="0"/>
    <m/>
    <m/>
    <m/>
    <n v="0"/>
    <n v="0"/>
    <n v="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Administración de la nómina Actividad 002"/>
    <m/>
    <m/>
    <m/>
    <n v="72"/>
    <m/>
    <n v="12"/>
    <m/>
    <s v="Dirección de Recursos Humanos"/>
    <n v="2500000"/>
    <m/>
    <m/>
    <m/>
    <m/>
    <m/>
    <m/>
    <m/>
    <m/>
    <n v="-2500000"/>
    <m/>
    <m/>
    <m/>
    <m/>
    <m/>
    <m/>
    <m/>
    <m/>
    <m/>
    <m/>
    <m/>
    <m/>
    <m/>
    <m/>
    <m/>
    <m/>
    <m/>
    <m/>
    <m/>
    <m/>
    <m/>
    <m/>
    <m/>
    <m/>
    <m/>
    <m/>
    <m/>
    <m/>
    <m/>
    <m/>
    <m/>
    <m/>
    <m/>
    <m/>
    <m/>
    <m/>
    <m/>
    <m/>
    <m/>
    <m/>
    <m/>
    <m/>
    <m/>
    <m/>
    <m/>
    <m/>
    <m/>
    <m/>
    <m/>
    <m/>
    <m/>
    <m/>
    <m/>
    <m/>
    <m/>
    <m/>
    <m/>
    <m/>
    <m/>
    <m/>
    <m/>
    <m/>
    <m/>
    <m/>
    <m/>
    <m/>
    <m/>
    <m/>
    <m/>
    <m/>
    <m/>
    <m/>
    <m/>
    <n v="0"/>
    <m/>
    <m/>
    <m/>
    <m/>
    <n v="0"/>
    <m/>
    <m/>
    <m/>
    <m/>
    <n v="0"/>
    <m/>
    <m/>
    <m/>
    <n v="0"/>
    <n v="0"/>
    <n v="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2"/>
    <s v="Administración de la nómina Actividad 002"/>
    <m/>
    <m/>
    <m/>
    <n v="11"/>
    <m/>
    <n v="11"/>
    <m/>
    <s v="Dirección de Recursos Humanos"/>
    <n v="721320"/>
    <m/>
    <m/>
    <m/>
    <m/>
    <m/>
    <m/>
    <m/>
    <m/>
    <m/>
    <m/>
    <m/>
    <m/>
    <m/>
    <m/>
    <m/>
    <m/>
    <m/>
    <m/>
    <m/>
    <m/>
    <m/>
    <m/>
    <m/>
    <m/>
    <m/>
    <m/>
    <m/>
    <m/>
    <m/>
    <m/>
    <m/>
    <m/>
    <m/>
    <m/>
    <m/>
    <m/>
    <m/>
    <m/>
    <m/>
    <m/>
    <m/>
    <m/>
    <m/>
    <m/>
    <m/>
    <m/>
    <m/>
    <m/>
    <m/>
    <m/>
    <m/>
    <m/>
    <m/>
    <m/>
    <m/>
    <m/>
    <m/>
    <m/>
    <m/>
    <m/>
    <m/>
    <m/>
    <m/>
    <m/>
    <m/>
    <m/>
    <m/>
    <m/>
    <n v="-150000"/>
    <m/>
    <m/>
    <m/>
    <m/>
    <m/>
    <m/>
    <m/>
    <m/>
    <m/>
    <m/>
    <m/>
    <m/>
    <m/>
    <n v="571320"/>
    <n v="38330"/>
    <n v="38330"/>
    <n v="31571"/>
    <n v="31571"/>
    <n v="139802"/>
    <n v="31571"/>
    <n v="31571"/>
    <n v="31571"/>
    <n v="31571"/>
    <n v="126284"/>
    <n v="31571"/>
    <n v="31571"/>
    <n v="142002"/>
    <n v="100090"/>
    <n v="305234"/>
    <n v="57132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2"/>
    <s v="Administración de la nómina Actividad 002"/>
    <m/>
    <m/>
    <m/>
    <n v="12"/>
    <m/>
    <n v="11"/>
    <m/>
    <s v="Dirección de Recursos Humanos"/>
    <n v="240000"/>
    <m/>
    <m/>
    <m/>
    <m/>
    <m/>
    <m/>
    <m/>
    <m/>
    <m/>
    <m/>
    <m/>
    <m/>
    <m/>
    <m/>
    <m/>
    <m/>
    <m/>
    <m/>
    <m/>
    <m/>
    <m/>
    <m/>
    <m/>
    <m/>
    <m/>
    <m/>
    <m/>
    <m/>
    <m/>
    <m/>
    <m/>
    <m/>
    <m/>
    <m/>
    <m/>
    <m/>
    <m/>
    <m/>
    <m/>
    <m/>
    <m/>
    <m/>
    <m/>
    <m/>
    <m/>
    <m/>
    <m/>
    <m/>
    <m/>
    <m/>
    <m/>
    <m/>
    <m/>
    <m/>
    <m/>
    <m/>
    <m/>
    <m/>
    <m/>
    <m/>
    <m/>
    <m/>
    <m/>
    <m/>
    <m/>
    <m/>
    <m/>
    <m/>
    <n v="-10000"/>
    <m/>
    <m/>
    <m/>
    <m/>
    <m/>
    <m/>
    <m/>
    <m/>
    <m/>
    <m/>
    <m/>
    <m/>
    <m/>
    <n v="230000"/>
    <n v="17955"/>
    <n v="17800"/>
    <n v="15300"/>
    <n v="15300"/>
    <n v="66355"/>
    <n v="15300"/>
    <n v="15300"/>
    <n v="15300"/>
    <n v="15300"/>
    <n v="61200"/>
    <n v="15300"/>
    <n v="15300"/>
    <n v="35300"/>
    <n v="36545"/>
    <n v="102445"/>
    <n v="23000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2"/>
    <s v="Administración de la nómina Actividad 002"/>
    <m/>
    <m/>
    <m/>
    <n v="13"/>
    <m/>
    <n v="11"/>
    <m/>
    <s v="Dirección de Recursos Humanos"/>
    <n v="600"/>
    <m/>
    <m/>
    <m/>
    <m/>
    <m/>
    <m/>
    <m/>
    <m/>
    <m/>
    <m/>
    <m/>
    <m/>
    <m/>
    <m/>
    <m/>
    <m/>
    <m/>
    <m/>
    <m/>
    <m/>
    <m/>
    <m/>
    <m/>
    <m/>
    <m/>
    <m/>
    <m/>
    <m/>
    <m/>
    <m/>
    <m/>
    <m/>
    <m/>
    <m/>
    <m/>
    <m/>
    <m/>
    <m/>
    <m/>
    <m/>
    <m/>
    <m/>
    <m/>
    <m/>
    <m/>
    <m/>
    <m/>
    <m/>
    <m/>
    <m/>
    <m/>
    <m/>
    <m/>
    <m/>
    <m/>
    <m/>
    <m/>
    <m/>
    <m/>
    <m/>
    <m/>
    <m/>
    <m/>
    <m/>
    <m/>
    <m/>
    <m/>
    <m/>
    <m/>
    <m/>
    <m/>
    <m/>
    <m/>
    <m/>
    <m/>
    <m/>
    <m/>
    <m/>
    <m/>
    <m/>
    <m/>
    <m/>
    <n v="600"/>
    <n v="50"/>
    <n v="50"/>
    <n v="50"/>
    <n v="50"/>
    <n v="200"/>
    <n v="50"/>
    <n v="50"/>
    <n v="50"/>
    <n v="50"/>
    <n v="200"/>
    <n v="50"/>
    <n v="50"/>
    <n v="50"/>
    <n v="50"/>
    <n v="200"/>
    <n v="60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2"/>
    <s v="Administración de la nómina Actividad 002"/>
    <m/>
    <m/>
    <m/>
    <n v="14"/>
    <m/>
    <n v="11"/>
    <m/>
    <s v="Dirección de Recursos Humanos"/>
    <n v="31500"/>
    <m/>
    <m/>
    <m/>
    <m/>
    <m/>
    <m/>
    <m/>
    <m/>
    <m/>
    <m/>
    <m/>
    <m/>
    <m/>
    <m/>
    <m/>
    <m/>
    <m/>
    <m/>
    <m/>
    <m/>
    <m/>
    <m/>
    <m/>
    <m/>
    <m/>
    <m/>
    <m/>
    <m/>
    <m/>
    <m/>
    <m/>
    <m/>
    <m/>
    <m/>
    <m/>
    <m/>
    <m/>
    <m/>
    <m/>
    <m/>
    <m/>
    <m/>
    <m/>
    <m/>
    <m/>
    <m/>
    <m/>
    <m/>
    <m/>
    <m/>
    <m/>
    <m/>
    <m/>
    <m/>
    <m/>
    <m/>
    <m/>
    <m/>
    <m/>
    <m/>
    <m/>
    <m/>
    <m/>
    <m/>
    <m/>
    <m/>
    <m/>
    <m/>
    <n v="-5000"/>
    <m/>
    <m/>
    <m/>
    <m/>
    <m/>
    <m/>
    <m/>
    <m/>
    <m/>
    <m/>
    <m/>
    <m/>
    <m/>
    <n v="26500"/>
    <n v="1500"/>
    <n v="1500"/>
    <n v="1125"/>
    <n v="1125"/>
    <n v="5250"/>
    <n v="1125"/>
    <n v="1125"/>
    <n v="1125"/>
    <n v="1125"/>
    <n v="4500"/>
    <n v="1125"/>
    <n v="1125"/>
    <n v="7125"/>
    <n v="7375"/>
    <n v="16750"/>
    <n v="2650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2"/>
    <s v="Administración de la nómina Actividad 002"/>
    <m/>
    <m/>
    <m/>
    <n v="15"/>
    <m/>
    <n v="11"/>
    <m/>
    <s v="Dirección de Recursos Humanos"/>
    <n v="343200"/>
    <m/>
    <m/>
    <m/>
    <m/>
    <m/>
    <m/>
    <m/>
    <m/>
    <m/>
    <m/>
    <m/>
    <m/>
    <m/>
    <m/>
    <m/>
    <m/>
    <m/>
    <m/>
    <m/>
    <m/>
    <m/>
    <m/>
    <m/>
    <m/>
    <m/>
    <m/>
    <m/>
    <m/>
    <m/>
    <m/>
    <m/>
    <m/>
    <m/>
    <m/>
    <m/>
    <m/>
    <m/>
    <m/>
    <m/>
    <m/>
    <m/>
    <m/>
    <m/>
    <m/>
    <m/>
    <m/>
    <m/>
    <m/>
    <m/>
    <m/>
    <m/>
    <m/>
    <m/>
    <m/>
    <m/>
    <m/>
    <m/>
    <m/>
    <m/>
    <m/>
    <m/>
    <m/>
    <m/>
    <m/>
    <m/>
    <m/>
    <m/>
    <m/>
    <n v="-25000"/>
    <m/>
    <m/>
    <m/>
    <m/>
    <m/>
    <m/>
    <m/>
    <m/>
    <m/>
    <m/>
    <m/>
    <m/>
    <m/>
    <n v="318200"/>
    <n v="20200"/>
    <n v="20200"/>
    <n v="17950"/>
    <n v="17950"/>
    <n v="76300"/>
    <n v="17950"/>
    <n v="17950"/>
    <n v="17950"/>
    <n v="17950"/>
    <n v="71800"/>
    <n v="17950"/>
    <n v="17950"/>
    <n v="67100"/>
    <n v="67100"/>
    <n v="170100"/>
    <n v="31820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2"/>
    <s v="Administración de la nómina Actividad 002"/>
    <m/>
    <m/>
    <m/>
    <n v="21"/>
    <m/>
    <n v="11"/>
    <m/>
    <s v="Dirección de Recursos Humanos"/>
    <n v="60000"/>
    <m/>
    <m/>
    <m/>
    <m/>
    <m/>
    <m/>
    <m/>
    <m/>
    <m/>
    <m/>
    <m/>
    <m/>
    <m/>
    <m/>
    <m/>
    <m/>
    <m/>
    <m/>
    <m/>
    <m/>
    <m/>
    <m/>
    <m/>
    <m/>
    <m/>
    <m/>
    <m/>
    <m/>
    <m/>
    <m/>
    <m/>
    <m/>
    <m/>
    <m/>
    <m/>
    <m/>
    <m/>
    <m/>
    <m/>
    <m/>
    <m/>
    <m/>
    <m/>
    <m/>
    <m/>
    <m/>
    <m/>
    <m/>
    <m/>
    <m/>
    <m/>
    <m/>
    <m/>
    <m/>
    <m/>
    <m/>
    <m/>
    <m/>
    <m/>
    <m/>
    <m/>
    <m/>
    <m/>
    <m/>
    <m/>
    <m/>
    <m/>
    <m/>
    <m/>
    <m/>
    <m/>
    <m/>
    <m/>
    <m/>
    <m/>
    <m/>
    <m/>
    <m/>
    <m/>
    <m/>
    <m/>
    <m/>
    <n v="60000"/>
    <n v="5000"/>
    <n v="5000"/>
    <n v="5000"/>
    <n v="5000"/>
    <n v="20000"/>
    <n v="5000"/>
    <n v="5000"/>
    <n v="5000"/>
    <n v="5000"/>
    <n v="20000"/>
    <n v="5000"/>
    <n v="5000"/>
    <n v="5000"/>
    <n v="5000"/>
    <n v="20000"/>
    <n v="6000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2"/>
    <s v="Administración de la nómina Actividad 002"/>
    <m/>
    <m/>
    <m/>
    <n v="27"/>
    <m/>
    <n v="11"/>
    <m/>
    <s v="Dirección de Recursos Humanos"/>
    <n v="15000"/>
    <m/>
    <m/>
    <m/>
    <m/>
    <m/>
    <m/>
    <m/>
    <m/>
    <m/>
    <m/>
    <m/>
    <m/>
    <m/>
    <m/>
    <m/>
    <m/>
    <m/>
    <m/>
    <m/>
    <m/>
    <m/>
    <m/>
    <m/>
    <m/>
    <m/>
    <m/>
    <m/>
    <m/>
    <m/>
    <m/>
    <m/>
    <m/>
    <m/>
    <m/>
    <m/>
    <m/>
    <m/>
    <m/>
    <m/>
    <m/>
    <m/>
    <m/>
    <m/>
    <m/>
    <m/>
    <m/>
    <m/>
    <m/>
    <m/>
    <m/>
    <m/>
    <m/>
    <m/>
    <m/>
    <m/>
    <m/>
    <m/>
    <m/>
    <m/>
    <m/>
    <m/>
    <m/>
    <m/>
    <m/>
    <m/>
    <m/>
    <m/>
    <m/>
    <m/>
    <m/>
    <m/>
    <m/>
    <m/>
    <m/>
    <m/>
    <m/>
    <m/>
    <m/>
    <m/>
    <m/>
    <m/>
    <m/>
    <n v="15000"/>
    <n v="1250"/>
    <n v="1250"/>
    <n v="1250"/>
    <n v="1250"/>
    <n v="5000"/>
    <n v="1250"/>
    <n v="1250"/>
    <n v="1250"/>
    <n v="1250"/>
    <n v="5000"/>
    <n v="1250"/>
    <n v="1250"/>
    <n v="1250"/>
    <n v="1250"/>
    <n v="5000"/>
    <n v="1500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2"/>
    <s v="Administración de la nómina Actividad 002"/>
    <m/>
    <m/>
    <m/>
    <n v="29"/>
    <m/>
    <n v="11"/>
    <m/>
    <s v="Dirección de Recursos Humanos"/>
    <n v="456000"/>
    <m/>
    <m/>
    <m/>
    <m/>
    <m/>
    <m/>
    <m/>
    <m/>
    <m/>
    <m/>
    <m/>
    <m/>
    <m/>
    <m/>
    <m/>
    <m/>
    <m/>
    <m/>
    <m/>
    <m/>
    <m/>
    <m/>
    <m/>
    <m/>
    <m/>
    <m/>
    <m/>
    <m/>
    <m/>
    <m/>
    <m/>
    <m/>
    <m/>
    <m/>
    <m/>
    <m/>
    <m/>
    <m/>
    <m/>
    <m/>
    <m/>
    <m/>
    <m/>
    <m/>
    <m/>
    <m/>
    <m/>
    <m/>
    <m/>
    <m/>
    <m/>
    <m/>
    <m/>
    <m/>
    <m/>
    <m/>
    <m/>
    <m/>
    <m/>
    <m/>
    <m/>
    <m/>
    <m/>
    <m/>
    <m/>
    <m/>
    <m/>
    <m/>
    <m/>
    <m/>
    <m/>
    <m/>
    <m/>
    <m/>
    <m/>
    <m/>
    <m/>
    <m/>
    <m/>
    <m/>
    <m/>
    <m/>
    <n v="456000"/>
    <n v="38000"/>
    <n v="38000"/>
    <n v="38000"/>
    <n v="38000"/>
    <n v="152000"/>
    <n v="38000"/>
    <n v="38000"/>
    <n v="38000"/>
    <n v="38000"/>
    <n v="152000"/>
    <n v="38000"/>
    <n v="38000"/>
    <n v="38000"/>
    <n v="38000"/>
    <n v="152000"/>
    <n v="45600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2"/>
    <s v="Administración de la nómina Actividad 002"/>
    <m/>
    <m/>
    <m/>
    <n v="41"/>
    <m/>
    <n v="11"/>
    <m/>
    <s v="Dirección de Recursos Humanos"/>
    <n v="10000"/>
    <m/>
    <m/>
    <m/>
    <m/>
    <m/>
    <m/>
    <m/>
    <m/>
    <m/>
    <m/>
    <m/>
    <m/>
    <m/>
    <m/>
    <m/>
    <m/>
    <m/>
    <m/>
    <m/>
    <m/>
    <m/>
    <m/>
    <m/>
    <m/>
    <m/>
    <m/>
    <m/>
    <m/>
    <m/>
    <m/>
    <m/>
    <m/>
    <m/>
    <m/>
    <m/>
    <m/>
    <m/>
    <m/>
    <m/>
    <m/>
    <m/>
    <m/>
    <m/>
    <m/>
    <m/>
    <m/>
    <m/>
    <m/>
    <m/>
    <m/>
    <m/>
    <m/>
    <m/>
    <m/>
    <m/>
    <m/>
    <m/>
    <m/>
    <m/>
    <m/>
    <m/>
    <m/>
    <m/>
    <m/>
    <m/>
    <m/>
    <m/>
    <m/>
    <m/>
    <m/>
    <m/>
    <m/>
    <m/>
    <m/>
    <m/>
    <m/>
    <m/>
    <m/>
    <m/>
    <m/>
    <m/>
    <m/>
    <n v="10000"/>
    <m/>
    <m/>
    <m/>
    <n v="5000"/>
    <n v="5000"/>
    <m/>
    <m/>
    <m/>
    <m/>
    <n v="0"/>
    <n v="5000"/>
    <m/>
    <m/>
    <m/>
    <n v="5000"/>
    <n v="1000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2"/>
    <s v="Administración de la nómina Actividad 002"/>
    <m/>
    <m/>
    <m/>
    <n v="71"/>
    <m/>
    <n v="11"/>
    <m/>
    <s v="Dirección de Recursos Humanos"/>
    <n v="114885"/>
    <m/>
    <m/>
    <m/>
    <m/>
    <m/>
    <m/>
    <m/>
    <m/>
    <m/>
    <m/>
    <m/>
    <m/>
    <m/>
    <m/>
    <m/>
    <m/>
    <m/>
    <m/>
    <m/>
    <m/>
    <m/>
    <m/>
    <m/>
    <m/>
    <m/>
    <m/>
    <m/>
    <m/>
    <m/>
    <m/>
    <m/>
    <m/>
    <m/>
    <n v="0"/>
    <m/>
    <m/>
    <m/>
    <m/>
    <m/>
    <m/>
    <m/>
    <m/>
    <m/>
    <m/>
    <m/>
    <m/>
    <m/>
    <m/>
    <m/>
    <m/>
    <m/>
    <m/>
    <m/>
    <m/>
    <m/>
    <m/>
    <m/>
    <m/>
    <m/>
    <m/>
    <m/>
    <m/>
    <m/>
    <m/>
    <m/>
    <m/>
    <m/>
    <m/>
    <m/>
    <m/>
    <m/>
    <m/>
    <m/>
    <m/>
    <m/>
    <m/>
    <m/>
    <m/>
    <m/>
    <m/>
    <m/>
    <m/>
    <n v="114885"/>
    <n v="32688"/>
    <n v="0"/>
    <n v="0"/>
    <n v="0"/>
    <n v="32688"/>
    <n v="0"/>
    <n v="0"/>
    <n v="2000"/>
    <n v="0"/>
    <n v="2000"/>
    <n v="0"/>
    <n v="0"/>
    <n v="0"/>
    <n v="80197"/>
    <n v="80197"/>
    <n v="114885"/>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2"/>
    <s v="Administración de la nómina Actividad 002"/>
    <m/>
    <m/>
    <m/>
    <n v="72"/>
    <m/>
    <n v="11"/>
    <m/>
    <s v="Dirección de Recursos Humanos"/>
    <n v="114885"/>
    <m/>
    <m/>
    <m/>
    <m/>
    <m/>
    <m/>
    <m/>
    <m/>
    <m/>
    <m/>
    <m/>
    <m/>
    <m/>
    <m/>
    <m/>
    <m/>
    <m/>
    <m/>
    <m/>
    <m/>
    <m/>
    <m/>
    <m/>
    <m/>
    <m/>
    <m/>
    <m/>
    <m/>
    <m/>
    <m/>
    <m/>
    <m/>
    <m/>
    <n v="0"/>
    <m/>
    <m/>
    <m/>
    <m/>
    <m/>
    <m/>
    <m/>
    <m/>
    <m/>
    <m/>
    <m/>
    <m/>
    <m/>
    <m/>
    <m/>
    <m/>
    <m/>
    <m/>
    <m/>
    <m/>
    <m/>
    <m/>
    <m/>
    <m/>
    <m/>
    <m/>
    <m/>
    <m/>
    <m/>
    <m/>
    <m/>
    <m/>
    <m/>
    <m/>
    <m/>
    <m/>
    <m/>
    <m/>
    <m/>
    <m/>
    <m/>
    <m/>
    <m/>
    <m/>
    <m/>
    <m/>
    <m/>
    <m/>
    <n v="114885"/>
    <m/>
    <m/>
    <m/>
    <m/>
    <n v="0"/>
    <m/>
    <n v="0"/>
    <n v="67912"/>
    <n v="1000"/>
    <n v="68912"/>
    <m/>
    <m/>
    <m/>
    <n v="45973"/>
    <n v="45973"/>
    <n v="114885"/>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2"/>
    <s v="Administración de la nómina Actividad 002"/>
    <m/>
    <m/>
    <m/>
    <n v="73"/>
    <m/>
    <n v="11"/>
    <m/>
    <s v="Dirección de Recursos Humanos"/>
    <n v="2200"/>
    <m/>
    <m/>
    <m/>
    <m/>
    <m/>
    <m/>
    <m/>
    <m/>
    <m/>
    <m/>
    <m/>
    <m/>
    <m/>
    <m/>
    <m/>
    <m/>
    <m/>
    <m/>
    <m/>
    <m/>
    <m/>
    <m/>
    <m/>
    <m/>
    <m/>
    <m/>
    <m/>
    <m/>
    <m/>
    <m/>
    <m/>
    <m/>
    <m/>
    <n v="0"/>
    <m/>
    <m/>
    <m/>
    <m/>
    <m/>
    <m/>
    <m/>
    <m/>
    <m/>
    <m/>
    <m/>
    <m/>
    <m/>
    <m/>
    <m/>
    <m/>
    <m/>
    <m/>
    <m/>
    <m/>
    <m/>
    <m/>
    <m/>
    <m/>
    <m/>
    <m/>
    <m/>
    <m/>
    <m/>
    <m/>
    <m/>
    <m/>
    <m/>
    <m/>
    <m/>
    <m/>
    <m/>
    <m/>
    <m/>
    <m/>
    <m/>
    <m/>
    <m/>
    <m/>
    <m/>
    <m/>
    <m/>
    <m/>
    <n v="2200"/>
    <m/>
    <m/>
    <m/>
    <m/>
    <n v="0"/>
    <m/>
    <m/>
    <n v="50"/>
    <m/>
    <n v="50"/>
    <m/>
    <m/>
    <m/>
    <n v="2150"/>
    <n v="2150"/>
    <n v="220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3"/>
    <s v="Administración de la nómina Actividad 002"/>
    <m/>
    <m/>
    <m/>
    <n v="11"/>
    <m/>
    <n v="11"/>
    <m/>
    <s v="Dirección de Recursos Humanos"/>
    <n v="382428"/>
    <m/>
    <m/>
    <m/>
    <m/>
    <m/>
    <m/>
    <m/>
    <m/>
    <m/>
    <m/>
    <m/>
    <m/>
    <m/>
    <m/>
    <m/>
    <m/>
    <m/>
    <m/>
    <m/>
    <m/>
    <m/>
    <m/>
    <m/>
    <m/>
    <m/>
    <m/>
    <m/>
    <m/>
    <m/>
    <m/>
    <m/>
    <m/>
    <m/>
    <m/>
    <m/>
    <m/>
    <m/>
    <m/>
    <m/>
    <m/>
    <m/>
    <m/>
    <m/>
    <m/>
    <m/>
    <m/>
    <m/>
    <m/>
    <m/>
    <m/>
    <m/>
    <m/>
    <m/>
    <m/>
    <m/>
    <m/>
    <m/>
    <m/>
    <m/>
    <m/>
    <m/>
    <m/>
    <m/>
    <m/>
    <m/>
    <m/>
    <m/>
    <m/>
    <n v="-150000"/>
    <m/>
    <m/>
    <m/>
    <m/>
    <m/>
    <m/>
    <m/>
    <m/>
    <m/>
    <m/>
    <m/>
    <m/>
    <m/>
    <n v="232428"/>
    <n v="20368"/>
    <n v="20368"/>
    <n v="20368"/>
    <n v="18248"/>
    <n v="79352"/>
    <n v="20368"/>
    <n v="20368"/>
    <n v="7299"/>
    <n v="7299"/>
    <n v="55334"/>
    <n v="9419"/>
    <n v="9419"/>
    <n v="34519"/>
    <n v="44385"/>
    <n v="97742"/>
    <n v="232428"/>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3"/>
    <s v="Administración de la nómina Actividad 002"/>
    <m/>
    <m/>
    <m/>
    <n v="12"/>
    <m/>
    <n v="11"/>
    <m/>
    <s v="Dirección de Recursos Humanos"/>
    <n v="114000"/>
    <m/>
    <m/>
    <m/>
    <m/>
    <m/>
    <m/>
    <m/>
    <m/>
    <m/>
    <m/>
    <m/>
    <m/>
    <m/>
    <m/>
    <m/>
    <m/>
    <m/>
    <m/>
    <m/>
    <m/>
    <m/>
    <m/>
    <m/>
    <m/>
    <m/>
    <m/>
    <m/>
    <m/>
    <m/>
    <m/>
    <m/>
    <m/>
    <m/>
    <m/>
    <m/>
    <m/>
    <m/>
    <m/>
    <m/>
    <m/>
    <m/>
    <m/>
    <m/>
    <m/>
    <m/>
    <m/>
    <m/>
    <m/>
    <m/>
    <m/>
    <m/>
    <m/>
    <m/>
    <m/>
    <m/>
    <m/>
    <m/>
    <m/>
    <m/>
    <m/>
    <m/>
    <m/>
    <m/>
    <m/>
    <m/>
    <m/>
    <m/>
    <m/>
    <n v="-10000"/>
    <m/>
    <m/>
    <m/>
    <m/>
    <m/>
    <m/>
    <m/>
    <m/>
    <m/>
    <m/>
    <m/>
    <m/>
    <m/>
    <n v="104000"/>
    <n v="9455"/>
    <n v="9300"/>
    <n v="9300"/>
    <n v="7800"/>
    <n v="35855"/>
    <n v="9300"/>
    <n v="9300"/>
    <n v="3800"/>
    <n v="3800"/>
    <n v="26200"/>
    <n v="3800"/>
    <n v="3800"/>
    <n v="16545"/>
    <n v="17800"/>
    <n v="41945"/>
    <n v="10400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3"/>
    <s v="Administración de la nómina Actividad 002"/>
    <m/>
    <m/>
    <m/>
    <n v="13"/>
    <m/>
    <n v="11"/>
    <m/>
    <s v="Dirección de Recursos Humanos"/>
    <n v="600"/>
    <m/>
    <m/>
    <m/>
    <m/>
    <m/>
    <m/>
    <m/>
    <m/>
    <m/>
    <m/>
    <m/>
    <m/>
    <m/>
    <m/>
    <m/>
    <m/>
    <m/>
    <m/>
    <m/>
    <m/>
    <m/>
    <m/>
    <m/>
    <m/>
    <m/>
    <m/>
    <m/>
    <m/>
    <m/>
    <m/>
    <m/>
    <m/>
    <m/>
    <m/>
    <m/>
    <m/>
    <m/>
    <m/>
    <m/>
    <m/>
    <m/>
    <m/>
    <m/>
    <m/>
    <m/>
    <m/>
    <m/>
    <m/>
    <m/>
    <m/>
    <m/>
    <m/>
    <m/>
    <m/>
    <m/>
    <m/>
    <m/>
    <m/>
    <m/>
    <m/>
    <m/>
    <m/>
    <m/>
    <m/>
    <m/>
    <m/>
    <m/>
    <m/>
    <m/>
    <m/>
    <m/>
    <m/>
    <m/>
    <m/>
    <m/>
    <m/>
    <m/>
    <m/>
    <m/>
    <m/>
    <m/>
    <m/>
    <n v="600"/>
    <n v="50"/>
    <n v="50"/>
    <n v="50"/>
    <n v="50"/>
    <n v="200"/>
    <n v="50"/>
    <n v="50"/>
    <n v="50"/>
    <n v="50"/>
    <n v="200"/>
    <n v="50"/>
    <n v="50"/>
    <n v="50"/>
    <n v="50"/>
    <n v="200"/>
    <n v="60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3"/>
    <s v="Administración de la nómina Actividad 002"/>
    <m/>
    <m/>
    <m/>
    <n v="14"/>
    <m/>
    <n v="11"/>
    <m/>
    <s v="Dirección de Recursos Humanos"/>
    <n v="13500"/>
    <m/>
    <m/>
    <m/>
    <m/>
    <m/>
    <m/>
    <m/>
    <m/>
    <m/>
    <m/>
    <m/>
    <m/>
    <m/>
    <m/>
    <m/>
    <m/>
    <m/>
    <m/>
    <m/>
    <m/>
    <m/>
    <m/>
    <m/>
    <m/>
    <m/>
    <m/>
    <m/>
    <m/>
    <m/>
    <m/>
    <m/>
    <m/>
    <m/>
    <m/>
    <m/>
    <m/>
    <m/>
    <m/>
    <m/>
    <m/>
    <m/>
    <m/>
    <m/>
    <m/>
    <m/>
    <m/>
    <m/>
    <m/>
    <m/>
    <m/>
    <m/>
    <m/>
    <m/>
    <m/>
    <m/>
    <m/>
    <m/>
    <m/>
    <m/>
    <m/>
    <m/>
    <m/>
    <m/>
    <m/>
    <m/>
    <m/>
    <m/>
    <m/>
    <n v="-5000"/>
    <m/>
    <m/>
    <m/>
    <m/>
    <m/>
    <m/>
    <m/>
    <m/>
    <m/>
    <m/>
    <m/>
    <m/>
    <m/>
    <n v="8500"/>
    <n v="750"/>
    <n v="750"/>
    <n v="750"/>
    <n v="750"/>
    <n v="3000"/>
    <n v="750"/>
    <n v="375"/>
    <n v="375"/>
    <n v="375"/>
    <n v="1875"/>
    <n v="375"/>
    <n v="375"/>
    <n v="375"/>
    <n v="2500"/>
    <n v="3625"/>
    <n v="850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3"/>
    <s v="Administración de la nómina Actividad 002"/>
    <m/>
    <m/>
    <m/>
    <n v="15"/>
    <m/>
    <n v="11"/>
    <m/>
    <s v="Dirección de Recursos Humanos"/>
    <n v="156000"/>
    <m/>
    <m/>
    <m/>
    <m/>
    <m/>
    <m/>
    <m/>
    <m/>
    <m/>
    <m/>
    <m/>
    <m/>
    <m/>
    <m/>
    <m/>
    <m/>
    <m/>
    <m/>
    <m/>
    <m/>
    <m/>
    <m/>
    <m/>
    <m/>
    <m/>
    <m/>
    <m/>
    <m/>
    <m/>
    <m/>
    <m/>
    <m/>
    <m/>
    <m/>
    <m/>
    <m/>
    <m/>
    <m/>
    <m/>
    <m/>
    <m/>
    <m/>
    <m/>
    <m/>
    <m/>
    <m/>
    <m/>
    <m/>
    <m/>
    <m/>
    <m/>
    <m/>
    <m/>
    <m/>
    <m/>
    <m/>
    <m/>
    <m/>
    <m/>
    <m/>
    <m/>
    <m/>
    <m/>
    <m/>
    <m/>
    <m/>
    <m/>
    <m/>
    <n v="-25000"/>
    <m/>
    <m/>
    <m/>
    <m/>
    <m/>
    <m/>
    <m/>
    <m/>
    <m/>
    <m/>
    <m/>
    <m/>
    <m/>
    <n v="131000"/>
    <n v="11950"/>
    <n v="11950"/>
    <n v="11950"/>
    <n v="10200"/>
    <n v="46050"/>
    <n v="11950"/>
    <n v="11950"/>
    <n v="5982"/>
    <n v="8982"/>
    <n v="38864"/>
    <n v="7732"/>
    <n v="7732"/>
    <n v="14272"/>
    <n v="16350"/>
    <n v="46086"/>
    <n v="13100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3"/>
    <s v="Administración de la nómina Actividad 002"/>
    <m/>
    <m/>
    <m/>
    <n v="29"/>
    <m/>
    <n v="11"/>
    <m/>
    <s v="Dirección de Recursos Humanos"/>
    <n v="192000"/>
    <m/>
    <m/>
    <m/>
    <m/>
    <m/>
    <m/>
    <m/>
    <m/>
    <m/>
    <m/>
    <m/>
    <m/>
    <m/>
    <m/>
    <m/>
    <m/>
    <m/>
    <m/>
    <m/>
    <m/>
    <m/>
    <m/>
    <m/>
    <m/>
    <m/>
    <m/>
    <m/>
    <m/>
    <m/>
    <m/>
    <m/>
    <m/>
    <m/>
    <m/>
    <m/>
    <m/>
    <m/>
    <m/>
    <m/>
    <m/>
    <m/>
    <m/>
    <m/>
    <m/>
    <m/>
    <m/>
    <m/>
    <m/>
    <m/>
    <m/>
    <m/>
    <m/>
    <m/>
    <m/>
    <m/>
    <m/>
    <m/>
    <m/>
    <m/>
    <m/>
    <m/>
    <m/>
    <m/>
    <m/>
    <m/>
    <m/>
    <m/>
    <m/>
    <m/>
    <m/>
    <m/>
    <m/>
    <m/>
    <m/>
    <m/>
    <m/>
    <m/>
    <m/>
    <m/>
    <m/>
    <m/>
    <m/>
    <n v="192000"/>
    <n v="16000"/>
    <n v="16000"/>
    <n v="16000"/>
    <n v="16000"/>
    <n v="64000"/>
    <n v="16000"/>
    <n v="16000"/>
    <n v="16000"/>
    <n v="16000"/>
    <n v="64000"/>
    <n v="16000"/>
    <n v="16000"/>
    <n v="16000"/>
    <n v="16000"/>
    <n v="64000"/>
    <n v="19200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3"/>
    <s v="Administración de la nómina Actividad 002"/>
    <m/>
    <m/>
    <m/>
    <n v="41"/>
    <m/>
    <n v="11"/>
    <m/>
    <s v="Dirección de Recursos Humanos"/>
    <n v="5000"/>
    <m/>
    <m/>
    <m/>
    <m/>
    <m/>
    <m/>
    <m/>
    <m/>
    <m/>
    <m/>
    <m/>
    <m/>
    <m/>
    <m/>
    <m/>
    <m/>
    <m/>
    <m/>
    <m/>
    <m/>
    <m/>
    <m/>
    <m/>
    <m/>
    <m/>
    <m/>
    <m/>
    <m/>
    <m/>
    <m/>
    <m/>
    <m/>
    <m/>
    <m/>
    <m/>
    <m/>
    <m/>
    <m/>
    <m/>
    <m/>
    <m/>
    <m/>
    <m/>
    <m/>
    <m/>
    <m/>
    <m/>
    <m/>
    <m/>
    <m/>
    <m/>
    <m/>
    <m/>
    <m/>
    <m/>
    <m/>
    <m/>
    <m/>
    <m/>
    <m/>
    <m/>
    <m/>
    <m/>
    <m/>
    <m/>
    <m/>
    <m/>
    <m/>
    <m/>
    <m/>
    <m/>
    <m/>
    <m/>
    <m/>
    <m/>
    <m/>
    <m/>
    <m/>
    <m/>
    <m/>
    <m/>
    <m/>
    <n v="5000"/>
    <n v="0"/>
    <n v="0"/>
    <n v="1000"/>
    <n v="1000"/>
    <n v="2000"/>
    <n v="0"/>
    <n v="1000"/>
    <n v="0"/>
    <n v="1000"/>
    <n v="2000"/>
    <n v="0"/>
    <n v="1000"/>
    <n v="0"/>
    <n v="0"/>
    <n v="1000"/>
    <n v="500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3"/>
    <s v="Administración de la nómina Actividad 002"/>
    <m/>
    <m/>
    <m/>
    <n v="71"/>
    <m/>
    <n v="11"/>
    <m/>
    <s v="Dirección de Recursos Humanos"/>
    <n v="54044"/>
    <m/>
    <m/>
    <m/>
    <m/>
    <m/>
    <m/>
    <m/>
    <m/>
    <m/>
    <m/>
    <m/>
    <m/>
    <m/>
    <m/>
    <m/>
    <m/>
    <m/>
    <m/>
    <m/>
    <m/>
    <m/>
    <m/>
    <m/>
    <m/>
    <m/>
    <m/>
    <m/>
    <m/>
    <m/>
    <m/>
    <m/>
    <m/>
    <m/>
    <n v="0"/>
    <m/>
    <m/>
    <m/>
    <m/>
    <m/>
    <m/>
    <m/>
    <m/>
    <m/>
    <m/>
    <m/>
    <m/>
    <m/>
    <m/>
    <m/>
    <m/>
    <m/>
    <m/>
    <m/>
    <m/>
    <m/>
    <m/>
    <m/>
    <m/>
    <m/>
    <m/>
    <m/>
    <m/>
    <m/>
    <m/>
    <m/>
    <m/>
    <m/>
    <m/>
    <m/>
    <m/>
    <m/>
    <m/>
    <m/>
    <m/>
    <m/>
    <m/>
    <m/>
    <m/>
    <m/>
    <m/>
    <m/>
    <m/>
    <n v="54044"/>
    <n v="20113"/>
    <n v="0"/>
    <n v="0"/>
    <n v="0"/>
    <n v="20113"/>
    <n v="0"/>
    <n v="0"/>
    <n v="1500"/>
    <n v="0"/>
    <n v="1500"/>
    <n v="0"/>
    <n v="0"/>
    <n v="0"/>
    <n v="32431"/>
    <n v="32431"/>
    <n v="54044"/>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3"/>
    <s v="Administración de la nómina Actividad 002"/>
    <m/>
    <m/>
    <m/>
    <n v="72"/>
    <m/>
    <n v="11"/>
    <m/>
    <s v="Dirección de Recursos Humanos"/>
    <n v="54044"/>
    <m/>
    <m/>
    <m/>
    <m/>
    <m/>
    <m/>
    <m/>
    <m/>
    <m/>
    <m/>
    <m/>
    <m/>
    <m/>
    <m/>
    <m/>
    <m/>
    <m/>
    <m/>
    <m/>
    <m/>
    <m/>
    <m/>
    <m/>
    <m/>
    <m/>
    <m/>
    <m/>
    <m/>
    <m/>
    <m/>
    <m/>
    <m/>
    <m/>
    <n v="0"/>
    <m/>
    <m/>
    <m/>
    <m/>
    <m/>
    <m/>
    <m/>
    <m/>
    <m/>
    <m/>
    <m/>
    <m/>
    <m/>
    <m/>
    <m/>
    <m/>
    <m/>
    <m/>
    <m/>
    <m/>
    <m/>
    <m/>
    <m/>
    <m/>
    <m/>
    <m/>
    <m/>
    <m/>
    <m/>
    <m/>
    <m/>
    <m/>
    <m/>
    <m/>
    <m/>
    <m/>
    <m/>
    <m/>
    <m/>
    <m/>
    <m/>
    <m/>
    <m/>
    <m/>
    <m/>
    <m/>
    <m/>
    <m/>
    <n v="54044"/>
    <m/>
    <m/>
    <m/>
    <m/>
    <n v="0"/>
    <n v="0"/>
    <n v="1500"/>
    <n v="40000"/>
    <n v="0"/>
    <n v="41500"/>
    <n v="0"/>
    <n v="0"/>
    <n v="12544"/>
    <n v="0"/>
    <n v="12544"/>
    <n v="54044"/>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3"/>
    <s v="Administración de la nómina Actividad 002"/>
    <m/>
    <m/>
    <m/>
    <n v="73"/>
    <m/>
    <n v="11"/>
    <m/>
    <s v="Dirección de Recursos Humanos"/>
    <n v="1200"/>
    <m/>
    <m/>
    <m/>
    <m/>
    <m/>
    <m/>
    <m/>
    <m/>
    <m/>
    <m/>
    <m/>
    <m/>
    <m/>
    <m/>
    <m/>
    <m/>
    <m/>
    <m/>
    <m/>
    <m/>
    <m/>
    <m/>
    <m/>
    <m/>
    <m/>
    <m/>
    <m/>
    <m/>
    <m/>
    <m/>
    <m/>
    <m/>
    <m/>
    <n v="0"/>
    <m/>
    <m/>
    <m/>
    <m/>
    <m/>
    <m/>
    <m/>
    <m/>
    <m/>
    <m/>
    <m/>
    <m/>
    <m/>
    <m/>
    <m/>
    <m/>
    <m/>
    <m/>
    <m/>
    <m/>
    <m/>
    <m/>
    <m/>
    <m/>
    <m/>
    <m/>
    <m/>
    <m/>
    <m/>
    <m/>
    <m/>
    <m/>
    <m/>
    <m/>
    <m/>
    <m/>
    <m/>
    <m/>
    <m/>
    <m/>
    <m/>
    <m/>
    <m/>
    <m/>
    <m/>
    <m/>
    <m/>
    <m/>
    <n v="1200"/>
    <m/>
    <m/>
    <m/>
    <m/>
    <n v="0"/>
    <m/>
    <n v="50"/>
    <m/>
    <m/>
    <n v="50"/>
    <m/>
    <m/>
    <m/>
    <n v="1150"/>
    <n v="1150"/>
    <n v="120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Actualización de la Politica Nacional de Promoción y Desarrollo Integral de las Mujeres -PNPDIM-"/>
    <m/>
    <m/>
    <m/>
    <n v="133"/>
    <m/>
    <n v="11"/>
    <m/>
    <s v="Dirección de Gestión de Políticas Públicas para Equidad entre Hombres y Mujeres"/>
    <n v="76860"/>
    <m/>
    <m/>
    <m/>
    <m/>
    <m/>
    <m/>
    <m/>
    <m/>
    <m/>
    <m/>
    <m/>
    <m/>
    <m/>
    <m/>
    <m/>
    <m/>
    <n v="-6380"/>
    <m/>
    <m/>
    <m/>
    <m/>
    <m/>
    <m/>
    <m/>
    <m/>
    <m/>
    <m/>
    <m/>
    <m/>
    <m/>
    <m/>
    <m/>
    <m/>
    <m/>
    <m/>
    <m/>
    <m/>
    <m/>
    <m/>
    <m/>
    <m/>
    <m/>
    <m/>
    <m/>
    <m/>
    <n v="94480"/>
    <m/>
    <m/>
    <m/>
    <m/>
    <m/>
    <n v="82900"/>
    <m/>
    <m/>
    <m/>
    <m/>
    <m/>
    <m/>
    <m/>
    <m/>
    <m/>
    <m/>
    <m/>
    <m/>
    <n v="-27400"/>
    <m/>
    <m/>
    <m/>
    <n v="-25000"/>
    <m/>
    <m/>
    <m/>
    <m/>
    <m/>
    <m/>
    <m/>
    <m/>
    <m/>
    <m/>
    <m/>
    <m/>
    <m/>
    <n v="195460"/>
    <n v="0"/>
    <n v="0"/>
    <n v="0"/>
    <n v="0"/>
    <n v="0"/>
    <n v="0"/>
    <n v="0"/>
    <n v="0"/>
    <n v="18060"/>
    <n v="18060"/>
    <n v="37380"/>
    <n v="99690"/>
    <n v="28260"/>
    <n v="12070"/>
    <n v="177400"/>
    <n v="19546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Actualización de la Politica Nacional de Promoción y Desarrollo Integral de las Mujeres -PNPDIM-"/>
    <m/>
    <m/>
    <m/>
    <n v="136"/>
    <m/>
    <n v="11"/>
    <m/>
    <s v="Dirección de Gestión de Políticas Públicas para Equidad entre Hombres y Mujeres"/>
    <n v="0"/>
    <m/>
    <m/>
    <m/>
    <m/>
    <m/>
    <m/>
    <m/>
    <m/>
    <m/>
    <m/>
    <m/>
    <m/>
    <m/>
    <m/>
    <m/>
    <m/>
    <m/>
    <n v="25120"/>
    <m/>
    <m/>
    <m/>
    <m/>
    <m/>
    <m/>
    <m/>
    <m/>
    <m/>
    <m/>
    <m/>
    <m/>
    <m/>
    <m/>
    <m/>
    <m/>
    <m/>
    <m/>
    <m/>
    <m/>
    <m/>
    <m/>
    <m/>
    <m/>
    <m/>
    <m/>
    <m/>
    <n v="50000"/>
    <m/>
    <m/>
    <m/>
    <m/>
    <m/>
    <n v="55600"/>
    <m/>
    <m/>
    <m/>
    <m/>
    <m/>
    <m/>
    <m/>
    <m/>
    <m/>
    <m/>
    <m/>
    <m/>
    <m/>
    <m/>
    <m/>
    <m/>
    <n v="-11000"/>
    <m/>
    <m/>
    <m/>
    <m/>
    <m/>
    <m/>
    <m/>
    <m/>
    <m/>
    <m/>
    <m/>
    <m/>
    <m/>
    <n v="119720"/>
    <n v="0"/>
    <n v="0"/>
    <n v="0"/>
    <n v="0"/>
    <n v="0"/>
    <n v="0"/>
    <n v="0"/>
    <n v="0"/>
    <n v="2940"/>
    <n v="2940"/>
    <n v="19010"/>
    <n v="57960"/>
    <n v="15960"/>
    <n v="23850"/>
    <n v="116780"/>
    <n v="11972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Actualización de la Politica Nacional de Promoción y Desarrollo Integral de las Mujeres -PNPDIM-"/>
    <s v="Refacción"/>
    <n v="1250"/>
    <s v="Ración"/>
    <n v="211"/>
    <n v="3552"/>
    <n v="11"/>
    <n v="90"/>
    <s v="Dirección de Gestión de Políticas Públicas para Equidad entre Hombres y Mujeres"/>
    <n v="112500"/>
    <m/>
    <m/>
    <m/>
    <m/>
    <m/>
    <m/>
    <m/>
    <m/>
    <m/>
    <m/>
    <m/>
    <m/>
    <m/>
    <m/>
    <m/>
    <m/>
    <n v="-112500"/>
    <m/>
    <m/>
    <m/>
    <m/>
    <m/>
    <m/>
    <m/>
    <m/>
    <m/>
    <m/>
    <m/>
    <m/>
    <m/>
    <m/>
    <m/>
    <m/>
    <m/>
    <m/>
    <m/>
    <m/>
    <m/>
    <m/>
    <m/>
    <m/>
    <n v="100000"/>
    <m/>
    <m/>
    <m/>
    <m/>
    <m/>
    <m/>
    <m/>
    <m/>
    <m/>
    <m/>
    <m/>
    <m/>
    <m/>
    <m/>
    <m/>
    <m/>
    <m/>
    <m/>
    <m/>
    <m/>
    <m/>
    <m/>
    <m/>
    <m/>
    <n v="-15105"/>
    <m/>
    <m/>
    <m/>
    <m/>
    <m/>
    <m/>
    <m/>
    <m/>
    <m/>
    <m/>
    <m/>
    <m/>
    <m/>
    <m/>
    <m/>
    <n v="84895"/>
    <n v="0"/>
    <n v="0"/>
    <n v="0"/>
    <n v="0"/>
    <n v="0"/>
    <m/>
    <m/>
    <n v="0"/>
    <n v="35250"/>
    <n v="35250"/>
    <n v="49645"/>
    <m/>
    <m/>
    <m/>
    <n v="49645"/>
    <n v="84895"/>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Actualización de la Politica Nacional de Promoción y Desarrollo Integral de las Mujeres -PNPDIM-"/>
    <m/>
    <m/>
    <m/>
    <n v="199"/>
    <m/>
    <n v="12"/>
    <m/>
    <s v="Dirección de Gestión de Políticas Públicas para Equidad entre Hombres y Mujeres"/>
    <n v="0"/>
    <m/>
    <m/>
    <m/>
    <m/>
    <m/>
    <m/>
    <m/>
    <m/>
    <m/>
    <m/>
    <m/>
    <m/>
    <m/>
    <m/>
    <m/>
    <m/>
    <m/>
    <m/>
    <m/>
    <m/>
    <m/>
    <m/>
    <m/>
    <m/>
    <m/>
    <m/>
    <m/>
    <m/>
    <m/>
    <m/>
    <m/>
    <m/>
    <m/>
    <m/>
    <m/>
    <m/>
    <m/>
    <m/>
    <m/>
    <m/>
    <m/>
    <m/>
    <m/>
    <m/>
    <m/>
    <m/>
    <m/>
    <m/>
    <m/>
    <m/>
    <m/>
    <m/>
    <m/>
    <m/>
    <m/>
    <m/>
    <m/>
    <m/>
    <m/>
    <m/>
    <m/>
    <m/>
    <m/>
    <m/>
    <m/>
    <m/>
    <m/>
    <n v="10120"/>
    <m/>
    <m/>
    <m/>
    <m/>
    <m/>
    <m/>
    <m/>
    <m/>
    <m/>
    <m/>
    <m/>
    <m/>
    <m/>
    <m/>
    <n v="10120"/>
    <m/>
    <m/>
    <m/>
    <m/>
    <n v="0"/>
    <m/>
    <m/>
    <m/>
    <m/>
    <n v="0"/>
    <m/>
    <m/>
    <n v="10120"/>
    <m/>
    <n v="10120"/>
    <n v="1012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Actualización de la Politica Nacional de Promoción y Desarrollo Integral de las Mujeres -PNPDIM-"/>
    <s v="Refacción"/>
    <n v="2269"/>
    <s v="Ración"/>
    <n v="211"/>
    <n v="3552"/>
    <n v="12"/>
    <n v="90"/>
    <s v="Dirección de Gestión de Políticas Públicas para Equidad entre Hombres y Mujeres"/>
    <n v="0"/>
    <m/>
    <m/>
    <m/>
    <m/>
    <m/>
    <m/>
    <m/>
    <m/>
    <m/>
    <m/>
    <m/>
    <m/>
    <m/>
    <m/>
    <m/>
    <n v="177840"/>
    <m/>
    <m/>
    <m/>
    <m/>
    <m/>
    <m/>
    <m/>
    <m/>
    <m/>
    <m/>
    <m/>
    <n v="21960"/>
    <m/>
    <m/>
    <m/>
    <m/>
    <m/>
    <m/>
    <m/>
    <m/>
    <m/>
    <m/>
    <m/>
    <m/>
    <m/>
    <m/>
    <m/>
    <n v="4432"/>
    <m/>
    <m/>
    <m/>
    <m/>
    <m/>
    <m/>
    <m/>
    <m/>
    <m/>
    <n v="18664"/>
    <m/>
    <m/>
    <m/>
    <m/>
    <m/>
    <m/>
    <m/>
    <m/>
    <m/>
    <m/>
    <m/>
    <m/>
    <n v="-23450"/>
    <m/>
    <m/>
    <m/>
    <m/>
    <m/>
    <m/>
    <m/>
    <m/>
    <m/>
    <m/>
    <n v="6551"/>
    <m/>
    <m/>
    <m/>
    <m/>
    <n v="205997"/>
    <n v="0"/>
    <n v="0"/>
    <n v="0"/>
    <n v="0"/>
    <n v="0"/>
    <n v="0"/>
    <n v="0"/>
    <n v="0"/>
    <n v="0"/>
    <n v="0"/>
    <n v="22450"/>
    <n v="131760"/>
    <n v="51787"/>
    <m/>
    <n v="205997"/>
    <n v="205997"/>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Actualización de la Politica Nacional de Promoción y Desarrollo Integral de las Mujeres -PNPDIM-"/>
    <s v="Almuerzo"/>
    <n v="2271"/>
    <s v="Ración"/>
    <n v="211"/>
    <n v="3552"/>
    <n v="12"/>
    <n v="90"/>
    <s v="Dirección de Gestión de Políticas Públicas para Equidad entre Hombres y Mujeres"/>
    <n v="0"/>
    <m/>
    <m/>
    <m/>
    <m/>
    <m/>
    <m/>
    <m/>
    <m/>
    <m/>
    <m/>
    <m/>
    <m/>
    <m/>
    <m/>
    <m/>
    <n v="231840"/>
    <m/>
    <m/>
    <m/>
    <m/>
    <m/>
    <m/>
    <m/>
    <m/>
    <m/>
    <m/>
    <m/>
    <n v="78960"/>
    <m/>
    <m/>
    <m/>
    <m/>
    <m/>
    <m/>
    <m/>
    <m/>
    <m/>
    <m/>
    <m/>
    <m/>
    <m/>
    <m/>
    <m/>
    <n v="7150"/>
    <m/>
    <m/>
    <m/>
    <m/>
    <m/>
    <m/>
    <m/>
    <m/>
    <m/>
    <n v="28840"/>
    <m/>
    <m/>
    <m/>
    <m/>
    <m/>
    <m/>
    <m/>
    <m/>
    <m/>
    <m/>
    <m/>
    <m/>
    <n v="-36550"/>
    <m/>
    <m/>
    <m/>
    <m/>
    <m/>
    <m/>
    <m/>
    <m/>
    <m/>
    <m/>
    <n v="9940"/>
    <m/>
    <m/>
    <m/>
    <m/>
    <n v="320180"/>
    <n v="0"/>
    <n v="0"/>
    <n v="0"/>
    <n v="0"/>
    <n v="0"/>
    <n v="0"/>
    <n v="0"/>
    <n v="0"/>
    <n v="0"/>
    <n v="0"/>
    <n v="34160"/>
    <n v="204960"/>
    <n v="81060"/>
    <m/>
    <n v="320180"/>
    <n v="32018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Asistencia técnica y coordinación de espacios estratégicos a nivel político y técnico al sistema de consejos de desarrollo."/>
    <m/>
    <m/>
    <m/>
    <n v="133"/>
    <m/>
    <n v="11"/>
    <m/>
    <s v="Dirección de Gestión de Políticas Públicas para Equidad entre Hombres y Mujeres"/>
    <n v="0"/>
    <m/>
    <m/>
    <m/>
    <m/>
    <m/>
    <m/>
    <m/>
    <m/>
    <m/>
    <m/>
    <m/>
    <m/>
    <m/>
    <m/>
    <m/>
    <m/>
    <m/>
    <n v="158760"/>
    <m/>
    <m/>
    <m/>
    <m/>
    <m/>
    <m/>
    <m/>
    <m/>
    <m/>
    <m/>
    <m/>
    <m/>
    <m/>
    <m/>
    <m/>
    <m/>
    <m/>
    <m/>
    <m/>
    <m/>
    <m/>
    <m/>
    <n v="-52920"/>
    <m/>
    <m/>
    <m/>
    <m/>
    <m/>
    <m/>
    <m/>
    <m/>
    <m/>
    <n v="-82900"/>
    <m/>
    <m/>
    <m/>
    <m/>
    <m/>
    <m/>
    <m/>
    <n v="-9000"/>
    <m/>
    <m/>
    <m/>
    <m/>
    <m/>
    <m/>
    <m/>
    <m/>
    <m/>
    <n v="-9950"/>
    <m/>
    <m/>
    <m/>
    <m/>
    <m/>
    <m/>
    <m/>
    <m/>
    <m/>
    <m/>
    <m/>
    <m/>
    <m/>
    <n v="3990"/>
    <m/>
    <n v="630"/>
    <m/>
    <n v="0"/>
    <n v="630"/>
    <n v="210"/>
    <m/>
    <n v="2100"/>
    <n v="0"/>
    <n v="2310"/>
    <n v="1050"/>
    <m/>
    <m/>
    <m/>
    <n v="1050"/>
    <n v="399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Asistencia técnica y coordinación de espacios estratégicos a nivel político y técnico al sistema de consejos de desarrollo."/>
    <m/>
    <m/>
    <m/>
    <n v="136"/>
    <m/>
    <n v="11"/>
    <m/>
    <s v="Dirección de Gestión de Políticas Públicas para Equidad entre Hombres y Mujeres"/>
    <n v="0"/>
    <m/>
    <m/>
    <m/>
    <m/>
    <m/>
    <m/>
    <m/>
    <m/>
    <m/>
    <m/>
    <m/>
    <m/>
    <m/>
    <m/>
    <m/>
    <m/>
    <m/>
    <n v="113400"/>
    <m/>
    <m/>
    <m/>
    <m/>
    <m/>
    <m/>
    <m/>
    <m/>
    <m/>
    <m/>
    <m/>
    <m/>
    <m/>
    <m/>
    <m/>
    <m/>
    <m/>
    <m/>
    <m/>
    <m/>
    <m/>
    <m/>
    <n v="-37800"/>
    <m/>
    <m/>
    <m/>
    <m/>
    <m/>
    <m/>
    <m/>
    <m/>
    <m/>
    <n v="-55600"/>
    <m/>
    <m/>
    <m/>
    <m/>
    <m/>
    <m/>
    <m/>
    <n v="-10000"/>
    <m/>
    <m/>
    <m/>
    <m/>
    <m/>
    <m/>
    <m/>
    <m/>
    <m/>
    <n v="-10000"/>
    <m/>
    <m/>
    <m/>
    <m/>
    <m/>
    <m/>
    <m/>
    <m/>
    <m/>
    <m/>
    <m/>
    <m/>
    <m/>
    <n v="0"/>
    <m/>
    <m/>
    <m/>
    <n v="0"/>
    <n v="0"/>
    <m/>
    <m/>
    <m/>
    <n v="0"/>
    <n v="0"/>
    <m/>
    <m/>
    <n v="0"/>
    <n v="0"/>
    <n v="0"/>
    <n v="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Asistencia técnica y coordinación de espacios estratégicos a nivel político y técnico al sistema de consejos de desarrollo."/>
    <s v="Refacción"/>
    <n v="103"/>
    <s v="Ración"/>
    <n v="211"/>
    <n v="3552"/>
    <n v="11"/>
    <n v="90"/>
    <s v="Dirección de Gestión de Políticas Públicas para Equidad entre Hombres y Mujeres"/>
    <n v="4860"/>
    <m/>
    <m/>
    <m/>
    <m/>
    <m/>
    <m/>
    <m/>
    <m/>
    <m/>
    <m/>
    <m/>
    <m/>
    <m/>
    <m/>
    <m/>
    <m/>
    <n v="-360"/>
    <m/>
    <m/>
    <m/>
    <m/>
    <m/>
    <m/>
    <m/>
    <m/>
    <m/>
    <m/>
    <m/>
    <m/>
    <m/>
    <m/>
    <m/>
    <m/>
    <m/>
    <m/>
    <m/>
    <m/>
    <m/>
    <m/>
    <m/>
    <m/>
    <n v="14460"/>
    <m/>
    <m/>
    <m/>
    <m/>
    <m/>
    <m/>
    <m/>
    <m/>
    <m/>
    <m/>
    <m/>
    <m/>
    <m/>
    <m/>
    <m/>
    <m/>
    <m/>
    <m/>
    <m/>
    <m/>
    <m/>
    <m/>
    <m/>
    <m/>
    <n v="-9690"/>
    <m/>
    <m/>
    <m/>
    <m/>
    <m/>
    <m/>
    <m/>
    <m/>
    <m/>
    <m/>
    <m/>
    <m/>
    <m/>
    <m/>
    <m/>
    <n v="9270"/>
    <n v="0"/>
    <n v="0"/>
    <n v="1191"/>
    <n v="0"/>
    <n v="1191"/>
    <n v="0"/>
    <n v="0"/>
    <n v="0"/>
    <n v="0"/>
    <n v="0"/>
    <n v="1800"/>
    <n v="0"/>
    <n v="6279"/>
    <n v="0"/>
    <n v="8079"/>
    <n v="927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Asistencia técnica y coordinación de espacios estratégicos a nivel político y técnico al sistema de consejos de desarrollo."/>
    <s v="Refacción"/>
    <n v="1655"/>
    <s v="Ración"/>
    <n v="211"/>
    <n v="3552"/>
    <n v="12"/>
    <s v=" Q   90.00"/>
    <s v="Dirección de Gestión de Políticas Públicas para Equidad entre Hombres y Mujeres"/>
    <n v="0"/>
    <m/>
    <m/>
    <m/>
    <m/>
    <m/>
    <m/>
    <m/>
    <m/>
    <m/>
    <m/>
    <m/>
    <m/>
    <m/>
    <m/>
    <m/>
    <n v="148950"/>
    <m/>
    <n v="148950"/>
    <m/>
    <m/>
    <m/>
    <m/>
    <m/>
    <m/>
    <m/>
    <m/>
    <m/>
    <m/>
    <m/>
    <m/>
    <m/>
    <m/>
    <m/>
    <m/>
    <m/>
    <m/>
    <m/>
    <m/>
    <m/>
    <m/>
    <m/>
    <m/>
    <m/>
    <n v="78880"/>
    <m/>
    <m/>
    <m/>
    <m/>
    <m/>
    <m/>
    <m/>
    <m/>
    <m/>
    <m/>
    <m/>
    <m/>
    <m/>
    <m/>
    <m/>
    <m/>
    <m/>
    <m/>
    <m/>
    <m/>
    <m/>
    <m/>
    <n v="-7000"/>
    <m/>
    <m/>
    <m/>
    <m/>
    <m/>
    <m/>
    <m/>
    <m/>
    <m/>
    <n v="-3000"/>
    <m/>
    <m/>
    <m/>
    <m/>
    <m/>
    <n v="217830"/>
    <m/>
    <m/>
    <n v="5940"/>
    <n v="25700"/>
    <n v="31640"/>
    <n v="38385"/>
    <n v="6665"/>
    <n v="28980"/>
    <n v="35410"/>
    <n v="109440"/>
    <n v="33837"/>
    <n v="16360"/>
    <n v="26553"/>
    <m/>
    <n v="76750"/>
    <n v="21783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Asistencia técnica y coordinación de espacios estratégicos a nivel político y técnico para la incorporación de intervenciones para reducción de brechas de inequidad entre hombres y mujeres a nivel sectorial y territorial."/>
    <m/>
    <m/>
    <m/>
    <n v="133"/>
    <m/>
    <n v="11"/>
    <m/>
    <s v="Dirección de Gestión de Políticas Públicas para Equidad entre Hombres y Mujeres"/>
    <n v="2810"/>
    <m/>
    <m/>
    <m/>
    <m/>
    <m/>
    <m/>
    <m/>
    <m/>
    <m/>
    <m/>
    <m/>
    <m/>
    <m/>
    <m/>
    <m/>
    <m/>
    <m/>
    <n v="92667"/>
    <m/>
    <m/>
    <m/>
    <m/>
    <m/>
    <m/>
    <m/>
    <m/>
    <m/>
    <m/>
    <m/>
    <m/>
    <m/>
    <m/>
    <m/>
    <m/>
    <m/>
    <m/>
    <m/>
    <m/>
    <m/>
    <m/>
    <n v="-62738"/>
    <m/>
    <m/>
    <m/>
    <m/>
    <m/>
    <m/>
    <m/>
    <m/>
    <m/>
    <m/>
    <m/>
    <m/>
    <m/>
    <m/>
    <m/>
    <m/>
    <m/>
    <m/>
    <m/>
    <m/>
    <m/>
    <m/>
    <m/>
    <m/>
    <m/>
    <m/>
    <m/>
    <n v="-10000"/>
    <m/>
    <m/>
    <m/>
    <m/>
    <m/>
    <m/>
    <m/>
    <m/>
    <m/>
    <m/>
    <m/>
    <m/>
    <m/>
    <n v="22739"/>
    <n v="0"/>
    <n v="0"/>
    <n v="0"/>
    <n v="0"/>
    <n v="0"/>
    <n v="0"/>
    <n v="0"/>
    <n v="4170"/>
    <n v="3150"/>
    <n v="7320"/>
    <n v="1050"/>
    <n v="0"/>
    <n v="7238"/>
    <n v="7131"/>
    <n v="15419"/>
    <n v="22739"/>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Asistencia técnica y coordinación de espacios estratégicos a nivel político y técnico para la incorporación de intervenciones para reducción de brechas de inequidad entre hombres y mujeres a nivel sectorial y territorial."/>
    <m/>
    <m/>
    <m/>
    <n v="111"/>
    <m/>
    <n v="11"/>
    <m/>
    <s v="Dirección de Gestión de Políticas Públicas para Equidad entre Hombres y Mujeres"/>
    <n v="1200"/>
    <m/>
    <m/>
    <m/>
    <m/>
    <m/>
    <m/>
    <m/>
    <m/>
    <m/>
    <m/>
    <m/>
    <m/>
    <m/>
    <m/>
    <m/>
    <m/>
    <m/>
    <m/>
    <m/>
    <m/>
    <m/>
    <m/>
    <m/>
    <m/>
    <m/>
    <m/>
    <m/>
    <m/>
    <m/>
    <m/>
    <m/>
    <m/>
    <m/>
    <m/>
    <m/>
    <m/>
    <m/>
    <m/>
    <m/>
    <m/>
    <m/>
    <m/>
    <m/>
    <m/>
    <m/>
    <m/>
    <m/>
    <m/>
    <m/>
    <m/>
    <m/>
    <m/>
    <m/>
    <m/>
    <m/>
    <m/>
    <m/>
    <m/>
    <m/>
    <m/>
    <m/>
    <m/>
    <m/>
    <m/>
    <m/>
    <m/>
    <m/>
    <m/>
    <m/>
    <m/>
    <m/>
    <m/>
    <m/>
    <m/>
    <m/>
    <m/>
    <m/>
    <m/>
    <m/>
    <m/>
    <m/>
    <m/>
    <n v="1200"/>
    <n v="0"/>
    <n v="0"/>
    <n v="0"/>
    <n v="400"/>
    <n v="400"/>
    <n v="0"/>
    <n v="0"/>
    <n v="0"/>
    <n v="400"/>
    <n v="400"/>
    <n v="0"/>
    <n v="0"/>
    <n v="0"/>
    <n v="400"/>
    <n v="400"/>
    <n v="120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Asistencia técnica y coordinación de espacios estratégicos a nivel político y técnico para la incorporación de intervenciones para reducción de brechas de inequidad entre hombres y mujeres a nivel sectorial y territorial."/>
    <s v=" "/>
    <s v=" "/>
    <s v=" "/>
    <n v="136"/>
    <s v=" "/>
    <n v="11"/>
    <s v=" Q  420.00"/>
    <s v="Dirección de Gestión de Políticas Públicas para Equidad entre Hombres y Mujeres"/>
    <n v="0"/>
    <m/>
    <m/>
    <m/>
    <m/>
    <m/>
    <m/>
    <m/>
    <m/>
    <m/>
    <m/>
    <m/>
    <m/>
    <m/>
    <m/>
    <m/>
    <m/>
    <m/>
    <n v="90000"/>
    <m/>
    <m/>
    <m/>
    <m/>
    <m/>
    <m/>
    <m/>
    <m/>
    <m/>
    <m/>
    <m/>
    <m/>
    <m/>
    <m/>
    <m/>
    <m/>
    <m/>
    <m/>
    <m/>
    <m/>
    <m/>
    <m/>
    <n v="-55373"/>
    <m/>
    <m/>
    <m/>
    <m/>
    <m/>
    <m/>
    <m/>
    <m/>
    <m/>
    <m/>
    <m/>
    <m/>
    <m/>
    <m/>
    <m/>
    <m/>
    <m/>
    <n v="-15000"/>
    <m/>
    <m/>
    <m/>
    <m/>
    <m/>
    <m/>
    <m/>
    <m/>
    <m/>
    <n v="-8000"/>
    <m/>
    <m/>
    <m/>
    <m/>
    <m/>
    <m/>
    <m/>
    <m/>
    <m/>
    <m/>
    <m/>
    <m/>
    <m/>
    <n v="11627"/>
    <n v="0"/>
    <n v="0"/>
    <n v="4627"/>
    <n v="0"/>
    <n v="4627"/>
    <n v="0"/>
    <n v="0"/>
    <n v="0"/>
    <n v="0"/>
    <n v="0"/>
    <n v="0"/>
    <n v="0"/>
    <n v="7000"/>
    <m/>
    <n v="7000"/>
    <n v="11627"/>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Asistencia técnica y coordinación de espacios estratégicos a nivel político y técnico para la incorporación de intervenciones para reducción de brechas de inequidad entre hombres y mujeres a nivel sectorial y territorial."/>
    <s v="Refacción"/>
    <n v="2115"/>
    <s v="Ración"/>
    <n v="211"/>
    <n v="3552"/>
    <n v="12"/>
    <s v=" Q   90.00"/>
    <s v="Dirección de Gestión de Políticas Públicas para Equidad entre Hombres y Mujeres"/>
    <n v="0"/>
    <m/>
    <m/>
    <m/>
    <m/>
    <m/>
    <m/>
    <m/>
    <m/>
    <m/>
    <m/>
    <m/>
    <m/>
    <m/>
    <m/>
    <m/>
    <n v="190330"/>
    <m/>
    <m/>
    <m/>
    <m/>
    <m/>
    <m/>
    <m/>
    <m/>
    <m/>
    <m/>
    <m/>
    <m/>
    <m/>
    <m/>
    <m/>
    <m/>
    <m/>
    <m/>
    <m/>
    <m/>
    <m/>
    <m/>
    <m/>
    <m/>
    <m/>
    <m/>
    <m/>
    <m/>
    <m/>
    <m/>
    <m/>
    <m/>
    <m/>
    <m/>
    <m/>
    <m/>
    <m/>
    <m/>
    <m/>
    <m/>
    <m/>
    <m/>
    <m/>
    <m/>
    <m/>
    <m/>
    <m/>
    <m/>
    <m/>
    <m/>
    <m/>
    <n v="67000"/>
    <m/>
    <m/>
    <m/>
    <m/>
    <m/>
    <m/>
    <m/>
    <m/>
    <m/>
    <n v="3000"/>
    <m/>
    <m/>
    <m/>
    <m/>
    <n v="260330"/>
    <n v="0"/>
    <n v="0"/>
    <n v="5542"/>
    <n v="37385"/>
    <n v="42927"/>
    <n v="20355"/>
    <n v="20285"/>
    <n v="28265"/>
    <n v="30790"/>
    <n v="99695"/>
    <n v="15185"/>
    <n v="2160"/>
    <n v="100363"/>
    <n v="0"/>
    <n v="117708"/>
    <n v="26033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Asistencia técnica y coordinación de espacios estratégicos a nivel político y técnico para la incorporación de intervenciones para reducción de brechas de inequidad entre hombres y mujeres a nivel sectorial y territorial."/>
    <s v="Refacción"/>
    <n v="403"/>
    <s v="Ración"/>
    <n v="211"/>
    <n v="3552"/>
    <n v="11"/>
    <n v="90"/>
    <s v="Dirección de Gestión de Políticas Públicas para Equidad entre Hombres y Mujeres"/>
    <n v="76770"/>
    <m/>
    <m/>
    <m/>
    <m/>
    <m/>
    <m/>
    <m/>
    <m/>
    <m/>
    <m/>
    <m/>
    <m/>
    <m/>
    <m/>
    <m/>
    <m/>
    <n v="-67860"/>
    <m/>
    <m/>
    <m/>
    <m/>
    <m/>
    <m/>
    <m/>
    <m/>
    <m/>
    <m/>
    <m/>
    <m/>
    <m/>
    <m/>
    <m/>
    <m/>
    <m/>
    <m/>
    <m/>
    <m/>
    <m/>
    <m/>
    <m/>
    <m/>
    <m/>
    <m/>
    <m/>
    <m/>
    <m/>
    <m/>
    <m/>
    <m/>
    <m/>
    <m/>
    <m/>
    <m/>
    <m/>
    <m/>
    <m/>
    <m/>
    <m/>
    <m/>
    <m/>
    <m/>
    <m/>
    <m/>
    <m/>
    <m/>
    <n v="27400"/>
    <m/>
    <n v="5400"/>
    <m/>
    <m/>
    <m/>
    <m/>
    <m/>
    <n v="18405"/>
    <m/>
    <m/>
    <m/>
    <m/>
    <m/>
    <m/>
    <m/>
    <m/>
    <n v="60115"/>
    <n v="0"/>
    <n v="3000"/>
    <n v="2175"/>
    <n v="0"/>
    <n v="5175"/>
    <n v="0"/>
    <n v="0"/>
    <n v="0"/>
    <n v="0"/>
    <n v="0"/>
    <n v="0"/>
    <m/>
    <n v="54940"/>
    <n v="0"/>
    <n v="54940"/>
    <n v="60115"/>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Coordinación de espacios estratégicos (Consejo Consultivo, MTM, CONAPREVI)"/>
    <s v="Refacción"/>
    <n v="30"/>
    <s v="Ración"/>
    <n v="211"/>
    <n v="3552"/>
    <n v="11"/>
    <s v=" Q   90.00"/>
    <s v="Dirección de Gestión de Políticas Públicas para Equidad entre Hombres y Mujeres"/>
    <n v="0"/>
    <m/>
    <m/>
    <m/>
    <m/>
    <m/>
    <m/>
    <m/>
    <m/>
    <m/>
    <m/>
    <m/>
    <m/>
    <m/>
    <m/>
    <m/>
    <m/>
    <m/>
    <n v="2700"/>
    <m/>
    <m/>
    <m/>
    <m/>
    <m/>
    <m/>
    <m/>
    <m/>
    <m/>
    <m/>
    <m/>
    <m/>
    <m/>
    <m/>
    <m/>
    <m/>
    <m/>
    <m/>
    <m/>
    <m/>
    <m/>
    <m/>
    <m/>
    <m/>
    <m/>
    <m/>
    <m/>
    <m/>
    <m/>
    <m/>
    <m/>
    <m/>
    <m/>
    <m/>
    <m/>
    <m/>
    <m/>
    <m/>
    <m/>
    <m/>
    <m/>
    <m/>
    <m/>
    <m/>
    <m/>
    <m/>
    <m/>
    <m/>
    <n v="-646"/>
    <m/>
    <m/>
    <m/>
    <m/>
    <m/>
    <m/>
    <m/>
    <m/>
    <m/>
    <m/>
    <m/>
    <m/>
    <m/>
    <m/>
    <m/>
    <n v="2054"/>
    <m/>
    <n v="0"/>
    <n v="0"/>
    <n v="2054"/>
    <n v="2054"/>
    <n v="0"/>
    <n v="0"/>
    <n v="0"/>
    <n v="0"/>
    <n v="0"/>
    <n v="0"/>
    <n v="0"/>
    <m/>
    <m/>
    <n v="0"/>
    <n v="2054"/>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Coordinación de espacios estratégicos (Consejo Consultivo, MTM, CONAPREVI)"/>
    <s v="Refacción"/>
    <n v="612"/>
    <s v="Ración"/>
    <n v="211"/>
    <n v="3552"/>
    <n v="12"/>
    <s v=" Q   90.00"/>
    <s v="Dirección de Gestión de Políticas Públicas para Equidad entre Hombres y Mujeres"/>
    <n v="0"/>
    <m/>
    <m/>
    <m/>
    <m/>
    <m/>
    <m/>
    <m/>
    <m/>
    <m/>
    <m/>
    <m/>
    <m/>
    <m/>
    <m/>
    <m/>
    <n v="55080"/>
    <m/>
    <m/>
    <m/>
    <m/>
    <m/>
    <m/>
    <m/>
    <m/>
    <m/>
    <m/>
    <m/>
    <m/>
    <m/>
    <m/>
    <m/>
    <m/>
    <m/>
    <m/>
    <m/>
    <m/>
    <m/>
    <m/>
    <m/>
    <m/>
    <m/>
    <m/>
    <m/>
    <m/>
    <m/>
    <m/>
    <m/>
    <m/>
    <m/>
    <m/>
    <m/>
    <m/>
    <m/>
    <m/>
    <m/>
    <m/>
    <m/>
    <m/>
    <m/>
    <m/>
    <m/>
    <m/>
    <m/>
    <m/>
    <m/>
    <m/>
    <m/>
    <m/>
    <m/>
    <m/>
    <m/>
    <m/>
    <m/>
    <m/>
    <m/>
    <m/>
    <n v="-16491"/>
    <m/>
    <m/>
    <m/>
    <m/>
    <m/>
    <n v="38589"/>
    <m/>
    <m/>
    <n v="0"/>
    <n v="0"/>
    <n v="0"/>
    <n v="7730"/>
    <n v="5670"/>
    <n v="0"/>
    <n v="9751"/>
    <n v="23151"/>
    <n v="0"/>
    <n v="11170"/>
    <n v="4268"/>
    <n v="0"/>
    <n v="15438"/>
    <n v="38589"/>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Coordinación para la socialización de los resultados del estudio de la participación sociopolítica de la mujer en el COMUDE y en las municipalidades"/>
    <m/>
    <m/>
    <m/>
    <n v="133"/>
    <m/>
    <n v="11"/>
    <m/>
    <s v="Dirección de Gestión de Políticas Públicas para Equidad entre Hombres y Mujeres"/>
    <n v="0"/>
    <m/>
    <m/>
    <m/>
    <m/>
    <m/>
    <m/>
    <m/>
    <m/>
    <m/>
    <m/>
    <m/>
    <m/>
    <m/>
    <m/>
    <m/>
    <m/>
    <m/>
    <n v="50400"/>
    <m/>
    <m/>
    <m/>
    <m/>
    <m/>
    <m/>
    <m/>
    <m/>
    <m/>
    <m/>
    <m/>
    <m/>
    <m/>
    <m/>
    <m/>
    <m/>
    <m/>
    <m/>
    <m/>
    <m/>
    <m/>
    <m/>
    <n v="-46043"/>
    <m/>
    <m/>
    <m/>
    <m/>
    <m/>
    <m/>
    <m/>
    <m/>
    <m/>
    <m/>
    <m/>
    <m/>
    <m/>
    <m/>
    <m/>
    <m/>
    <m/>
    <m/>
    <m/>
    <m/>
    <m/>
    <m/>
    <m/>
    <m/>
    <m/>
    <m/>
    <m/>
    <m/>
    <m/>
    <m/>
    <m/>
    <m/>
    <m/>
    <m/>
    <m/>
    <m/>
    <m/>
    <m/>
    <m/>
    <m/>
    <m/>
    <n v="4357"/>
    <m/>
    <m/>
    <n v="2469"/>
    <n v="1888"/>
    <n v="4357"/>
    <n v="0"/>
    <n v="0"/>
    <n v="0"/>
    <n v="0"/>
    <n v="0"/>
    <n v="0"/>
    <n v="0"/>
    <m/>
    <n v="0"/>
    <n v="0"/>
    <n v="4357"/>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Representación Técnica a nivel internacional en espacios estratégicos  para el seguimiento de los derechos humanos de las mujeres"/>
    <m/>
    <m/>
    <m/>
    <n v="131"/>
    <m/>
    <n v="11"/>
    <m/>
    <s v="Dirección de Gestión de Políticas Públicas para Equidad entre Hombres y Mujeres"/>
    <n v="0"/>
    <m/>
    <m/>
    <m/>
    <m/>
    <m/>
    <m/>
    <m/>
    <m/>
    <m/>
    <m/>
    <m/>
    <m/>
    <m/>
    <m/>
    <m/>
    <m/>
    <m/>
    <n v="48000"/>
    <m/>
    <m/>
    <m/>
    <m/>
    <m/>
    <m/>
    <m/>
    <m/>
    <m/>
    <m/>
    <m/>
    <m/>
    <m/>
    <m/>
    <m/>
    <m/>
    <m/>
    <m/>
    <m/>
    <m/>
    <m/>
    <m/>
    <n v="-32000"/>
    <m/>
    <m/>
    <m/>
    <m/>
    <n v="2200"/>
    <m/>
    <m/>
    <m/>
    <m/>
    <m/>
    <m/>
    <m/>
    <m/>
    <m/>
    <m/>
    <m/>
    <m/>
    <m/>
    <m/>
    <m/>
    <m/>
    <m/>
    <m/>
    <m/>
    <m/>
    <m/>
    <m/>
    <m/>
    <m/>
    <m/>
    <m/>
    <m/>
    <m/>
    <m/>
    <m/>
    <m/>
    <m/>
    <m/>
    <m/>
    <m/>
    <m/>
    <n v="18200"/>
    <n v="0"/>
    <n v="0"/>
    <n v="0"/>
    <n v="0"/>
    <n v="0"/>
    <m/>
    <m/>
    <m/>
    <n v="18200"/>
    <n v="18200"/>
    <m/>
    <m/>
    <n v="0"/>
    <m/>
    <n v="0"/>
    <n v="1820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Representación Técnica a nivel internacional en espacios estratégicos  para el seguimiento de los derechos humanos de las mujeres"/>
    <m/>
    <m/>
    <m/>
    <n v="141"/>
    <m/>
    <n v="11"/>
    <m/>
    <s v="Dirección de Gestión de Políticas Públicas para Equidad entre Hombres y Mujeres"/>
    <n v="0"/>
    <m/>
    <m/>
    <m/>
    <m/>
    <m/>
    <m/>
    <m/>
    <m/>
    <m/>
    <m/>
    <m/>
    <m/>
    <m/>
    <m/>
    <m/>
    <m/>
    <m/>
    <n v="60000"/>
    <m/>
    <m/>
    <m/>
    <m/>
    <m/>
    <m/>
    <m/>
    <m/>
    <m/>
    <m/>
    <m/>
    <m/>
    <m/>
    <m/>
    <m/>
    <m/>
    <m/>
    <m/>
    <m/>
    <m/>
    <m/>
    <m/>
    <n v="-40000"/>
    <m/>
    <m/>
    <m/>
    <n v="-14400"/>
    <m/>
    <m/>
    <m/>
    <m/>
    <m/>
    <m/>
    <m/>
    <m/>
    <m/>
    <m/>
    <m/>
    <m/>
    <m/>
    <m/>
    <m/>
    <m/>
    <m/>
    <m/>
    <m/>
    <m/>
    <m/>
    <m/>
    <m/>
    <m/>
    <m/>
    <m/>
    <m/>
    <m/>
    <m/>
    <m/>
    <m/>
    <m/>
    <m/>
    <m/>
    <m/>
    <m/>
    <m/>
    <n v="5600"/>
    <n v="0"/>
    <n v="0"/>
    <n v="0"/>
    <n v="0"/>
    <n v="0"/>
    <m/>
    <m/>
    <m/>
    <n v="5600"/>
    <n v="5600"/>
    <m/>
    <m/>
    <n v="0"/>
    <m/>
    <n v="0"/>
    <n v="560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Reuniones de Fortalecimiento a Representantes de Organizaciones de Mujeres -ROM- ante los Consejos Departamentales de Desarrollo -CODEDE- del Sistema de Consejo de Desarrollo Urbano y Rural -SISCODE"/>
    <m/>
    <m/>
    <m/>
    <n v="199"/>
    <m/>
    <n v="11"/>
    <m/>
    <s v="Dirección de Gestión de Políticas Públicas para Equidad entre Hombres y Mujeres"/>
    <n v="0"/>
    <m/>
    <m/>
    <m/>
    <m/>
    <m/>
    <m/>
    <m/>
    <m/>
    <m/>
    <m/>
    <m/>
    <m/>
    <m/>
    <m/>
    <m/>
    <m/>
    <m/>
    <m/>
    <m/>
    <m/>
    <m/>
    <m/>
    <m/>
    <m/>
    <m/>
    <m/>
    <m/>
    <m/>
    <m/>
    <m/>
    <m/>
    <m/>
    <m/>
    <m/>
    <m/>
    <m/>
    <m/>
    <m/>
    <m/>
    <m/>
    <m/>
    <n v="16048"/>
    <m/>
    <m/>
    <m/>
    <m/>
    <m/>
    <m/>
    <m/>
    <m/>
    <m/>
    <m/>
    <m/>
    <m/>
    <m/>
    <m/>
    <m/>
    <m/>
    <m/>
    <m/>
    <m/>
    <m/>
    <m/>
    <m/>
    <m/>
    <m/>
    <m/>
    <m/>
    <m/>
    <m/>
    <m/>
    <m/>
    <m/>
    <m/>
    <m/>
    <m/>
    <m/>
    <m/>
    <m/>
    <m/>
    <m/>
    <m/>
    <n v="16048"/>
    <m/>
    <m/>
    <m/>
    <m/>
    <n v="0"/>
    <m/>
    <m/>
    <n v="0"/>
    <m/>
    <n v="0"/>
    <n v="8024"/>
    <n v="8024"/>
    <m/>
    <m/>
    <n v="16048"/>
    <n v="16048"/>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Reuniones de Fortalecimiento a Representantes de Organizaciones de Mujeres -ROM- ante los Consejos Departamentales de Desarrollo -CODEDE- del Sistema de Consejo de Desarrollo Urbano y Rural -SISCODE"/>
    <s v="Almuerzo"/>
    <n v="149"/>
    <s v="Ración"/>
    <n v="211"/>
    <n v="3503"/>
    <n v="11"/>
    <n v="140"/>
    <s v="Dirección de Gestión de Políticas Públicas para Equidad entre Hombres y Mujeres"/>
    <n v="0"/>
    <m/>
    <m/>
    <m/>
    <m/>
    <m/>
    <m/>
    <m/>
    <m/>
    <m/>
    <m/>
    <m/>
    <m/>
    <m/>
    <m/>
    <m/>
    <m/>
    <m/>
    <m/>
    <m/>
    <m/>
    <m/>
    <m/>
    <m/>
    <m/>
    <m/>
    <m/>
    <m/>
    <m/>
    <m/>
    <m/>
    <m/>
    <m/>
    <m/>
    <m/>
    <m/>
    <m/>
    <m/>
    <m/>
    <m/>
    <m/>
    <m/>
    <n v="20800"/>
    <m/>
    <m/>
    <m/>
    <m/>
    <m/>
    <m/>
    <m/>
    <m/>
    <m/>
    <m/>
    <m/>
    <m/>
    <m/>
    <m/>
    <m/>
    <m/>
    <m/>
    <m/>
    <m/>
    <m/>
    <m/>
    <m/>
    <m/>
    <m/>
    <m/>
    <n v="11900"/>
    <m/>
    <m/>
    <m/>
    <m/>
    <n v="-12171"/>
    <m/>
    <m/>
    <m/>
    <m/>
    <m/>
    <m/>
    <m/>
    <m/>
    <m/>
    <n v="20529"/>
    <m/>
    <m/>
    <m/>
    <m/>
    <n v="0"/>
    <m/>
    <m/>
    <n v="0"/>
    <m/>
    <n v="0"/>
    <m/>
    <m/>
    <n v="20529"/>
    <m/>
    <n v="20529"/>
    <n v="20529"/>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Reuniones de Fortalecimiento a Representantes de Organizaciones de Mujeres -ROM- ante los Consejos Departamentales de Desarrollo -CODEDE- del Sistema de Consejo de Desarrollo Urbano y Rural -SISCODE"/>
    <s v="Cena"/>
    <n v="59"/>
    <s v="Ración"/>
    <n v="211"/>
    <n v="26395"/>
    <n v="11"/>
    <n v="100"/>
    <s v="Dirección de Gestión de Políticas Públicas para Equidad entre Hombres y Mujeres"/>
    <n v="0"/>
    <m/>
    <m/>
    <m/>
    <m/>
    <m/>
    <m/>
    <m/>
    <m/>
    <m/>
    <m/>
    <m/>
    <m/>
    <m/>
    <m/>
    <m/>
    <m/>
    <m/>
    <m/>
    <m/>
    <m/>
    <m/>
    <m/>
    <m/>
    <m/>
    <m/>
    <m/>
    <m/>
    <m/>
    <m/>
    <m/>
    <m/>
    <m/>
    <m/>
    <m/>
    <m/>
    <m/>
    <m/>
    <m/>
    <m/>
    <m/>
    <m/>
    <n v="5856"/>
    <m/>
    <m/>
    <m/>
    <m/>
    <m/>
    <m/>
    <m/>
    <m/>
    <m/>
    <m/>
    <m/>
    <m/>
    <m/>
    <m/>
    <m/>
    <m/>
    <m/>
    <m/>
    <m/>
    <m/>
    <m/>
    <m/>
    <m/>
    <m/>
    <m/>
    <m/>
    <m/>
    <m/>
    <m/>
    <m/>
    <n v="-1984"/>
    <m/>
    <m/>
    <m/>
    <m/>
    <m/>
    <m/>
    <m/>
    <m/>
    <m/>
    <n v="3872"/>
    <m/>
    <m/>
    <m/>
    <m/>
    <n v="0"/>
    <m/>
    <m/>
    <n v="0"/>
    <m/>
    <n v="0"/>
    <m/>
    <m/>
    <n v="3872"/>
    <m/>
    <n v="3872"/>
    <n v="3872"/>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Reuniones de Fortalecimiento a Representantes de Organizaciones de Mujeres -ROM- ante los Consejos Departamentales de Desarrollo -CODEDE- del Sistema de Consejo de Desarrollo Urbano y Rural -SISCODE"/>
    <s v="Desayuno"/>
    <n v="57"/>
    <s v="Ración"/>
    <n v="211"/>
    <n v="5325"/>
    <n v="11"/>
    <n v="110"/>
    <s v="Dirección de Gestión de Políticas Públicas para Equidad entre Hombres y Mujeres"/>
    <n v="0"/>
    <m/>
    <m/>
    <m/>
    <m/>
    <m/>
    <m/>
    <m/>
    <m/>
    <m/>
    <m/>
    <m/>
    <m/>
    <m/>
    <m/>
    <m/>
    <m/>
    <m/>
    <m/>
    <m/>
    <m/>
    <m/>
    <m/>
    <m/>
    <m/>
    <m/>
    <m/>
    <m/>
    <m/>
    <m/>
    <m/>
    <m/>
    <m/>
    <m/>
    <m/>
    <m/>
    <m/>
    <m/>
    <m/>
    <m/>
    <m/>
    <m/>
    <n v="6224"/>
    <m/>
    <m/>
    <m/>
    <m/>
    <m/>
    <m/>
    <m/>
    <m/>
    <m/>
    <m/>
    <m/>
    <m/>
    <m/>
    <m/>
    <m/>
    <m/>
    <m/>
    <m/>
    <m/>
    <m/>
    <m/>
    <m/>
    <m/>
    <m/>
    <m/>
    <m/>
    <m/>
    <m/>
    <m/>
    <m/>
    <n v="-2704"/>
    <m/>
    <m/>
    <m/>
    <m/>
    <m/>
    <m/>
    <m/>
    <m/>
    <m/>
    <n v="3520"/>
    <m/>
    <m/>
    <m/>
    <m/>
    <n v="0"/>
    <m/>
    <m/>
    <n v="0"/>
    <m/>
    <n v="0"/>
    <m/>
    <m/>
    <n v="3520"/>
    <m/>
    <n v="3520"/>
    <n v="352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Reuniones de Fortalecimiento a Representantes de Organizaciones de Mujeres -ROM- ante los Consejos Departamentales de Desarrollo -CODEDE- del Sistema de Consejo de Desarrollo Urbano y Rural -SISCODE"/>
    <s v="Refacción"/>
    <n v="123"/>
    <s v="Ración"/>
    <n v="211"/>
    <n v="3552"/>
    <n v="11"/>
    <n v="90"/>
    <s v="Dirección de Gestión de Políticas Públicas para Equidad entre Hombres y Mujeres"/>
    <n v="0"/>
    <m/>
    <m/>
    <m/>
    <m/>
    <m/>
    <m/>
    <m/>
    <m/>
    <m/>
    <m/>
    <m/>
    <m/>
    <m/>
    <m/>
    <m/>
    <m/>
    <m/>
    <m/>
    <m/>
    <m/>
    <m/>
    <m/>
    <m/>
    <m/>
    <m/>
    <m/>
    <m/>
    <m/>
    <m/>
    <m/>
    <m/>
    <m/>
    <m/>
    <m/>
    <m/>
    <m/>
    <m/>
    <m/>
    <m/>
    <m/>
    <m/>
    <n v="11072"/>
    <m/>
    <m/>
    <m/>
    <m/>
    <m/>
    <m/>
    <m/>
    <m/>
    <m/>
    <m/>
    <m/>
    <m/>
    <m/>
    <m/>
    <m/>
    <m/>
    <m/>
    <m/>
    <m/>
    <m/>
    <m/>
    <m/>
    <m/>
    <m/>
    <m/>
    <n v="8141"/>
    <m/>
    <m/>
    <m/>
    <m/>
    <n v="-1546"/>
    <m/>
    <m/>
    <m/>
    <m/>
    <m/>
    <m/>
    <m/>
    <m/>
    <m/>
    <n v="17667"/>
    <m/>
    <m/>
    <m/>
    <m/>
    <n v="0"/>
    <m/>
    <m/>
    <n v="0"/>
    <m/>
    <n v="0"/>
    <m/>
    <m/>
    <n v="17667"/>
    <m/>
    <n v="17667"/>
    <n v="17667"/>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Reuniones de Fortalecimiento a Representantes de Organizaciones de Mujeres -ROM- ante los Consejos Departamentales de Desarrollo -CODEDE- del Sistema de Consejo de Desarrollo Urbano y Rural -SISCODE"/>
    <m/>
    <m/>
    <m/>
    <n v="199"/>
    <m/>
    <n v="12"/>
    <m/>
    <s v="Dirección de Gestión de Políticas Públicas para Equidad entre Hombres y Mujeres"/>
    <n v="0"/>
    <m/>
    <m/>
    <m/>
    <m/>
    <m/>
    <m/>
    <m/>
    <m/>
    <m/>
    <m/>
    <m/>
    <m/>
    <m/>
    <m/>
    <m/>
    <n v="20240"/>
    <m/>
    <m/>
    <m/>
    <m/>
    <m/>
    <m/>
    <m/>
    <m/>
    <m/>
    <m/>
    <n v="-2848"/>
    <m/>
    <m/>
    <m/>
    <m/>
    <m/>
    <m/>
    <m/>
    <m/>
    <m/>
    <m/>
    <m/>
    <m/>
    <m/>
    <m/>
    <m/>
    <m/>
    <m/>
    <m/>
    <m/>
    <m/>
    <m/>
    <m/>
    <m/>
    <m/>
    <m/>
    <m/>
    <m/>
    <m/>
    <m/>
    <m/>
    <m/>
    <m/>
    <m/>
    <m/>
    <m/>
    <m/>
    <m/>
    <m/>
    <m/>
    <n v="-10120"/>
    <m/>
    <m/>
    <m/>
    <m/>
    <m/>
    <m/>
    <m/>
    <m/>
    <m/>
    <m/>
    <m/>
    <m/>
    <m/>
    <m/>
    <m/>
    <n v="7272"/>
    <m/>
    <m/>
    <n v="7272"/>
    <m/>
    <n v="7272"/>
    <m/>
    <m/>
    <m/>
    <m/>
    <n v="0"/>
    <m/>
    <m/>
    <m/>
    <m/>
    <n v="0"/>
    <n v="7272"/>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Reuniones de Fortalecimiento a Representantes de Organizaciones de Mujeres -ROM- ante los Consejos Departamentales de Desarrollo -CODEDE- del Sistema de Consejo de Desarrollo Urbano y Rural -SISCODE"/>
    <s v="Almuerzo"/>
    <n v="200"/>
    <s v="Ración"/>
    <n v="211"/>
    <n v="3503"/>
    <n v="12"/>
    <s v=" Q  140.00"/>
    <s v="Dirección de Gestión de Políticas Públicas para Equidad entre Hombres y Mujeres"/>
    <n v="0"/>
    <m/>
    <m/>
    <m/>
    <m/>
    <m/>
    <m/>
    <m/>
    <m/>
    <m/>
    <m/>
    <m/>
    <m/>
    <m/>
    <m/>
    <m/>
    <n v="28000"/>
    <m/>
    <m/>
    <m/>
    <m/>
    <m/>
    <m/>
    <m/>
    <m/>
    <m/>
    <m/>
    <m/>
    <m/>
    <m/>
    <m/>
    <m/>
    <m/>
    <m/>
    <m/>
    <m/>
    <m/>
    <m/>
    <m/>
    <m/>
    <m/>
    <m/>
    <m/>
    <m/>
    <m/>
    <m/>
    <m/>
    <m/>
    <m/>
    <m/>
    <m/>
    <m/>
    <m/>
    <n v="-19600"/>
    <m/>
    <m/>
    <m/>
    <m/>
    <m/>
    <m/>
    <m/>
    <m/>
    <m/>
    <m/>
    <m/>
    <m/>
    <m/>
    <m/>
    <m/>
    <m/>
    <m/>
    <m/>
    <m/>
    <m/>
    <m/>
    <m/>
    <m/>
    <m/>
    <m/>
    <m/>
    <m/>
    <m/>
    <m/>
    <n v="8400"/>
    <m/>
    <m/>
    <n v="8400"/>
    <m/>
    <n v="8400"/>
    <m/>
    <m/>
    <m/>
    <m/>
    <n v="0"/>
    <m/>
    <m/>
    <m/>
    <m/>
    <n v="0"/>
    <n v="840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Reuniones de Fortalecimiento a Representantes de Organizaciones de Mujeres -ROM- ante los Consejos Departamentales de Desarrollo -CODEDE- del Sistema de Consejo de Desarrollo Urbano y Rural -SISCODE"/>
    <s v="Cena"/>
    <n v="88"/>
    <s v="Ración"/>
    <n v="211"/>
    <n v="26395"/>
    <n v="12"/>
    <s v=" Q  100.00"/>
    <s v="Dirección de Gestión de Políticas Públicas para Equidad entre Hombres y Mujeres"/>
    <n v="0"/>
    <m/>
    <m/>
    <m/>
    <m/>
    <m/>
    <m/>
    <m/>
    <m/>
    <m/>
    <m/>
    <m/>
    <m/>
    <m/>
    <m/>
    <m/>
    <n v="8800"/>
    <m/>
    <m/>
    <m/>
    <m/>
    <m/>
    <m/>
    <m/>
    <m/>
    <m/>
    <m/>
    <m/>
    <m/>
    <m/>
    <m/>
    <m/>
    <m/>
    <m/>
    <m/>
    <m/>
    <m/>
    <m/>
    <m/>
    <m/>
    <m/>
    <m/>
    <m/>
    <m/>
    <m/>
    <m/>
    <m/>
    <m/>
    <m/>
    <m/>
    <m/>
    <m/>
    <m/>
    <n v="-6872"/>
    <m/>
    <m/>
    <m/>
    <m/>
    <m/>
    <m/>
    <m/>
    <m/>
    <m/>
    <m/>
    <m/>
    <m/>
    <m/>
    <m/>
    <m/>
    <m/>
    <m/>
    <m/>
    <m/>
    <m/>
    <m/>
    <m/>
    <m/>
    <m/>
    <m/>
    <m/>
    <m/>
    <m/>
    <m/>
    <n v="1928"/>
    <m/>
    <m/>
    <n v="1928"/>
    <m/>
    <n v="1928"/>
    <m/>
    <m/>
    <m/>
    <m/>
    <n v="0"/>
    <m/>
    <m/>
    <m/>
    <m/>
    <n v="0"/>
    <n v="1928"/>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Reuniones de Fortalecimiento a Representantes de Organizaciones de Mujeres -ROM- ante los Consejos Departamentales de Desarrollo -CODEDE- del Sistema de Consejo de Desarrollo Urbano y Rural -SISCODE"/>
    <s v="Desayuno"/>
    <n v="88"/>
    <s v="Ración"/>
    <n v="211"/>
    <n v="5325"/>
    <n v="12"/>
    <s v=" Q  110.00"/>
    <s v="Dirección de Gestión de Políticas Públicas para Equidad entre Hombres y Mujeres"/>
    <n v="0"/>
    <m/>
    <m/>
    <m/>
    <m/>
    <m/>
    <m/>
    <m/>
    <m/>
    <m/>
    <m/>
    <m/>
    <m/>
    <m/>
    <m/>
    <m/>
    <n v="9680"/>
    <m/>
    <m/>
    <m/>
    <m/>
    <m/>
    <m/>
    <m/>
    <m/>
    <m/>
    <m/>
    <m/>
    <m/>
    <m/>
    <m/>
    <m/>
    <m/>
    <m/>
    <m/>
    <m/>
    <m/>
    <m/>
    <m/>
    <m/>
    <m/>
    <m/>
    <m/>
    <m/>
    <m/>
    <m/>
    <m/>
    <m/>
    <m/>
    <m/>
    <m/>
    <m/>
    <m/>
    <n v="-7568"/>
    <m/>
    <m/>
    <m/>
    <m/>
    <m/>
    <m/>
    <m/>
    <m/>
    <m/>
    <m/>
    <m/>
    <m/>
    <m/>
    <m/>
    <m/>
    <m/>
    <m/>
    <m/>
    <m/>
    <m/>
    <m/>
    <m/>
    <m/>
    <m/>
    <m/>
    <m/>
    <m/>
    <m/>
    <m/>
    <n v="2112"/>
    <m/>
    <m/>
    <n v="2112"/>
    <m/>
    <n v="2112"/>
    <m/>
    <m/>
    <m/>
    <m/>
    <n v="0"/>
    <m/>
    <m/>
    <m/>
    <m/>
    <n v="0"/>
    <n v="2112"/>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Reuniones de Fortalecimiento a Representantes de Organizaciones de Mujeres -ROM- ante los Consejos Departamentales de Desarrollo -CODEDE- del Sistema de Consejo de Desarrollo Urbano y Rural -SISCODE"/>
    <s v="Refacción"/>
    <n v="200"/>
    <s v="Ración"/>
    <n v="211"/>
    <n v="3552"/>
    <n v="12"/>
    <s v=" Q   90.00"/>
    <s v="Dirección de Gestión de Políticas Públicas para Equidad entre Hombres y Mujeres"/>
    <n v="0"/>
    <m/>
    <m/>
    <m/>
    <m/>
    <m/>
    <m/>
    <m/>
    <m/>
    <m/>
    <m/>
    <m/>
    <m/>
    <m/>
    <m/>
    <m/>
    <n v="18000"/>
    <m/>
    <m/>
    <m/>
    <m/>
    <m/>
    <m/>
    <m/>
    <m/>
    <m/>
    <m/>
    <m/>
    <m/>
    <m/>
    <m/>
    <m/>
    <m/>
    <m/>
    <m/>
    <m/>
    <m/>
    <m/>
    <m/>
    <m/>
    <m/>
    <m/>
    <m/>
    <m/>
    <m/>
    <m/>
    <m/>
    <m/>
    <m/>
    <m/>
    <m/>
    <m/>
    <m/>
    <n v="-13464"/>
    <m/>
    <m/>
    <m/>
    <m/>
    <m/>
    <m/>
    <m/>
    <m/>
    <m/>
    <m/>
    <m/>
    <m/>
    <m/>
    <m/>
    <m/>
    <m/>
    <m/>
    <m/>
    <m/>
    <m/>
    <m/>
    <m/>
    <m/>
    <m/>
    <m/>
    <m/>
    <m/>
    <m/>
    <m/>
    <n v="4536"/>
    <m/>
    <m/>
    <n v="4536"/>
    <m/>
    <n v="4536"/>
    <m/>
    <m/>
    <m/>
    <m/>
    <n v="0"/>
    <m/>
    <m/>
    <m/>
    <m/>
    <n v="0"/>
    <n v="4536"/>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Reuniones de alto nivel (ministerios y municipalidades) para la incorporación del Enfoque de Equidad en la oferta programática"/>
    <m/>
    <m/>
    <m/>
    <n v="133"/>
    <m/>
    <n v="11"/>
    <m/>
    <s v="Dirección de Gestión de Políticas Públicas para Equidad entre Hombres y Mujeres"/>
    <n v="0"/>
    <m/>
    <m/>
    <m/>
    <m/>
    <m/>
    <m/>
    <m/>
    <m/>
    <m/>
    <m/>
    <m/>
    <m/>
    <m/>
    <m/>
    <m/>
    <n v="0"/>
    <n v="0"/>
    <n v="234360"/>
    <m/>
    <m/>
    <m/>
    <m/>
    <m/>
    <m/>
    <m/>
    <m/>
    <m/>
    <m/>
    <m/>
    <m/>
    <m/>
    <m/>
    <m/>
    <m/>
    <m/>
    <m/>
    <m/>
    <m/>
    <m/>
    <m/>
    <n v="-147960"/>
    <m/>
    <m/>
    <m/>
    <n v="-82280"/>
    <m/>
    <m/>
    <m/>
    <m/>
    <m/>
    <m/>
    <m/>
    <m/>
    <m/>
    <m/>
    <m/>
    <m/>
    <m/>
    <m/>
    <m/>
    <m/>
    <m/>
    <m/>
    <m/>
    <m/>
    <m/>
    <m/>
    <m/>
    <m/>
    <m/>
    <m/>
    <m/>
    <m/>
    <m/>
    <m/>
    <m/>
    <m/>
    <m/>
    <m/>
    <m/>
    <m/>
    <m/>
    <n v="4120"/>
    <m/>
    <m/>
    <n v="4120"/>
    <n v="0"/>
    <n v="4120"/>
    <m/>
    <m/>
    <n v="0"/>
    <n v="0"/>
    <n v="0"/>
    <n v="0"/>
    <n v="0"/>
    <n v="0"/>
    <n v="0"/>
    <n v="0"/>
    <n v="412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Reuniones de alto nivel (ministerios y municipalidades) para la incorporación del Enfoque de Equidad en la oferta programática"/>
    <m/>
    <m/>
    <m/>
    <n v="136"/>
    <m/>
    <n v="11"/>
    <m/>
    <s v="Dirección de Gestión de Políticas Públicas para Equidad entre Hombres y Mujeres"/>
    <n v="0"/>
    <m/>
    <m/>
    <m/>
    <m/>
    <m/>
    <m/>
    <m/>
    <m/>
    <m/>
    <m/>
    <m/>
    <m/>
    <m/>
    <m/>
    <m/>
    <m/>
    <m/>
    <n v="151200"/>
    <m/>
    <m/>
    <m/>
    <m/>
    <m/>
    <m/>
    <m/>
    <m/>
    <m/>
    <m/>
    <m/>
    <m/>
    <m/>
    <m/>
    <m/>
    <m/>
    <m/>
    <m/>
    <m/>
    <m/>
    <m/>
    <m/>
    <n v="-99626"/>
    <m/>
    <m/>
    <m/>
    <n v="-50000"/>
    <m/>
    <m/>
    <m/>
    <m/>
    <m/>
    <m/>
    <m/>
    <m/>
    <m/>
    <m/>
    <m/>
    <m/>
    <m/>
    <m/>
    <m/>
    <m/>
    <m/>
    <m/>
    <m/>
    <m/>
    <m/>
    <m/>
    <m/>
    <m/>
    <m/>
    <m/>
    <m/>
    <m/>
    <m/>
    <m/>
    <m/>
    <m/>
    <m/>
    <m/>
    <m/>
    <m/>
    <m/>
    <n v="1574"/>
    <m/>
    <n v="630"/>
    <n v="944"/>
    <n v="0"/>
    <n v="1574"/>
    <n v="0"/>
    <n v="0"/>
    <n v="0"/>
    <n v="0"/>
    <n v="0"/>
    <n v="0"/>
    <n v="0"/>
    <n v="0"/>
    <n v="0"/>
    <n v="0"/>
    <n v="1574"/>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Reuniones de alto nivel (ministerios y municipalidades) para la incorporación del Enfoque de Equidad en la oferta programática"/>
    <s v="Refacción"/>
    <n v="1305"/>
    <s v="Ración"/>
    <n v="211"/>
    <n v="3552"/>
    <n v="12"/>
    <s v=" Q   90.00"/>
    <s v="Dirección de Gestión de Políticas Públicas para Equidad entre Hombres y Mujeres"/>
    <n v="0"/>
    <m/>
    <m/>
    <m/>
    <m/>
    <m/>
    <m/>
    <m/>
    <m/>
    <m/>
    <m/>
    <m/>
    <m/>
    <m/>
    <m/>
    <m/>
    <n v="117500"/>
    <m/>
    <m/>
    <m/>
    <m/>
    <m/>
    <m/>
    <m/>
    <m/>
    <m/>
    <m/>
    <n v="-100920"/>
    <m/>
    <m/>
    <m/>
    <m/>
    <m/>
    <m/>
    <m/>
    <m/>
    <m/>
    <m/>
    <m/>
    <m/>
    <m/>
    <m/>
    <m/>
    <n v="-12880"/>
    <m/>
    <m/>
    <m/>
    <m/>
    <m/>
    <m/>
    <m/>
    <m/>
    <m/>
    <m/>
    <m/>
    <m/>
    <m/>
    <m/>
    <m/>
    <m/>
    <m/>
    <m/>
    <m/>
    <m/>
    <m/>
    <m/>
    <m/>
    <m/>
    <m/>
    <m/>
    <m/>
    <m/>
    <m/>
    <m/>
    <m/>
    <m/>
    <m/>
    <m/>
    <m/>
    <m/>
    <m/>
    <m/>
    <m/>
    <n v="3700"/>
    <m/>
    <m/>
    <n v="3700"/>
    <n v="0"/>
    <n v="3700"/>
    <n v="0"/>
    <m/>
    <n v="0"/>
    <n v="0"/>
    <n v="0"/>
    <n v="0"/>
    <n v="0"/>
    <m/>
    <m/>
    <n v="0"/>
    <n v="370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Reuniones para facilitación de lineamientos  técnicos al personal de la DGPPEHM."/>
    <m/>
    <m/>
    <m/>
    <n v="133"/>
    <m/>
    <n v="11"/>
    <m/>
    <s v="Dirección de Gestión de Políticas Públicas para Equidad entre Hombres y Mujeres"/>
    <n v="0"/>
    <m/>
    <m/>
    <m/>
    <m/>
    <m/>
    <m/>
    <m/>
    <m/>
    <m/>
    <m/>
    <m/>
    <m/>
    <m/>
    <m/>
    <m/>
    <m/>
    <m/>
    <n v="25000"/>
    <m/>
    <m/>
    <m/>
    <m/>
    <m/>
    <m/>
    <m/>
    <m/>
    <m/>
    <m/>
    <m/>
    <m/>
    <m/>
    <m/>
    <m/>
    <m/>
    <m/>
    <m/>
    <m/>
    <m/>
    <m/>
    <m/>
    <m/>
    <m/>
    <m/>
    <m/>
    <m/>
    <m/>
    <m/>
    <m/>
    <m/>
    <m/>
    <m/>
    <m/>
    <m/>
    <m/>
    <m/>
    <m/>
    <m/>
    <m/>
    <n v="-7000"/>
    <m/>
    <m/>
    <m/>
    <m/>
    <m/>
    <m/>
    <m/>
    <m/>
    <m/>
    <m/>
    <m/>
    <m/>
    <m/>
    <m/>
    <m/>
    <m/>
    <m/>
    <m/>
    <m/>
    <m/>
    <m/>
    <m/>
    <m/>
    <n v="18000"/>
    <m/>
    <m/>
    <n v="0"/>
    <n v="1247"/>
    <n v="1247"/>
    <m/>
    <n v="911"/>
    <n v="0"/>
    <n v="4858"/>
    <n v="5769"/>
    <n v="0"/>
    <n v="0"/>
    <n v="10984"/>
    <n v="0"/>
    <n v="10984"/>
    <n v="1800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Reuniones para facilitación de lineamientos  técnicos al personal de la DGPPEHM."/>
    <m/>
    <m/>
    <m/>
    <n v="136"/>
    <m/>
    <n v="11"/>
    <m/>
    <s v="Dirección de Gestión de Políticas Públicas para Equidad entre Hombres y Mujeres"/>
    <n v="0"/>
    <m/>
    <m/>
    <m/>
    <m/>
    <m/>
    <m/>
    <m/>
    <m/>
    <m/>
    <m/>
    <m/>
    <m/>
    <m/>
    <m/>
    <m/>
    <m/>
    <m/>
    <n v="25000"/>
    <m/>
    <m/>
    <m/>
    <m/>
    <m/>
    <m/>
    <m/>
    <m/>
    <m/>
    <m/>
    <m/>
    <m/>
    <m/>
    <m/>
    <m/>
    <m/>
    <m/>
    <m/>
    <m/>
    <m/>
    <m/>
    <m/>
    <m/>
    <m/>
    <m/>
    <m/>
    <m/>
    <m/>
    <m/>
    <m/>
    <m/>
    <m/>
    <m/>
    <m/>
    <m/>
    <m/>
    <m/>
    <m/>
    <m/>
    <m/>
    <n v="-10000"/>
    <m/>
    <m/>
    <m/>
    <m/>
    <m/>
    <m/>
    <m/>
    <m/>
    <m/>
    <n v="-1000"/>
    <m/>
    <m/>
    <m/>
    <m/>
    <m/>
    <m/>
    <m/>
    <m/>
    <m/>
    <m/>
    <m/>
    <m/>
    <m/>
    <n v="14000"/>
    <m/>
    <m/>
    <n v="0"/>
    <n v="367"/>
    <n v="367"/>
    <n v="408"/>
    <n v="0"/>
    <n v="0"/>
    <n v="1941"/>
    <n v="2349"/>
    <m/>
    <n v="0"/>
    <n v="700"/>
    <n v="10584"/>
    <n v="11284"/>
    <n v="1400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Actualización de la Politica Nacional de Promoción y Desarrollo Integral de las Mujeres -PNPDIM-"/>
    <s v="Papel bond"/>
    <n v="2395"/>
    <s v="Pliego"/>
    <n v="241"/>
    <n v="32989"/>
    <n v="12"/>
    <n v="1"/>
    <s v="Dirección de Gestión de Políticas Públicas para Equidad entre Hombres y Mujeres"/>
    <n v="0"/>
    <m/>
    <m/>
    <m/>
    <m/>
    <m/>
    <m/>
    <m/>
    <m/>
    <m/>
    <m/>
    <m/>
    <m/>
    <m/>
    <m/>
    <m/>
    <m/>
    <m/>
    <m/>
    <m/>
    <m/>
    <m/>
    <m/>
    <m/>
    <m/>
    <m/>
    <m/>
    <m/>
    <m/>
    <m/>
    <m/>
    <m/>
    <m/>
    <m/>
    <m/>
    <m/>
    <m/>
    <m/>
    <m/>
    <m/>
    <m/>
    <m/>
    <m/>
    <m/>
    <m/>
    <m/>
    <m/>
    <m/>
    <m/>
    <m/>
    <m/>
    <m/>
    <m/>
    <m/>
    <m/>
    <m/>
    <m/>
    <m/>
    <n v="2395"/>
    <m/>
    <m/>
    <m/>
    <m/>
    <m/>
    <m/>
    <m/>
    <m/>
    <m/>
    <m/>
    <m/>
    <m/>
    <m/>
    <m/>
    <m/>
    <m/>
    <m/>
    <m/>
    <m/>
    <m/>
    <m/>
    <m/>
    <m/>
    <m/>
    <n v="2395"/>
    <m/>
    <m/>
    <m/>
    <m/>
    <n v="0"/>
    <m/>
    <m/>
    <m/>
    <m/>
    <n v="0"/>
    <n v="0"/>
    <m/>
    <n v="0"/>
    <n v="2395"/>
    <n v="2395"/>
    <n v="2395"/>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Actualización de la Politica Nacional de Promoción y Desarrollo Integral de las Mujeres -PNPDIM-"/>
    <s v="Papel arcoiris"/>
    <n v="56"/>
    <s v="Block"/>
    <n v="241"/>
    <n v="70452"/>
    <n v="12"/>
    <n v="12.5"/>
    <s v="Dirección de Gestión de Políticas Públicas para Equidad entre Hombres y Mujeres"/>
    <n v="0"/>
    <m/>
    <m/>
    <m/>
    <m/>
    <m/>
    <m/>
    <m/>
    <m/>
    <m/>
    <m/>
    <m/>
    <m/>
    <m/>
    <m/>
    <m/>
    <m/>
    <m/>
    <m/>
    <m/>
    <m/>
    <m/>
    <m/>
    <m/>
    <m/>
    <m/>
    <m/>
    <m/>
    <m/>
    <m/>
    <m/>
    <m/>
    <m/>
    <m/>
    <m/>
    <m/>
    <m/>
    <m/>
    <m/>
    <m/>
    <m/>
    <m/>
    <m/>
    <m/>
    <m/>
    <m/>
    <m/>
    <m/>
    <m/>
    <m/>
    <m/>
    <m/>
    <m/>
    <m/>
    <m/>
    <m/>
    <m/>
    <m/>
    <n v="700"/>
    <m/>
    <m/>
    <m/>
    <m/>
    <m/>
    <m/>
    <m/>
    <m/>
    <m/>
    <m/>
    <m/>
    <m/>
    <m/>
    <m/>
    <m/>
    <m/>
    <m/>
    <m/>
    <m/>
    <m/>
    <m/>
    <m/>
    <m/>
    <m/>
    <n v="700"/>
    <m/>
    <m/>
    <m/>
    <m/>
    <n v="0"/>
    <m/>
    <m/>
    <m/>
    <m/>
    <n v="0"/>
    <n v="0"/>
    <m/>
    <n v="0"/>
    <n v="700"/>
    <n v="700"/>
    <n v="70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Actualización de la Politica Nacional de Promoción y Desarrollo Integral de las Mujeres -PNPDIM-"/>
    <s v="Cartulina"/>
    <n v="401"/>
    <s v="Pliego"/>
    <n v="242"/>
    <n v="76559"/>
    <n v="12"/>
    <n v="1.5"/>
    <s v="Dirección de Gestión de Políticas Públicas para Equidad entre Hombres y Mujeres"/>
    <n v="0"/>
    <m/>
    <m/>
    <m/>
    <m/>
    <m/>
    <m/>
    <m/>
    <m/>
    <m/>
    <m/>
    <m/>
    <m/>
    <m/>
    <m/>
    <m/>
    <m/>
    <m/>
    <m/>
    <m/>
    <m/>
    <m/>
    <m/>
    <m/>
    <m/>
    <m/>
    <m/>
    <m/>
    <m/>
    <m/>
    <m/>
    <m/>
    <m/>
    <m/>
    <m/>
    <m/>
    <m/>
    <m/>
    <m/>
    <m/>
    <m/>
    <m/>
    <m/>
    <m/>
    <m/>
    <m/>
    <m/>
    <m/>
    <m/>
    <m/>
    <m/>
    <m/>
    <m/>
    <m/>
    <m/>
    <m/>
    <m/>
    <m/>
    <n v="602"/>
    <m/>
    <m/>
    <m/>
    <m/>
    <m/>
    <m/>
    <m/>
    <m/>
    <m/>
    <m/>
    <m/>
    <m/>
    <m/>
    <m/>
    <m/>
    <m/>
    <m/>
    <m/>
    <m/>
    <m/>
    <m/>
    <m/>
    <m/>
    <m/>
    <n v="602"/>
    <m/>
    <m/>
    <m/>
    <m/>
    <n v="0"/>
    <m/>
    <m/>
    <m/>
    <m/>
    <n v="0"/>
    <n v="0"/>
    <m/>
    <n v="0"/>
    <n v="602"/>
    <n v="602"/>
    <n v="602"/>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Actualización de la Politica Nacional de Promoción y Desarrollo Integral de las Mujeres -PNPDIM-"/>
    <s v="Cartulina"/>
    <n v="23"/>
    <s v="Paquete"/>
    <n v="242"/>
    <n v="51108"/>
    <n v="12"/>
    <n v="35"/>
    <s v="Dirección de Gestión de Políticas Públicas para Equidad entre Hombres y Mujeres"/>
    <n v="0"/>
    <m/>
    <m/>
    <m/>
    <m/>
    <m/>
    <m/>
    <m/>
    <m/>
    <m/>
    <m/>
    <m/>
    <m/>
    <m/>
    <m/>
    <m/>
    <m/>
    <m/>
    <m/>
    <m/>
    <m/>
    <m/>
    <m/>
    <m/>
    <m/>
    <m/>
    <m/>
    <m/>
    <m/>
    <m/>
    <m/>
    <m/>
    <m/>
    <m/>
    <m/>
    <m/>
    <m/>
    <m/>
    <m/>
    <m/>
    <m/>
    <m/>
    <m/>
    <m/>
    <m/>
    <m/>
    <m/>
    <m/>
    <m/>
    <m/>
    <m/>
    <m/>
    <m/>
    <m/>
    <m/>
    <m/>
    <m/>
    <m/>
    <n v="805"/>
    <m/>
    <m/>
    <m/>
    <m/>
    <m/>
    <m/>
    <m/>
    <m/>
    <m/>
    <m/>
    <m/>
    <m/>
    <m/>
    <m/>
    <m/>
    <m/>
    <m/>
    <m/>
    <m/>
    <m/>
    <m/>
    <m/>
    <m/>
    <m/>
    <n v="805"/>
    <m/>
    <m/>
    <m/>
    <m/>
    <n v="0"/>
    <m/>
    <m/>
    <m/>
    <m/>
    <n v="0"/>
    <n v="0"/>
    <m/>
    <n v="0"/>
    <n v="805"/>
    <n v="805"/>
    <n v="805"/>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Actualización de la Politica Nacional de Promoción y Desarrollo Integral de las Mujeres -PNPDIM-"/>
    <s v="Etiquetas"/>
    <n v="180"/>
    <s v="Paquete"/>
    <n v="243"/>
    <n v="123428"/>
    <n v="12"/>
    <n v="18.95"/>
    <s v="Dirección de Gestión de Políticas Públicas para Equidad entre Hombres y Mujeres"/>
    <n v="0"/>
    <m/>
    <m/>
    <m/>
    <m/>
    <m/>
    <m/>
    <m/>
    <m/>
    <m/>
    <m/>
    <m/>
    <m/>
    <m/>
    <m/>
    <m/>
    <m/>
    <m/>
    <m/>
    <m/>
    <m/>
    <m/>
    <m/>
    <m/>
    <m/>
    <m/>
    <m/>
    <m/>
    <m/>
    <m/>
    <m/>
    <m/>
    <m/>
    <m/>
    <m/>
    <m/>
    <m/>
    <m/>
    <m/>
    <m/>
    <m/>
    <m/>
    <m/>
    <m/>
    <m/>
    <m/>
    <m/>
    <m/>
    <m/>
    <m/>
    <m/>
    <m/>
    <m/>
    <m/>
    <m/>
    <m/>
    <m/>
    <m/>
    <n v="3411"/>
    <m/>
    <m/>
    <m/>
    <m/>
    <m/>
    <m/>
    <m/>
    <m/>
    <m/>
    <m/>
    <m/>
    <m/>
    <m/>
    <m/>
    <m/>
    <m/>
    <m/>
    <m/>
    <m/>
    <m/>
    <m/>
    <m/>
    <m/>
    <m/>
    <n v="3411"/>
    <m/>
    <m/>
    <m/>
    <m/>
    <n v="0"/>
    <m/>
    <m/>
    <m/>
    <m/>
    <n v="0"/>
    <n v="0"/>
    <m/>
    <n v="0"/>
    <n v="3411"/>
    <n v="3411"/>
    <n v="3411"/>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Actualización de la Politica Nacional de Promoción y Desarrollo Integral de las Mujeres -PNPDIM-"/>
    <s v="Masking tape"/>
    <n v="223"/>
    <s v="Rollo"/>
    <n v="243"/>
    <n v="2193"/>
    <n v="12"/>
    <n v="8.9499999999999993"/>
    <s v="Dirección de Gestión de Políticas Públicas para Equidad entre Hombres y Mujeres"/>
    <n v="0"/>
    <m/>
    <m/>
    <m/>
    <m/>
    <m/>
    <m/>
    <m/>
    <m/>
    <m/>
    <m/>
    <m/>
    <m/>
    <m/>
    <m/>
    <m/>
    <m/>
    <m/>
    <m/>
    <m/>
    <m/>
    <m/>
    <m/>
    <m/>
    <m/>
    <m/>
    <m/>
    <m/>
    <m/>
    <m/>
    <m/>
    <m/>
    <m/>
    <m/>
    <m/>
    <m/>
    <m/>
    <m/>
    <m/>
    <m/>
    <m/>
    <m/>
    <m/>
    <m/>
    <m/>
    <m/>
    <m/>
    <m/>
    <m/>
    <m/>
    <m/>
    <m/>
    <m/>
    <m/>
    <m/>
    <m/>
    <m/>
    <m/>
    <n v="1996"/>
    <m/>
    <m/>
    <m/>
    <m/>
    <m/>
    <m/>
    <m/>
    <m/>
    <m/>
    <m/>
    <m/>
    <m/>
    <m/>
    <m/>
    <m/>
    <m/>
    <m/>
    <m/>
    <m/>
    <m/>
    <m/>
    <m/>
    <m/>
    <m/>
    <n v="1996"/>
    <m/>
    <m/>
    <m/>
    <m/>
    <n v="0"/>
    <m/>
    <m/>
    <m/>
    <m/>
    <n v="0"/>
    <n v="0"/>
    <m/>
    <n v="0"/>
    <n v="1996"/>
    <n v="1996"/>
    <n v="1996"/>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Actualización de la Politica Nacional de Promoción y Desarrollo Integral de las Mujeres -PNPDIM-"/>
    <s v="Sobres"/>
    <n v="4"/>
    <s v="Paquete"/>
    <n v="243"/>
    <n v="110540"/>
    <n v="12"/>
    <n v="70"/>
    <s v="Dirección de Gestión de Políticas Públicas para Equidad entre Hombres y Mujeres"/>
    <n v="0"/>
    <m/>
    <m/>
    <m/>
    <m/>
    <m/>
    <m/>
    <m/>
    <m/>
    <m/>
    <m/>
    <m/>
    <m/>
    <m/>
    <m/>
    <m/>
    <m/>
    <m/>
    <m/>
    <m/>
    <m/>
    <m/>
    <m/>
    <m/>
    <m/>
    <m/>
    <m/>
    <m/>
    <m/>
    <m/>
    <m/>
    <m/>
    <m/>
    <m/>
    <m/>
    <m/>
    <m/>
    <m/>
    <m/>
    <m/>
    <m/>
    <m/>
    <m/>
    <m/>
    <m/>
    <m/>
    <m/>
    <m/>
    <m/>
    <m/>
    <m/>
    <m/>
    <m/>
    <m/>
    <m/>
    <m/>
    <m/>
    <m/>
    <n v="280"/>
    <m/>
    <m/>
    <m/>
    <m/>
    <m/>
    <m/>
    <m/>
    <m/>
    <m/>
    <m/>
    <m/>
    <m/>
    <m/>
    <m/>
    <m/>
    <m/>
    <m/>
    <m/>
    <m/>
    <m/>
    <m/>
    <m/>
    <m/>
    <m/>
    <n v="280"/>
    <m/>
    <m/>
    <m/>
    <m/>
    <n v="0"/>
    <m/>
    <m/>
    <m/>
    <m/>
    <n v="0"/>
    <n v="0"/>
    <m/>
    <n v="0"/>
    <n v="280"/>
    <n v="280"/>
    <n v="28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Actualización de la Politica Nacional de Promoción y Desarrollo Integral de las Mujeres -PNPDIM-"/>
    <s v="Sobres"/>
    <n v="2"/>
    <s v="Paquete"/>
    <n v="243"/>
    <n v="2204"/>
    <n v="12"/>
    <n v="65"/>
    <s v="Dirección de Gestión de Políticas Públicas para Equidad entre Hombres y Mujeres"/>
    <n v="0"/>
    <m/>
    <m/>
    <m/>
    <m/>
    <m/>
    <m/>
    <m/>
    <m/>
    <m/>
    <m/>
    <m/>
    <m/>
    <m/>
    <m/>
    <m/>
    <m/>
    <m/>
    <m/>
    <m/>
    <m/>
    <m/>
    <m/>
    <m/>
    <m/>
    <m/>
    <m/>
    <m/>
    <m/>
    <m/>
    <m/>
    <m/>
    <m/>
    <m/>
    <m/>
    <m/>
    <m/>
    <m/>
    <m/>
    <m/>
    <m/>
    <m/>
    <m/>
    <m/>
    <m/>
    <m/>
    <m/>
    <m/>
    <m/>
    <m/>
    <m/>
    <m/>
    <m/>
    <m/>
    <m/>
    <m/>
    <m/>
    <m/>
    <n v="130"/>
    <m/>
    <m/>
    <m/>
    <m/>
    <m/>
    <m/>
    <m/>
    <m/>
    <m/>
    <m/>
    <m/>
    <m/>
    <m/>
    <m/>
    <m/>
    <m/>
    <m/>
    <m/>
    <m/>
    <m/>
    <m/>
    <m/>
    <m/>
    <m/>
    <n v="130"/>
    <m/>
    <m/>
    <m/>
    <m/>
    <n v="0"/>
    <m/>
    <m/>
    <m/>
    <m/>
    <n v="0"/>
    <n v="0"/>
    <m/>
    <n v="0"/>
    <n v="130"/>
    <n v="130"/>
    <n v="13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Actualización de la Politica Nacional de Promoción y Desarrollo Integral de las Mujeres -PNPDIM-"/>
    <s v="Folder"/>
    <n v="5"/>
    <s v="Paquete"/>
    <n v="243"/>
    <n v="34544"/>
    <n v="12"/>
    <n v="125"/>
    <s v="Dirección de Gestión de Políticas Públicas para Equidad entre Hombres y Mujeres"/>
    <n v="0"/>
    <m/>
    <m/>
    <m/>
    <m/>
    <m/>
    <m/>
    <m/>
    <m/>
    <m/>
    <m/>
    <m/>
    <m/>
    <m/>
    <m/>
    <m/>
    <m/>
    <m/>
    <m/>
    <m/>
    <m/>
    <m/>
    <m/>
    <m/>
    <m/>
    <m/>
    <m/>
    <m/>
    <m/>
    <m/>
    <m/>
    <m/>
    <m/>
    <m/>
    <m/>
    <m/>
    <m/>
    <m/>
    <m/>
    <m/>
    <m/>
    <m/>
    <m/>
    <m/>
    <m/>
    <m/>
    <m/>
    <m/>
    <m/>
    <m/>
    <m/>
    <m/>
    <m/>
    <m/>
    <m/>
    <m/>
    <m/>
    <m/>
    <n v="625"/>
    <m/>
    <m/>
    <m/>
    <m/>
    <m/>
    <m/>
    <m/>
    <m/>
    <m/>
    <m/>
    <m/>
    <m/>
    <m/>
    <m/>
    <m/>
    <m/>
    <m/>
    <m/>
    <m/>
    <m/>
    <m/>
    <m/>
    <m/>
    <m/>
    <n v="625"/>
    <m/>
    <m/>
    <m/>
    <m/>
    <n v="0"/>
    <m/>
    <m/>
    <m/>
    <m/>
    <n v="0"/>
    <n v="0"/>
    <m/>
    <n v="0"/>
    <n v="625"/>
    <n v="625"/>
    <n v="625"/>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Actualización de la Politica Nacional de Promoción y Desarrollo Integral de las Mujeres -PNPDIM-"/>
    <s v="Block adhesivo"/>
    <n v="575"/>
    <s v="Unidad"/>
    <n v="244"/>
    <n v="2212"/>
    <n v="12"/>
    <n v="3.5"/>
    <s v="Dirección de Gestión de Políticas Públicas para Equidad entre Hombres y Mujeres"/>
    <n v="0"/>
    <m/>
    <m/>
    <m/>
    <m/>
    <m/>
    <m/>
    <m/>
    <m/>
    <m/>
    <m/>
    <m/>
    <m/>
    <m/>
    <m/>
    <m/>
    <m/>
    <m/>
    <m/>
    <m/>
    <m/>
    <m/>
    <m/>
    <m/>
    <m/>
    <m/>
    <m/>
    <m/>
    <m/>
    <m/>
    <m/>
    <m/>
    <m/>
    <m/>
    <m/>
    <m/>
    <m/>
    <m/>
    <m/>
    <m/>
    <m/>
    <m/>
    <m/>
    <m/>
    <m/>
    <m/>
    <m/>
    <m/>
    <m/>
    <m/>
    <m/>
    <m/>
    <m/>
    <m/>
    <m/>
    <m/>
    <m/>
    <m/>
    <n v="2013"/>
    <m/>
    <m/>
    <m/>
    <m/>
    <m/>
    <m/>
    <m/>
    <m/>
    <m/>
    <m/>
    <m/>
    <m/>
    <m/>
    <m/>
    <m/>
    <m/>
    <m/>
    <m/>
    <m/>
    <m/>
    <m/>
    <m/>
    <m/>
    <m/>
    <n v="2013"/>
    <m/>
    <m/>
    <m/>
    <m/>
    <n v="0"/>
    <m/>
    <m/>
    <m/>
    <m/>
    <n v="0"/>
    <n v="0"/>
    <m/>
    <n v="0"/>
    <n v="2013"/>
    <n v="2013"/>
    <n v="2013"/>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Actualización de la Politica Nacional de Promoción y Desarrollo Integral de las Mujeres -PNPDIM-"/>
    <s v="Block adhesivo"/>
    <n v="23"/>
    <s v="Unidad"/>
    <n v="244"/>
    <n v="130987"/>
    <n v="12"/>
    <n v="36"/>
    <s v="Dirección de Gestión de Políticas Públicas para Equidad entre Hombres y Mujeres"/>
    <n v="0"/>
    <m/>
    <m/>
    <m/>
    <m/>
    <m/>
    <m/>
    <m/>
    <m/>
    <m/>
    <m/>
    <m/>
    <m/>
    <m/>
    <m/>
    <m/>
    <m/>
    <m/>
    <m/>
    <m/>
    <m/>
    <m/>
    <m/>
    <m/>
    <m/>
    <m/>
    <m/>
    <m/>
    <m/>
    <m/>
    <m/>
    <m/>
    <m/>
    <m/>
    <m/>
    <m/>
    <m/>
    <m/>
    <m/>
    <m/>
    <m/>
    <m/>
    <m/>
    <m/>
    <m/>
    <m/>
    <m/>
    <m/>
    <m/>
    <m/>
    <m/>
    <m/>
    <m/>
    <m/>
    <m/>
    <m/>
    <m/>
    <m/>
    <n v="828"/>
    <m/>
    <m/>
    <m/>
    <m/>
    <m/>
    <m/>
    <m/>
    <m/>
    <m/>
    <m/>
    <m/>
    <m/>
    <m/>
    <m/>
    <m/>
    <m/>
    <m/>
    <m/>
    <m/>
    <m/>
    <m/>
    <m/>
    <m/>
    <m/>
    <n v="828"/>
    <m/>
    <m/>
    <m/>
    <m/>
    <n v="0"/>
    <m/>
    <m/>
    <m/>
    <m/>
    <n v="0"/>
    <n v="0"/>
    <m/>
    <n v="0"/>
    <n v="828"/>
    <n v="828"/>
    <n v="828"/>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Actualización de la Politica Nacional de Promoción y Desarrollo Integral de las Mujeres -PNPDIM-"/>
    <s v="Marcador"/>
    <n v="1000"/>
    <s v="Unidad"/>
    <n v="291"/>
    <n v="32899"/>
    <n v="12"/>
    <n v="2.25"/>
    <s v="Dirección de Gestión de Políticas Públicas para Equidad entre Hombres y Mujeres"/>
    <n v="0"/>
    <m/>
    <m/>
    <m/>
    <m/>
    <m/>
    <m/>
    <m/>
    <m/>
    <m/>
    <m/>
    <m/>
    <m/>
    <m/>
    <m/>
    <m/>
    <m/>
    <m/>
    <m/>
    <m/>
    <m/>
    <m/>
    <m/>
    <m/>
    <m/>
    <m/>
    <m/>
    <m/>
    <m/>
    <m/>
    <m/>
    <m/>
    <m/>
    <m/>
    <m/>
    <m/>
    <m/>
    <m/>
    <m/>
    <m/>
    <m/>
    <m/>
    <m/>
    <m/>
    <m/>
    <m/>
    <m/>
    <m/>
    <m/>
    <m/>
    <m/>
    <m/>
    <m/>
    <m/>
    <m/>
    <m/>
    <m/>
    <m/>
    <n v="2250"/>
    <m/>
    <m/>
    <m/>
    <m/>
    <m/>
    <m/>
    <m/>
    <m/>
    <m/>
    <m/>
    <m/>
    <m/>
    <m/>
    <m/>
    <m/>
    <m/>
    <m/>
    <m/>
    <m/>
    <m/>
    <m/>
    <m/>
    <m/>
    <m/>
    <n v="2250"/>
    <m/>
    <m/>
    <m/>
    <m/>
    <n v="0"/>
    <m/>
    <m/>
    <m/>
    <m/>
    <n v="0"/>
    <n v="0"/>
    <m/>
    <n v="0"/>
    <n v="2250"/>
    <n v="2250"/>
    <n v="225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Actualización de la Politica Nacional de Promoción y Desarrollo Integral de las Mujeres -PNPDIM-"/>
    <s v="Marcador"/>
    <n v="400"/>
    <s v="Unidad"/>
    <n v="291"/>
    <n v="14959"/>
    <n v="12"/>
    <n v="2.95"/>
    <s v="Dirección de Gestión de Políticas Públicas para Equidad entre Hombres y Mujeres"/>
    <n v="0"/>
    <m/>
    <m/>
    <m/>
    <m/>
    <m/>
    <m/>
    <m/>
    <m/>
    <m/>
    <m/>
    <m/>
    <m/>
    <m/>
    <m/>
    <m/>
    <m/>
    <m/>
    <m/>
    <m/>
    <m/>
    <m/>
    <m/>
    <m/>
    <m/>
    <m/>
    <m/>
    <m/>
    <m/>
    <m/>
    <m/>
    <m/>
    <m/>
    <m/>
    <m/>
    <m/>
    <m/>
    <m/>
    <m/>
    <m/>
    <m/>
    <m/>
    <m/>
    <m/>
    <m/>
    <m/>
    <m/>
    <m/>
    <m/>
    <m/>
    <m/>
    <m/>
    <m/>
    <m/>
    <m/>
    <m/>
    <m/>
    <m/>
    <n v="1180"/>
    <m/>
    <m/>
    <m/>
    <m/>
    <m/>
    <m/>
    <m/>
    <m/>
    <m/>
    <m/>
    <m/>
    <m/>
    <m/>
    <m/>
    <m/>
    <m/>
    <m/>
    <m/>
    <m/>
    <m/>
    <m/>
    <m/>
    <m/>
    <m/>
    <n v="1180"/>
    <m/>
    <m/>
    <m/>
    <m/>
    <n v="0"/>
    <m/>
    <m/>
    <m/>
    <m/>
    <n v="0"/>
    <n v="0"/>
    <m/>
    <n v="0"/>
    <n v="1180"/>
    <n v="1180"/>
    <n v="118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Actualización de la Politica Nacional de Promoción y Desarrollo Integral de las Mujeres -PNPDIM-"/>
    <s v="Bolígrafo"/>
    <n v="200"/>
    <s v="Caja"/>
    <n v="291"/>
    <n v="42974"/>
    <n v="12"/>
    <n v="13.2"/>
    <s v="Dirección de Gestión de Políticas Públicas para Equidad entre Hombres y Mujeres"/>
    <n v="0"/>
    <m/>
    <m/>
    <m/>
    <m/>
    <m/>
    <m/>
    <m/>
    <m/>
    <m/>
    <m/>
    <m/>
    <m/>
    <m/>
    <m/>
    <m/>
    <m/>
    <m/>
    <m/>
    <m/>
    <m/>
    <m/>
    <m/>
    <m/>
    <m/>
    <m/>
    <m/>
    <m/>
    <m/>
    <m/>
    <m/>
    <m/>
    <m/>
    <m/>
    <m/>
    <m/>
    <m/>
    <m/>
    <m/>
    <m/>
    <m/>
    <m/>
    <m/>
    <m/>
    <m/>
    <m/>
    <m/>
    <m/>
    <m/>
    <m/>
    <m/>
    <m/>
    <m/>
    <m/>
    <m/>
    <m/>
    <m/>
    <m/>
    <n v="2640"/>
    <m/>
    <m/>
    <m/>
    <m/>
    <m/>
    <m/>
    <m/>
    <m/>
    <m/>
    <m/>
    <m/>
    <m/>
    <m/>
    <m/>
    <m/>
    <m/>
    <m/>
    <m/>
    <m/>
    <m/>
    <m/>
    <m/>
    <m/>
    <m/>
    <n v="2640"/>
    <m/>
    <m/>
    <m/>
    <m/>
    <n v="0"/>
    <m/>
    <m/>
    <m/>
    <m/>
    <n v="0"/>
    <n v="0"/>
    <m/>
    <n v="0"/>
    <n v="2640"/>
    <n v="2640"/>
    <n v="264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Actualización de la Politica Nacional de Promoción y Desarrollo Integral de las Mujeres -PNPDIM-"/>
    <s v="Bolígrafo"/>
    <n v="9"/>
    <s v="Caja"/>
    <n v="291"/>
    <n v="42973"/>
    <n v="12"/>
    <n v="13.2"/>
    <s v="Dirección de Gestión de Políticas Públicas para Equidad entre Hombres y Mujeres"/>
    <n v="0"/>
    <m/>
    <m/>
    <m/>
    <m/>
    <m/>
    <m/>
    <m/>
    <m/>
    <m/>
    <m/>
    <m/>
    <m/>
    <m/>
    <m/>
    <m/>
    <m/>
    <m/>
    <m/>
    <m/>
    <m/>
    <m/>
    <m/>
    <m/>
    <m/>
    <m/>
    <m/>
    <m/>
    <m/>
    <m/>
    <m/>
    <m/>
    <m/>
    <m/>
    <m/>
    <m/>
    <m/>
    <m/>
    <m/>
    <m/>
    <m/>
    <m/>
    <m/>
    <m/>
    <m/>
    <m/>
    <m/>
    <m/>
    <m/>
    <m/>
    <m/>
    <m/>
    <m/>
    <m/>
    <m/>
    <m/>
    <m/>
    <m/>
    <n v="119"/>
    <m/>
    <m/>
    <m/>
    <m/>
    <m/>
    <m/>
    <m/>
    <m/>
    <m/>
    <m/>
    <m/>
    <m/>
    <m/>
    <m/>
    <m/>
    <m/>
    <m/>
    <m/>
    <m/>
    <m/>
    <m/>
    <m/>
    <m/>
    <m/>
    <n v="119"/>
    <m/>
    <m/>
    <m/>
    <m/>
    <n v="0"/>
    <m/>
    <m/>
    <m/>
    <m/>
    <n v="0"/>
    <n v="0"/>
    <m/>
    <n v="0"/>
    <n v="119"/>
    <n v="119"/>
    <n v="119"/>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Actualización de la Politica Nacional de Promoción y Desarrollo Integral de las Mujeres -PNPDIM-"/>
    <s v="Tape"/>
    <n v="120"/>
    <s v="Rollo"/>
    <n v="291"/>
    <n v="2114"/>
    <n v="12"/>
    <n v="3.95"/>
    <s v="Dirección de Gestión de Políticas Públicas para Equidad entre Hombres y Mujeres"/>
    <n v="0"/>
    <m/>
    <m/>
    <m/>
    <m/>
    <m/>
    <m/>
    <m/>
    <m/>
    <m/>
    <m/>
    <m/>
    <m/>
    <m/>
    <m/>
    <m/>
    <m/>
    <m/>
    <m/>
    <m/>
    <m/>
    <m/>
    <m/>
    <m/>
    <m/>
    <m/>
    <m/>
    <m/>
    <m/>
    <m/>
    <m/>
    <m/>
    <m/>
    <m/>
    <m/>
    <m/>
    <m/>
    <m/>
    <m/>
    <m/>
    <m/>
    <m/>
    <m/>
    <m/>
    <m/>
    <m/>
    <m/>
    <m/>
    <m/>
    <m/>
    <m/>
    <m/>
    <m/>
    <m/>
    <m/>
    <m/>
    <m/>
    <m/>
    <n v="474"/>
    <m/>
    <m/>
    <m/>
    <m/>
    <m/>
    <m/>
    <m/>
    <m/>
    <m/>
    <m/>
    <m/>
    <m/>
    <m/>
    <m/>
    <m/>
    <m/>
    <m/>
    <m/>
    <m/>
    <m/>
    <m/>
    <m/>
    <m/>
    <m/>
    <n v="474"/>
    <m/>
    <m/>
    <m/>
    <m/>
    <n v="0"/>
    <m/>
    <m/>
    <m/>
    <m/>
    <n v="0"/>
    <n v="0"/>
    <m/>
    <n v="0"/>
    <n v="474"/>
    <n v="474"/>
    <n v="474"/>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Actualización de la Politica Nacional de Promoción y Desarrollo Integral de las Mujeres -PNPDIM-"/>
    <s v="Clips"/>
    <n v="10"/>
    <s v="Caja"/>
    <n v="291"/>
    <n v="35822"/>
    <n v="12"/>
    <n v="6"/>
    <s v="Dirección de Gestión de Políticas Públicas para Equidad entre Hombres y Mujeres"/>
    <n v="0"/>
    <m/>
    <m/>
    <m/>
    <m/>
    <m/>
    <m/>
    <m/>
    <m/>
    <m/>
    <m/>
    <m/>
    <m/>
    <m/>
    <m/>
    <m/>
    <m/>
    <m/>
    <m/>
    <m/>
    <m/>
    <m/>
    <m/>
    <m/>
    <m/>
    <m/>
    <m/>
    <m/>
    <m/>
    <m/>
    <m/>
    <m/>
    <m/>
    <m/>
    <m/>
    <m/>
    <m/>
    <m/>
    <m/>
    <m/>
    <m/>
    <m/>
    <m/>
    <m/>
    <m/>
    <m/>
    <m/>
    <m/>
    <m/>
    <m/>
    <m/>
    <m/>
    <m/>
    <m/>
    <m/>
    <m/>
    <m/>
    <m/>
    <n v="60"/>
    <m/>
    <m/>
    <m/>
    <m/>
    <m/>
    <m/>
    <m/>
    <m/>
    <m/>
    <m/>
    <m/>
    <m/>
    <m/>
    <m/>
    <m/>
    <m/>
    <m/>
    <m/>
    <m/>
    <m/>
    <m/>
    <m/>
    <m/>
    <m/>
    <n v="60"/>
    <m/>
    <m/>
    <m/>
    <m/>
    <n v="0"/>
    <m/>
    <m/>
    <m/>
    <m/>
    <n v="0"/>
    <n v="0"/>
    <m/>
    <n v="0"/>
    <n v="60"/>
    <n v="60"/>
    <n v="6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Reuniones para facilitación de lineamientos  técnicos al personal de la DGPPEHM."/>
    <m/>
    <m/>
    <m/>
    <n v="199"/>
    <m/>
    <n v="12"/>
    <m/>
    <s v="Dirección de Gestión de Políticas Públicas para Equidad entre Hombres y Mujeres"/>
    <n v="0"/>
    <m/>
    <m/>
    <m/>
    <m/>
    <m/>
    <m/>
    <m/>
    <m/>
    <m/>
    <m/>
    <m/>
    <m/>
    <m/>
    <m/>
    <m/>
    <n v="33120"/>
    <m/>
    <m/>
    <m/>
    <m/>
    <m/>
    <m/>
    <m/>
    <m/>
    <m/>
    <m/>
    <m/>
    <n v="2848"/>
    <m/>
    <m/>
    <m/>
    <m/>
    <m/>
    <m/>
    <m/>
    <m/>
    <m/>
    <m/>
    <m/>
    <m/>
    <m/>
    <m/>
    <m/>
    <m/>
    <m/>
    <m/>
    <m/>
    <m/>
    <m/>
    <m/>
    <m/>
    <m/>
    <m/>
    <m/>
    <m/>
    <m/>
    <n v="-20508"/>
    <m/>
    <m/>
    <m/>
    <m/>
    <m/>
    <m/>
    <m/>
    <m/>
    <m/>
    <m/>
    <m/>
    <m/>
    <m/>
    <m/>
    <m/>
    <m/>
    <m/>
    <m/>
    <m/>
    <m/>
    <m/>
    <m/>
    <m/>
    <m/>
    <m/>
    <n v="15460"/>
    <m/>
    <m/>
    <n v="0"/>
    <n v="15460"/>
    <n v="15460"/>
    <m/>
    <n v="0"/>
    <m/>
    <n v="0"/>
    <n v="0"/>
    <m/>
    <n v="0"/>
    <n v="0"/>
    <m/>
    <n v="0"/>
    <n v="1546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Reuniones para facilitación de lineamientos  técnicos al personal de la DGPPEHM."/>
    <s v="Almuerzo"/>
    <n v="352"/>
    <s v="Ración"/>
    <n v="211"/>
    <n v="3503"/>
    <n v="12"/>
    <s v=" Q  140.00"/>
    <s v="Dirección de Gestión de Políticas Públicas para Equidad entre Hombres y Mujeres"/>
    <n v="0"/>
    <m/>
    <m/>
    <m/>
    <m/>
    <m/>
    <m/>
    <m/>
    <m/>
    <m/>
    <m/>
    <m/>
    <m/>
    <m/>
    <m/>
    <m/>
    <n v="49280"/>
    <m/>
    <m/>
    <m/>
    <m/>
    <m/>
    <m/>
    <m/>
    <m/>
    <m/>
    <m/>
    <m/>
    <m/>
    <m/>
    <m/>
    <m/>
    <m/>
    <m/>
    <m/>
    <m/>
    <m/>
    <m/>
    <m/>
    <m/>
    <m/>
    <m/>
    <m/>
    <n v="-25685"/>
    <m/>
    <m/>
    <m/>
    <m/>
    <m/>
    <m/>
    <m/>
    <m/>
    <m/>
    <m/>
    <m/>
    <m/>
    <m/>
    <m/>
    <m/>
    <m/>
    <m/>
    <m/>
    <m/>
    <m/>
    <m/>
    <m/>
    <m/>
    <m/>
    <m/>
    <m/>
    <m/>
    <m/>
    <m/>
    <m/>
    <m/>
    <m/>
    <m/>
    <m/>
    <m/>
    <m/>
    <m/>
    <m/>
    <m/>
    <n v="23595"/>
    <m/>
    <m/>
    <n v="0"/>
    <n v="23595"/>
    <n v="23595"/>
    <n v="0"/>
    <n v="0"/>
    <n v="0"/>
    <n v="0"/>
    <n v="0"/>
    <m/>
    <n v="0"/>
    <n v="0"/>
    <m/>
    <n v="0"/>
    <n v="23595"/>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Reuniones para facilitación de lineamientos  técnicos al personal de la DGPPEHM."/>
    <s v="Cena"/>
    <n v="172"/>
    <s v="Ración"/>
    <n v="211"/>
    <n v="26395"/>
    <n v="12"/>
    <s v=" Q  100.00"/>
    <s v="Dirección de Gestión de Políticas Públicas para Equidad entre Hombres y Mujeres"/>
    <n v="0"/>
    <m/>
    <m/>
    <m/>
    <m/>
    <m/>
    <m/>
    <m/>
    <m/>
    <m/>
    <m/>
    <m/>
    <m/>
    <m/>
    <m/>
    <m/>
    <n v="17200"/>
    <m/>
    <m/>
    <m/>
    <m/>
    <m/>
    <m/>
    <m/>
    <m/>
    <m/>
    <m/>
    <m/>
    <m/>
    <m/>
    <m/>
    <m/>
    <m/>
    <m/>
    <m/>
    <m/>
    <m/>
    <m/>
    <m/>
    <m/>
    <m/>
    <m/>
    <m/>
    <n v="-11876"/>
    <m/>
    <m/>
    <m/>
    <m/>
    <m/>
    <m/>
    <m/>
    <m/>
    <m/>
    <m/>
    <m/>
    <m/>
    <m/>
    <m/>
    <m/>
    <m/>
    <m/>
    <m/>
    <m/>
    <m/>
    <m/>
    <m/>
    <m/>
    <m/>
    <m/>
    <m/>
    <m/>
    <m/>
    <m/>
    <m/>
    <m/>
    <m/>
    <m/>
    <m/>
    <m/>
    <m/>
    <m/>
    <m/>
    <m/>
    <n v="5324"/>
    <m/>
    <m/>
    <n v="0"/>
    <n v="5324"/>
    <n v="5324"/>
    <m/>
    <n v="0"/>
    <m/>
    <n v="0"/>
    <n v="0"/>
    <m/>
    <n v="0"/>
    <n v="0"/>
    <m/>
    <n v="0"/>
    <n v="5324"/>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Reuniones para facilitación de lineamientos  técnicos al personal de la DGPPEHM."/>
    <s v="Desayuno"/>
    <n v="132"/>
    <s v="Ración"/>
    <n v="211"/>
    <n v="5325"/>
    <n v="12"/>
    <s v=" Q  110.00"/>
    <s v="Dirección de Gestión de Políticas Públicas para Equidad entre Hombres y Mujeres"/>
    <n v="0"/>
    <m/>
    <m/>
    <m/>
    <m/>
    <m/>
    <m/>
    <m/>
    <m/>
    <m/>
    <m/>
    <m/>
    <m/>
    <m/>
    <m/>
    <m/>
    <n v="14520"/>
    <m/>
    <m/>
    <m/>
    <m/>
    <m/>
    <m/>
    <m/>
    <m/>
    <m/>
    <m/>
    <m/>
    <m/>
    <m/>
    <m/>
    <m/>
    <m/>
    <m/>
    <m/>
    <m/>
    <m/>
    <m/>
    <m/>
    <m/>
    <m/>
    <m/>
    <m/>
    <n v="-10164"/>
    <m/>
    <m/>
    <m/>
    <m/>
    <m/>
    <m/>
    <m/>
    <m/>
    <m/>
    <m/>
    <m/>
    <m/>
    <m/>
    <m/>
    <m/>
    <m/>
    <m/>
    <m/>
    <m/>
    <m/>
    <m/>
    <m/>
    <m/>
    <m/>
    <m/>
    <m/>
    <m/>
    <m/>
    <m/>
    <m/>
    <m/>
    <m/>
    <m/>
    <m/>
    <m/>
    <m/>
    <m/>
    <m/>
    <m/>
    <n v="4356"/>
    <m/>
    <m/>
    <n v="0"/>
    <n v="4356"/>
    <n v="4356"/>
    <m/>
    <n v="0"/>
    <m/>
    <n v="0"/>
    <n v="0"/>
    <m/>
    <n v="0"/>
    <n v="0"/>
    <m/>
    <n v="0"/>
    <n v="4356"/>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Reuniones para facilitación de lineamientos  técnicos al personal de la DGPPEHM."/>
    <s v="Refacción"/>
    <n v="384"/>
    <s v="Ración"/>
    <n v="211"/>
    <n v="3552"/>
    <n v="12"/>
    <s v=" Q   90.00"/>
    <s v="Dirección de Gestión de Políticas Públicas para Equidad entre Hombres y Mujeres"/>
    <n v="0"/>
    <m/>
    <m/>
    <m/>
    <m/>
    <m/>
    <m/>
    <m/>
    <m/>
    <m/>
    <m/>
    <m/>
    <m/>
    <m/>
    <m/>
    <m/>
    <n v="34560"/>
    <m/>
    <m/>
    <m/>
    <m/>
    <m/>
    <m/>
    <m/>
    <m/>
    <m/>
    <m/>
    <m/>
    <m/>
    <m/>
    <m/>
    <m/>
    <m/>
    <m/>
    <m/>
    <m/>
    <m/>
    <m/>
    <m/>
    <m/>
    <m/>
    <m/>
    <m/>
    <n v="-29857"/>
    <m/>
    <m/>
    <m/>
    <m/>
    <m/>
    <m/>
    <m/>
    <m/>
    <m/>
    <m/>
    <m/>
    <m/>
    <m/>
    <m/>
    <m/>
    <m/>
    <m/>
    <m/>
    <m/>
    <m/>
    <m/>
    <m/>
    <m/>
    <m/>
    <m/>
    <m/>
    <m/>
    <m/>
    <m/>
    <m/>
    <m/>
    <m/>
    <m/>
    <m/>
    <m/>
    <m/>
    <m/>
    <m/>
    <m/>
    <n v="4703"/>
    <m/>
    <m/>
    <n v="0"/>
    <n v="4703"/>
    <n v="4703"/>
    <m/>
    <n v="0"/>
    <m/>
    <n v="0"/>
    <n v="0"/>
    <m/>
    <n v="0"/>
    <n v="0"/>
    <m/>
    <n v="0"/>
    <n v="4703"/>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Procesos formativos para lideresas de organizaciones de mujeres mayas, garífunas, afrodescendientes, xinkas, mestizas o ladinas de los departamentos."/>
    <s v="Refacción"/>
    <n v="1250"/>
    <s v="Ración"/>
    <n v="211"/>
    <n v="3552"/>
    <n v="11"/>
    <n v="90"/>
    <s v="Dirección de Gestión de Políticas Públicas para Equidad entre Hombres y Mujeres"/>
    <n v="0"/>
    <m/>
    <m/>
    <m/>
    <m/>
    <m/>
    <m/>
    <m/>
    <m/>
    <m/>
    <m/>
    <m/>
    <m/>
    <m/>
    <m/>
    <m/>
    <m/>
    <m/>
    <m/>
    <m/>
    <m/>
    <m/>
    <m/>
    <m/>
    <m/>
    <m/>
    <m/>
    <m/>
    <m/>
    <m/>
    <m/>
    <m/>
    <m/>
    <m/>
    <m/>
    <m/>
    <m/>
    <m/>
    <m/>
    <m/>
    <m/>
    <m/>
    <n v="18000"/>
    <m/>
    <m/>
    <m/>
    <m/>
    <m/>
    <m/>
    <m/>
    <m/>
    <m/>
    <m/>
    <m/>
    <m/>
    <m/>
    <m/>
    <m/>
    <m/>
    <m/>
    <m/>
    <m/>
    <m/>
    <m/>
    <m/>
    <m/>
    <m/>
    <m/>
    <m/>
    <m/>
    <m/>
    <m/>
    <m/>
    <m/>
    <m/>
    <m/>
    <m/>
    <m/>
    <m/>
    <m/>
    <m/>
    <m/>
    <m/>
    <n v="18000"/>
    <m/>
    <m/>
    <m/>
    <m/>
    <n v="0"/>
    <m/>
    <m/>
    <n v="18000"/>
    <m/>
    <n v="18000"/>
    <m/>
    <m/>
    <m/>
    <m/>
    <n v="0"/>
    <n v="1800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Elaborar o actualizar marcos conceptuales o metodologías relacionadas con los derechos humanos de las mujeres y equidad entre hombres y mujeres"/>
    <m/>
    <m/>
    <m/>
    <n v="133"/>
    <m/>
    <n v="11"/>
    <m/>
    <s v="Dirección de Gestión de la Información"/>
    <n v="4250"/>
    <m/>
    <m/>
    <m/>
    <m/>
    <m/>
    <m/>
    <m/>
    <m/>
    <m/>
    <m/>
    <m/>
    <m/>
    <m/>
    <m/>
    <m/>
    <m/>
    <n v="4250"/>
    <m/>
    <m/>
    <m/>
    <m/>
    <m/>
    <m/>
    <m/>
    <m/>
    <m/>
    <m/>
    <m/>
    <m/>
    <m/>
    <m/>
    <m/>
    <m/>
    <m/>
    <m/>
    <m/>
    <m/>
    <m/>
    <m/>
    <m/>
    <m/>
    <m/>
    <m/>
    <m/>
    <m/>
    <m/>
    <m/>
    <m/>
    <m/>
    <m/>
    <m/>
    <m/>
    <m/>
    <m/>
    <m/>
    <m/>
    <m/>
    <m/>
    <m/>
    <m/>
    <m/>
    <m/>
    <m/>
    <m/>
    <m/>
    <m/>
    <m/>
    <m/>
    <m/>
    <m/>
    <m/>
    <m/>
    <m/>
    <m/>
    <m/>
    <m/>
    <m/>
    <m/>
    <m/>
    <m/>
    <m/>
    <m/>
    <n v="0"/>
    <m/>
    <m/>
    <m/>
    <n v="0"/>
    <n v="0"/>
    <m/>
    <n v="0"/>
    <m/>
    <n v="0"/>
    <n v="0"/>
    <n v="0"/>
    <n v="0"/>
    <m/>
    <m/>
    <n v="0"/>
    <n v="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Elaborar o actualizar marcos conceptuales o metodologías relacionadas con los derechos humanos de las mujeres y equidad entre hombres y mujeres"/>
    <m/>
    <m/>
    <m/>
    <n v="136"/>
    <m/>
    <n v="11"/>
    <m/>
    <s v="Dirección de Gestión de la Información"/>
    <n v="4200"/>
    <m/>
    <m/>
    <m/>
    <m/>
    <m/>
    <m/>
    <m/>
    <m/>
    <m/>
    <m/>
    <m/>
    <m/>
    <m/>
    <m/>
    <m/>
    <m/>
    <n v="4200"/>
    <m/>
    <m/>
    <m/>
    <m/>
    <m/>
    <m/>
    <m/>
    <m/>
    <m/>
    <m/>
    <m/>
    <m/>
    <m/>
    <m/>
    <m/>
    <m/>
    <m/>
    <m/>
    <m/>
    <m/>
    <m/>
    <m/>
    <m/>
    <m/>
    <m/>
    <m/>
    <m/>
    <m/>
    <m/>
    <m/>
    <m/>
    <m/>
    <m/>
    <m/>
    <m/>
    <m/>
    <m/>
    <m/>
    <m/>
    <m/>
    <m/>
    <m/>
    <m/>
    <m/>
    <m/>
    <m/>
    <m/>
    <m/>
    <m/>
    <m/>
    <m/>
    <m/>
    <m/>
    <m/>
    <m/>
    <m/>
    <m/>
    <m/>
    <m/>
    <m/>
    <m/>
    <m/>
    <m/>
    <m/>
    <m/>
    <n v="0"/>
    <m/>
    <m/>
    <m/>
    <n v="0"/>
    <n v="0"/>
    <m/>
    <n v="0"/>
    <m/>
    <n v="0"/>
    <n v="0"/>
    <n v="0"/>
    <n v="0"/>
    <m/>
    <m/>
    <n v="0"/>
    <n v="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Elaborar o actualizar marcos conceptuales o metodologías relacionadas con los derechos humanos de las mujeres y equidad entre hombres y mujeres"/>
    <s v="Refacción"/>
    <n v="16"/>
    <s v="Ración"/>
    <n v="211"/>
    <n v="3552"/>
    <n v="11"/>
    <n v="90"/>
    <s v="Dirección de Gestión de la Información"/>
    <n v="4320"/>
    <m/>
    <m/>
    <m/>
    <m/>
    <m/>
    <m/>
    <m/>
    <m/>
    <m/>
    <m/>
    <m/>
    <m/>
    <m/>
    <m/>
    <m/>
    <m/>
    <n v="2880"/>
    <m/>
    <m/>
    <m/>
    <m/>
    <m/>
    <m/>
    <m/>
    <m/>
    <m/>
    <m/>
    <m/>
    <m/>
    <m/>
    <m/>
    <m/>
    <m/>
    <m/>
    <m/>
    <m/>
    <m/>
    <m/>
    <m/>
    <m/>
    <n v="-1440"/>
    <m/>
    <m/>
    <m/>
    <m/>
    <m/>
    <m/>
    <m/>
    <m/>
    <m/>
    <m/>
    <m/>
    <m/>
    <m/>
    <m/>
    <m/>
    <m/>
    <m/>
    <m/>
    <m/>
    <m/>
    <m/>
    <m/>
    <m/>
    <m/>
    <m/>
    <m/>
    <m/>
    <m/>
    <m/>
    <m/>
    <m/>
    <m/>
    <m/>
    <m/>
    <m/>
    <m/>
    <m/>
    <m/>
    <m/>
    <m/>
    <m/>
    <n v="0"/>
    <m/>
    <n v="0"/>
    <m/>
    <m/>
    <n v="0"/>
    <n v="0"/>
    <m/>
    <m/>
    <m/>
    <n v="0"/>
    <n v="0"/>
    <m/>
    <m/>
    <m/>
    <n v="0"/>
    <n v="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Elaborar o actualizar marcos conceptuales o metodologías relacionadas con los derechos humanos de las mujeres y equidad entre hombres y mujeres"/>
    <s v="Refacción"/>
    <n v="16"/>
    <s v="Ración"/>
    <n v="211"/>
    <n v="3503"/>
    <n v="11"/>
    <n v="90"/>
    <s v="Dirección de Gestión de la Información"/>
    <n v="6720"/>
    <m/>
    <m/>
    <m/>
    <m/>
    <m/>
    <m/>
    <m/>
    <m/>
    <m/>
    <m/>
    <m/>
    <m/>
    <m/>
    <m/>
    <m/>
    <m/>
    <n v="4480"/>
    <m/>
    <m/>
    <m/>
    <m/>
    <m/>
    <m/>
    <m/>
    <m/>
    <m/>
    <m/>
    <m/>
    <m/>
    <m/>
    <m/>
    <m/>
    <m/>
    <m/>
    <m/>
    <m/>
    <m/>
    <m/>
    <m/>
    <m/>
    <n v="-2240"/>
    <m/>
    <m/>
    <m/>
    <m/>
    <m/>
    <m/>
    <m/>
    <m/>
    <m/>
    <m/>
    <m/>
    <m/>
    <m/>
    <m/>
    <m/>
    <m/>
    <m/>
    <m/>
    <m/>
    <m/>
    <m/>
    <m/>
    <m/>
    <m/>
    <m/>
    <m/>
    <m/>
    <m/>
    <m/>
    <m/>
    <m/>
    <m/>
    <m/>
    <m/>
    <m/>
    <m/>
    <m/>
    <m/>
    <m/>
    <m/>
    <m/>
    <n v="0"/>
    <m/>
    <n v="0"/>
    <m/>
    <m/>
    <n v="0"/>
    <m/>
    <m/>
    <m/>
    <m/>
    <n v="0"/>
    <m/>
    <m/>
    <m/>
    <m/>
    <n v="0"/>
    <n v="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Elaborar o actualizar marcos conceptuales o metodologías relacionadas con los derechos humanos de las mujeres y equidad entre hombres y mujeres"/>
    <s v="Almuerzo"/>
    <n v="16"/>
    <s v="Ración"/>
    <n v="211"/>
    <n v="3552"/>
    <n v="12"/>
    <n v="140"/>
    <s v="Dirección de Gestión de la Información"/>
    <n v="0"/>
    <m/>
    <m/>
    <m/>
    <m/>
    <m/>
    <m/>
    <m/>
    <m/>
    <m/>
    <m/>
    <m/>
    <m/>
    <m/>
    <m/>
    <m/>
    <n v="3600"/>
    <m/>
    <m/>
    <m/>
    <m/>
    <m/>
    <m/>
    <m/>
    <m/>
    <m/>
    <m/>
    <m/>
    <m/>
    <m/>
    <m/>
    <m/>
    <m/>
    <m/>
    <m/>
    <m/>
    <m/>
    <m/>
    <m/>
    <m/>
    <m/>
    <m/>
    <n v="3240"/>
    <m/>
    <m/>
    <n v="-990"/>
    <m/>
    <m/>
    <m/>
    <m/>
    <m/>
    <m/>
    <m/>
    <m/>
    <m/>
    <m/>
    <m/>
    <m/>
    <m/>
    <m/>
    <m/>
    <m/>
    <m/>
    <m/>
    <m/>
    <m/>
    <m/>
    <m/>
    <m/>
    <m/>
    <m/>
    <m/>
    <m/>
    <m/>
    <m/>
    <m/>
    <m/>
    <m/>
    <m/>
    <m/>
    <m/>
    <m/>
    <m/>
    <n v="5850"/>
    <m/>
    <m/>
    <m/>
    <m/>
    <n v="0"/>
    <n v="1800"/>
    <m/>
    <m/>
    <n v="4050"/>
    <n v="5850"/>
    <m/>
    <n v="0"/>
    <m/>
    <m/>
    <n v="0"/>
    <n v="585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Elaborar o actualizar marcos conceptuales o metodologías relacionadas con los derechos humanos de las mujeres y equidad entre hombres y mujeres"/>
    <s v="Almuerzo"/>
    <n v="16"/>
    <s v="Ración"/>
    <n v="211"/>
    <n v="3503"/>
    <n v="12"/>
    <n v="140"/>
    <s v="Dirección de Gestión de la Información"/>
    <n v="0"/>
    <m/>
    <m/>
    <m/>
    <m/>
    <m/>
    <m/>
    <m/>
    <m/>
    <m/>
    <m/>
    <m/>
    <m/>
    <m/>
    <m/>
    <m/>
    <n v="5600"/>
    <n v="3680"/>
    <m/>
    <m/>
    <m/>
    <m/>
    <m/>
    <m/>
    <m/>
    <m/>
    <m/>
    <m/>
    <m/>
    <m/>
    <m/>
    <m/>
    <m/>
    <m/>
    <m/>
    <m/>
    <m/>
    <m/>
    <m/>
    <m/>
    <m/>
    <m/>
    <n v="3920"/>
    <m/>
    <m/>
    <n v="-7840"/>
    <m/>
    <m/>
    <m/>
    <m/>
    <m/>
    <m/>
    <m/>
    <m/>
    <m/>
    <m/>
    <m/>
    <m/>
    <m/>
    <m/>
    <m/>
    <m/>
    <m/>
    <m/>
    <m/>
    <m/>
    <m/>
    <m/>
    <m/>
    <m/>
    <m/>
    <m/>
    <m/>
    <m/>
    <m/>
    <m/>
    <m/>
    <m/>
    <m/>
    <m/>
    <m/>
    <m/>
    <m/>
    <n v="1680"/>
    <m/>
    <m/>
    <m/>
    <m/>
    <n v="0"/>
    <n v="1680"/>
    <m/>
    <m/>
    <n v="0"/>
    <n v="1680"/>
    <n v="0"/>
    <n v="0"/>
    <m/>
    <m/>
    <n v="0"/>
    <n v="168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Elaborar estudios relacionados con los derechos humanos de las mujeres o equidad entre hombres y mujeres"/>
    <m/>
    <m/>
    <m/>
    <n v="131"/>
    <m/>
    <n v="11"/>
    <m/>
    <s v="Dirección de Gestión de la Información"/>
    <n v="0"/>
    <m/>
    <m/>
    <m/>
    <m/>
    <m/>
    <m/>
    <m/>
    <m/>
    <m/>
    <m/>
    <m/>
    <m/>
    <m/>
    <m/>
    <m/>
    <m/>
    <m/>
    <n v="29250"/>
    <m/>
    <m/>
    <m/>
    <m/>
    <m/>
    <m/>
    <m/>
    <m/>
    <m/>
    <m/>
    <m/>
    <m/>
    <m/>
    <m/>
    <m/>
    <m/>
    <m/>
    <m/>
    <m/>
    <m/>
    <m/>
    <m/>
    <n v="-29250"/>
    <m/>
    <m/>
    <m/>
    <m/>
    <m/>
    <m/>
    <m/>
    <m/>
    <m/>
    <m/>
    <m/>
    <m/>
    <m/>
    <m/>
    <m/>
    <m/>
    <m/>
    <m/>
    <m/>
    <m/>
    <m/>
    <m/>
    <m/>
    <m/>
    <m/>
    <m/>
    <m/>
    <m/>
    <m/>
    <m/>
    <m/>
    <m/>
    <m/>
    <m/>
    <m/>
    <m/>
    <m/>
    <m/>
    <m/>
    <m/>
    <m/>
    <n v="0"/>
    <m/>
    <m/>
    <m/>
    <m/>
    <n v="0"/>
    <m/>
    <m/>
    <m/>
    <m/>
    <n v="0"/>
    <n v="0"/>
    <m/>
    <m/>
    <m/>
    <n v="0"/>
    <n v="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Elaborar estudios relacionados con los derechos humanos de las mujeres o equidad entre hombres y mujeres"/>
    <m/>
    <m/>
    <m/>
    <n v="133"/>
    <m/>
    <n v="11"/>
    <m/>
    <s v="Dirección de Gestión de la Información"/>
    <n v="0"/>
    <m/>
    <m/>
    <m/>
    <m/>
    <m/>
    <m/>
    <m/>
    <m/>
    <m/>
    <m/>
    <m/>
    <m/>
    <m/>
    <m/>
    <m/>
    <m/>
    <m/>
    <n v="18900"/>
    <m/>
    <m/>
    <m/>
    <m/>
    <m/>
    <m/>
    <m/>
    <m/>
    <m/>
    <m/>
    <m/>
    <m/>
    <m/>
    <m/>
    <m/>
    <m/>
    <m/>
    <m/>
    <m/>
    <m/>
    <m/>
    <m/>
    <n v="-8610"/>
    <m/>
    <m/>
    <m/>
    <m/>
    <m/>
    <m/>
    <m/>
    <m/>
    <m/>
    <m/>
    <m/>
    <m/>
    <m/>
    <m/>
    <m/>
    <m/>
    <m/>
    <m/>
    <m/>
    <m/>
    <m/>
    <m/>
    <m/>
    <m/>
    <m/>
    <m/>
    <m/>
    <m/>
    <m/>
    <m/>
    <m/>
    <m/>
    <m/>
    <m/>
    <m/>
    <m/>
    <m/>
    <m/>
    <m/>
    <m/>
    <m/>
    <n v="10290"/>
    <m/>
    <m/>
    <n v="8190"/>
    <n v="2100"/>
    <n v="10290"/>
    <m/>
    <m/>
    <m/>
    <m/>
    <n v="0"/>
    <m/>
    <m/>
    <m/>
    <m/>
    <n v="0"/>
    <n v="1029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Elaborar estudios relacionados con los derechos humanos de las mujeres o equidad entre hombres y mujeres"/>
    <m/>
    <m/>
    <m/>
    <n v="136"/>
    <m/>
    <n v="11"/>
    <m/>
    <s v="Dirección de Gestión de la Información"/>
    <n v="0"/>
    <m/>
    <m/>
    <m/>
    <m/>
    <m/>
    <m/>
    <m/>
    <m/>
    <m/>
    <m/>
    <m/>
    <m/>
    <m/>
    <m/>
    <m/>
    <m/>
    <m/>
    <n v="7560"/>
    <m/>
    <m/>
    <m/>
    <m/>
    <m/>
    <m/>
    <m/>
    <m/>
    <m/>
    <m/>
    <m/>
    <m/>
    <m/>
    <m/>
    <m/>
    <m/>
    <m/>
    <m/>
    <m/>
    <m/>
    <m/>
    <m/>
    <m/>
    <m/>
    <m/>
    <m/>
    <m/>
    <m/>
    <m/>
    <m/>
    <m/>
    <m/>
    <m/>
    <m/>
    <m/>
    <m/>
    <m/>
    <m/>
    <m/>
    <m/>
    <m/>
    <m/>
    <m/>
    <m/>
    <m/>
    <m/>
    <m/>
    <m/>
    <m/>
    <m/>
    <m/>
    <m/>
    <m/>
    <m/>
    <m/>
    <m/>
    <m/>
    <m/>
    <m/>
    <m/>
    <m/>
    <m/>
    <m/>
    <m/>
    <n v="7560"/>
    <m/>
    <m/>
    <n v="3780"/>
    <n v="3780"/>
    <n v="7560"/>
    <m/>
    <m/>
    <m/>
    <m/>
    <n v="0"/>
    <m/>
    <m/>
    <m/>
    <m/>
    <n v="0"/>
    <n v="756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Elaborar estudios relacionados con los derechos humanos de las mujeres o equidad entre hombres y mujeres"/>
    <m/>
    <m/>
    <m/>
    <n v="141"/>
    <m/>
    <n v="11"/>
    <m/>
    <s v="Dirección de Gestión de la Información"/>
    <n v="0"/>
    <m/>
    <m/>
    <m/>
    <m/>
    <m/>
    <m/>
    <m/>
    <m/>
    <m/>
    <m/>
    <m/>
    <m/>
    <m/>
    <m/>
    <m/>
    <m/>
    <m/>
    <n v="17160"/>
    <m/>
    <m/>
    <m/>
    <m/>
    <m/>
    <m/>
    <m/>
    <m/>
    <m/>
    <m/>
    <m/>
    <m/>
    <m/>
    <m/>
    <m/>
    <m/>
    <m/>
    <m/>
    <m/>
    <m/>
    <m/>
    <m/>
    <n v="-17160"/>
    <m/>
    <m/>
    <m/>
    <m/>
    <m/>
    <m/>
    <m/>
    <m/>
    <m/>
    <m/>
    <m/>
    <m/>
    <m/>
    <m/>
    <m/>
    <m/>
    <m/>
    <m/>
    <m/>
    <m/>
    <m/>
    <m/>
    <m/>
    <m/>
    <m/>
    <m/>
    <m/>
    <m/>
    <m/>
    <m/>
    <m/>
    <m/>
    <m/>
    <m/>
    <m/>
    <m/>
    <m/>
    <m/>
    <m/>
    <m/>
    <m/>
    <n v="0"/>
    <m/>
    <m/>
    <m/>
    <m/>
    <n v="0"/>
    <m/>
    <m/>
    <m/>
    <m/>
    <n v="0"/>
    <n v="0"/>
    <m/>
    <m/>
    <m/>
    <n v="0"/>
    <n v="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Elaborar estudios relacionados con los derechos humanos de las mujeres o equidad entre hombres y mujeres"/>
    <s v="Refacción"/>
    <n v="14"/>
    <s v="Ración"/>
    <n v="211"/>
    <n v="3552"/>
    <n v="11"/>
    <n v="90"/>
    <s v="Dirección de Gestión de la Información"/>
    <m/>
    <m/>
    <m/>
    <m/>
    <m/>
    <m/>
    <m/>
    <m/>
    <m/>
    <m/>
    <m/>
    <m/>
    <m/>
    <m/>
    <m/>
    <m/>
    <m/>
    <m/>
    <m/>
    <m/>
    <m/>
    <m/>
    <m/>
    <m/>
    <m/>
    <m/>
    <m/>
    <m/>
    <m/>
    <m/>
    <m/>
    <m/>
    <m/>
    <m/>
    <m/>
    <m/>
    <m/>
    <m/>
    <m/>
    <m/>
    <m/>
    <m/>
    <m/>
    <m/>
    <m/>
    <m/>
    <n v="1260"/>
    <m/>
    <m/>
    <m/>
    <m/>
    <m/>
    <m/>
    <m/>
    <m/>
    <m/>
    <m/>
    <m/>
    <m/>
    <m/>
    <m/>
    <m/>
    <m/>
    <m/>
    <m/>
    <m/>
    <m/>
    <m/>
    <m/>
    <m/>
    <m/>
    <m/>
    <m/>
    <m/>
    <m/>
    <m/>
    <m/>
    <m/>
    <m/>
    <m/>
    <m/>
    <m/>
    <m/>
    <n v="1260"/>
    <m/>
    <m/>
    <n v="1260"/>
    <m/>
    <n v="1260"/>
    <m/>
    <m/>
    <m/>
    <m/>
    <n v="0"/>
    <m/>
    <m/>
    <m/>
    <m/>
    <n v="0"/>
    <n v="126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Elaborar estudios relacionados con los derechos humanos de las mujeres o equidad entre hombres y mujeres"/>
    <s v="Almuerzo"/>
    <n v="11"/>
    <s v="Ración"/>
    <n v="211"/>
    <n v="3503"/>
    <n v="11"/>
    <n v="140"/>
    <s v="Dirección de Gestión de la Información"/>
    <n v="11700"/>
    <m/>
    <m/>
    <m/>
    <m/>
    <m/>
    <m/>
    <m/>
    <m/>
    <m/>
    <m/>
    <m/>
    <m/>
    <m/>
    <m/>
    <m/>
    <m/>
    <n v="11700"/>
    <m/>
    <m/>
    <m/>
    <m/>
    <m/>
    <m/>
    <m/>
    <m/>
    <m/>
    <m/>
    <m/>
    <m/>
    <m/>
    <m/>
    <m/>
    <m/>
    <m/>
    <m/>
    <m/>
    <m/>
    <m/>
    <m/>
    <m/>
    <m/>
    <m/>
    <m/>
    <m/>
    <m/>
    <n v="1540"/>
    <m/>
    <m/>
    <m/>
    <m/>
    <m/>
    <m/>
    <m/>
    <m/>
    <m/>
    <m/>
    <m/>
    <m/>
    <m/>
    <m/>
    <m/>
    <m/>
    <m/>
    <m/>
    <m/>
    <m/>
    <m/>
    <m/>
    <m/>
    <m/>
    <m/>
    <m/>
    <m/>
    <m/>
    <m/>
    <m/>
    <m/>
    <m/>
    <m/>
    <m/>
    <m/>
    <m/>
    <n v="1540"/>
    <m/>
    <m/>
    <n v="1540"/>
    <m/>
    <n v="1540"/>
    <m/>
    <m/>
    <m/>
    <m/>
    <n v="0"/>
    <n v="0"/>
    <m/>
    <m/>
    <m/>
    <n v="0"/>
    <n v="154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Recopilar información sobre la situación y condición de las mujeres en el país"/>
    <s v=" "/>
    <s v=" "/>
    <s v=" "/>
    <n v="133"/>
    <s v=" "/>
    <n v="11"/>
    <s v=" "/>
    <s v="Dirección de Gestión de la Información"/>
    <n v="0"/>
    <m/>
    <m/>
    <m/>
    <m/>
    <m/>
    <m/>
    <m/>
    <m/>
    <m/>
    <m/>
    <m/>
    <m/>
    <m/>
    <m/>
    <m/>
    <m/>
    <m/>
    <n v="13440"/>
    <m/>
    <m/>
    <m/>
    <m/>
    <m/>
    <m/>
    <m/>
    <m/>
    <m/>
    <m/>
    <m/>
    <m/>
    <m/>
    <m/>
    <m/>
    <m/>
    <m/>
    <m/>
    <m/>
    <m/>
    <m/>
    <m/>
    <n v="-13440"/>
    <m/>
    <m/>
    <m/>
    <m/>
    <m/>
    <m/>
    <m/>
    <m/>
    <m/>
    <m/>
    <m/>
    <m/>
    <m/>
    <m/>
    <m/>
    <m/>
    <m/>
    <m/>
    <m/>
    <m/>
    <m/>
    <m/>
    <m/>
    <m/>
    <m/>
    <m/>
    <m/>
    <m/>
    <m/>
    <m/>
    <m/>
    <m/>
    <m/>
    <m/>
    <m/>
    <m/>
    <m/>
    <m/>
    <m/>
    <m/>
    <m/>
    <n v="0"/>
    <m/>
    <m/>
    <m/>
    <m/>
    <n v="0"/>
    <m/>
    <m/>
    <m/>
    <m/>
    <n v="0"/>
    <m/>
    <m/>
    <m/>
    <m/>
    <n v="0"/>
    <n v="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Recopilar información sobre la situación y condición de las mujeres en el país"/>
    <s v=" "/>
    <s v=" "/>
    <s v=" "/>
    <n v="136"/>
    <s v=" "/>
    <n v="11"/>
    <s v=" "/>
    <s v="Dirección de Gestión de la Información"/>
    <n v="0"/>
    <m/>
    <m/>
    <m/>
    <m/>
    <m/>
    <m/>
    <m/>
    <m/>
    <m/>
    <m/>
    <m/>
    <m/>
    <m/>
    <m/>
    <m/>
    <m/>
    <m/>
    <n v="11760"/>
    <m/>
    <m/>
    <m/>
    <m/>
    <m/>
    <m/>
    <m/>
    <m/>
    <m/>
    <m/>
    <m/>
    <m/>
    <m/>
    <m/>
    <m/>
    <m/>
    <m/>
    <m/>
    <m/>
    <m/>
    <m/>
    <m/>
    <n v="-11760"/>
    <m/>
    <m/>
    <m/>
    <m/>
    <m/>
    <m/>
    <m/>
    <m/>
    <m/>
    <m/>
    <m/>
    <m/>
    <m/>
    <m/>
    <m/>
    <m/>
    <m/>
    <m/>
    <m/>
    <m/>
    <m/>
    <m/>
    <m/>
    <m/>
    <m/>
    <m/>
    <m/>
    <m/>
    <m/>
    <m/>
    <m/>
    <m/>
    <m/>
    <m/>
    <m/>
    <m/>
    <m/>
    <m/>
    <m/>
    <m/>
    <m/>
    <n v="0"/>
    <m/>
    <m/>
    <m/>
    <m/>
    <n v="0"/>
    <m/>
    <m/>
    <m/>
    <m/>
    <n v="0"/>
    <m/>
    <m/>
    <m/>
    <m/>
    <n v="0"/>
    <n v="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Recopilar información sobre la situación y condición de las mujeres en el país"/>
    <s v="Refacción"/>
    <n v="131"/>
    <s v="Ración"/>
    <n v="211"/>
    <n v="3552"/>
    <n v="11"/>
    <s v=" Q          90.00"/>
    <s v="Dirección de Gestión de la Información"/>
    <n v="5400"/>
    <m/>
    <m/>
    <m/>
    <m/>
    <m/>
    <m/>
    <m/>
    <m/>
    <m/>
    <m/>
    <m/>
    <m/>
    <m/>
    <m/>
    <m/>
    <m/>
    <m/>
    <n v="6390"/>
    <m/>
    <m/>
    <m/>
    <m/>
    <m/>
    <m/>
    <m/>
    <m/>
    <m/>
    <m/>
    <m/>
    <m/>
    <m/>
    <m/>
    <m/>
    <m/>
    <m/>
    <m/>
    <m/>
    <m/>
    <m/>
    <m/>
    <n v="-7650"/>
    <m/>
    <m/>
    <m/>
    <m/>
    <m/>
    <m/>
    <m/>
    <m/>
    <m/>
    <m/>
    <m/>
    <m/>
    <m/>
    <m/>
    <m/>
    <m/>
    <m/>
    <m/>
    <m/>
    <m/>
    <m/>
    <m/>
    <m/>
    <m/>
    <m/>
    <m/>
    <m/>
    <m/>
    <m/>
    <m/>
    <m/>
    <m/>
    <m/>
    <m/>
    <m/>
    <m/>
    <m/>
    <m/>
    <m/>
    <m/>
    <m/>
    <n v="4140"/>
    <m/>
    <m/>
    <m/>
    <n v="4140"/>
    <n v="4140"/>
    <m/>
    <m/>
    <m/>
    <m/>
    <n v="0"/>
    <m/>
    <m/>
    <m/>
    <m/>
    <n v="0"/>
    <n v="414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Recopilar información sobre la situación y condición de las mujeres en el país"/>
    <s v="Almuerzo"/>
    <n v="131"/>
    <s v="Ración"/>
    <n v="211"/>
    <n v="3503"/>
    <n v="11"/>
    <n v="140"/>
    <s v="Dirección de Gestión de la Información"/>
    <n v="0"/>
    <m/>
    <m/>
    <m/>
    <m/>
    <m/>
    <m/>
    <m/>
    <m/>
    <m/>
    <m/>
    <m/>
    <m/>
    <m/>
    <m/>
    <m/>
    <m/>
    <m/>
    <n v="18340"/>
    <m/>
    <m/>
    <m/>
    <m/>
    <m/>
    <m/>
    <m/>
    <m/>
    <m/>
    <m/>
    <m/>
    <m/>
    <m/>
    <m/>
    <m/>
    <m/>
    <m/>
    <m/>
    <m/>
    <m/>
    <m/>
    <m/>
    <n v="-12040"/>
    <m/>
    <m/>
    <m/>
    <m/>
    <m/>
    <m/>
    <m/>
    <m/>
    <m/>
    <m/>
    <m/>
    <m/>
    <m/>
    <m/>
    <m/>
    <m/>
    <m/>
    <m/>
    <m/>
    <m/>
    <m/>
    <m/>
    <m/>
    <m/>
    <m/>
    <m/>
    <m/>
    <m/>
    <m/>
    <m/>
    <m/>
    <m/>
    <m/>
    <m/>
    <m/>
    <m/>
    <m/>
    <m/>
    <m/>
    <m/>
    <m/>
    <n v="6300"/>
    <m/>
    <m/>
    <m/>
    <n v="6300"/>
    <n v="6300"/>
    <m/>
    <m/>
    <m/>
    <m/>
    <n v="0"/>
    <m/>
    <m/>
    <m/>
    <m/>
    <n v="0"/>
    <n v="630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Recopilar información sobre la situación y condición de las mujeres en el país"/>
    <s v="Refacción"/>
    <n v="223"/>
    <s v="Ración"/>
    <n v="211"/>
    <n v="3552"/>
    <n v="12"/>
    <s v=" Q          90.00"/>
    <s v="Dirección de Gestión de la Información"/>
    <n v="0"/>
    <m/>
    <m/>
    <m/>
    <m/>
    <m/>
    <m/>
    <m/>
    <m/>
    <m/>
    <m/>
    <m/>
    <m/>
    <m/>
    <m/>
    <m/>
    <n v="20070"/>
    <m/>
    <n v="20070"/>
    <m/>
    <m/>
    <m/>
    <m/>
    <m/>
    <m/>
    <m/>
    <m/>
    <m/>
    <m/>
    <m/>
    <m/>
    <m/>
    <m/>
    <m/>
    <m/>
    <m/>
    <m/>
    <m/>
    <m/>
    <m/>
    <m/>
    <n v="-16650"/>
    <m/>
    <m/>
    <m/>
    <n v="-2160"/>
    <m/>
    <m/>
    <m/>
    <m/>
    <m/>
    <m/>
    <m/>
    <m/>
    <m/>
    <m/>
    <m/>
    <m/>
    <m/>
    <m/>
    <m/>
    <m/>
    <m/>
    <m/>
    <m/>
    <m/>
    <m/>
    <m/>
    <m/>
    <m/>
    <m/>
    <m/>
    <m/>
    <m/>
    <m/>
    <m/>
    <m/>
    <m/>
    <m/>
    <m/>
    <m/>
    <m/>
    <m/>
    <n v="1260"/>
    <m/>
    <m/>
    <m/>
    <m/>
    <n v="0"/>
    <m/>
    <m/>
    <n v="1260"/>
    <m/>
    <n v="1260"/>
    <n v="0"/>
    <m/>
    <m/>
    <m/>
    <n v="0"/>
    <n v="126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Recopilar información sobre la situación y condición de las mujeres en el país"/>
    <s v="Almuerzo"/>
    <n v="224"/>
    <s v="Ración"/>
    <n v="211"/>
    <n v="3503"/>
    <n v="12"/>
    <s v=" Q        140.00"/>
    <s v="Dirección de Gestión de la Información"/>
    <n v="0"/>
    <m/>
    <m/>
    <m/>
    <m/>
    <m/>
    <m/>
    <m/>
    <m/>
    <m/>
    <m/>
    <m/>
    <m/>
    <m/>
    <m/>
    <m/>
    <n v="31360"/>
    <m/>
    <m/>
    <m/>
    <m/>
    <m/>
    <m/>
    <m/>
    <m/>
    <m/>
    <m/>
    <m/>
    <m/>
    <m/>
    <m/>
    <m/>
    <m/>
    <m/>
    <m/>
    <m/>
    <m/>
    <m/>
    <m/>
    <m/>
    <m/>
    <n v="-29400"/>
    <m/>
    <m/>
    <m/>
    <n v="-1960"/>
    <m/>
    <m/>
    <m/>
    <m/>
    <m/>
    <m/>
    <m/>
    <m/>
    <m/>
    <m/>
    <m/>
    <m/>
    <m/>
    <m/>
    <m/>
    <m/>
    <m/>
    <m/>
    <m/>
    <m/>
    <m/>
    <m/>
    <m/>
    <m/>
    <m/>
    <m/>
    <m/>
    <m/>
    <m/>
    <m/>
    <m/>
    <m/>
    <m/>
    <m/>
    <m/>
    <m/>
    <m/>
    <n v="0"/>
    <m/>
    <m/>
    <m/>
    <m/>
    <n v="0"/>
    <m/>
    <m/>
    <m/>
    <m/>
    <n v="0"/>
    <n v="0"/>
    <m/>
    <m/>
    <m/>
    <n v="0"/>
    <n v="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Recopilar información sobre la situación y condición de las mujeres en el país"/>
    <s v="Galleta"/>
    <n v="1"/>
    <s v="Paquete"/>
    <n v="211"/>
    <n v="64669"/>
    <n v="12"/>
    <s v=" Q          30.00"/>
    <s v="Dirección de Gestión de la Información"/>
    <n v="0"/>
    <m/>
    <m/>
    <m/>
    <m/>
    <m/>
    <m/>
    <m/>
    <m/>
    <m/>
    <m/>
    <m/>
    <m/>
    <m/>
    <m/>
    <m/>
    <n v="30"/>
    <m/>
    <m/>
    <m/>
    <m/>
    <m/>
    <m/>
    <m/>
    <m/>
    <m/>
    <m/>
    <m/>
    <m/>
    <m/>
    <m/>
    <m/>
    <m/>
    <m/>
    <m/>
    <m/>
    <m/>
    <m/>
    <m/>
    <m/>
    <m/>
    <n v="-10"/>
    <m/>
    <m/>
    <m/>
    <n v="-20"/>
    <m/>
    <m/>
    <m/>
    <m/>
    <m/>
    <m/>
    <m/>
    <m/>
    <m/>
    <m/>
    <m/>
    <m/>
    <m/>
    <m/>
    <m/>
    <m/>
    <m/>
    <m/>
    <m/>
    <m/>
    <m/>
    <m/>
    <m/>
    <m/>
    <m/>
    <m/>
    <m/>
    <m/>
    <m/>
    <m/>
    <m/>
    <m/>
    <m/>
    <m/>
    <m/>
    <m/>
    <m/>
    <n v="0"/>
    <m/>
    <m/>
    <m/>
    <m/>
    <n v="0"/>
    <m/>
    <m/>
    <m/>
    <m/>
    <n v="0"/>
    <n v="0"/>
    <m/>
    <m/>
    <m/>
    <n v="0"/>
    <n v="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Participación de las mujeres en los Comude"/>
    <s v="Refacción"/>
    <n v="120"/>
    <s v="Ración"/>
    <n v="211"/>
    <n v="3552"/>
    <n v="11"/>
    <n v="90"/>
    <s v="Dirección de Gestión de la Información"/>
    <n v="10800"/>
    <m/>
    <m/>
    <m/>
    <m/>
    <m/>
    <m/>
    <m/>
    <m/>
    <m/>
    <m/>
    <m/>
    <m/>
    <m/>
    <m/>
    <m/>
    <m/>
    <n v="10800"/>
    <m/>
    <m/>
    <m/>
    <m/>
    <m/>
    <m/>
    <m/>
    <m/>
    <m/>
    <m/>
    <m/>
    <m/>
    <m/>
    <m/>
    <m/>
    <m/>
    <m/>
    <m/>
    <m/>
    <m/>
    <m/>
    <m/>
    <m/>
    <m/>
    <m/>
    <m/>
    <m/>
    <m/>
    <m/>
    <m/>
    <m/>
    <m/>
    <m/>
    <m/>
    <m/>
    <m/>
    <m/>
    <m/>
    <m/>
    <m/>
    <m/>
    <m/>
    <m/>
    <m/>
    <m/>
    <m/>
    <m/>
    <m/>
    <m/>
    <m/>
    <m/>
    <m/>
    <m/>
    <m/>
    <m/>
    <m/>
    <m/>
    <m/>
    <m/>
    <m/>
    <m/>
    <m/>
    <m/>
    <m/>
    <m/>
    <n v="0"/>
    <m/>
    <m/>
    <m/>
    <m/>
    <n v="0"/>
    <m/>
    <m/>
    <n v="0"/>
    <m/>
    <n v="0"/>
    <m/>
    <m/>
    <m/>
    <m/>
    <n v="0"/>
    <n v="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Apoyo en el proceso de Actualización de la Politica Nacional de Promoción y Desarrollo Integral de las Mujeres -PNPDIM-"/>
    <m/>
    <m/>
    <m/>
    <n v="133"/>
    <m/>
    <n v="11"/>
    <m/>
    <s v="Dirección de Gestión de la Información"/>
    <n v="0"/>
    <m/>
    <m/>
    <m/>
    <m/>
    <m/>
    <m/>
    <m/>
    <m/>
    <m/>
    <m/>
    <m/>
    <m/>
    <m/>
    <m/>
    <m/>
    <m/>
    <m/>
    <m/>
    <m/>
    <m/>
    <m/>
    <m/>
    <m/>
    <m/>
    <m/>
    <m/>
    <m/>
    <m/>
    <m/>
    <m/>
    <m/>
    <m/>
    <m/>
    <m/>
    <m/>
    <m/>
    <m/>
    <m/>
    <m/>
    <m/>
    <m/>
    <n v="8400"/>
    <m/>
    <m/>
    <n v="-8400"/>
    <m/>
    <m/>
    <m/>
    <m/>
    <m/>
    <m/>
    <m/>
    <m/>
    <m/>
    <m/>
    <m/>
    <m/>
    <m/>
    <m/>
    <m/>
    <m/>
    <m/>
    <m/>
    <m/>
    <m/>
    <m/>
    <m/>
    <m/>
    <m/>
    <m/>
    <m/>
    <m/>
    <m/>
    <m/>
    <m/>
    <m/>
    <m/>
    <m/>
    <m/>
    <m/>
    <m/>
    <m/>
    <n v="0"/>
    <m/>
    <m/>
    <m/>
    <m/>
    <n v="0"/>
    <m/>
    <m/>
    <n v="0"/>
    <n v="0"/>
    <n v="0"/>
    <n v="0"/>
    <m/>
    <m/>
    <m/>
    <n v="0"/>
    <n v="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Apoyo en el proceso de Actualización de la Politica Nacional de Promoción y Desarrollo Integral de las Mujeres -PNPDIM-"/>
    <m/>
    <m/>
    <m/>
    <n v="136"/>
    <m/>
    <n v="11"/>
    <m/>
    <s v="Dirección de Gestión de la Información"/>
    <n v="0"/>
    <m/>
    <m/>
    <m/>
    <m/>
    <m/>
    <m/>
    <m/>
    <m/>
    <m/>
    <m/>
    <m/>
    <m/>
    <m/>
    <m/>
    <m/>
    <m/>
    <m/>
    <m/>
    <m/>
    <m/>
    <m/>
    <m/>
    <m/>
    <m/>
    <m/>
    <m/>
    <m/>
    <m/>
    <m/>
    <m/>
    <m/>
    <m/>
    <m/>
    <m/>
    <m/>
    <m/>
    <m/>
    <m/>
    <m/>
    <m/>
    <m/>
    <n v="6720"/>
    <m/>
    <m/>
    <n v="-6720"/>
    <m/>
    <m/>
    <m/>
    <m/>
    <m/>
    <m/>
    <m/>
    <m/>
    <m/>
    <m/>
    <m/>
    <m/>
    <m/>
    <m/>
    <m/>
    <m/>
    <m/>
    <m/>
    <m/>
    <m/>
    <m/>
    <m/>
    <m/>
    <m/>
    <m/>
    <m/>
    <m/>
    <m/>
    <m/>
    <m/>
    <m/>
    <m/>
    <m/>
    <m/>
    <m/>
    <m/>
    <m/>
    <n v="0"/>
    <m/>
    <m/>
    <m/>
    <m/>
    <n v="0"/>
    <m/>
    <m/>
    <n v="0"/>
    <n v="0"/>
    <n v="0"/>
    <n v="0"/>
    <m/>
    <m/>
    <m/>
    <n v="0"/>
    <n v="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Apoyo en el proceso de Actualización de la Politica Nacional de Promoción y Desarrollo Integral de las Mujeres -PNPDIM-"/>
    <s v="Refacción"/>
    <n v="75"/>
    <s v="Ración"/>
    <n v="211"/>
    <n v="3552"/>
    <n v="11"/>
    <n v="90"/>
    <s v="Dirección de Gestión de la Información"/>
    <n v="0"/>
    <m/>
    <m/>
    <m/>
    <m/>
    <m/>
    <m/>
    <m/>
    <m/>
    <m/>
    <m/>
    <m/>
    <m/>
    <m/>
    <m/>
    <m/>
    <m/>
    <m/>
    <m/>
    <m/>
    <m/>
    <m/>
    <m/>
    <m/>
    <m/>
    <m/>
    <m/>
    <m/>
    <m/>
    <m/>
    <m/>
    <m/>
    <m/>
    <m/>
    <m/>
    <m/>
    <m/>
    <m/>
    <m/>
    <m/>
    <m/>
    <m/>
    <n v="6750"/>
    <n v="-270"/>
    <m/>
    <m/>
    <n v="6930"/>
    <m/>
    <m/>
    <m/>
    <m/>
    <m/>
    <m/>
    <m/>
    <m/>
    <m/>
    <m/>
    <m/>
    <m/>
    <m/>
    <m/>
    <m/>
    <m/>
    <m/>
    <m/>
    <m/>
    <n v="8460"/>
    <m/>
    <m/>
    <m/>
    <m/>
    <m/>
    <m/>
    <m/>
    <m/>
    <m/>
    <m/>
    <m/>
    <m/>
    <m/>
    <m/>
    <m/>
    <m/>
    <n v="21870"/>
    <m/>
    <m/>
    <m/>
    <m/>
    <n v="0"/>
    <m/>
    <m/>
    <m/>
    <n v="0"/>
    <n v="0"/>
    <n v="6660"/>
    <n v="0"/>
    <n v="3780"/>
    <n v="11430"/>
    <n v="21870"/>
    <n v="2187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Apoyo en el proceso de Actualización de la Politica Nacional de Promoción y Desarrollo Integral de las Mujeres -PNPDIM-"/>
    <s v="Almuerzo"/>
    <n v="76"/>
    <s v="Ración"/>
    <n v="211"/>
    <n v="3503"/>
    <n v="11"/>
    <n v="140"/>
    <s v="Dirección de Gestión de la Información"/>
    <n v="0"/>
    <m/>
    <m/>
    <m/>
    <m/>
    <m/>
    <m/>
    <m/>
    <m/>
    <m/>
    <m/>
    <m/>
    <m/>
    <m/>
    <m/>
    <m/>
    <m/>
    <m/>
    <m/>
    <m/>
    <m/>
    <m/>
    <m/>
    <m/>
    <m/>
    <m/>
    <m/>
    <m/>
    <m/>
    <m/>
    <m/>
    <m/>
    <m/>
    <m/>
    <m/>
    <m/>
    <m/>
    <m/>
    <m/>
    <m/>
    <m/>
    <m/>
    <n v="10640"/>
    <m/>
    <n v="280"/>
    <m/>
    <n v="10080"/>
    <m/>
    <m/>
    <m/>
    <m/>
    <m/>
    <m/>
    <m/>
    <m/>
    <m/>
    <m/>
    <m/>
    <m/>
    <m/>
    <m/>
    <m/>
    <m/>
    <m/>
    <m/>
    <n v="-4480"/>
    <m/>
    <m/>
    <m/>
    <m/>
    <m/>
    <m/>
    <m/>
    <m/>
    <m/>
    <m/>
    <m/>
    <m/>
    <m/>
    <m/>
    <m/>
    <m/>
    <m/>
    <n v="16520"/>
    <m/>
    <m/>
    <m/>
    <m/>
    <n v="0"/>
    <m/>
    <m/>
    <m/>
    <n v="0"/>
    <n v="0"/>
    <n v="10500"/>
    <n v="0"/>
    <n v="6020"/>
    <m/>
    <n v="16520"/>
    <n v="1652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Apoyo en el proceso de Actualización de la Politica Nacional de Promoción y Desarrollo Integral de las Mujeres -PNPDIM-"/>
    <s v="Galleta"/>
    <n v="1"/>
    <s v="Paquete"/>
    <n v="211"/>
    <n v="64669"/>
    <n v="11"/>
    <n v="50"/>
    <s v="Dirección de Gestión de la Información"/>
    <n v="0"/>
    <m/>
    <m/>
    <m/>
    <m/>
    <m/>
    <m/>
    <m/>
    <m/>
    <m/>
    <m/>
    <m/>
    <m/>
    <m/>
    <m/>
    <m/>
    <m/>
    <m/>
    <m/>
    <m/>
    <m/>
    <m/>
    <m/>
    <m/>
    <m/>
    <m/>
    <m/>
    <m/>
    <m/>
    <m/>
    <m/>
    <m/>
    <m/>
    <m/>
    <m/>
    <m/>
    <m/>
    <m/>
    <m/>
    <m/>
    <m/>
    <m/>
    <n v="50"/>
    <n v="-10"/>
    <m/>
    <m/>
    <m/>
    <m/>
    <m/>
    <m/>
    <m/>
    <m/>
    <m/>
    <m/>
    <m/>
    <m/>
    <m/>
    <m/>
    <m/>
    <m/>
    <m/>
    <m/>
    <m/>
    <m/>
    <m/>
    <m/>
    <n v="110"/>
    <m/>
    <m/>
    <m/>
    <m/>
    <m/>
    <m/>
    <m/>
    <m/>
    <m/>
    <m/>
    <m/>
    <m/>
    <m/>
    <m/>
    <m/>
    <m/>
    <n v="150"/>
    <m/>
    <m/>
    <m/>
    <m/>
    <n v="0"/>
    <m/>
    <m/>
    <m/>
    <n v="0"/>
    <n v="0"/>
    <n v="40"/>
    <m/>
    <n v="55"/>
    <n v="55"/>
    <n v="150"/>
    <n v="15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1.1.5) Asistencia técnica para la realización de pruebas de funcionalidad y estrés de la plataforma de Políticas Públicas y, Planificación y Programación (4*12000)"/>
    <m/>
    <m/>
    <m/>
    <s v="081"/>
    <m/>
    <n v="61"/>
    <n v="12000"/>
    <s v="Dirección de Gestión de la Información"/>
    <n v="48000"/>
    <n v="-48000"/>
    <m/>
    <m/>
    <m/>
    <m/>
    <m/>
    <m/>
    <n v="48000"/>
    <m/>
    <m/>
    <m/>
    <m/>
    <m/>
    <m/>
    <m/>
    <m/>
    <m/>
    <m/>
    <m/>
    <m/>
    <m/>
    <m/>
    <m/>
    <m/>
    <m/>
    <m/>
    <m/>
    <m/>
    <m/>
    <m/>
    <m/>
    <m/>
    <m/>
    <m/>
    <m/>
    <m/>
    <m/>
    <m/>
    <m/>
    <m/>
    <m/>
    <m/>
    <m/>
    <m/>
    <m/>
    <m/>
    <m/>
    <m/>
    <m/>
    <m/>
    <m/>
    <m/>
    <m/>
    <m/>
    <m/>
    <m/>
    <m/>
    <m/>
    <m/>
    <m/>
    <m/>
    <m/>
    <m/>
    <m/>
    <m/>
    <m/>
    <m/>
    <m/>
    <m/>
    <m/>
    <m/>
    <m/>
    <m/>
    <m/>
    <m/>
    <m/>
    <m/>
    <m/>
    <m/>
    <m/>
    <m/>
    <m/>
    <n v="48000"/>
    <m/>
    <n v="0"/>
    <n v="0"/>
    <n v="0"/>
    <n v="0"/>
    <n v="0"/>
    <n v="0"/>
    <n v="0"/>
    <n v="0"/>
    <n v="0"/>
    <m/>
    <n v="24000"/>
    <n v="12000"/>
    <n v="12000"/>
    <n v="48000"/>
    <n v="4800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1.1.6) Asistencia técnica para la realización de pruebas de funcionalidad y estrés de la plataforma de seguimiento y aula virtual (4*12000)"/>
    <m/>
    <m/>
    <m/>
    <s v="081"/>
    <m/>
    <n v="61"/>
    <n v="12000"/>
    <s v="Dirección de Gestión de la Información"/>
    <n v="48000"/>
    <n v="-48000"/>
    <m/>
    <m/>
    <m/>
    <m/>
    <m/>
    <m/>
    <n v="48000"/>
    <m/>
    <m/>
    <m/>
    <m/>
    <m/>
    <m/>
    <m/>
    <m/>
    <m/>
    <m/>
    <m/>
    <m/>
    <m/>
    <m/>
    <m/>
    <m/>
    <m/>
    <m/>
    <m/>
    <m/>
    <m/>
    <m/>
    <m/>
    <m/>
    <m/>
    <m/>
    <m/>
    <m/>
    <m/>
    <m/>
    <m/>
    <m/>
    <m/>
    <m/>
    <m/>
    <m/>
    <m/>
    <m/>
    <m/>
    <m/>
    <m/>
    <m/>
    <m/>
    <m/>
    <m/>
    <m/>
    <m/>
    <m/>
    <m/>
    <m/>
    <m/>
    <m/>
    <m/>
    <m/>
    <m/>
    <m/>
    <m/>
    <m/>
    <m/>
    <m/>
    <m/>
    <m/>
    <m/>
    <m/>
    <m/>
    <m/>
    <m/>
    <m/>
    <m/>
    <m/>
    <m/>
    <m/>
    <m/>
    <m/>
    <n v="48000"/>
    <m/>
    <n v="0"/>
    <n v="0"/>
    <n v="0"/>
    <n v="0"/>
    <n v="0"/>
    <n v="0"/>
    <n v="0"/>
    <n v="0"/>
    <n v="0"/>
    <n v="0"/>
    <n v="24000"/>
    <n v="12000"/>
    <n v="12000"/>
    <n v="48000"/>
    <n v="4800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1.2.1) Talleres de validación de los diferentes módulos desarrollados para la plataforma de políticas públicas"/>
    <s v="Refacción"/>
    <n v="106"/>
    <s v="Ración"/>
    <n v="211"/>
    <n v="3552"/>
    <n v="61"/>
    <n v="90"/>
    <s v="Dirección de Gestión de la Información"/>
    <n v="9540"/>
    <m/>
    <m/>
    <m/>
    <m/>
    <n v="-3780"/>
    <m/>
    <m/>
    <m/>
    <m/>
    <m/>
    <m/>
    <m/>
    <m/>
    <m/>
    <m/>
    <m/>
    <m/>
    <m/>
    <m/>
    <m/>
    <m/>
    <m/>
    <m/>
    <m/>
    <m/>
    <m/>
    <m/>
    <m/>
    <m/>
    <m/>
    <m/>
    <m/>
    <m/>
    <m/>
    <m/>
    <m/>
    <m/>
    <m/>
    <m/>
    <m/>
    <m/>
    <m/>
    <m/>
    <m/>
    <m/>
    <m/>
    <m/>
    <m/>
    <m/>
    <m/>
    <m/>
    <m/>
    <m/>
    <m/>
    <m/>
    <m/>
    <m/>
    <m/>
    <m/>
    <m/>
    <m/>
    <m/>
    <m/>
    <m/>
    <m/>
    <m/>
    <m/>
    <m/>
    <m/>
    <m/>
    <m/>
    <m/>
    <m/>
    <m/>
    <m/>
    <m/>
    <m/>
    <m/>
    <m/>
    <m/>
    <m/>
    <m/>
    <n v="5760"/>
    <m/>
    <m/>
    <n v="0"/>
    <m/>
    <n v="0"/>
    <m/>
    <m/>
    <m/>
    <m/>
    <n v="0"/>
    <m/>
    <m/>
    <m/>
    <n v="5760"/>
    <n v="5760"/>
    <n v="576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1.2.1) Talleres de validación de los diferentes módulos desarrollados para la plataforma de políticas públicas"/>
    <s v="Almuerzo"/>
    <n v="107"/>
    <s v="Ración"/>
    <n v="211"/>
    <n v="3503"/>
    <n v="61"/>
    <n v="140"/>
    <s v="Dirección de Gestión de la Información"/>
    <n v="14980"/>
    <m/>
    <m/>
    <m/>
    <m/>
    <n v="-6160"/>
    <m/>
    <m/>
    <m/>
    <m/>
    <m/>
    <m/>
    <m/>
    <m/>
    <m/>
    <m/>
    <m/>
    <m/>
    <m/>
    <m/>
    <m/>
    <m/>
    <m/>
    <m/>
    <m/>
    <m/>
    <m/>
    <m/>
    <m/>
    <m/>
    <m/>
    <m/>
    <m/>
    <m/>
    <m/>
    <m/>
    <m/>
    <m/>
    <m/>
    <m/>
    <m/>
    <m/>
    <m/>
    <m/>
    <m/>
    <m/>
    <m/>
    <m/>
    <m/>
    <m/>
    <m/>
    <m/>
    <m/>
    <m/>
    <m/>
    <m/>
    <m/>
    <m/>
    <m/>
    <m/>
    <m/>
    <m/>
    <m/>
    <m/>
    <m/>
    <m/>
    <m/>
    <m/>
    <m/>
    <m/>
    <m/>
    <m/>
    <m/>
    <m/>
    <m/>
    <m/>
    <m/>
    <m/>
    <m/>
    <m/>
    <m/>
    <m/>
    <m/>
    <n v="8680"/>
    <m/>
    <m/>
    <n v="0"/>
    <m/>
    <n v="0"/>
    <m/>
    <m/>
    <m/>
    <m/>
    <n v="0"/>
    <m/>
    <m/>
    <m/>
    <n v="8680"/>
    <n v="8680"/>
    <n v="868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1.2.1) Talleres de validación de los diferentes módulos desarrollados para la plataforma de políticas públicas"/>
    <s v="Galleta sin glutten"/>
    <n v="2"/>
    <s v="Paquete"/>
    <n v="211"/>
    <n v="110713"/>
    <n v="61"/>
    <n v="40"/>
    <s v="Dirección de Gestión de la Información"/>
    <n v="80"/>
    <m/>
    <m/>
    <m/>
    <m/>
    <n v="-60"/>
    <m/>
    <m/>
    <m/>
    <m/>
    <m/>
    <m/>
    <m/>
    <m/>
    <m/>
    <m/>
    <m/>
    <m/>
    <m/>
    <m/>
    <m/>
    <m/>
    <m/>
    <m/>
    <m/>
    <m/>
    <m/>
    <m/>
    <m/>
    <m/>
    <m/>
    <m/>
    <m/>
    <m/>
    <m/>
    <m/>
    <m/>
    <m/>
    <m/>
    <m/>
    <m/>
    <m/>
    <m/>
    <m/>
    <m/>
    <m/>
    <m/>
    <m/>
    <m/>
    <m/>
    <m/>
    <m/>
    <m/>
    <m/>
    <m/>
    <m/>
    <m/>
    <m/>
    <m/>
    <m/>
    <m/>
    <m/>
    <m/>
    <m/>
    <m/>
    <m/>
    <m/>
    <m/>
    <m/>
    <m/>
    <m/>
    <m/>
    <m/>
    <m/>
    <m/>
    <m/>
    <m/>
    <m/>
    <m/>
    <m/>
    <m/>
    <m/>
    <m/>
    <n v="160"/>
    <m/>
    <m/>
    <m/>
    <m/>
    <n v="0"/>
    <m/>
    <m/>
    <m/>
    <m/>
    <n v="0"/>
    <m/>
    <m/>
    <m/>
    <n v="160"/>
    <n v="160"/>
    <n v="16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1.2.2) Talleres de validación de los diferentes módulos desarrollados para la plataforma de Planificación y Programación "/>
    <s v="Refacción"/>
    <n v="20"/>
    <s v="Ración"/>
    <n v="211"/>
    <n v="3552"/>
    <n v="61"/>
    <n v="90"/>
    <s v="Dirección de Gestión de la Información"/>
    <n v="1800"/>
    <m/>
    <m/>
    <m/>
    <m/>
    <m/>
    <m/>
    <m/>
    <m/>
    <m/>
    <m/>
    <m/>
    <m/>
    <m/>
    <m/>
    <m/>
    <m/>
    <m/>
    <m/>
    <m/>
    <m/>
    <m/>
    <m/>
    <m/>
    <m/>
    <m/>
    <m/>
    <m/>
    <m/>
    <m/>
    <m/>
    <m/>
    <m/>
    <m/>
    <m/>
    <m/>
    <m/>
    <m/>
    <m/>
    <m/>
    <m/>
    <m/>
    <m/>
    <m/>
    <m/>
    <m/>
    <m/>
    <m/>
    <m/>
    <m/>
    <m/>
    <m/>
    <m/>
    <m/>
    <m/>
    <m/>
    <m/>
    <m/>
    <m/>
    <m/>
    <m/>
    <m/>
    <m/>
    <m/>
    <m/>
    <m/>
    <m/>
    <m/>
    <m/>
    <m/>
    <m/>
    <m/>
    <m/>
    <m/>
    <m/>
    <m/>
    <m/>
    <m/>
    <m/>
    <m/>
    <m/>
    <m/>
    <m/>
    <n v="1800"/>
    <m/>
    <m/>
    <m/>
    <m/>
    <n v="0"/>
    <m/>
    <m/>
    <m/>
    <m/>
    <n v="0"/>
    <m/>
    <m/>
    <m/>
    <n v="1800"/>
    <n v="1800"/>
    <n v="180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1.2.2) Talleres de validación de los diferentes módulos desarrollados para la plataforma de Planificación y Programación "/>
    <s v="Almuerzo"/>
    <n v="20"/>
    <s v="Ración"/>
    <n v="211"/>
    <n v="3503"/>
    <n v="61"/>
    <n v="140"/>
    <s v="Dirección de Gestión de la Información"/>
    <n v="2800"/>
    <m/>
    <m/>
    <m/>
    <m/>
    <m/>
    <m/>
    <m/>
    <m/>
    <m/>
    <m/>
    <m/>
    <m/>
    <m/>
    <m/>
    <m/>
    <m/>
    <m/>
    <m/>
    <m/>
    <m/>
    <m/>
    <m/>
    <m/>
    <m/>
    <m/>
    <m/>
    <m/>
    <m/>
    <m/>
    <m/>
    <m/>
    <m/>
    <m/>
    <m/>
    <m/>
    <m/>
    <m/>
    <m/>
    <m/>
    <m/>
    <m/>
    <m/>
    <m/>
    <m/>
    <m/>
    <m/>
    <m/>
    <m/>
    <m/>
    <m/>
    <m/>
    <m/>
    <m/>
    <m/>
    <m/>
    <m/>
    <m/>
    <m/>
    <m/>
    <m/>
    <m/>
    <m/>
    <m/>
    <m/>
    <m/>
    <m/>
    <m/>
    <m/>
    <m/>
    <m/>
    <m/>
    <m/>
    <m/>
    <m/>
    <m/>
    <m/>
    <m/>
    <m/>
    <m/>
    <m/>
    <m/>
    <m/>
    <n v="2800"/>
    <m/>
    <m/>
    <n v="0"/>
    <m/>
    <n v="0"/>
    <m/>
    <m/>
    <m/>
    <m/>
    <n v="0"/>
    <m/>
    <m/>
    <m/>
    <n v="2800"/>
    <n v="2800"/>
    <n v="280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1.2.3) Talleres de validación de los diferentes módulos desarrollados para la plataforma de Seguimiento."/>
    <s v="Refacción"/>
    <n v="106"/>
    <s v="Ración"/>
    <n v="211"/>
    <n v="3552"/>
    <n v="61"/>
    <n v="90"/>
    <s v="Dirección de Gestión de la Información"/>
    <n v="9540"/>
    <m/>
    <m/>
    <m/>
    <m/>
    <n v="-3780"/>
    <m/>
    <m/>
    <m/>
    <m/>
    <m/>
    <m/>
    <m/>
    <m/>
    <m/>
    <m/>
    <m/>
    <m/>
    <m/>
    <m/>
    <m/>
    <m/>
    <m/>
    <m/>
    <m/>
    <m/>
    <m/>
    <m/>
    <m/>
    <m/>
    <m/>
    <m/>
    <m/>
    <m/>
    <m/>
    <m/>
    <m/>
    <m/>
    <m/>
    <m/>
    <m/>
    <m/>
    <m/>
    <m/>
    <m/>
    <m/>
    <m/>
    <m/>
    <m/>
    <m/>
    <m/>
    <m/>
    <m/>
    <m/>
    <m/>
    <m/>
    <m/>
    <m/>
    <m/>
    <m/>
    <m/>
    <m/>
    <m/>
    <m/>
    <m/>
    <m/>
    <m/>
    <m/>
    <m/>
    <m/>
    <m/>
    <m/>
    <m/>
    <m/>
    <m/>
    <m/>
    <m/>
    <m/>
    <m/>
    <m/>
    <m/>
    <m/>
    <m/>
    <n v="5760"/>
    <m/>
    <m/>
    <m/>
    <m/>
    <n v="0"/>
    <m/>
    <m/>
    <m/>
    <m/>
    <n v="0"/>
    <m/>
    <m/>
    <m/>
    <n v="5760"/>
    <n v="5760"/>
    <n v="576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1.2.3) Talleres de validación de los diferentes módulos desarrollados para la plataforma de Seguimiento."/>
    <s v="Almuerzo"/>
    <n v="107"/>
    <s v="Ración"/>
    <n v="211"/>
    <n v="3503"/>
    <n v="61"/>
    <n v="140"/>
    <s v="Dirección de Gestión de la Información"/>
    <n v="14980"/>
    <m/>
    <m/>
    <m/>
    <m/>
    <n v="-6160"/>
    <m/>
    <m/>
    <m/>
    <m/>
    <m/>
    <m/>
    <m/>
    <m/>
    <m/>
    <m/>
    <m/>
    <m/>
    <m/>
    <m/>
    <m/>
    <m/>
    <m/>
    <m/>
    <m/>
    <m/>
    <m/>
    <m/>
    <m/>
    <m/>
    <m/>
    <m/>
    <m/>
    <m/>
    <m/>
    <m/>
    <m/>
    <m/>
    <m/>
    <m/>
    <m/>
    <m/>
    <m/>
    <m/>
    <m/>
    <m/>
    <m/>
    <m/>
    <m/>
    <m/>
    <m/>
    <m/>
    <m/>
    <m/>
    <m/>
    <m/>
    <m/>
    <m/>
    <m/>
    <m/>
    <m/>
    <m/>
    <m/>
    <m/>
    <m/>
    <m/>
    <m/>
    <m/>
    <m/>
    <m/>
    <m/>
    <m/>
    <m/>
    <m/>
    <m/>
    <m/>
    <m/>
    <m/>
    <m/>
    <m/>
    <m/>
    <m/>
    <m/>
    <n v="8680"/>
    <m/>
    <m/>
    <m/>
    <m/>
    <n v="0"/>
    <m/>
    <m/>
    <m/>
    <m/>
    <n v="0"/>
    <m/>
    <m/>
    <m/>
    <n v="8680"/>
    <n v="8680"/>
    <n v="868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1.2.3) Talleres de validación de los diferentes módulos desarrollados para la plataforma de Seguimiento."/>
    <s v="Galleta sin glutten"/>
    <n v="2"/>
    <s v="Paquete"/>
    <n v="211"/>
    <n v="110713"/>
    <n v="61"/>
    <n v="40"/>
    <s v="Dirección de Gestión de la Información"/>
    <n v="80"/>
    <m/>
    <m/>
    <m/>
    <m/>
    <n v="-60"/>
    <m/>
    <m/>
    <m/>
    <m/>
    <m/>
    <m/>
    <m/>
    <m/>
    <m/>
    <m/>
    <m/>
    <m/>
    <m/>
    <m/>
    <m/>
    <m/>
    <m/>
    <m/>
    <m/>
    <m/>
    <m/>
    <m/>
    <m/>
    <m/>
    <m/>
    <m/>
    <m/>
    <m/>
    <m/>
    <m/>
    <m/>
    <m/>
    <m/>
    <m/>
    <m/>
    <m/>
    <m/>
    <m/>
    <m/>
    <m/>
    <m/>
    <m/>
    <m/>
    <m/>
    <m/>
    <m/>
    <m/>
    <m/>
    <m/>
    <m/>
    <m/>
    <m/>
    <m/>
    <m/>
    <m/>
    <m/>
    <m/>
    <m/>
    <m/>
    <m/>
    <m/>
    <m/>
    <m/>
    <m/>
    <m/>
    <m/>
    <m/>
    <m/>
    <m/>
    <m/>
    <m/>
    <m/>
    <m/>
    <m/>
    <m/>
    <m/>
    <m/>
    <n v="160"/>
    <m/>
    <m/>
    <m/>
    <m/>
    <n v="0"/>
    <m/>
    <m/>
    <m/>
    <m/>
    <n v="0"/>
    <m/>
    <m/>
    <m/>
    <n v="160"/>
    <n v="160"/>
    <n v="16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1.2.4) Talleres de validación de los diferentes módulos desarrollados para la plataforma de Aula Virtual"/>
    <s v="Refacción"/>
    <n v="39"/>
    <s v="Ración"/>
    <n v="211"/>
    <n v="3552"/>
    <n v="61"/>
    <n v="90"/>
    <s v="Dirección de Gestión de la Información"/>
    <n v="3510"/>
    <m/>
    <m/>
    <m/>
    <m/>
    <n v="-2880"/>
    <m/>
    <m/>
    <m/>
    <m/>
    <m/>
    <m/>
    <m/>
    <m/>
    <m/>
    <m/>
    <m/>
    <m/>
    <m/>
    <m/>
    <m/>
    <m/>
    <m/>
    <m/>
    <m/>
    <m/>
    <m/>
    <m/>
    <m/>
    <m/>
    <m/>
    <m/>
    <m/>
    <m/>
    <m/>
    <m/>
    <m/>
    <m/>
    <m/>
    <m/>
    <m/>
    <m/>
    <m/>
    <m/>
    <m/>
    <m/>
    <m/>
    <m/>
    <m/>
    <m/>
    <m/>
    <m/>
    <m/>
    <m/>
    <m/>
    <m/>
    <m/>
    <m/>
    <m/>
    <m/>
    <m/>
    <m/>
    <m/>
    <m/>
    <m/>
    <m/>
    <m/>
    <m/>
    <m/>
    <m/>
    <m/>
    <m/>
    <m/>
    <m/>
    <m/>
    <m/>
    <m/>
    <m/>
    <m/>
    <m/>
    <m/>
    <m/>
    <m/>
    <n v="630"/>
    <m/>
    <m/>
    <m/>
    <m/>
    <n v="0"/>
    <m/>
    <m/>
    <m/>
    <m/>
    <n v="0"/>
    <m/>
    <m/>
    <m/>
    <n v="630"/>
    <n v="630"/>
    <n v="63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1.2.4) Talleres de validación de los diferentes módulos desarrollados para la plataforma de Aula Virtual"/>
    <s v="Almuerzo"/>
    <n v="39"/>
    <s v="Ración"/>
    <n v="211"/>
    <n v="3503"/>
    <n v="61"/>
    <n v="140"/>
    <s v="Dirección de Gestión de la Información"/>
    <n v="5460"/>
    <m/>
    <m/>
    <m/>
    <m/>
    <n v="-4620"/>
    <m/>
    <m/>
    <m/>
    <m/>
    <m/>
    <m/>
    <m/>
    <m/>
    <m/>
    <m/>
    <m/>
    <m/>
    <m/>
    <m/>
    <m/>
    <m/>
    <m/>
    <m/>
    <m/>
    <m/>
    <m/>
    <m/>
    <m/>
    <m/>
    <m/>
    <m/>
    <m/>
    <m/>
    <m/>
    <m/>
    <m/>
    <m/>
    <m/>
    <m/>
    <m/>
    <m/>
    <m/>
    <m/>
    <m/>
    <m/>
    <m/>
    <m/>
    <m/>
    <m/>
    <m/>
    <m/>
    <m/>
    <m/>
    <m/>
    <m/>
    <m/>
    <m/>
    <m/>
    <m/>
    <m/>
    <m/>
    <m/>
    <m/>
    <m/>
    <m/>
    <m/>
    <m/>
    <m/>
    <m/>
    <m/>
    <m/>
    <m/>
    <m/>
    <m/>
    <m/>
    <m/>
    <m/>
    <m/>
    <m/>
    <m/>
    <m/>
    <m/>
    <n v="840"/>
    <m/>
    <m/>
    <m/>
    <m/>
    <n v="0"/>
    <m/>
    <m/>
    <m/>
    <m/>
    <n v="0"/>
    <m/>
    <m/>
    <m/>
    <n v="840"/>
    <n v="840"/>
    <n v="84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1.2.4) Talleres de validación de los diferentes módulos desarrollados para la plataforma de Aula Virtual"/>
    <s v="Galleta"/>
    <n v="1"/>
    <s v="Paquete"/>
    <n v="211"/>
    <n v="64669"/>
    <n v="61"/>
    <n v="43"/>
    <s v="Dirección de Gestión de la Información"/>
    <n v="43"/>
    <m/>
    <m/>
    <m/>
    <m/>
    <m/>
    <m/>
    <m/>
    <m/>
    <m/>
    <m/>
    <m/>
    <m/>
    <m/>
    <m/>
    <m/>
    <m/>
    <m/>
    <m/>
    <m/>
    <m/>
    <m/>
    <m/>
    <m/>
    <m/>
    <m/>
    <m/>
    <m/>
    <m/>
    <m/>
    <m/>
    <m/>
    <m/>
    <m/>
    <m/>
    <m/>
    <m/>
    <m/>
    <m/>
    <m/>
    <m/>
    <m/>
    <m/>
    <m/>
    <m/>
    <m/>
    <m/>
    <m/>
    <m/>
    <m/>
    <m/>
    <m/>
    <m/>
    <m/>
    <m/>
    <m/>
    <m/>
    <m/>
    <m/>
    <m/>
    <m/>
    <m/>
    <m/>
    <m/>
    <m/>
    <m/>
    <m/>
    <m/>
    <m/>
    <m/>
    <m/>
    <m/>
    <m/>
    <m/>
    <m/>
    <m/>
    <m/>
    <m/>
    <m/>
    <m/>
    <m/>
    <m/>
    <m/>
    <n v="43"/>
    <m/>
    <m/>
    <m/>
    <m/>
    <n v="0"/>
    <m/>
    <m/>
    <m/>
    <m/>
    <n v="0"/>
    <m/>
    <m/>
    <m/>
    <n v="43"/>
    <n v="43"/>
    <n v="43"/>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1.2.6)  Reunión de socialización interinstitucional del Sistema de S&amp;E "/>
    <s v="Refacción"/>
    <n v="219"/>
    <s v="Ración"/>
    <n v="211"/>
    <n v="3552"/>
    <n v="61"/>
    <n v="90"/>
    <s v="Dirección de Gestión de la Información"/>
    <n v="19710"/>
    <m/>
    <m/>
    <m/>
    <m/>
    <n v="-8460"/>
    <m/>
    <m/>
    <m/>
    <m/>
    <m/>
    <m/>
    <m/>
    <m/>
    <m/>
    <m/>
    <m/>
    <m/>
    <m/>
    <m/>
    <m/>
    <m/>
    <m/>
    <m/>
    <m/>
    <m/>
    <m/>
    <m/>
    <m/>
    <m/>
    <m/>
    <m/>
    <m/>
    <m/>
    <m/>
    <m/>
    <m/>
    <m/>
    <m/>
    <m/>
    <m/>
    <m/>
    <m/>
    <m/>
    <m/>
    <m/>
    <m/>
    <m/>
    <m/>
    <m/>
    <m/>
    <m/>
    <m/>
    <m/>
    <m/>
    <m/>
    <m/>
    <m/>
    <m/>
    <m/>
    <m/>
    <m/>
    <m/>
    <m/>
    <m/>
    <m/>
    <m/>
    <m/>
    <m/>
    <m/>
    <m/>
    <m/>
    <m/>
    <m/>
    <m/>
    <m/>
    <m/>
    <m/>
    <m/>
    <m/>
    <m/>
    <m/>
    <m/>
    <n v="11160"/>
    <m/>
    <m/>
    <m/>
    <m/>
    <n v="0"/>
    <m/>
    <m/>
    <m/>
    <m/>
    <n v="0"/>
    <m/>
    <m/>
    <m/>
    <n v="11160"/>
    <n v="11160"/>
    <n v="1116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1.2.6)  Reunión de socialización interinstitucional del Sistema de S&amp;E "/>
    <s v="Almuerzo"/>
    <n v="219"/>
    <s v="Ración"/>
    <n v="211"/>
    <n v="3503"/>
    <n v="61"/>
    <n v="140"/>
    <s v="Dirección de Gestión de la Información"/>
    <n v="30660"/>
    <m/>
    <m/>
    <m/>
    <m/>
    <n v="-13160"/>
    <m/>
    <m/>
    <m/>
    <m/>
    <m/>
    <m/>
    <m/>
    <m/>
    <m/>
    <m/>
    <m/>
    <m/>
    <m/>
    <m/>
    <m/>
    <m/>
    <m/>
    <m/>
    <m/>
    <m/>
    <m/>
    <m/>
    <m/>
    <m/>
    <m/>
    <m/>
    <m/>
    <m/>
    <m/>
    <m/>
    <m/>
    <m/>
    <m/>
    <m/>
    <m/>
    <m/>
    <m/>
    <m/>
    <m/>
    <m/>
    <m/>
    <m/>
    <m/>
    <m/>
    <m/>
    <m/>
    <m/>
    <m/>
    <m/>
    <m/>
    <m/>
    <m/>
    <m/>
    <m/>
    <m/>
    <m/>
    <m/>
    <m/>
    <m/>
    <m/>
    <m/>
    <m/>
    <m/>
    <m/>
    <m/>
    <m/>
    <m/>
    <m/>
    <m/>
    <m/>
    <m/>
    <m/>
    <m/>
    <m/>
    <m/>
    <m/>
    <m/>
    <n v="17640"/>
    <m/>
    <m/>
    <m/>
    <m/>
    <n v="0"/>
    <n v="0"/>
    <m/>
    <m/>
    <m/>
    <n v="0"/>
    <m/>
    <m/>
    <m/>
    <n v="17640"/>
    <n v="17640"/>
    <n v="1764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1.2.6)  Reunión de socialización interinstitucional del Sistema de S&amp;E "/>
    <s v="Galleta"/>
    <n v="1"/>
    <s v="Paquete"/>
    <n v="211"/>
    <n v="64669"/>
    <n v="61"/>
    <n v="43"/>
    <s v="Dirección de Gestión de la Información"/>
    <n v="43"/>
    <m/>
    <m/>
    <m/>
    <m/>
    <m/>
    <n v="52"/>
    <m/>
    <m/>
    <m/>
    <m/>
    <m/>
    <m/>
    <m/>
    <m/>
    <m/>
    <m/>
    <m/>
    <m/>
    <m/>
    <m/>
    <m/>
    <m/>
    <m/>
    <m/>
    <m/>
    <m/>
    <m/>
    <m/>
    <m/>
    <m/>
    <m/>
    <m/>
    <m/>
    <m/>
    <m/>
    <m/>
    <m/>
    <m/>
    <m/>
    <m/>
    <m/>
    <m/>
    <m/>
    <m/>
    <m/>
    <m/>
    <m/>
    <m/>
    <m/>
    <m/>
    <m/>
    <m/>
    <m/>
    <m/>
    <m/>
    <m/>
    <m/>
    <m/>
    <m/>
    <m/>
    <m/>
    <m/>
    <m/>
    <m/>
    <m/>
    <m/>
    <m/>
    <m/>
    <m/>
    <m/>
    <m/>
    <m/>
    <m/>
    <m/>
    <m/>
    <m/>
    <m/>
    <m/>
    <m/>
    <m/>
    <m/>
    <m/>
    <n v="45"/>
    <m/>
    <m/>
    <m/>
    <m/>
    <n v="0"/>
    <n v="0"/>
    <m/>
    <m/>
    <m/>
    <n v="0"/>
    <m/>
    <m/>
    <m/>
    <n v="45"/>
    <n v="45"/>
    <n v="45"/>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1.2.6)  Reunión de socialización interinstitucional del Sistema de S&amp;E "/>
    <s v="Brazo gitano"/>
    <n v="1"/>
    <s v="Unidad"/>
    <n v="211"/>
    <n v="144478"/>
    <n v="61"/>
    <n v="93"/>
    <s v="Dirección de Gestión de la Información"/>
    <n v="93"/>
    <m/>
    <m/>
    <m/>
    <m/>
    <n v="-93"/>
    <m/>
    <m/>
    <m/>
    <m/>
    <m/>
    <m/>
    <m/>
    <m/>
    <m/>
    <m/>
    <m/>
    <m/>
    <m/>
    <m/>
    <m/>
    <m/>
    <m/>
    <m/>
    <m/>
    <m/>
    <m/>
    <m/>
    <m/>
    <m/>
    <m/>
    <m/>
    <m/>
    <m/>
    <m/>
    <m/>
    <m/>
    <m/>
    <m/>
    <m/>
    <m/>
    <m/>
    <m/>
    <m/>
    <m/>
    <m/>
    <m/>
    <m/>
    <m/>
    <m/>
    <m/>
    <m/>
    <m/>
    <m/>
    <m/>
    <m/>
    <m/>
    <m/>
    <m/>
    <m/>
    <m/>
    <m/>
    <m/>
    <m/>
    <m/>
    <m/>
    <m/>
    <m/>
    <m/>
    <m/>
    <m/>
    <m/>
    <m/>
    <m/>
    <m/>
    <m/>
    <m/>
    <m/>
    <m/>
    <m/>
    <m/>
    <m/>
    <m/>
    <n v="0"/>
    <m/>
    <m/>
    <m/>
    <m/>
    <n v="0"/>
    <n v="0"/>
    <m/>
    <m/>
    <m/>
    <n v="0"/>
    <m/>
    <m/>
    <m/>
    <m/>
    <n v="0"/>
    <n v="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2"/>
    <s v="Administración de la nómina Actividad 002"/>
    <m/>
    <m/>
    <m/>
    <n v="913"/>
    <m/>
    <n v="12"/>
    <m/>
    <s v="Dirección de Recursos Humanos"/>
    <n v="5000000"/>
    <m/>
    <m/>
    <m/>
    <m/>
    <m/>
    <m/>
    <m/>
    <m/>
    <m/>
    <m/>
    <m/>
    <m/>
    <m/>
    <m/>
    <n v="-3941800"/>
    <m/>
    <m/>
    <m/>
    <m/>
    <m/>
    <m/>
    <m/>
    <n v="-682000"/>
    <m/>
    <m/>
    <m/>
    <m/>
    <m/>
    <m/>
    <m/>
    <m/>
    <m/>
    <m/>
    <m/>
    <m/>
    <m/>
    <m/>
    <m/>
    <m/>
    <m/>
    <m/>
    <m/>
    <m/>
    <m/>
    <m/>
    <m/>
    <m/>
    <m/>
    <m/>
    <m/>
    <m/>
    <m/>
    <m/>
    <m/>
    <m/>
    <m/>
    <m/>
    <m/>
    <m/>
    <m/>
    <m/>
    <m/>
    <n v="-376200"/>
    <m/>
    <m/>
    <m/>
    <m/>
    <m/>
    <m/>
    <m/>
    <m/>
    <m/>
    <m/>
    <m/>
    <m/>
    <m/>
    <m/>
    <m/>
    <m/>
    <m/>
    <m/>
    <m/>
    <n v="0"/>
    <m/>
    <m/>
    <n v="0"/>
    <m/>
    <n v="0"/>
    <m/>
    <n v="0"/>
    <m/>
    <m/>
    <n v="0"/>
    <m/>
    <n v="0"/>
    <m/>
    <n v="0"/>
    <n v="0"/>
    <n v="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2"/>
    <s v="Administración de la nómina Actividad 002"/>
    <m/>
    <m/>
    <m/>
    <n v="413"/>
    <m/>
    <n v="12"/>
    <m/>
    <s v="Dirección de Recursos Humanos"/>
    <n v="0"/>
    <m/>
    <m/>
    <m/>
    <m/>
    <m/>
    <m/>
    <m/>
    <m/>
    <m/>
    <m/>
    <m/>
    <m/>
    <m/>
    <m/>
    <m/>
    <m/>
    <m/>
    <m/>
    <m/>
    <m/>
    <m/>
    <m/>
    <m/>
    <n v="682000"/>
    <m/>
    <m/>
    <m/>
    <m/>
    <n v="-682000"/>
    <m/>
    <m/>
    <m/>
    <m/>
    <m/>
    <m/>
    <m/>
    <m/>
    <m/>
    <m/>
    <m/>
    <m/>
    <m/>
    <m/>
    <m/>
    <m/>
    <m/>
    <m/>
    <m/>
    <m/>
    <m/>
    <m/>
    <m/>
    <m/>
    <m/>
    <m/>
    <m/>
    <m/>
    <m/>
    <m/>
    <m/>
    <m/>
    <m/>
    <m/>
    <m/>
    <m/>
    <m/>
    <m/>
    <m/>
    <m/>
    <m/>
    <m/>
    <m/>
    <m/>
    <m/>
    <m/>
    <m/>
    <m/>
    <m/>
    <m/>
    <m/>
    <m/>
    <m/>
    <n v="0"/>
    <m/>
    <m/>
    <m/>
    <m/>
    <n v="0"/>
    <m/>
    <m/>
    <m/>
    <m/>
    <n v="0"/>
    <m/>
    <m/>
    <m/>
    <n v="0"/>
    <n v="0"/>
    <n v="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2"/>
    <s v="Administración de la nómina Actividad 002"/>
    <s v="Servicio de control de calidad de la información sistematizada para la actualización de la política nacional de promoción y desarrollo integral de la mujer"/>
    <n v="2"/>
    <s v="Unidad"/>
    <n v="189"/>
    <n v="182714"/>
    <n v="12"/>
    <n v="16000"/>
    <s v="Dirección de Recursos Humanos"/>
    <n v="0"/>
    <m/>
    <m/>
    <m/>
    <m/>
    <m/>
    <m/>
    <m/>
    <m/>
    <m/>
    <m/>
    <m/>
    <m/>
    <m/>
    <m/>
    <m/>
    <n v="160000"/>
    <m/>
    <m/>
    <m/>
    <m/>
    <m/>
    <m/>
    <m/>
    <m/>
    <m/>
    <m/>
    <m/>
    <m/>
    <m/>
    <m/>
    <m/>
    <m/>
    <m/>
    <m/>
    <m/>
    <m/>
    <m/>
    <m/>
    <m/>
    <m/>
    <m/>
    <m/>
    <m/>
    <m/>
    <m/>
    <m/>
    <m/>
    <m/>
    <m/>
    <m/>
    <m/>
    <m/>
    <m/>
    <m/>
    <m/>
    <m/>
    <m/>
    <m/>
    <m/>
    <m/>
    <m/>
    <m/>
    <m/>
    <m/>
    <m/>
    <m/>
    <m/>
    <m/>
    <m/>
    <m/>
    <m/>
    <m/>
    <m/>
    <m/>
    <m/>
    <m/>
    <m/>
    <m/>
    <m/>
    <m/>
    <m/>
    <m/>
    <n v="160000"/>
    <m/>
    <m/>
    <m/>
    <m/>
    <n v="0"/>
    <n v="32000"/>
    <n v="32000"/>
    <n v="32000"/>
    <n v="32000"/>
    <n v="128000"/>
    <n v="32000"/>
    <m/>
    <m/>
    <m/>
    <n v="32000"/>
    <n v="16000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2"/>
    <s v="Administración de la nómina Actividad 002"/>
    <s v="Servicio de sistematización de la información desarrollada para la actualización de la política nacional de promoción y desarrollo integral de la mujer"/>
    <n v="2"/>
    <s v="Unidad"/>
    <n v="189"/>
    <n v="182878"/>
    <n v="12"/>
    <n v="12500"/>
    <s v="Dirección de Recursos Humanos"/>
    <n v="0"/>
    <m/>
    <m/>
    <m/>
    <m/>
    <m/>
    <m/>
    <m/>
    <m/>
    <m/>
    <m/>
    <m/>
    <m/>
    <m/>
    <m/>
    <m/>
    <n v="125000"/>
    <m/>
    <m/>
    <m/>
    <m/>
    <m/>
    <m/>
    <m/>
    <m/>
    <m/>
    <m/>
    <m/>
    <m/>
    <m/>
    <m/>
    <m/>
    <m/>
    <m/>
    <m/>
    <m/>
    <m/>
    <m/>
    <m/>
    <m/>
    <m/>
    <m/>
    <m/>
    <m/>
    <m/>
    <m/>
    <m/>
    <m/>
    <m/>
    <m/>
    <m/>
    <m/>
    <m/>
    <m/>
    <m/>
    <m/>
    <m/>
    <m/>
    <m/>
    <m/>
    <m/>
    <m/>
    <m/>
    <m/>
    <m/>
    <m/>
    <m/>
    <m/>
    <m/>
    <m/>
    <m/>
    <m/>
    <m/>
    <m/>
    <m/>
    <m/>
    <m/>
    <m/>
    <m/>
    <m/>
    <m/>
    <m/>
    <m/>
    <n v="125000"/>
    <m/>
    <m/>
    <m/>
    <m/>
    <n v="0"/>
    <n v="25000"/>
    <n v="25000"/>
    <n v="25000"/>
    <n v="25000"/>
    <n v="100000"/>
    <n v="25000"/>
    <m/>
    <m/>
    <m/>
    <n v="25000"/>
    <n v="12500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2"/>
    <s v="Administración de la nómina Actividad 002"/>
    <s v="Consultoría para la logística e implementación de capacitaciones en sus distintas modalidades"/>
    <n v="2"/>
    <s v="Unidad"/>
    <n v="189"/>
    <n v="180840"/>
    <n v="12"/>
    <n v="15000"/>
    <s v="Dirección de Recursos Humanos"/>
    <n v="0"/>
    <m/>
    <m/>
    <m/>
    <m/>
    <m/>
    <m/>
    <m/>
    <m/>
    <m/>
    <m/>
    <m/>
    <m/>
    <m/>
    <m/>
    <m/>
    <n v="150000"/>
    <m/>
    <m/>
    <m/>
    <m/>
    <m/>
    <m/>
    <m/>
    <m/>
    <m/>
    <m/>
    <m/>
    <m/>
    <m/>
    <m/>
    <m/>
    <m/>
    <m/>
    <m/>
    <m/>
    <m/>
    <m/>
    <m/>
    <m/>
    <m/>
    <m/>
    <m/>
    <m/>
    <m/>
    <m/>
    <m/>
    <m/>
    <m/>
    <m/>
    <m/>
    <m/>
    <m/>
    <m/>
    <m/>
    <m/>
    <m/>
    <m/>
    <m/>
    <m/>
    <m/>
    <m/>
    <m/>
    <m/>
    <m/>
    <m/>
    <m/>
    <m/>
    <m/>
    <m/>
    <m/>
    <m/>
    <m/>
    <m/>
    <m/>
    <m/>
    <m/>
    <m/>
    <m/>
    <m/>
    <m/>
    <m/>
    <m/>
    <n v="150000"/>
    <m/>
    <m/>
    <n v="0"/>
    <m/>
    <n v="0"/>
    <n v="30000"/>
    <n v="30000"/>
    <n v="30000"/>
    <n v="30000"/>
    <n v="120000"/>
    <n v="30000"/>
    <n v="0"/>
    <n v="0"/>
    <n v="0"/>
    <n v="30000"/>
    <n v="15000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2"/>
    <s v="Administración de la nómina Actividad 002"/>
    <s v="Servicio para la elaboración de malla curricular"/>
    <n v="1"/>
    <s v="Unidad"/>
    <n v="189"/>
    <n v="158934"/>
    <n v="12"/>
    <n v="12000"/>
    <s v="Dirección de Recursos Humanos"/>
    <n v="0"/>
    <m/>
    <m/>
    <m/>
    <m/>
    <m/>
    <m/>
    <m/>
    <m/>
    <m/>
    <m/>
    <m/>
    <m/>
    <m/>
    <m/>
    <m/>
    <m/>
    <m/>
    <m/>
    <m/>
    <m/>
    <m/>
    <m/>
    <m/>
    <m/>
    <m/>
    <m/>
    <m/>
    <m/>
    <m/>
    <m/>
    <m/>
    <m/>
    <m/>
    <m/>
    <m/>
    <m/>
    <m/>
    <m/>
    <m/>
    <m/>
    <m/>
    <n v="54900"/>
    <m/>
    <m/>
    <m/>
    <m/>
    <m/>
    <m/>
    <m/>
    <m/>
    <m/>
    <m/>
    <m/>
    <m/>
    <m/>
    <m/>
    <m/>
    <m/>
    <m/>
    <m/>
    <m/>
    <m/>
    <m/>
    <m/>
    <m/>
    <m/>
    <m/>
    <m/>
    <m/>
    <m/>
    <m/>
    <m/>
    <m/>
    <m/>
    <m/>
    <m/>
    <m/>
    <m/>
    <m/>
    <m/>
    <m/>
    <m/>
    <n v="54900"/>
    <m/>
    <m/>
    <m/>
    <m/>
    <n v="0"/>
    <m/>
    <m/>
    <m/>
    <n v="12000"/>
    <n v="12000"/>
    <n v="12000"/>
    <n v="12000"/>
    <n v="12000"/>
    <n v="6900"/>
    <n v="42900"/>
    <n v="5490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Apoyo en el proceso de Actualización de la Politica Nacional de Promoción y Desarrollo Integral de las Mujeres -PNPDIM-"/>
    <s v="Refacción"/>
    <n v="57"/>
    <s v="Ración"/>
    <n v="211"/>
    <n v="3552"/>
    <n v="12"/>
    <n v="90"/>
    <s v="Dirección de Gestión de la Información"/>
    <m/>
    <m/>
    <m/>
    <m/>
    <m/>
    <m/>
    <m/>
    <m/>
    <m/>
    <m/>
    <m/>
    <m/>
    <m/>
    <m/>
    <m/>
    <m/>
    <m/>
    <m/>
    <m/>
    <m/>
    <m/>
    <m/>
    <m/>
    <m/>
    <m/>
    <m/>
    <m/>
    <m/>
    <m/>
    <m/>
    <m/>
    <m/>
    <m/>
    <m/>
    <m/>
    <m/>
    <m/>
    <m/>
    <m/>
    <m/>
    <m/>
    <m/>
    <m/>
    <m/>
    <m/>
    <m/>
    <n v="5130"/>
    <m/>
    <m/>
    <m/>
    <m/>
    <m/>
    <m/>
    <m/>
    <m/>
    <m/>
    <n v="2250"/>
    <m/>
    <m/>
    <m/>
    <m/>
    <m/>
    <m/>
    <m/>
    <m/>
    <m/>
    <m/>
    <m/>
    <m/>
    <m/>
    <m/>
    <m/>
    <m/>
    <m/>
    <m/>
    <m/>
    <m/>
    <m/>
    <m/>
    <m/>
    <m/>
    <m/>
    <m/>
    <n v="7380"/>
    <m/>
    <m/>
    <m/>
    <m/>
    <n v="0"/>
    <m/>
    <m/>
    <m/>
    <m/>
    <n v="0"/>
    <m/>
    <n v="7380"/>
    <m/>
    <m/>
    <n v="7380"/>
    <n v="738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Apoyo en el proceso de Actualización de la Politica Nacional de Promoción y Desarrollo Integral de las Mujeres -PNPDIM-"/>
    <s v="Almuerzo"/>
    <n v="56"/>
    <s v="Ración"/>
    <n v="211"/>
    <n v="3503"/>
    <n v="12"/>
    <n v="140"/>
    <s v="Dirección de Gestión de la Información"/>
    <m/>
    <m/>
    <m/>
    <m/>
    <m/>
    <m/>
    <m/>
    <m/>
    <m/>
    <m/>
    <m/>
    <m/>
    <m/>
    <m/>
    <m/>
    <m/>
    <m/>
    <m/>
    <m/>
    <m/>
    <m/>
    <m/>
    <m/>
    <m/>
    <m/>
    <m/>
    <m/>
    <m/>
    <m/>
    <m/>
    <m/>
    <m/>
    <m/>
    <m/>
    <m/>
    <m/>
    <m/>
    <m/>
    <m/>
    <m/>
    <m/>
    <m/>
    <m/>
    <m/>
    <m/>
    <m/>
    <n v="7840"/>
    <m/>
    <m/>
    <m/>
    <m/>
    <m/>
    <m/>
    <m/>
    <m/>
    <m/>
    <n v="3220"/>
    <m/>
    <m/>
    <m/>
    <m/>
    <m/>
    <m/>
    <m/>
    <m/>
    <m/>
    <m/>
    <m/>
    <m/>
    <m/>
    <m/>
    <m/>
    <m/>
    <m/>
    <m/>
    <m/>
    <m/>
    <m/>
    <m/>
    <m/>
    <m/>
    <m/>
    <m/>
    <n v="11060"/>
    <m/>
    <m/>
    <m/>
    <m/>
    <n v="0"/>
    <m/>
    <m/>
    <m/>
    <m/>
    <n v="0"/>
    <m/>
    <n v="11060"/>
    <m/>
    <m/>
    <n v="11060"/>
    <n v="1106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Apoyo en el proceso de Actualización de la Politica Nacional de Promoción y Desarrollo Integral de las Mujeres -PNPDIM-"/>
    <s v="Galleta"/>
    <n v="4"/>
    <s v="Paquete"/>
    <n v="211"/>
    <n v="64669"/>
    <n v="12"/>
    <n v="10"/>
    <s v="Dirección de Gestión de la Información"/>
    <n v="0"/>
    <m/>
    <m/>
    <m/>
    <m/>
    <m/>
    <m/>
    <m/>
    <m/>
    <m/>
    <m/>
    <m/>
    <m/>
    <m/>
    <m/>
    <m/>
    <m/>
    <m/>
    <m/>
    <m/>
    <m/>
    <m/>
    <m/>
    <m/>
    <m/>
    <m/>
    <m/>
    <m/>
    <m/>
    <m/>
    <m/>
    <m/>
    <m/>
    <m/>
    <m/>
    <m/>
    <m/>
    <m/>
    <m/>
    <m/>
    <m/>
    <m/>
    <m/>
    <m/>
    <m/>
    <m/>
    <m/>
    <m/>
    <m/>
    <m/>
    <m/>
    <m/>
    <m/>
    <m/>
    <m/>
    <m/>
    <n v="30"/>
    <m/>
    <m/>
    <m/>
    <m/>
    <m/>
    <m/>
    <m/>
    <m/>
    <m/>
    <m/>
    <m/>
    <m/>
    <m/>
    <m/>
    <m/>
    <m/>
    <m/>
    <m/>
    <m/>
    <m/>
    <m/>
    <m/>
    <m/>
    <m/>
    <m/>
    <m/>
    <n v="30"/>
    <m/>
    <m/>
    <m/>
    <m/>
    <n v="0"/>
    <m/>
    <m/>
    <m/>
    <m/>
    <n v="0"/>
    <m/>
    <n v="30"/>
    <m/>
    <m/>
    <n v="30"/>
    <n v="3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2"/>
    <s v="Brindar asistencia técnica para la producción de información estadística que evidencie brechas de inequidad entre hombres y mujeres"/>
    <s v="Refacción"/>
    <n v="195"/>
    <s v="Ración"/>
    <n v="211"/>
    <n v="3552"/>
    <n v="11"/>
    <n v="140"/>
    <s v="Dirección de Gestión de la Información"/>
    <n v="2610"/>
    <m/>
    <m/>
    <m/>
    <m/>
    <m/>
    <m/>
    <m/>
    <m/>
    <m/>
    <m/>
    <m/>
    <m/>
    <m/>
    <m/>
    <m/>
    <m/>
    <m/>
    <n v="24700"/>
    <m/>
    <m/>
    <m/>
    <m/>
    <m/>
    <m/>
    <m/>
    <m/>
    <m/>
    <m/>
    <m/>
    <m/>
    <m/>
    <m/>
    <m/>
    <m/>
    <m/>
    <m/>
    <m/>
    <m/>
    <m/>
    <m/>
    <n v="-22810"/>
    <m/>
    <m/>
    <m/>
    <n v="-2520"/>
    <m/>
    <m/>
    <m/>
    <m/>
    <m/>
    <m/>
    <m/>
    <m/>
    <m/>
    <m/>
    <m/>
    <m/>
    <m/>
    <m/>
    <m/>
    <m/>
    <m/>
    <m/>
    <m/>
    <m/>
    <m/>
    <m/>
    <m/>
    <m/>
    <m/>
    <m/>
    <m/>
    <m/>
    <m/>
    <m/>
    <m/>
    <m/>
    <m/>
    <m/>
    <m/>
    <m/>
    <m/>
    <n v="1980"/>
    <m/>
    <m/>
    <n v="0"/>
    <m/>
    <n v="0"/>
    <n v="0"/>
    <m/>
    <n v="1980"/>
    <m/>
    <n v="1980"/>
    <m/>
    <m/>
    <n v="0"/>
    <m/>
    <n v="0"/>
    <n v="198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2"/>
    <s v="Brindar asistencia técnica para la producción de información estadística que evidencie brechas de inequidad entre hombres y mujeres"/>
    <s v="Almuerzo"/>
    <n v="182"/>
    <s v="Ración"/>
    <n v="211"/>
    <n v="3503"/>
    <n v="11"/>
    <n v="140"/>
    <s v="Dirección de Gestión de la Información"/>
    <n v="0"/>
    <m/>
    <m/>
    <m/>
    <m/>
    <m/>
    <m/>
    <m/>
    <m/>
    <m/>
    <m/>
    <m/>
    <m/>
    <m/>
    <m/>
    <m/>
    <m/>
    <m/>
    <m/>
    <m/>
    <m/>
    <m/>
    <m/>
    <m/>
    <m/>
    <m/>
    <m/>
    <m/>
    <m/>
    <m/>
    <m/>
    <m/>
    <m/>
    <m/>
    <m/>
    <m/>
    <m/>
    <m/>
    <m/>
    <m/>
    <m/>
    <m/>
    <n v="25480"/>
    <m/>
    <m/>
    <n v="-2240"/>
    <m/>
    <m/>
    <m/>
    <m/>
    <m/>
    <m/>
    <m/>
    <m/>
    <m/>
    <m/>
    <m/>
    <m/>
    <m/>
    <m/>
    <m/>
    <m/>
    <m/>
    <m/>
    <m/>
    <n v="-4060"/>
    <m/>
    <m/>
    <m/>
    <m/>
    <m/>
    <m/>
    <m/>
    <m/>
    <m/>
    <m/>
    <m/>
    <m/>
    <m/>
    <m/>
    <m/>
    <m/>
    <m/>
    <n v="19180"/>
    <m/>
    <m/>
    <n v="10220"/>
    <m/>
    <n v="10220"/>
    <n v="5460"/>
    <m/>
    <n v="0"/>
    <m/>
    <n v="5460"/>
    <m/>
    <m/>
    <n v="3500"/>
    <m/>
    <n v="3500"/>
    <n v="1918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2"/>
    <s v="Brindar asistencia técnica para la producción de información estadística que evidencie brechas de inequidad entre hombres y mujeres"/>
    <s v="Galleta sin glutten"/>
    <n v="1"/>
    <s v="Paquete"/>
    <n v="211"/>
    <n v="110713"/>
    <n v="11"/>
    <s v=" Q          20.00"/>
    <s v="Dirección de Gestión de la Información"/>
    <n v="20"/>
    <m/>
    <m/>
    <m/>
    <m/>
    <m/>
    <m/>
    <m/>
    <m/>
    <m/>
    <m/>
    <m/>
    <m/>
    <m/>
    <m/>
    <m/>
    <m/>
    <m/>
    <m/>
    <m/>
    <m/>
    <m/>
    <m/>
    <m/>
    <m/>
    <m/>
    <m/>
    <m/>
    <m/>
    <m/>
    <m/>
    <m/>
    <m/>
    <m/>
    <m/>
    <m/>
    <m/>
    <m/>
    <m/>
    <m/>
    <m/>
    <m/>
    <m/>
    <m/>
    <m/>
    <m/>
    <n v="70"/>
    <m/>
    <m/>
    <m/>
    <m/>
    <m/>
    <m/>
    <m/>
    <m/>
    <m/>
    <m/>
    <m/>
    <m/>
    <m/>
    <m/>
    <m/>
    <m/>
    <m/>
    <m/>
    <n v="-30"/>
    <m/>
    <m/>
    <m/>
    <m/>
    <m/>
    <m/>
    <m/>
    <m/>
    <m/>
    <m/>
    <m/>
    <m/>
    <m/>
    <m/>
    <m/>
    <m/>
    <m/>
    <n v="60"/>
    <m/>
    <m/>
    <n v="60"/>
    <m/>
    <n v="60"/>
    <m/>
    <m/>
    <m/>
    <m/>
    <n v="0"/>
    <m/>
    <m/>
    <n v="0"/>
    <m/>
    <n v="0"/>
    <n v="6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2"/>
    <s v="Reuniones (10) de coordinación para los procesos metodológicos y técnicos para la actualización de la PNPDIM que contemplen aspectos de acceso a estudios económicos, a un piso básico de protección social, y en la construcción del sistema de seguimiento (resultados, metas e indicadores) y evaluación de la política pública."/>
    <s v="Refacción"/>
    <n v="175"/>
    <s v="Ración"/>
    <n v="211"/>
    <n v="3552"/>
    <n v="61"/>
    <n v="90"/>
    <s v="Dirección de Gestión de la Información"/>
    <n v="0"/>
    <m/>
    <m/>
    <m/>
    <m/>
    <m/>
    <m/>
    <m/>
    <m/>
    <m/>
    <m/>
    <m/>
    <m/>
    <m/>
    <m/>
    <m/>
    <m/>
    <m/>
    <m/>
    <m/>
    <m/>
    <m/>
    <m/>
    <m/>
    <m/>
    <m/>
    <m/>
    <m/>
    <m/>
    <m/>
    <m/>
    <m/>
    <m/>
    <m/>
    <m/>
    <m/>
    <m/>
    <m/>
    <m/>
    <m/>
    <m/>
    <m/>
    <m/>
    <m/>
    <m/>
    <m/>
    <m/>
    <m/>
    <m/>
    <m/>
    <m/>
    <m/>
    <m/>
    <m/>
    <m/>
    <m/>
    <m/>
    <m/>
    <m/>
    <m/>
    <m/>
    <m/>
    <m/>
    <m/>
    <m/>
    <m/>
    <m/>
    <m/>
    <m/>
    <m/>
    <m/>
    <m/>
    <m/>
    <m/>
    <m/>
    <m/>
    <n v="15750"/>
    <m/>
    <m/>
    <m/>
    <m/>
    <m/>
    <m/>
    <n v="15750"/>
    <m/>
    <m/>
    <m/>
    <m/>
    <n v="0"/>
    <m/>
    <m/>
    <m/>
    <m/>
    <n v="0"/>
    <m/>
    <m/>
    <m/>
    <n v="15750"/>
    <n v="15750"/>
    <n v="1575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2"/>
    <s v="Reuniones (10) de coordinación para los procesos metodológicos y técnicos para la actualización de la PNPDIM que contemplen aspectos de acceso a estudios económicos, a un piso básico de protección social, y en la construcción del sistema de seguimiento (resultados, metas e indicadores) y evaluación de la política pública."/>
    <s v="Almuerzo"/>
    <n v="170"/>
    <s v="Ración"/>
    <n v="211"/>
    <n v="3503"/>
    <n v="61"/>
    <n v="140"/>
    <s v="Dirección de Gestión de la Información"/>
    <n v="0"/>
    <m/>
    <m/>
    <m/>
    <m/>
    <m/>
    <m/>
    <m/>
    <m/>
    <m/>
    <m/>
    <m/>
    <m/>
    <m/>
    <m/>
    <m/>
    <m/>
    <m/>
    <m/>
    <m/>
    <m/>
    <m/>
    <m/>
    <m/>
    <m/>
    <m/>
    <m/>
    <m/>
    <m/>
    <m/>
    <m/>
    <m/>
    <m/>
    <m/>
    <m/>
    <m/>
    <m/>
    <m/>
    <m/>
    <m/>
    <m/>
    <m/>
    <m/>
    <m/>
    <m/>
    <m/>
    <m/>
    <m/>
    <m/>
    <m/>
    <m/>
    <m/>
    <m/>
    <m/>
    <m/>
    <m/>
    <m/>
    <m/>
    <m/>
    <m/>
    <m/>
    <m/>
    <m/>
    <m/>
    <m/>
    <m/>
    <m/>
    <m/>
    <m/>
    <m/>
    <m/>
    <m/>
    <m/>
    <m/>
    <m/>
    <m/>
    <n v="23800"/>
    <m/>
    <m/>
    <m/>
    <m/>
    <m/>
    <m/>
    <n v="23800"/>
    <m/>
    <m/>
    <m/>
    <m/>
    <n v="0"/>
    <m/>
    <m/>
    <m/>
    <m/>
    <n v="0"/>
    <m/>
    <m/>
    <m/>
    <n v="23800"/>
    <n v="23800"/>
    <n v="2380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2"/>
    <s v="Reuniones (10) de coordinación para los procesos metodológicos y técnicos para la actualización de la PNPDIM que contemplen aspectos de acceso a estudios económicos, a un piso básico de protección social, y en la construcción del sistema de seguimiento (resultados, metas e indicadores) y evaluación de la política pública."/>
    <s v="Galleta"/>
    <n v="6"/>
    <s v="Paquete"/>
    <n v="211"/>
    <n v="64669"/>
    <n v="61"/>
    <n v="10"/>
    <s v="Dirección de Gestión de la Información"/>
    <n v="0"/>
    <m/>
    <m/>
    <m/>
    <m/>
    <m/>
    <m/>
    <m/>
    <m/>
    <m/>
    <m/>
    <m/>
    <m/>
    <m/>
    <m/>
    <m/>
    <m/>
    <m/>
    <m/>
    <m/>
    <m/>
    <m/>
    <m/>
    <m/>
    <m/>
    <m/>
    <m/>
    <m/>
    <m/>
    <m/>
    <m/>
    <m/>
    <m/>
    <m/>
    <m/>
    <m/>
    <m/>
    <m/>
    <m/>
    <m/>
    <m/>
    <m/>
    <m/>
    <m/>
    <m/>
    <m/>
    <m/>
    <m/>
    <m/>
    <m/>
    <m/>
    <m/>
    <m/>
    <m/>
    <m/>
    <m/>
    <m/>
    <m/>
    <m/>
    <m/>
    <m/>
    <m/>
    <m/>
    <m/>
    <m/>
    <m/>
    <m/>
    <m/>
    <m/>
    <m/>
    <m/>
    <m/>
    <m/>
    <m/>
    <m/>
    <m/>
    <n v="60"/>
    <m/>
    <m/>
    <m/>
    <m/>
    <m/>
    <m/>
    <n v="60"/>
    <m/>
    <m/>
    <m/>
    <m/>
    <n v="0"/>
    <m/>
    <m/>
    <m/>
    <m/>
    <n v="0"/>
    <m/>
    <m/>
    <m/>
    <n v="60"/>
    <n v="60"/>
    <n v="6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Coordinación y asesoría para el seguimiento del  cumplimiento de medidas relacionadas con recomendaciones de los sistemas de protección de derechos humanos y sentencias internacionales contra el Estado de Guatemala en materia de derechos humanos de las mujeres."/>
    <s v="Refacción"/>
    <n v="45"/>
    <s v="Ración"/>
    <n v="211"/>
    <n v="3552"/>
    <n v="11"/>
    <n v="90"/>
    <s v="Dirección de Análisis Jurídico y Control de Convencionalidad"/>
    <n v="4050"/>
    <m/>
    <m/>
    <m/>
    <m/>
    <m/>
    <m/>
    <m/>
    <m/>
    <m/>
    <m/>
    <m/>
    <m/>
    <m/>
    <m/>
    <m/>
    <m/>
    <m/>
    <m/>
    <n v="-4050"/>
    <m/>
    <m/>
    <m/>
    <m/>
    <m/>
    <m/>
    <m/>
    <m/>
    <m/>
    <m/>
    <m/>
    <m/>
    <m/>
    <m/>
    <m/>
    <m/>
    <m/>
    <m/>
    <m/>
    <m/>
    <m/>
    <m/>
    <m/>
    <m/>
    <m/>
    <m/>
    <m/>
    <m/>
    <m/>
    <m/>
    <m/>
    <m/>
    <m/>
    <m/>
    <m/>
    <m/>
    <m/>
    <m/>
    <m/>
    <m/>
    <m/>
    <m/>
    <m/>
    <m/>
    <m/>
    <m/>
    <m/>
    <m/>
    <m/>
    <m/>
    <m/>
    <m/>
    <m/>
    <m/>
    <m/>
    <m/>
    <m/>
    <m/>
    <m/>
    <m/>
    <m/>
    <m/>
    <m/>
    <n v="0"/>
    <m/>
    <m/>
    <n v="0"/>
    <m/>
    <n v="0"/>
    <m/>
    <m/>
    <n v="0"/>
    <m/>
    <n v="0"/>
    <m/>
    <n v="0"/>
    <m/>
    <m/>
    <n v="0"/>
    <n v="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Coordinación y asesoría para el seguimiento del  cumplimiento de medidas relacionadas con recomendaciones de los sistemas de protección de derechos humanos y sentencias internacionales contra el Estado de Guatemala en materia de derechos humanos de las mujeres."/>
    <s v="Refacción"/>
    <n v="45"/>
    <s v="Ración"/>
    <n v="211"/>
    <n v="3552"/>
    <n v="12"/>
    <n v="90"/>
    <s v="Dirección de Análisis Jurídico y Control de Convencionalidad"/>
    <n v="0"/>
    <m/>
    <m/>
    <m/>
    <m/>
    <m/>
    <m/>
    <m/>
    <m/>
    <m/>
    <m/>
    <m/>
    <m/>
    <m/>
    <m/>
    <m/>
    <n v="4050"/>
    <m/>
    <m/>
    <m/>
    <m/>
    <m/>
    <m/>
    <m/>
    <m/>
    <m/>
    <m/>
    <m/>
    <m/>
    <m/>
    <m/>
    <m/>
    <m/>
    <m/>
    <m/>
    <m/>
    <m/>
    <m/>
    <m/>
    <m/>
    <m/>
    <m/>
    <m/>
    <m/>
    <m/>
    <m/>
    <m/>
    <m/>
    <m/>
    <m/>
    <m/>
    <m/>
    <m/>
    <m/>
    <m/>
    <m/>
    <n v="450"/>
    <m/>
    <m/>
    <m/>
    <m/>
    <m/>
    <m/>
    <m/>
    <m/>
    <m/>
    <m/>
    <m/>
    <m/>
    <m/>
    <m/>
    <m/>
    <m/>
    <m/>
    <m/>
    <m/>
    <m/>
    <m/>
    <m/>
    <m/>
    <m/>
    <m/>
    <m/>
    <n v="4500"/>
    <m/>
    <m/>
    <n v="0"/>
    <m/>
    <n v="0"/>
    <m/>
    <m/>
    <n v="0"/>
    <m/>
    <n v="0"/>
    <n v="2250"/>
    <n v="2250"/>
    <m/>
    <m/>
    <n v="4500"/>
    <n v="450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Coordinación y asesoría para el seguimiento del  cumplimiento de medidas relacionadas con recomendaciones de los sistemas de protección de derechos humanos y sentencias internacionales contra el Estado de Guatemala en materia de derechos humanos de las mujeres."/>
    <m/>
    <m/>
    <m/>
    <n v="136"/>
    <m/>
    <n v="11"/>
    <m/>
    <s v="Dirección de Análisis Jurídico y Control de Convencionalidad"/>
    <n v="0"/>
    <m/>
    <m/>
    <m/>
    <m/>
    <m/>
    <m/>
    <m/>
    <m/>
    <m/>
    <m/>
    <m/>
    <m/>
    <m/>
    <m/>
    <m/>
    <m/>
    <m/>
    <m/>
    <m/>
    <m/>
    <m/>
    <m/>
    <m/>
    <m/>
    <m/>
    <m/>
    <m/>
    <m/>
    <m/>
    <m/>
    <m/>
    <m/>
    <m/>
    <m/>
    <m/>
    <m/>
    <m/>
    <m/>
    <m/>
    <m/>
    <m/>
    <m/>
    <m/>
    <m/>
    <m/>
    <m/>
    <m/>
    <m/>
    <m/>
    <m/>
    <m/>
    <m/>
    <m/>
    <m/>
    <m/>
    <m/>
    <m/>
    <m/>
    <m/>
    <m/>
    <m/>
    <m/>
    <m/>
    <m/>
    <m/>
    <n v="23000"/>
    <m/>
    <m/>
    <m/>
    <m/>
    <m/>
    <m/>
    <m/>
    <m/>
    <m/>
    <m/>
    <m/>
    <m/>
    <m/>
    <m/>
    <m/>
    <m/>
    <n v="23000"/>
    <m/>
    <m/>
    <m/>
    <m/>
    <n v="0"/>
    <m/>
    <m/>
    <m/>
    <m/>
    <n v="0"/>
    <m/>
    <m/>
    <n v="23000"/>
    <m/>
    <n v="23000"/>
    <n v="2300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1"/>
    <s v="Apoyo para el proceso de  actualización de la Política Nacional de Promoción y Desarrollo Integral de las Mujeres -PNPDIM-"/>
    <m/>
    <m/>
    <m/>
    <n v="133"/>
    <m/>
    <n v="11"/>
    <m/>
    <s v="Dirección de Análisis Jurídico y Control de Convencionalidad"/>
    <n v="0"/>
    <m/>
    <m/>
    <m/>
    <m/>
    <m/>
    <m/>
    <m/>
    <m/>
    <m/>
    <m/>
    <m/>
    <m/>
    <m/>
    <m/>
    <m/>
    <m/>
    <m/>
    <n v="4500"/>
    <m/>
    <m/>
    <m/>
    <m/>
    <m/>
    <m/>
    <m/>
    <m/>
    <m/>
    <m/>
    <m/>
    <m/>
    <m/>
    <m/>
    <m/>
    <m/>
    <m/>
    <m/>
    <m/>
    <m/>
    <m/>
    <m/>
    <m/>
    <m/>
    <m/>
    <m/>
    <m/>
    <m/>
    <m/>
    <m/>
    <m/>
    <m/>
    <m/>
    <m/>
    <m/>
    <m/>
    <n v="-2190"/>
    <m/>
    <m/>
    <m/>
    <m/>
    <m/>
    <m/>
    <m/>
    <m/>
    <m/>
    <m/>
    <m/>
    <m/>
    <m/>
    <m/>
    <m/>
    <m/>
    <m/>
    <m/>
    <m/>
    <m/>
    <m/>
    <m/>
    <m/>
    <m/>
    <m/>
    <m/>
    <m/>
    <n v="2310"/>
    <m/>
    <m/>
    <m/>
    <m/>
    <n v="0"/>
    <m/>
    <m/>
    <m/>
    <n v="0"/>
    <n v="0"/>
    <n v="2310"/>
    <m/>
    <m/>
    <m/>
    <n v="2310"/>
    <n v="231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3"/>
    <s v="Informes y análisis de seguimiento de políticas públicas y compromisos internacionales para la equidad entre hombres y mujeres a entes rectores, gobiernos locales y sistemas de protección de derechos humanos."/>
    <s v="Refacción"/>
    <n v="106"/>
    <s v="Ración"/>
    <n v="211"/>
    <n v="3552"/>
    <n v="11"/>
    <n v="90"/>
    <s v="Dirección de Análisis Jurídico y Control de Convencionalidad"/>
    <n v="9540"/>
    <m/>
    <m/>
    <m/>
    <m/>
    <m/>
    <m/>
    <m/>
    <m/>
    <m/>
    <m/>
    <m/>
    <m/>
    <m/>
    <m/>
    <m/>
    <m/>
    <m/>
    <m/>
    <n v="-9540"/>
    <m/>
    <m/>
    <m/>
    <m/>
    <m/>
    <m/>
    <m/>
    <m/>
    <m/>
    <m/>
    <m/>
    <m/>
    <m/>
    <m/>
    <m/>
    <m/>
    <m/>
    <m/>
    <m/>
    <m/>
    <m/>
    <m/>
    <m/>
    <m/>
    <m/>
    <m/>
    <m/>
    <m/>
    <m/>
    <m/>
    <m/>
    <m/>
    <m/>
    <m/>
    <m/>
    <m/>
    <m/>
    <m/>
    <m/>
    <m/>
    <m/>
    <m/>
    <m/>
    <m/>
    <m/>
    <m/>
    <m/>
    <m/>
    <m/>
    <m/>
    <m/>
    <m/>
    <m/>
    <m/>
    <m/>
    <m/>
    <m/>
    <m/>
    <m/>
    <m/>
    <m/>
    <m/>
    <m/>
    <n v="0"/>
    <m/>
    <m/>
    <m/>
    <n v="0"/>
    <n v="0"/>
    <m/>
    <n v="0"/>
    <n v="0"/>
    <m/>
    <n v="0"/>
    <m/>
    <n v="0"/>
    <m/>
    <m/>
    <n v="0"/>
    <n v="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3"/>
    <s v="Informes y análisis de seguimiento de políticas públicas y compromisos internacionales para la equidad entre hombres y mujeres a entes rectores, gobiernos locales y sistemas de protección de derechos humanos."/>
    <s v="Almuerzos"/>
    <n v="139"/>
    <s v="Ración"/>
    <n v="211"/>
    <n v="3503"/>
    <n v="11"/>
    <n v="140"/>
    <s v="Dirección de Análisis Jurídico y Control de Convencionalidad"/>
    <n v="19460"/>
    <m/>
    <m/>
    <m/>
    <m/>
    <m/>
    <m/>
    <m/>
    <m/>
    <m/>
    <m/>
    <m/>
    <m/>
    <m/>
    <m/>
    <m/>
    <m/>
    <m/>
    <m/>
    <n v="-19460"/>
    <m/>
    <m/>
    <m/>
    <m/>
    <m/>
    <m/>
    <m/>
    <m/>
    <m/>
    <m/>
    <m/>
    <m/>
    <m/>
    <m/>
    <m/>
    <m/>
    <m/>
    <m/>
    <m/>
    <m/>
    <m/>
    <m/>
    <m/>
    <m/>
    <m/>
    <m/>
    <m/>
    <m/>
    <m/>
    <m/>
    <m/>
    <m/>
    <m/>
    <m/>
    <m/>
    <m/>
    <m/>
    <m/>
    <m/>
    <m/>
    <m/>
    <m/>
    <m/>
    <m/>
    <m/>
    <m/>
    <m/>
    <m/>
    <m/>
    <m/>
    <m/>
    <m/>
    <m/>
    <m/>
    <m/>
    <m/>
    <m/>
    <m/>
    <m/>
    <m/>
    <m/>
    <m/>
    <m/>
    <n v="0"/>
    <m/>
    <m/>
    <m/>
    <n v="0"/>
    <n v="0"/>
    <m/>
    <n v="0"/>
    <n v="0"/>
    <m/>
    <n v="0"/>
    <m/>
    <n v="0"/>
    <m/>
    <m/>
    <n v="0"/>
    <n v="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3"/>
    <s v="Informes y análisis de seguimiento de políticas públicas y compromisos internacionales para la equidad entre hombres y mujeres a entes rectores, gobiernos locales y sistemas de protección de derechos humanos."/>
    <s v="Almuerzos"/>
    <n v="139"/>
    <s v="Ración"/>
    <n v="211"/>
    <n v="3552"/>
    <n v="12"/>
    <s v=" Q  140.00"/>
    <s v="Dirección de Análisis Jurídico y Control de Convencionalidad"/>
    <n v="0"/>
    <m/>
    <m/>
    <m/>
    <m/>
    <m/>
    <m/>
    <m/>
    <m/>
    <m/>
    <m/>
    <m/>
    <m/>
    <m/>
    <m/>
    <m/>
    <n v="41460"/>
    <m/>
    <m/>
    <m/>
    <m/>
    <m/>
    <m/>
    <m/>
    <m/>
    <m/>
    <m/>
    <m/>
    <m/>
    <m/>
    <m/>
    <m/>
    <m/>
    <m/>
    <m/>
    <m/>
    <m/>
    <m/>
    <m/>
    <m/>
    <m/>
    <m/>
    <m/>
    <m/>
    <m/>
    <m/>
    <m/>
    <m/>
    <m/>
    <m/>
    <m/>
    <m/>
    <m/>
    <m/>
    <m/>
    <n v="-11245"/>
    <m/>
    <m/>
    <m/>
    <m/>
    <m/>
    <m/>
    <m/>
    <m/>
    <m/>
    <m/>
    <m/>
    <m/>
    <m/>
    <m/>
    <m/>
    <m/>
    <m/>
    <m/>
    <m/>
    <m/>
    <m/>
    <m/>
    <m/>
    <m/>
    <m/>
    <m/>
    <m/>
    <n v="30215"/>
    <m/>
    <m/>
    <n v="0"/>
    <n v="0"/>
    <n v="0"/>
    <m/>
    <n v="0"/>
    <n v="5690"/>
    <n v="1200"/>
    <n v="6890"/>
    <n v="5000"/>
    <n v="5000"/>
    <n v="0"/>
    <n v="13325"/>
    <n v="23325"/>
    <n v="30215"/>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3"/>
    <s v="Informes y análisis de seguimiento de políticas públicas y compromisos internacionales para la equidad entre hombres y mujeres a entes rectores, gobiernos locales y sistemas de protección de derechos humanos."/>
    <s v="Almuerzos"/>
    <n v="139"/>
    <s v="Ración"/>
    <n v="211"/>
    <n v="3503"/>
    <n v="12"/>
    <s v=" Q  140.00"/>
    <s v="Dirección de Análisis Jurídico y Control de Convencionalidad"/>
    <n v="0"/>
    <m/>
    <m/>
    <m/>
    <m/>
    <m/>
    <m/>
    <m/>
    <m/>
    <m/>
    <m/>
    <m/>
    <m/>
    <m/>
    <m/>
    <m/>
    <n v="4900"/>
    <m/>
    <m/>
    <m/>
    <m/>
    <m/>
    <m/>
    <m/>
    <m/>
    <m/>
    <m/>
    <m/>
    <m/>
    <m/>
    <m/>
    <m/>
    <m/>
    <m/>
    <m/>
    <m/>
    <m/>
    <m/>
    <m/>
    <m/>
    <m/>
    <m/>
    <m/>
    <m/>
    <m/>
    <m/>
    <m/>
    <m/>
    <m/>
    <m/>
    <m/>
    <m/>
    <m/>
    <m/>
    <m/>
    <n v="-4900"/>
    <m/>
    <m/>
    <m/>
    <m/>
    <m/>
    <m/>
    <m/>
    <m/>
    <m/>
    <m/>
    <m/>
    <m/>
    <m/>
    <m/>
    <m/>
    <m/>
    <m/>
    <m/>
    <m/>
    <m/>
    <m/>
    <m/>
    <m/>
    <m/>
    <m/>
    <m/>
    <m/>
    <n v="0"/>
    <m/>
    <m/>
    <m/>
    <m/>
    <n v="0"/>
    <m/>
    <m/>
    <m/>
    <n v="0"/>
    <n v="0"/>
    <m/>
    <m/>
    <m/>
    <m/>
    <n v="0"/>
    <n v="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3"/>
    <s v="Coordinación y asesoría en la articulación de marcos legales y de políticas públicas para garantizar los derechos humanos de las mujeres a la institucionalidad pública."/>
    <s v="Almuerzos"/>
    <n v="50"/>
    <s v="Ración"/>
    <n v="211"/>
    <n v="3503"/>
    <n v="11"/>
    <n v="140"/>
    <s v="Dirección de Análisis Jurídico y Control de Convencionalidad"/>
    <n v="7000"/>
    <m/>
    <m/>
    <m/>
    <m/>
    <m/>
    <m/>
    <m/>
    <m/>
    <m/>
    <m/>
    <m/>
    <m/>
    <m/>
    <m/>
    <m/>
    <m/>
    <m/>
    <m/>
    <n v="-7000"/>
    <m/>
    <m/>
    <m/>
    <m/>
    <m/>
    <m/>
    <m/>
    <m/>
    <m/>
    <m/>
    <m/>
    <m/>
    <m/>
    <m/>
    <m/>
    <m/>
    <m/>
    <m/>
    <m/>
    <m/>
    <m/>
    <m/>
    <m/>
    <m/>
    <m/>
    <m/>
    <m/>
    <m/>
    <m/>
    <m/>
    <m/>
    <m/>
    <m/>
    <m/>
    <m/>
    <m/>
    <m/>
    <m/>
    <m/>
    <m/>
    <m/>
    <m/>
    <m/>
    <m/>
    <m/>
    <m/>
    <m/>
    <m/>
    <m/>
    <m/>
    <m/>
    <m/>
    <m/>
    <m/>
    <m/>
    <m/>
    <m/>
    <m/>
    <m/>
    <m/>
    <m/>
    <m/>
    <m/>
    <n v="0"/>
    <m/>
    <m/>
    <n v="0"/>
    <n v="0"/>
    <n v="0"/>
    <m/>
    <m/>
    <m/>
    <m/>
    <n v="0"/>
    <m/>
    <m/>
    <m/>
    <m/>
    <n v="0"/>
    <n v="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3"/>
    <s v="Coordinación y asesoría en la articulación de marcos legales y de políticas públicas para garantizar los derechos humanos de las mujeres a la institucionalidad pública."/>
    <s v="Desayunos"/>
    <n v="43"/>
    <s v="Ración"/>
    <n v="211"/>
    <n v="5325"/>
    <n v="11"/>
    <n v="110"/>
    <s v="Dirección de Análisis Jurídico y Control de Convencionalidad"/>
    <n v="4730"/>
    <m/>
    <m/>
    <m/>
    <m/>
    <m/>
    <m/>
    <m/>
    <m/>
    <m/>
    <m/>
    <m/>
    <m/>
    <m/>
    <m/>
    <m/>
    <m/>
    <m/>
    <m/>
    <n v="-4730"/>
    <m/>
    <m/>
    <m/>
    <m/>
    <m/>
    <m/>
    <m/>
    <m/>
    <m/>
    <m/>
    <m/>
    <m/>
    <m/>
    <m/>
    <m/>
    <m/>
    <m/>
    <m/>
    <m/>
    <m/>
    <m/>
    <m/>
    <m/>
    <m/>
    <m/>
    <m/>
    <m/>
    <m/>
    <m/>
    <m/>
    <m/>
    <m/>
    <m/>
    <m/>
    <m/>
    <m/>
    <m/>
    <m/>
    <m/>
    <m/>
    <m/>
    <m/>
    <m/>
    <m/>
    <m/>
    <m/>
    <m/>
    <m/>
    <m/>
    <m/>
    <m/>
    <m/>
    <m/>
    <m/>
    <m/>
    <m/>
    <m/>
    <m/>
    <m/>
    <m/>
    <m/>
    <m/>
    <m/>
    <n v="0"/>
    <m/>
    <m/>
    <n v="0"/>
    <n v="0"/>
    <n v="0"/>
    <m/>
    <m/>
    <m/>
    <m/>
    <n v="0"/>
    <m/>
    <m/>
    <m/>
    <m/>
    <n v="0"/>
    <n v="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3"/>
    <s v="Coordinación y asesoría en la articulación de marcos legales y de políticas públicas para garantizar los derechos humanos de las mujeres a la institucionalidad pública."/>
    <s v="Refacción"/>
    <n v="58"/>
    <s v="Ración"/>
    <n v="211"/>
    <n v="3552"/>
    <n v="11"/>
    <n v="90"/>
    <s v="Dirección de Análisis Jurídico y Control de Convencionalidad"/>
    <n v="5220"/>
    <m/>
    <m/>
    <m/>
    <m/>
    <m/>
    <m/>
    <m/>
    <m/>
    <m/>
    <m/>
    <m/>
    <m/>
    <m/>
    <m/>
    <m/>
    <m/>
    <m/>
    <m/>
    <n v="-5220"/>
    <m/>
    <m/>
    <m/>
    <m/>
    <m/>
    <m/>
    <m/>
    <m/>
    <m/>
    <m/>
    <m/>
    <m/>
    <m/>
    <m/>
    <m/>
    <m/>
    <m/>
    <m/>
    <m/>
    <m/>
    <m/>
    <m/>
    <m/>
    <m/>
    <m/>
    <m/>
    <m/>
    <m/>
    <m/>
    <m/>
    <m/>
    <m/>
    <m/>
    <m/>
    <m/>
    <m/>
    <m/>
    <m/>
    <m/>
    <m/>
    <m/>
    <m/>
    <m/>
    <m/>
    <m/>
    <m/>
    <m/>
    <m/>
    <m/>
    <m/>
    <m/>
    <m/>
    <m/>
    <m/>
    <m/>
    <m/>
    <m/>
    <m/>
    <m/>
    <m/>
    <m/>
    <m/>
    <m/>
    <n v="0"/>
    <m/>
    <m/>
    <m/>
    <m/>
    <n v="0"/>
    <m/>
    <m/>
    <n v="0"/>
    <m/>
    <n v="0"/>
    <m/>
    <m/>
    <n v="0"/>
    <m/>
    <n v="0"/>
    <n v="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3"/>
    <s v="Coordinación y asesoría en la articulación de marcos legales y de políticas públicas para garantizar los derechos humanos de las mujeres a la institucionalidad pública."/>
    <s v="Almuerzos"/>
    <n v="58"/>
    <s v="Ración"/>
    <n v="211"/>
    <n v="3552"/>
    <n v="12"/>
    <s v=" Q  90.00"/>
    <s v="Dirección de Análisis Jurídico y Control de Convencionalidad"/>
    <n v="0"/>
    <m/>
    <n v="0"/>
    <m/>
    <m/>
    <n v="0"/>
    <m/>
    <m/>
    <m/>
    <m/>
    <n v="0"/>
    <m/>
    <m/>
    <m/>
    <n v="0"/>
    <m/>
    <n v="7830"/>
    <m/>
    <m/>
    <m/>
    <m/>
    <m/>
    <m/>
    <m/>
    <m/>
    <m/>
    <m/>
    <m/>
    <m/>
    <m/>
    <m/>
    <m/>
    <m/>
    <m/>
    <m/>
    <m/>
    <m/>
    <m/>
    <m/>
    <m/>
    <m/>
    <m/>
    <m/>
    <m/>
    <m/>
    <m/>
    <m/>
    <m/>
    <m/>
    <m/>
    <m/>
    <m/>
    <m/>
    <m/>
    <m/>
    <m/>
    <n v="10195"/>
    <m/>
    <m/>
    <m/>
    <m/>
    <m/>
    <m/>
    <m/>
    <m/>
    <m/>
    <m/>
    <m/>
    <m/>
    <m/>
    <m/>
    <m/>
    <m/>
    <m/>
    <m/>
    <m/>
    <m/>
    <m/>
    <m/>
    <m/>
    <m/>
    <m/>
    <m/>
    <n v="18025"/>
    <m/>
    <m/>
    <n v="750"/>
    <n v="0"/>
    <n v="750"/>
    <m/>
    <n v="1900"/>
    <n v="1625"/>
    <n v="3250"/>
    <n v="6775"/>
    <n v="3000"/>
    <n v="7500"/>
    <m/>
    <m/>
    <n v="10500"/>
    <n v="18025"/>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3"/>
    <s v="Informes de representación del Estado en materia de Derechos Humanos de las Mujeres ante mecanismos nacionales e internacionales"/>
    <m/>
    <m/>
    <m/>
    <n v="131"/>
    <m/>
    <n v="11"/>
    <m/>
    <s v="Dirección de Análisis Jurídico y Control de Convencionalidad"/>
    <n v="0"/>
    <m/>
    <m/>
    <m/>
    <m/>
    <m/>
    <m/>
    <m/>
    <m/>
    <m/>
    <m/>
    <m/>
    <m/>
    <m/>
    <m/>
    <m/>
    <m/>
    <m/>
    <n v="83000"/>
    <m/>
    <m/>
    <m/>
    <m/>
    <m/>
    <m/>
    <m/>
    <m/>
    <m/>
    <m/>
    <m/>
    <m/>
    <m/>
    <m/>
    <m/>
    <m/>
    <m/>
    <m/>
    <m/>
    <m/>
    <m/>
    <m/>
    <m/>
    <m/>
    <m/>
    <m/>
    <m/>
    <m/>
    <m/>
    <m/>
    <m/>
    <m/>
    <m/>
    <m/>
    <m/>
    <m/>
    <m/>
    <m/>
    <m/>
    <m/>
    <m/>
    <m/>
    <m/>
    <m/>
    <m/>
    <m/>
    <n v="-23000"/>
    <m/>
    <m/>
    <m/>
    <m/>
    <m/>
    <m/>
    <m/>
    <m/>
    <m/>
    <m/>
    <m/>
    <m/>
    <m/>
    <m/>
    <m/>
    <m/>
    <m/>
    <n v="60000"/>
    <m/>
    <n v="2314"/>
    <n v="23117"/>
    <n v="0"/>
    <n v="25431"/>
    <n v="2684"/>
    <m/>
    <m/>
    <n v="5500"/>
    <n v="8184"/>
    <n v="0"/>
    <m/>
    <n v="26385"/>
    <m/>
    <n v="26385"/>
    <n v="60000"/>
    <s v="SI"/>
    <n v="0"/>
  </r>
  <r>
    <s v="002 Gestión de políticas públicas para la equidad e igualdad entre hombres y mujeres en el marco de control de convencionalidad"/>
    <s v="Entidades públicas y espacios estratégicos con asesoría y acompañamiento técnico para la gestión de políticas públicas, la comunicación y generación de estadísticas con enfoque de control de convencionalidad."/>
    <x v="3"/>
    <s v="Informes de representación del Estado en materia de Derechos Humanos de las Mujeres ante mecanismos nacionales e internacionales"/>
    <m/>
    <m/>
    <m/>
    <n v="141"/>
    <m/>
    <n v="11"/>
    <m/>
    <s v="Dirección de Análisis Jurídico y Control de Convencionalidad"/>
    <n v="0"/>
    <m/>
    <m/>
    <m/>
    <m/>
    <m/>
    <m/>
    <m/>
    <m/>
    <m/>
    <m/>
    <m/>
    <m/>
    <m/>
    <m/>
    <m/>
    <m/>
    <m/>
    <n v="50000"/>
    <m/>
    <m/>
    <m/>
    <m/>
    <m/>
    <m/>
    <m/>
    <m/>
    <m/>
    <m/>
    <m/>
    <m/>
    <m/>
    <m/>
    <m/>
    <m/>
    <m/>
    <m/>
    <m/>
    <m/>
    <m/>
    <m/>
    <m/>
    <m/>
    <m/>
    <m/>
    <m/>
    <m/>
    <m/>
    <m/>
    <m/>
    <m/>
    <m/>
    <m/>
    <m/>
    <m/>
    <m/>
    <m/>
    <m/>
    <m/>
    <m/>
    <m/>
    <m/>
    <m/>
    <m/>
    <m/>
    <m/>
    <m/>
    <m/>
    <m/>
    <m/>
    <m/>
    <m/>
    <m/>
    <m/>
    <m/>
    <m/>
    <m/>
    <m/>
    <m/>
    <m/>
    <m/>
    <m/>
    <m/>
    <n v="50000"/>
    <m/>
    <m/>
    <n v="6750"/>
    <n v="0"/>
    <n v="6750"/>
    <m/>
    <m/>
    <m/>
    <n v="17449"/>
    <n v="17449"/>
    <n v="0"/>
    <m/>
    <n v="25801"/>
    <m/>
    <n v="25801"/>
    <n v="50000"/>
    <s v="SI"/>
    <n v="0"/>
  </r>
  <r>
    <m/>
    <m/>
    <x v="4"/>
    <m/>
    <m/>
    <m/>
    <m/>
    <m/>
    <m/>
    <m/>
    <m/>
    <m/>
    <m/>
    <m/>
    <m/>
    <m/>
    <m/>
    <m/>
    <m/>
    <m/>
    <m/>
    <m/>
    <m/>
    <m/>
    <m/>
    <m/>
    <m/>
    <m/>
    <m/>
    <m/>
    <m/>
    <m/>
    <m/>
    <m/>
    <m/>
    <m/>
    <m/>
    <m/>
    <m/>
    <m/>
    <m/>
    <m/>
    <m/>
    <m/>
    <m/>
    <m/>
    <m/>
    <m/>
    <m/>
    <m/>
    <m/>
    <m/>
    <m/>
    <m/>
    <m/>
    <m/>
    <m/>
    <m/>
    <m/>
    <m/>
    <m/>
    <m/>
    <m/>
    <m/>
    <m/>
    <m/>
    <m/>
    <m/>
    <m/>
    <m/>
    <m/>
    <m/>
    <m/>
    <m/>
    <m/>
    <m/>
    <m/>
    <m/>
    <m/>
    <m/>
    <m/>
    <m/>
    <m/>
    <m/>
    <m/>
    <m/>
    <m/>
    <m/>
    <m/>
    <m/>
    <m/>
    <m/>
    <m/>
    <m/>
    <m/>
    <n v="41356558"/>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1" cacheId="0" autoFormatId="1" applyNumberFormats="0" applyBorderFormats="0" applyFontFormats="0" applyPatternFormats="0" applyAlignmentFormats="0" applyWidthHeightFormats="1" dataCaption="Valores" updatedVersion="8" minRefreshableVersion="3" createdVersion="8" useAutoFormatting="1" indent="0" outline="1" outlineData="1" showDrill="1" multipleFieldFilters="0">
  <location ref="A3:B9" firstHeaderRow="1" firstDataRow="1" firstDataCol="1"/>
  <pivotFields count="114">
    <pivotField showAll="0"/>
    <pivotField showAll="0"/>
    <pivotField axis="axisRow" showAll="0">
      <items count="6">
        <item x="0"/>
        <item x="2"/>
        <item x="1"/>
        <item x="3"/>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numFmtId="180"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6">
    <i>
      <x/>
    </i>
    <i>
      <x v="1"/>
    </i>
    <i>
      <x v="2"/>
    </i>
    <i>
      <x v="3"/>
    </i>
    <i>
      <x v="4"/>
    </i>
    <i t="grand">
      <x/>
    </i>
  </rowItems>
  <colItems count="1">
    <i/>
  </colItems>
  <dataFields count="1">
    <dataField name="Suma de Presupuesto vigente 2025" fld="95" baseField="0" baseItem="0" numFmtId="180"/>
  </dataFields>
  <formats count="1">
    <format dxfId="0">
      <pivotArea dataOnly="0" labelOnly="1" fieldPosition="0">
        <references count="1">
          <reference field="2" count="0"/>
        </references>
      </pivotArea>
    </format>
  </format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comments" Target="../comments2.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Hoja1">
    <tabColor theme="3" tint="0.399853511154515"/>
  </sheetPr>
  <dimension ref="A1:BP121"/>
  <sheetViews>
    <sheetView showGridLines="0" zoomScale="70" zoomScaleNormal="70" zoomScaleSheetLayoutView="90" topLeftCell="A3" workbookViewId="0">
      <selection activeCell="B6" sqref="B6:F6"/>
    </sheetView>
  </sheetViews>
  <sheetFormatPr defaultColWidth="11.4285714285714" defaultRowHeight="12.75"/>
  <cols>
    <col min="1" max="2" width="11.4285714285714" style="1972"/>
    <col min="3" max="3" width="12.2857142857143" style="1972" customWidth="1"/>
    <col min="4" max="4" width="20.5714285714286" style="1972" customWidth="1"/>
    <col min="5" max="5" width="22.2857142857143" style="1972" customWidth="1"/>
    <col min="6" max="6" width="16.4285714285714" style="1972" customWidth="1"/>
    <col min="7" max="7" width="10.8571428571429" style="1972" customWidth="1"/>
    <col min="8" max="8" width="9.57142857142857" style="1972" customWidth="1"/>
    <col min="9" max="9" width="14.7142857142857" style="1972" customWidth="1"/>
    <col min="10" max="10" width="15.2857142857143" style="1972" customWidth="1"/>
    <col min="11" max="11" width="18" style="1972" customWidth="1"/>
    <col min="12" max="12" width="21.7142857142857" style="1972" customWidth="1"/>
    <col min="13" max="16384" width="11.4285714285714" style="1972"/>
  </cols>
  <sheetData>
    <row r="1" s="1970" customFormat="1" ht="22.5" customHeight="1" spans="4:49">
      <c r="D1" s="1973" t="s">
        <v>0</v>
      </c>
      <c r="E1" s="1973"/>
      <c r="F1" s="1973"/>
      <c r="G1" s="1973"/>
      <c r="H1" s="1973"/>
      <c r="I1" s="1973"/>
      <c r="J1" s="1973"/>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c r="AN1" s="1987"/>
      <c r="AO1" s="1987"/>
      <c r="AP1" s="1987"/>
      <c r="AQ1" s="1987"/>
      <c r="AR1" s="1987"/>
      <c r="AS1" s="1987"/>
      <c r="AT1" s="1987"/>
      <c r="AU1" s="1987"/>
      <c r="AV1" s="1987"/>
      <c r="AW1" s="1987"/>
    </row>
    <row r="2" s="1970" customFormat="1" ht="76.5" customHeight="1" spans="4:49">
      <c r="D2" s="1973"/>
      <c r="E2" s="1973"/>
      <c r="F2" s="1973"/>
      <c r="G2" s="1973"/>
      <c r="H2" s="1973"/>
      <c r="I2" s="1973"/>
      <c r="J2" s="1973"/>
      <c r="L2"/>
      <c r="N2" s="1987"/>
      <c r="O2" s="1987"/>
      <c r="P2" s="1987"/>
      <c r="Q2" s="1987"/>
      <c r="R2" s="1987"/>
      <c r="S2" s="1987"/>
      <c r="T2" s="1987"/>
      <c r="U2" s="1987"/>
      <c r="V2" s="1987"/>
      <c r="W2" s="1987"/>
      <c r="X2" s="1987"/>
      <c r="Y2" s="1987"/>
      <c r="Z2" s="1987"/>
      <c r="AA2" s="1987"/>
      <c r="AB2" s="1987"/>
      <c r="AC2" s="1987"/>
      <c r="AD2" s="1987"/>
      <c r="AE2" s="1987"/>
      <c r="AF2" s="1987"/>
      <c r="AG2" s="1987"/>
      <c r="AH2" s="1987"/>
      <c r="AI2" s="1987"/>
      <c r="AJ2" s="1987"/>
      <c r="AK2" s="1987"/>
      <c r="AL2" s="1987"/>
      <c r="AM2" s="1987"/>
      <c r="AN2" s="1987"/>
      <c r="AO2" s="1987"/>
      <c r="AP2" s="1987"/>
      <c r="AQ2" s="1987"/>
      <c r="AR2" s="1987"/>
      <c r="AS2" s="1987"/>
      <c r="AT2" s="1987"/>
      <c r="AU2" s="1987"/>
      <c r="AV2" s="1987"/>
      <c r="AW2" s="1987"/>
    </row>
    <row r="3" s="1970" customFormat="1" ht="23.25" spans="14:49">
      <c r="N3" s="1987"/>
      <c r="O3" s="1987"/>
      <c r="P3" s="1987"/>
      <c r="Q3" s="1987"/>
      <c r="R3" s="1987"/>
      <c r="S3" s="1987"/>
      <c r="T3" s="1987"/>
      <c r="U3" s="1987"/>
      <c r="V3" s="1987"/>
      <c r="W3" s="1987"/>
      <c r="X3" s="1987"/>
      <c r="Y3" s="1987"/>
      <c r="Z3" s="1987"/>
      <c r="AA3" s="1987"/>
      <c r="AB3" s="1987"/>
      <c r="AC3" s="1987"/>
      <c r="AD3" s="1987"/>
      <c r="AE3" s="1987"/>
      <c r="AF3" s="1987"/>
      <c r="AG3" s="1987"/>
      <c r="AH3" s="1987"/>
      <c r="AI3" s="1987"/>
      <c r="AJ3" s="1987"/>
      <c r="AK3" s="1987"/>
      <c r="AL3" s="1987"/>
      <c r="AM3" s="1987"/>
      <c r="AN3" s="1987"/>
      <c r="AO3" s="1987"/>
      <c r="AP3" s="1987"/>
      <c r="AQ3" s="1987"/>
      <c r="AR3" s="1987"/>
      <c r="AS3" s="1987"/>
      <c r="AT3" s="1987"/>
      <c r="AU3" s="1987"/>
      <c r="AV3" s="1987"/>
      <c r="AW3" s="1987"/>
    </row>
    <row r="4" s="1970" customFormat="1" ht="23.25" spans="14:49">
      <c r="N4" s="1987"/>
      <c r="O4" s="1987"/>
      <c r="P4" s="1987"/>
      <c r="Q4" s="1987"/>
      <c r="R4" s="1987"/>
      <c r="S4" s="1987"/>
      <c r="T4" s="1987"/>
      <c r="U4" s="1987"/>
      <c r="V4" s="1987"/>
      <c r="W4" s="1987"/>
      <c r="X4" s="1987"/>
      <c r="Y4" s="1987"/>
      <c r="Z4" s="1987"/>
      <c r="AA4" s="1987"/>
      <c r="AB4" s="1987"/>
      <c r="AC4" s="1987"/>
      <c r="AD4" s="1987"/>
      <c r="AE4" s="1987"/>
      <c r="AF4" s="1987"/>
      <c r="AG4" s="1987"/>
      <c r="AH4" s="1987"/>
      <c r="AI4" s="1987"/>
      <c r="AJ4" s="1987"/>
      <c r="AK4" s="1987"/>
      <c r="AL4" s="1987"/>
      <c r="AM4" s="1987"/>
      <c r="AN4" s="1987"/>
      <c r="AO4" s="1987"/>
      <c r="AP4" s="1987"/>
      <c r="AQ4" s="1987"/>
      <c r="AR4" s="1987"/>
      <c r="AS4" s="1987"/>
      <c r="AT4" s="1987"/>
      <c r="AU4" s="1987"/>
      <c r="AV4" s="1987"/>
      <c r="AW4" s="1987"/>
    </row>
    <row r="5" s="1970" customFormat="1" ht="23.25" spans="14:49">
      <c r="N5" s="1987"/>
      <c r="O5" s="1987"/>
      <c r="P5" s="1987"/>
      <c r="Q5" s="1987"/>
      <c r="R5" s="1987"/>
      <c r="S5" s="1987"/>
      <c r="T5" s="1987"/>
      <c r="U5" s="1987"/>
      <c r="V5" s="1987"/>
      <c r="W5" s="1987"/>
      <c r="X5" s="1987"/>
      <c r="Y5" s="1987"/>
      <c r="Z5" s="1987"/>
      <c r="AA5" s="1987"/>
      <c r="AB5" s="1987"/>
      <c r="AC5" s="1987"/>
      <c r="AD5" s="1987"/>
      <c r="AE5" s="1987"/>
      <c r="AF5" s="1987"/>
      <c r="AG5" s="1987"/>
      <c r="AH5" s="1987"/>
      <c r="AI5" s="1987"/>
      <c r="AJ5" s="1987"/>
      <c r="AK5" s="1987"/>
      <c r="AL5" s="1987"/>
      <c r="AM5" s="1987"/>
      <c r="AN5" s="1987"/>
      <c r="AO5" s="1987"/>
      <c r="AP5" s="1987"/>
      <c r="AQ5" s="1987"/>
      <c r="AR5" s="1987"/>
      <c r="AS5" s="1987"/>
      <c r="AT5" s="1987"/>
      <c r="AU5" s="1987"/>
      <c r="AV5" s="1987"/>
      <c r="AW5" s="1987"/>
    </row>
    <row r="6" s="1970" customFormat="1" ht="141.75" customHeight="1" spans="2:49">
      <c r="B6" s="1974" t="s">
        <v>1</v>
      </c>
      <c r="C6" s="1974"/>
      <c r="D6" s="1974"/>
      <c r="E6" s="1974"/>
      <c r="F6" s="1974"/>
      <c r="G6" s="1975"/>
      <c r="H6" s="1974" t="s">
        <v>2</v>
      </c>
      <c r="I6" s="1974"/>
      <c r="J6" s="1974"/>
      <c r="K6" s="1974"/>
      <c r="L6" s="1974"/>
      <c r="M6" s="1988"/>
      <c r="N6" s="1989"/>
      <c r="O6" s="1989"/>
      <c r="P6" s="1989"/>
      <c r="Q6" s="1989"/>
      <c r="R6" s="1989"/>
      <c r="S6" s="1989"/>
      <c r="T6" s="1989"/>
      <c r="U6" s="1989"/>
      <c r="V6" s="1987"/>
      <c r="W6" s="1987"/>
      <c r="X6" s="1987"/>
      <c r="Y6" s="1987"/>
      <c r="Z6" s="1987"/>
      <c r="AA6" s="1987"/>
      <c r="AB6" s="1987"/>
      <c r="AC6" s="1987"/>
      <c r="AD6" s="1987"/>
      <c r="AE6" s="1987"/>
      <c r="AF6" s="1987"/>
      <c r="AG6" s="1987"/>
      <c r="AH6" s="1987"/>
      <c r="AI6" s="1987"/>
      <c r="AJ6" s="1987"/>
      <c r="AK6" s="1987"/>
      <c r="AL6" s="1987"/>
      <c r="AM6" s="1987"/>
      <c r="AN6" s="1987"/>
      <c r="AO6" s="1987"/>
      <c r="AP6" s="1987"/>
      <c r="AQ6" s="1987"/>
      <c r="AR6" s="1987"/>
      <c r="AS6" s="1987"/>
      <c r="AT6" s="1987"/>
      <c r="AU6" s="1987"/>
      <c r="AV6" s="1987"/>
      <c r="AW6" s="1987"/>
    </row>
    <row r="7" s="1970" customFormat="1" ht="28.5" spans="3:49">
      <c r="C7" s="1976"/>
      <c r="D7" s="1976"/>
      <c r="E7" s="1976"/>
      <c r="F7" s="1976"/>
      <c r="G7" s="1976"/>
      <c r="H7" s="1976"/>
      <c r="I7" s="1976"/>
      <c r="J7" s="1976"/>
      <c r="N7" s="1987"/>
      <c r="O7" s="1987"/>
      <c r="P7" s="1987"/>
      <c r="Q7" s="1987"/>
      <c r="R7" s="1987"/>
      <c r="S7" s="1987"/>
      <c r="T7" s="1987"/>
      <c r="U7" s="1987"/>
      <c r="V7" s="1987"/>
      <c r="W7" s="1987"/>
      <c r="X7" s="1987"/>
      <c r="Y7" s="1987"/>
      <c r="Z7" s="1987"/>
      <c r="AA7" s="1987"/>
      <c r="AB7" s="1987"/>
      <c r="AC7" s="1987"/>
      <c r="AD7" s="1987"/>
      <c r="AE7" s="1987"/>
      <c r="AF7" s="1987"/>
      <c r="AG7" s="1987"/>
      <c r="AH7" s="1987"/>
      <c r="AI7" s="1987"/>
      <c r="AJ7" s="1987"/>
      <c r="AK7" s="1987"/>
      <c r="AL7" s="1987"/>
      <c r="AM7" s="1987"/>
      <c r="AN7" s="1987"/>
      <c r="AO7" s="1987"/>
      <c r="AP7" s="1987"/>
      <c r="AQ7" s="1987"/>
      <c r="AR7" s="1987"/>
      <c r="AS7" s="1987"/>
      <c r="AT7" s="1987"/>
      <c r="AU7" s="1987"/>
      <c r="AV7" s="1987"/>
      <c r="AW7" s="1987"/>
    </row>
    <row r="8" s="1970" customFormat="1" ht="28.5" spans="3:49">
      <c r="C8" s="1976"/>
      <c r="D8" s="1976"/>
      <c r="E8" s="1976"/>
      <c r="F8" s="1976"/>
      <c r="G8" s="1976"/>
      <c r="H8" s="1976"/>
      <c r="I8" s="1976"/>
      <c r="J8" s="1976"/>
      <c r="N8" s="1987"/>
      <c r="O8" s="1987"/>
      <c r="P8" s="1987"/>
      <c r="Q8" s="1987"/>
      <c r="R8" s="1987"/>
      <c r="S8" s="1987"/>
      <c r="T8" s="1987"/>
      <c r="U8" s="1987"/>
      <c r="V8" s="1987"/>
      <c r="W8" s="1987"/>
      <c r="X8" s="1987"/>
      <c r="Y8" s="1987"/>
      <c r="Z8" s="1987"/>
      <c r="AA8" s="1987"/>
      <c r="AB8" s="1987"/>
      <c r="AC8" s="1987"/>
      <c r="AD8" s="1987"/>
      <c r="AE8" s="1987"/>
      <c r="AF8" s="1987"/>
      <c r="AG8" s="1987"/>
      <c r="AH8" s="1987"/>
      <c r="AI8" s="1987"/>
      <c r="AJ8" s="1987"/>
      <c r="AK8" s="1987"/>
      <c r="AL8" s="1987"/>
      <c r="AM8" s="1987"/>
      <c r="AN8" s="1987"/>
      <c r="AO8" s="1987"/>
      <c r="AP8" s="1987"/>
      <c r="AQ8" s="1987"/>
      <c r="AR8" s="1987"/>
      <c r="AS8" s="1987"/>
      <c r="AT8" s="1987"/>
      <c r="AU8" s="1987"/>
      <c r="AV8" s="1987"/>
      <c r="AW8" s="1987"/>
    </row>
    <row r="9" s="1971" customFormat="1" ht="27" customHeight="1" spans="2:49">
      <c r="B9" s="1977" t="s">
        <v>3</v>
      </c>
      <c r="C9" s="1977"/>
      <c r="D9" s="1977"/>
      <c r="E9" s="1977"/>
      <c r="F9" s="1977"/>
      <c r="G9" s="1978"/>
      <c r="H9" s="1977" t="s">
        <v>4</v>
      </c>
      <c r="I9" s="1977"/>
      <c r="J9" s="1977"/>
      <c r="K9" s="1977"/>
      <c r="L9" s="1977"/>
      <c r="N9" s="1990"/>
      <c r="O9" s="1990"/>
      <c r="P9" s="1990"/>
      <c r="Q9" s="1990"/>
      <c r="R9" s="1990"/>
      <c r="S9" s="1990"/>
      <c r="T9" s="1990"/>
      <c r="U9" s="1990"/>
      <c r="V9" s="1990"/>
      <c r="W9" s="1990"/>
      <c r="X9" s="1990"/>
      <c r="Y9" s="1990"/>
      <c r="Z9" s="1990"/>
      <c r="AA9" s="1990"/>
      <c r="AB9" s="1990"/>
      <c r="AC9" s="1990"/>
      <c r="AD9" s="1990"/>
      <c r="AE9" s="1990"/>
      <c r="AF9" s="1990"/>
      <c r="AG9" s="1990"/>
      <c r="AH9" s="1990"/>
      <c r="AI9" s="1990"/>
      <c r="AJ9" s="1990"/>
      <c r="AK9" s="1990"/>
      <c r="AL9" s="1990"/>
      <c r="AM9" s="1990"/>
      <c r="AN9" s="1990"/>
      <c r="AO9" s="1990"/>
      <c r="AP9" s="1990"/>
      <c r="AQ9" s="1990"/>
      <c r="AR9" s="1990"/>
      <c r="AS9" s="1990"/>
      <c r="AT9" s="1990"/>
      <c r="AU9" s="1990"/>
      <c r="AV9" s="1990"/>
      <c r="AW9" s="1990"/>
    </row>
    <row r="10" s="1971" customFormat="1" ht="27" customHeight="1" spans="2:49">
      <c r="B10" s="1979" t="s">
        <v>5</v>
      </c>
      <c r="C10" s="1979"/>
      <c r="D10" s="1978"/>
      <c r="E10" s="1978"/>
      <c r="F10" s="1978"/>
      <c r="G10" s="1978"/>
      <c r="H10" s="1977" t="s">
        <v>6</v>
      </c>
      <c r="I10" s="1977"/>
      <c r="J10" s="1977"/>
      <c r="K10" s="1977"/>
      <c r="L10" s="1977"/>
      <c r="N10" s="1990"/>
      <c r="O10" s="1990"/>
      <c r="P10" s="1990"/>
      <c r="Q10" s="1990"/>
      <c r="R10" s="1990"/>
      <c r="S10" s="1990"/>
      <c r="T10" s="1990"/>
      <c r="U10" s="1990"/>
      <c r="V10" s="1990"/>
      <c r="W10" s="1990"/>
      <c r="X10" s="1990"/>
      <c r="Y10" s="1990"/>
      <c r="Z10" s="1990"/>
      <c r="AA10" s="1990"/>
      <c r="AB10" s="1990"/>
      <c r="AC10" s="1990"/>
      <c r="AD10" s="1990"/>
      <c r="AE10" s="1990"/>
      <c r="AF10" s="1990"/>
      <c r="AG10" s="1990"/>
      <c r="AH10" s="1990"/>
      <c r="AI10" s="1990"/>
      <c r="AJ10" s="1990"/>
      <c r="AK10" s="1990"/>
      <c r="AL10" s="1990"/>
      <c r="AM10" s="1990"/>
      <c r="AN10" s="1990"/>
      <c r="AO10" s="1990"/>
      <c r="AP10" s="1990"/>
      <c r="AQ10" s="1990"/>
      <c r="AR10" s="1990"/>
      <c r="AS10" s="1990"/>
      <c r="AT10" s="1990"/>
      <c r="AU10" s="1990"/>
      <c r="AV10" s="1990"/>
      <c r="AW10" s="1990"/>
    </row>
    <row r="11" s="1971" customFormat="1" ht="27" customHeight="1" spans="2:49">
      <c r="B11" s="1978"/>
      <c r="C11" s="1978"/>
      <c r="D11" s="1978"/>
      <c r="E11" s="1978"/>
      <c r="F11" s="1978"/>
      <c r="G11" s="1978"/>
      <c r="H11" s="1978"/>
      <c r="I11" s="1978"/>
      <c r="J11" s="1978"/>
      <c r="L11" s="1979" t="s">
        <v>7</v>
      </c>
      <c r="M11" s="1979"/>
      <c r="N11" s="1990"/>
      <c r="O11" s="1990"/>
      <c r="P11" s="1990"/>
      <c r="Q11" s="1990"/>
      <c r="R11" s="1990"/>
      <c r="S11" s="1990"/>
      <c r="T11" s="1990"/>
      <c r="U11" s="1990"/>
      <c r="V11" s="1990"/>
      <c r="W11" s="1990"/>
      <c r="X11" s="1990"/>
      <c r="Y11" s="1990"/>
      <c r="Z11" s="1990"/>
      <c r="AA11" s="1990"/>
      <c r="AB11" s="1990"/>
      <c r="AC11" s="1990"/>
      <c r="AD11" s="1990"/>
      <c r="AE11" s="1990"/>
      <c r="AF11" s="1990"/>
      <c r="AG11" s="1990"/>
      <c r="AH11" s="1990"/>
      <c r="AI11" s="1990"/>
      <c r="AJ11" s="1990"/>
      <c r="AK11" s="1990"/>
      <c r="AL11" s="1990"/>
      <c r="AM11" s="1990"/>
      <c r="AN11" s="1990"/>
      <c r="AO11" s="1990"/>
      <c r="AP11" s="1990"/>
      <c r="AQ11" s="1990"/>
      <c r="AR11" s="1990"/>
      <c r="AS11" s="1990"/>
      <c r="AT11" s="1990"/>
      <c r="AU11" s="1990"/>
      <c r="AV11" s="1990"/>
      <c r="AW11" s="1990"/>
    </row>
    <row r="12" s="1971" customFormat="1" ht="23.25" spans="2:49">
      <c r="B12" s="1980"/>
      <c r="C12" s="1981"/>
      <c r="D12" s="1980"/>
      <c r="E12" s="1980"/>
      <c r="F12" s="1980"/>
      <c r="G12" s="1980"/>
      <c r="H12" s="1980"/>
      <c r="I12" s="1980"/>
      <c r="J12" s="1980"/>
      <c r="N12" s="1990"/>
      <c r="O12" s="1990"/>
      <c r="P12" s="1990"/>
      <c r="Q12" s="1990"/>
      <c r="R12" s="1990"/>
      <c r="S12" s="1990"/>
      <c r="T12" s="1990"/>
      <c r="U12" s="1990"/>
      <c r="V12" s="1990"/>
      <c r="W12" s="1990"/>
      <c r="X12" s="1990"/>
      <c r="Y12" s="1990"/>
      <c r="Z12" s="1990"/>
      <c r="AA12" s="1990"/>
      <c r="AB12" s="1990"/>
      <c r="AC12" s="1990"/>
      <c r="AD12" s="1990"/>
      <c r="AE12" s="1990"/>
      <c r="AF12" s="1990"/>
      <c r="AG12" s="1990"/>
      <c r="AH12" s="1990"/>
      <c r="AI12" s="1990"/>
      <c r="AJ12" s="1990"/>
      <c r="AK12" s="1990"/>
      <c r="AL12" s="1990"/>
      <c r="AM12" s="1990"/>
      <c r="AN12" s="1990"/>
      <c r="AO12" s="1990"/>
      <c r="AP12" s="1990"/>
      <c r="AQ12" s="1990"/>
      <c r="AR12" s="1990"/>
      <c r="AS12" s="1990"/>
      <c r="AT12" s="1990"/>
      <c r="AU12" s="1990"/>
      <c r="AV12" s="1990"/>
      <c r="AW12" s="1990"/>
    </row>
    <row r="13" s="1971" customFormat="1" ht="23.25" spans="2:49">
      <c r="B13" s="1980"/>
      <c r="C13" s="1981"/>
      <c r="D13" s="1980"/>
      <c r="E13" s="1980"/>
      <c r="F13" s="1980"/>
      <c r="G13" s="1980"/>
      <c r="H13" s="1980"/>
      <c r="I13" s="1980"/>
      <c r="J13" s="1980"/>
      <c r="N13" s="1990"/>
      <c r="O13" s="1990"/>
      <c r="P13" s="1990"/>
      <c r="Q13" s="1990"/>
      <c r="R13" s="1990"/>
      <c r="S13" s="1990"/>
      <c r="T13" s="1990"/>
      <c r="U13" s="1990"/>
      <c r="V13" s="1990"/>
      <c r="W13" s="1990"/>
      <c r="X13" s="1990"/>
      <c r="Y13" s="1990"/>
      <c r="Z13" s="1990"/>
      <c r="AA13" s="1990"/>
      <c r="AB13" s="1990"/>
      <c r="AC13" s="1990"/>
      <c r="AD13" s="1990"/>
      <c r="AE13" s="1990"/>
      <c r="AF13" s="1990"/>
      <c r="AG13" s="1990"/>
      <c r="AH13" s="1990"/>
      <c r="AI13" s="1990"/>
      <c r="AJ13" s="1990"/>
      <c r="AK13" s="1990"/>
      <c r="AL13" s="1990"/>
      <c r="AM13" s="1990"/>
      <c r="AN13" s="1990"/>
      <c r="AO13" s="1990"/>
      <c r="AP13" s="1990"/>
      <c r="AQ13" s="1990"/>
      <c r="AR13" s="1990"/>
      <c r="AS13" s="1990"/>
      <c r="AT13" s="1990"/>
      <c r="AU13" s="1990"/>
      <c r="AV13" s="1990"/>
      <c r="AW13" s="1990"/>
    </row>
    <row r="14" s="1971" customFormat="1" ht="23.25" spans="2:49">
      <c r="B14" s="1982" t="s">
        <v>8</v>
      </c>
      <c r="C14" s="1982"/>
      <c r="D14" s="1982"/>
      <c r="E14" s="1982"/>
      <c r="F14" s="1982"/>
      <c r="G14" s="1982"/>
      <c r="H14" s="1982"/>
      <c r="I14" s="1982"/>
      <c r="J14" s="1982"/>
      <c r="K14" s="1982"/>
      <c r="L14" s="1982"/>
      <c r="N14" s="1990"/>
      <c r="O14" s="1990"/>
      <c r="P14" s="1990"/>
      <c r="Q14" s="1990"/>
      <c r="R14" s="1990"/>
      <c r="S14" s="1990"/>
      <c r="T14" s="1990"/>
      <c r="U14" s="1990"/>
      <c r="V14" s="1990"/>
      <c r="W14" s="1990"/>
      <c r="X14" s="1990"/>
      <c r="Y14" s="1990"/>
      <c r="Z14" s="1990"/>
      <c r="AA14" s="1990"/>
      <c r="AB14" s="1990"/>
      <c r="AC14" s="1990"/>
      <c r="AD14" s="1990"/>
      <c r="AE14" s="1990"/>
      <c r="AF14" s="1990"/>
      <c r="AG14" s="1990"/>
      <c r="AH14" s="1990"/>
      <c r="AI14" s="1990"/>
      <c r="AJ14" s="1990"/>
      <c r="AK14" s="1990"/>
      <c r="AL14" s="1990"/>
      <c r="AM14" s="1990"/>
      <c r="AN14" s="1990"/>
      <c r="AO14" s="1990"/>
      <c r="AP14" s="1990"/>
      <c r="AQ14" s="1990"/>
      <c r="AR14" s="1990"/>
      <c r="AS14" s="1990"/>
      <c r="AT14" s="1990"/>
      <c r="AU14" s="1990"/>
      <c r="AV14" s="1990"/>
      <c r="AW14" s="1990"/>
    </row>
    <row r="15" s="1971" customFormat="1" ht="23.25" spans="14:49">
      <c r="N15" s="1990"/>
      <c r="O15" s="1990"/>
      <c r="P15" s="1990"/>
      <c r="Q15" s="1990"/>
      <c r="R15" s="1990"/>
      <c r="S15" s="1990"/>
      <c r="T15" s="1990"/>
      <c r="U15" s="1990"/>
      <c r="V15" s="1990"/>
      <c r="W15" s="1990"/>
      <c r="X15" s="1990"/>
      <c r="Y15" s="1990"/>
      <c r="Z15" s="1990"/>
      <c r="AA15" s="1990"/>
      <c r="AB15" s="1990"/>
      <c r="AC15" s="1990"/>
      <c r="AD15" s="1990"/>
      <c r="AE15" s="1990"/>
      <c r="AF15" s="1990"/>
      <c r="AG15" s="1990"/>
      <c r="AH15" s="1990"/>
      <c r="AI15" s="1990"/>
      <c r="AJ15" s="1990"/>
      <c r="AK15" s="1990"/>
      <c r="AL15" s="1990"/>
      <c r="AM15" s="1990"/>
      <c r="AN15" s="1990"/>
      <c r="AO15" s="1990"/>
      <c r="AP15" s="1990"/>
      <c r="AQ15" s="1990"/>
      <c r="AR15" s="1990"/>
      <c r="AS15" s="1990"/>
      <c r="AT15" s="1990"/>
      <c r="AU15" s="1990"/>
      <c r="AV15" s="1990"/>
      <c r="AW15" s="1990"/>
    </row>
    <row r="16" s="1971" customFormat="1" ht="23.25" spans="4:49">
      <c r="D16" s="1901"/>
      <c r="N16" s="1990"/>
      <c r="O16" s="1990"/>
      <c r="P16" s="1990"/>
      <c r="Q16" s="1990"/>
      <c r="R16" s="1990"/>
      <c r="S16" s="1990"/>
      <c r="T16" s="1990"/>
      <c r="U16" s="1990"/>
      <c r="V16" s="1990"/>
      <c r="W16" s="1990"/>
      <c r="X16" s="1990"/>
      <c r="Y16" s="1990"/>
      <c r="Z16" s="1990"/>
      <c r="AA16" s="1990"/>
      <c r="AB16" s="1990"/>
      <c r="AC16" s="1990"/>
      <c r="AD16" s="1990"/>
      <c r="AE16" s="1990"/>
      <c r="AF16" s="1990"/>
      <c r="AG16" s="1990"/>
      <c r="AH16" s="1990"/>
      <c r="AI16" s="1990"/>
      <c r="AJ16" s="1990"/>
      <c r="AK16" s="1990"/>
      <c r="AL16" s="1990"/>
      <c r="AM16" s="1990"/>
      <c r="AN16" s="1990"/>
      <c r="AO16" s="1990"/>
      <c r="AP16" s="1990"/>
      <c r="AQ16" s="1990"/>
      <c r="AR16" s="1990"/>
      <c r="AS16" s="1990"/>
      <c r="AT16" s="1990"/>
      <c r="AU16" s="1990"/>
      <c r="AV16" s="1990"/>
      <c r="AW16" s="1990"/>
    </row>
    <row r="17" s="1970" customFormat="1" ht="23.25" spans="3:49">
      <c r="C17" s="1901"/>
      <c r="D17" s="1983"/>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c r="AN17" s="1987"/>
      <c r="AO17" s="1987"/>
      <c r="AP17" s="1987"/>
      <c r="AQ17" s="1987"/>
      <c r="AR17" s="1987"/>
      <c r="AS17" s="1987"/>
      <c r="AT17" s="1987"/>
      <c r="AU17" s="1987"/>
      <c r="AV17" s="1987"/>
      <c r="AW17" s="1987"/>
    </row>
    <row r="18" s="1970" customFormat="1" ht="23.25" customHeight="1" spans="2:49">
      <c r="B18" s="1984" t="s">
        <v>9</v>
      </c>
      <c r="C18" s="1984"/>
      <c r="D18" s="1984"/>
      <c r="E18" s="1984"/>
      <c r="F18" s="1984"/>
      <c r="G18" s="1984"/>
      <c r="H18" s="1984"/>
      <c r="I18" s="1984"/>
      <c r="J18" s="1984"/>
      <c r="K18" s="1984"/>
      <c r="L18" s="1984"/>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c r="AN18" s="1987"/>
      <c r="AO18" s="1987"/>
      <c r="AP18" s="1987"/>
      <c r="AQ18" s="1987"/>
      <c r="AR18" s="1987"/>
      <c r="AS18" s="1987"/>
      <c r="AT18" s="1987"/>
      <c r="AU18" s="1987"/>
      <c r="AV18" s="1987"/>
      <c r="AW18" s="1987"/>
    </row>
    <row r="19" s="1970" customFormat="1" ht="22.5" customHeight="1" spans="1:49">
      <c r="A19" s="1985"/>
      <c r="B19" s="1984" t="s">
        <v>10</v>
      </c>
      <c r="C19" s="1984"/>
      <c r="D19" s="1984"/>
      <c r="E19" s="1984"/>
      <c r="F19" s="1984"/>
      <c r="G19" s="1984"/>
      <c r="H19" s="1984"/>
      <c r="I19" s="1984"/>
      <c r="J19" s="1984"/>
      <c r="K19" s="1984"/>
      <c r="L19" s="1984"/>
      <c r="N19" s="1987"/>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c r="AN19" s="1987"/>
      <c r="AO19" s="1987"/>
      <c r="AP19" s="1987"/>
      <c r="AQ19" s="1987"/>
      <c r="AR19" s="1987"/>
      <c r="AS19" s="1987"/>
      <c r="AT19" s="1987"/>
      <c r="AU19" s="1987"/>
      <c r="AV19" s="1987"/>
      <c r="AW19" s="1987"/>
    </row>
    <row r="20" s="1970" customFormat="1" ht="23.25" spans="1:49">
      <c r="A20" s="1985"/>
      <c r="B20" s="1985"/>
      <c r="C20" s="1985"/>
      <c r="D20" s="1985"/>
      <c r="E20" s="1985"/>
      <c r="F20" s="1985"/>
      <c r="G20" s="1985"/>
      <c r="H20" s="1985"/>
      <c r="I20" s="1985"/>
      <c r="J20" s="1991"/>
      <c r="K20" s="1991"/>
      <c r="L20" s="1991"/>
      <c r="M20" s="1991"/>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c r="AN20" s="1987"/>
      <c r="AO20" s="1987"/>
      <c r="AP20" s="1987"/>
      <c r="AQ20" s="1987"/>
      <c r="AR20" s="1987"/>
      <c r="AS20" s="1987"/>
      <c r="AT20" s="1987"/>
      <c r="AU20" s="1987"/>
      <c r="AV20" s="1987"/>
      <c r="AW20" s="1987"/>
    </row>
    <row r="21" spans="1:68">
      <c r="A21" s="1986"/>
      <c r="B21" s="1986"/>
      <c r="C21" s="1986"/>
      <c r="D21" s="1986"/>
      <c r="E21" s="1986"/>
      <c r="F21" s="1986"/>
      <c r="G21" s="1986"/>
      <c r="H21" s="1986"/>
      <c r="I21" s="1986"/>
      <c r="J21" s="1986"/>
      <c r="K21" s="1986"/>
      <c r="L21" s="1986"/>
      <c r="M21" s="1986"/>
      <c r="N21" s="1986"/>
      <c r="O21" s="1986"/>
      <c r="P21" s="1986"/>
      <c r="Q21" s="1986"/>
      <c r="R21" s="1986"/>
      <c r="S21" s="1986"/>
      <c r="T21" s="1986"/>
      <c r="U21" s="1986"/>
      <c r="V21" s="1986"/>
      <c r="W21" s="1986"/>
      <c r="X21" s="1986"/>
      <c r="Y21" s="1986"/>
      <c r="Z21" s="1986"/>
      <c r="AA21" s="1986"/>
      <c r="AB21" s="1986"/>
      <c r="AC21" s="1986"/>
      <c r="AD21" s="1986"/>
      <c r="AE21" s="1986"/>
      <c r="AF21" s="1986"/>
      <c r="AG21" s="1986"/>
      <c r="AH21" s="1986"/>
      <c r="AI21" s="1986"/>
      <c r="AJ21" s="1986"/>
      <c r="AK21" s="1986"/>
      <c r="AL21" s="1986"/>
      <c r="AM21" s="1986"/>
      <c r="AN21" s="1986"/>
      <c r="AO21" s="1986"/>
      <c r="AP21" s="1986"/>
      <c r="AQ21" s="1986"/>
      <c r="AR21" s="1986"/>
      <c r="AS21" s="1986"/>
      <c r="AT21" s="1986"/>
      <c r="AU21" s="1986"/>
      <c r="AV21" s="1986"/>
      <c r="AW21" s="1986"/>
      <c r="AX21" s="1986"/>
      <c r="AY21" s="1986"/>
      <c r="AZ21" s="1986"/>
      <c r="BA21" s="1986"/>
      <c r="BB21" s="1986"/>
      <c r="BC21" s="1986"/>
      <c r="BD21" s="1986"/>
      <c r="BE21" s="1986"/>
      <c r="BF21" s="1986"/>
      <c r="BG21" s="1986"/>
      <c r="BH21" s="1986"/>
      <c r="BI21" s="1986"/>
      <c r="BJ21" s="1986"/>
      <c r="BK21" s="1986"/>
      <c r="BL21" s="1986"/>
      <c r="BM21" s="1986"/>
      <c r="BN21" s="1986"/>
      <c r="BO21" s="1986"/>
      <c r="BP21" s="1986"/>
    </row>
    <row r="22" spans="1:68">
      <c r="A22" s="1986"/>
      <c r="B22" s="1986"/>
      <c r="C22" s="1986"/>
      <c r="D22" s="1986"/>
      <c r="E22" s="1986"/>
      <c r="F22" s="1986"/>
      <c r="G22" s="1986"/>
      <c r="H22" s="1986"/>
      <c r="I22" s="1986"/>
      <c r="J22" s="1986"/>
      <c r="K22" s="1986"/>
      <c r="L22" s="1986"/>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c r="AN22" s="1986"/>
      <c r="AO22" s="1986"/>
      <c r="AP22" s="1986"/>
      <c r="AQ22" s="1986"/>
      <c r="AR22" s="1986"/>
      <c r="AS22" s="1986"/>
      <c r="AT22" s="1986"/>
      <c r="AU22" s="1986"/>
      <c r="AV22" s="1986"/>
      <c r="AW22" s="1986"/>
      <c r="AX22" s="1986"/>
      <c r="AY22" s="1986"/>
      <c r="AZ22" s="1986"/>
      <c r="BA22" s="1986"/>
      <c r="BB22" s="1986"/>
      <c r="BC22" s="1986"/>
      <c r="BD22" s="1986"/>
      <c r="BE22" s="1986"/>
      <c r="BF22" s="1986"/>
      <c r="BG22" s="1986"/>
      <c r="BH22" s="1986"/>
      <c r="BI22" s="1986"/>
      <c r="BJ22" s="1986"/>
      <c r="BK22" s="1986"/>
      <c r="BL22" s="1986"/>
      <c r="BM22" s="1986"/>
      <c r="BN22" s="1986"/>
      <c r="BO22" s="1986"/>
      <c r="BP22" s="1986"/>
    </row>
    <row r="23" spans="1:68">
      <c r="A23" s="1986"/>
      <c r="B23" s="1986"/>
      <c r="C23" s="1986"/>
      <c r="D23" s="1986"/>
      <c r="E23" s="1986"/>
      <c r="F23" s="1986"/>
      <c r="G23" s="1986"/>
      <c r="H23" s="1986"/>
      <c r="I23" s="1986"/>
      <c r="J23" s="1986"/>
      <c r="K23" s="1986"/>
      <c r="L23" s="1986"/>
      <c r="M23" s="1986"/>
      <c r="N23" s="1986"/>
      <c r="O23" s="1986"/>
      <c r="P23" s="1986"/>
      <c r="Q23" s="1986"/>
      <c r="R23" s="1986"/>
      <c r="S23" s="1986"/>
      <c r="T23" s="1986"/>
      <c r="U23" s="1986"/>
      <c r="V23" s="1986"/>
      <c r="W23" s="1986"/>
      <c r="X23" s="1986"/>
      <c r="Y23" s="1986"/>
      <c r="Z23" s="1986"/>
      <c r="AA23" s="1986"/>
      <c r="AB23" s="1986"/>
      <c r="AC23" s="1986"/>
      <c r="AD23" s="1986"/>
      <c r="AE23" s="1986"/>
      <c r="AF23" s="1986"/>
      <c r="AG23" s="1986"/>
      <c r="AH23" s="1986"/>
      <c r="AI23" s="1986"/>
      <c r="AJ23" s="1986"/>
      <c r="AK23" s="1986"/>
      <c r="AL23" s="1986"/>
      <c r="AM23" s="1986"/>
      <c r="AN23" s="1986"/>
      <c r="AO23" s="1986"/>
      <c r="AP23" s="1986"/>
      <c r="AQ23" s="1986"/>
      <c r="AR23" s="1986"/>
      <c r="AS23" s="1986"/>
      <c r="AT23" s="1986"/>
      <c r="AU23" s="1986"/>
      <c r="AV23" s="1986"/>
      <c r="AW23" s="1986"/>
      <c r="AX23" s="1986"/>
      <c r="AY23" s="1986"/>
      <c r="AZ23" s="1986"/>
      <c r="BA23" s="1986"/>
      <c r="BB23" s="1986"/>
      <c r="BC23" s="1986"/>
      <c r="BD23" s="1986"/>
      <c r="BE23" s="1986"/>
      <c r="BF23" s="1986"/>
      <c r="BG23" s="1986"/>
      <c r="BH23" s="1986"/>
      <c r="BI23" s="1986"/>
      <c r="BJ23" s="1986"/>
      <c r="BK23" s="1986"/>
      <c r="BL23" s="1986"/>
      <c r="BM23" s="1986"/>
      <c r="BN23" s="1986"/>
      <c r="BO23" s="1986"/>
      <c r="BP23" s="1986"/>
    </row>
    <row r="24" spans="1:68">
      <c r="A24" s="1986"/>
      <c r="B24" s="1986"/>
      <c r="C24" s="1986"/>
      <c r="D24" s="1986"/>
      <c r="E24" s="1986"/>
      <c r="F24" s="1986"/>
      <c r="G24" s="1986"/>
      <c r="H24" s="1986"/>
      <c r="I24" s="1986"/>
      <c r="J24" s="1986"/>
      <c r="K24" s="1986"/>
      <c r="L24" s="1986"/>
      <c r="M24" s="1986"/>
      <c r="N24" s="1986"/>
      <c r="O24" s="1986"/>
      <c r="P24" s="1986"/>
      <c r="Q24" s="1986"/>
      <c r="R24" s="1986"/>
      <c r="S24" s="1986"/>
      <c r="T24" s="1986"/>
      <c r="U24" s="1986"/>
      <c r="V24" s="1986"/>
      <c r="W24" s="1986"/>
      <c r="X24" s="1986"/>
      <c r="Y24" s="1986"/>
      <c r="Z24" s="1986"/>
      <c r="AA24" s="1986"/>
      <c r="AB24" s="1986"/>
      <c r="AC24" s="1986"/>
      <c r="AD24" s="1986"/>
      <c r="AE24" s="1986"/>
      <c r="AF24" s="1986"/>
      <c r="AG24" s="1986"/>
      <c r="AH24" s="1986"/>
      <c r="AI24" s="1986"/>
      <c r="AJ24" s="1986"/>
      <c r="AK24" s="1986"/>
      <c r="AL24" s="1986"/>
      <c r="AM24" s="1986"/>
      <c r="AN24" s="1986"/>
      <c r="AO24" s="1986"/>
      <c r="AP24" s="1986"/>
      <c r="AQ24" s="1986"/>
      <c r="AR24" s="1986"/>
      <c r="AS24" s="1986"/>
      <c r="AT24" s="1986"/>
      <c r="AU24" s="1986"/>
      <c r="AV24" s="1986"/>
      <c r="AW24" s="1986"/>
      <c r="AX24" s="1986"/>
      <c r="AY24" s="1986"/>
      <c r="AZ24" s="1986"/>
      <c r="BA24" s="1986"/>
      <c r="BB24" s="1986"/>
      <c r="BC24" s="1986"/>
      <c r="BD24" s="1986"/>
      <c r="BE24" s="1986"/>
      <c r="BF24" s="1986"/>
      <c r="BG24" s="1986"/>
      <c r="BH24" s="1986"/>
      <c r="BI24" s="1986"/>
      <c r="BJ24" s="1986"/>
      <c r="BK24" s="1986"/>
      <c r="BL24" s="1986"/>
      <c r="BM24" s="1986"/>
      <c r="BN24" s="1986"/>
      <c r="BO24" s="1986"/>
      <c r="BP24" s="1986"/>
    </row>
    <row r="25" spans="1:68">
      <c r="A25" s="1986"/>
      <c r="B25" s="1986"/>
      <c r="C25" s="1986"/>
      <c r="D25" s="1986"/>
      <c r="E25" s="1986"/>
      <c r="F25" s="1986"/>
      <c r="G25" s="1986"/>
      <c r="H25" s="1986"/>
      <c r="I25" s="1986"/>
      <c r="J25" s="1986"/>
      <c r="K25" s="1986"/>
      <c r="L25" s="1986"/>
      <c r="M25" s="1986"/>
      <c r="N25" s="1986"/>
      <c r="O25" s="1986"/>
      <c r="P25" s="1986"/>
      <c r="Q25" s="1986"/>
      <c r="R25" s="1986"/>
      <c r="S25" s="1986"/>
      <c r="T25" s="1986"/>
      <c r="U25" s="1986"/>
      <c r="V25" s="1986"/>
      <c r="W25" s="1986"/>
      <c r="X25" s="1986"/>
      <c r="Y25" s="1986"/>
      <c r="Z25" s="1986"/>
      <c r="AA25" s="1986"/>
      <c r="AB25" s="1986"/>
      <c r="AC25" s="1986"/>
      <c r="AD25" s="1986"/>
      <c r="AE25" s="1986"/>
      <c r="AF25" s="1986"/>
      <c r="AG25" s="1986"/>
      <c r="AH25" s="1986"/>
      <c r="AI25" s="1986"/>
      <c r="AJ25" s="1986"/>
      <c r="AK25" s="1986"/>
      <c r="AL25" s="1986"/>
      <c r="AM25" s="1986"/>
      <c r="AN25" s="1986"/>
      <c r="AO25" s="1986"/>
      <c r="AP25" s="1986"/>
      <c r="AQ25" s="1986"/>
      <c r="AR25" s="1986"/>
      <c r="AS25" s="1986"/>
      <c r="AT25" s="1986"/>
      <c r="AU25" s="1986"/>
      <c r="AV25" s="1986"/>
      <c r="AW25" s="1986"/>
      <c r="AX25" s="1986"/>
      <c r="AY25" s="1986"/>
      <c r="AZ25" s="1986"/>
      <c r="BA25" s="1986"/>
      <c r="BB25" s="1986"/>
      <c r="BC25" s="1986"/>
      <c r="BD25" s="1986"/>
      <c r="BE25" s="1986"/>
      <c r="BF25" s="1986"/>
      <c r="BG25" s="1986"/>
      <c r="BH25" s="1986"/>
      <c r="BI25" s="1986"/>
      <c r="BJ25" s="1986"/>
      <c r="BK25" s="1986"/>
      <c r="BL25" s="1986"/>
      <c r="BM25" s="1986"/>
      <c r="BN25" s="1986"/>
      <c r="BO25" s="1986"/>
      <c r="BP25" s="1986"/>
    </row>
    <row r="26" spans="1:68">
      <c r="A26" s="1986"/>
      <c r="B26" s="1986"/>
      <c r="C26" s="1986"/>
      <c r="D26" s="1986"/>
      <c r="E26" s="1986"/>
      <c r="F26" s="1986"/>
      <c r="G26" s="1986"/>
      <c r="H26" s="1986"/>
      <c r="I26" s="1986"/>
      <c r="J26" s="1986"/>
      <c r="K26" s="1986"/>
      <c r="L26" s="1986"/>
      <c r="M26" s="1986"/>
      <c r="N26" s="1986"/>
      <c r="O26" s="1986"/>
      <c r="P26" s="1986"/>
      <c r="Q26" s="1986"/>
      <c r="R26" s="1986"/>
      <c r="S26" s="1986"/>
      <c r="T26" s="1986"/>
      <c r="U26" s="1986"/>
      <c r="V26" s="1986"/>
      <c r="W26" s="1986"/>
      <c r="X26" s="1986"/>
      <c r="Y26" s="1986"/>
      <c r="Z26" s="1986"/>
      <c r="AA26" s="1986"/>
      <c r="AB26" s="1986"/>
      <c r="AC26" s="1986"/>
      <c r="AD26" s="1986"/>
      <c r="AE26" s="1986"/>
      <c r="AF26" s="1986"/>
      <c r="AG26" s="1986"/>
      <c r="AH26" s="1986"/>
      <c r="AI26" s="1986"/>
      <c r="AJ26" s="1986"/>
      <c r="AK26" s="1986"/>
      <c r="AL26" s="1986"/>
      <c r="AM26" s="1986"/>
      <c r="AN26" s="1986"/>
      <c r="AO26" s="1986"/>
      <c r="AP26" s="1986"/>
      <c r="AQ26" s="1986"/>
      <c r="AR26" s="1986"/>
      <c r="AS26" s="1986"/>
      <c r="AT26" s="1986"/>
      <c r="AU26" s="1986"/>
      <c r="AV26" s="1986"/>
      <c r="AW26" s="1986"/>
      <c r="AX26" s="1986"/>
      <c r="AY26" s="1986"/>
      <c r="AZ26" s="1986"/>
      <c r="BA26" s="1986"/>
      <c r="BB26" s="1986"/>
      <c r="BC26" s="1986"/>
      <c r="BD26" s="1986"/>
      <c r="BE26" s="1986"/>
      <c r="BF26" s="1986"/>
      <c r="BG26" s="1986"/>
      <c r="BH26" s="1986"/>
      <c r="BI26" s="1986"/>
      <c r="BJ26" s="1986"/>
      <c r="BK26" s="1986"/>
      <c r="BL26" s="1986"/>
      <c r="BM26" s="1986"/>
      <c r="BN26" s="1986"/>
      <c r="BO26" s="1986"/>
      <c r="BP26" s="1986"/>
    </row>
    <row r="27" spans="1:68">
      <c r="A27" s="1986"/>
      <c r="B27" s="1986"/>
      <c r="C27" s="1986"/>
      <c r="D27" s="1986"/>
      <c r="E27" s="1986"/>
      <c r="F27" s="1986"/>
      <c r="G27" s="1986"/>
      <c r="H27" s="1986"/>
      <c r="I27" s="1986"/>
      <c r="J27" s="1986"/>
      <c r="K27" s="1986"/>
      <c r="L27" s="1986"/>
      <c r="M27" s="1986"/>
      <c r="N27" s="1986"/>
      <c r="O27" s="1986"/>
      <c r="P27" s="1986"/>
      <c r="Q27" s="1986"/>
      <c r="R27" s="1986"/>
      <c r="S27" s="1986"/>
      <c r="T27" s="1986"/>
      <c r="U27" s="1986"/>
      <c r="V27" s="1986"/>
      <c r="W27" s="1986"/>
      <c r="X27" s="1986"/>
      <c r="Y27" s="1986"/>
      <c r="Z27" s="1986"/>
      <c r="AA27" s="1986"/>
      <c r="AB27" s="1986"/>
      <c r="AC27" s="1986"/>
      <c r="AD27" s="1986"/>
      <c r="AE27" s="1986"/>
      <c r="AF27" s="1986"/>
      <c r="AG27" s="1986"/>
      <c r="AH27" s="1986"/>
      <c r="AI27" s="1986"/>
      <c r="AJ27" s="1986"/>
      <c r="AK27" s="1986"/>
      <c r="AL27" s="1986"/>
      <c r="AM27" s="1986"/>
      <c r="AN27" s="1986"/>
      <c r="AO27" s="1986"/>
      <c r="AP27" s="1986"/>
      <c r="AQ27" s="1986"/>
      <c r="AR27" s="1986"/>
      <c r="AS27" s="1986"/>
      <c r="AT27" s="1986"/>
      <c r="AU27" s="1986"/>
      <c r="AV27" s="1986"/>
      <c r="AW27" s="1986"/>
      <c r="AX27" s="1986"/>
      <c r="AY27" s="1986"/>
      <c r="AZ27" s="1986"/>
      <c r="BA27" s="1986"/>
      <c r="BB27" s="1986"/>
      <c r="BC27" s="1986"/>
      <c r="BD27" s="1986"/>
      <c r="BE27" s="1986"/>
      <c r="BF27" s="1986"/>
      <c r="BG27" s="1986"/>
      <c r="BH27" s="1986"/>
      <c r="BI27" s="1986"/>
      <c r="BJ27" s="1986"/>
      <c r="BK27" s="1986"/>
      <c r="BL27" s="1986"/>
      <c r="BM27" s="1986"/>
      <c r="BN27" s="1986"/>
      <c r="BO27" s="1986"/>
      <c r="BP27" s="1986"/>
    </row>
    <row r="28" spans="1:68">
      <c r="A28" s="1986"/>
      <c r="B28" s="1986"/>
      <c r="C28" s="1986"/>
      <c r="D28" s="1986"/>
      <c r="E28" s="1986"/>
      <c r="F28" s="1986"/>
      <c r="G28" s="1986"/>
      <c r="H28" s="1986"/>
      <c r="I28" s="1986"/>
      <c r="J28" s="1986"/>
      <c r="K28" s="1986"/>
      <c r="L28" s="1986"/>
      <c r="M28" s="1986"/>
      <c r="N28" s="1986"/>
      <c r="O28" s="1986"/>
      <c r="P28" s="1986"/>
      <c r="Q28" s="1986"/>
      <c r="R28" s="1986"/>
      <c r="S28" s="1986"/>
      <c r="T28" s="1986"/>
      <c r="U28" s="1986"/>
      <c r="V28" s="1986"/>
      <c r="W28" s="1986"/>
      <c r="X28" s="1986"/>
      <c r="Y28" s="1986"/>
      <c r="Z28" s="1986"/>
      <c r="AA28" s="1986"/>
      <c r="AB28" s="1986"/>
      <c r="AC28" s="1986"/>
      <c r="AD28" s="1986"/>
      <c r="AE28" s="1986"/>
      <c r="AF28" s="1986"/>
      <c r="AG28" s="1986"/>
      <c r="AH28" s="1986"/>
      <c r="AI28" s="1986"/>
      <c r="AJ28" s="1986"/>
      <c r="AK28" s="1986"/>
      <c r="AL28" s="1986"/>
      <c r="AM28" s="1986"/>
      <c r="AN28" s="1986"/>
      <c r="AO28" s="1986"/>
      <c r="AP28" s="1986"/>
      <c r="AQ28" s="1986"/>
      <c r="AR28" s="1986"/>
      <c r="AS28" s="1986"/>
      <c r="AT28" s="1986"/>
      <c r="AU28" s="1986"/>
      <c r="AV28" s="1986"/>
      <c r="AW28" s="1986"/>
      <c r="AX28" s="1986"/>
      <c r="AY28" s="1986"/>
      <c r="AZ28" s="1986"/>
      <c r="BA28" s="1986"/>
      <c r="BB28" s="1986"/>
      <c r="BC28" s="1986"/>
      <c r="BD28" s="1986"/>
      <c r="BE28" s="1986"/>
      <c r="BF28" s="1986"/>
      <c r="BG28" s="1986"/>
      <c r="BH28" s="1986"/>
      <c r="BI28" s="1986"/>
      <c r="BJ28" s="1986"/>
      <c r="BK28" s="1986"/>
      <c r="BL28" s="1986"/>
      <c r="BM28" s="1986"/>
      <c r="BN28" s="1986"/>
      <c r="BO28" s="1986"/>
      <c r="BP28" s="1986"/>
    </row>
    <row r="29" spans="1:68">
      <c r="A29" s="1986"/>
      <c r="B29" s="1986"/>
      <c r="C29" s="1986"/>
      <c r="D29" s="1986"/>
      <c r="E29" s="1986"/>
      <c r="F29" s="1986"/>
      <c r="G29" s="1986"/>
      <c r="H29" s="1986"/>
      <c r="I29" s="1986"/>
      <c r="J29" s="1986"/>
      <c r="K29" s="1986"/>
      <c r="L29" s="1986"/>
      <c r="M29" s="1986"/>
      <c r="N29" s="1986"/>
      <c r="O29" s="1986"/>
      <c r="P29" s="1986"/>
      <c r="Q29" s="1986"/>
      <c r="R29" s="1986"/>
      <c r="S29" s="1986"/>
      <c r="T29" s="1986"/>
      <c r="U29" s="1986"/>
      <c r="V29" s="1986"/>
      <c r="W29" s="1986"/>
      <c r="X29" s="1986"/>
      <c r="Y29" s="1986"/>
      <c r="Z29" s="1986"/>
      <c r="AA29" s="1986"/>
      <c r="AB29" s="1986"/>
      <c r="AC29" s="1986"/>
      <c r="AD29" s="1986"/>
      <c r="AE29" s="1986"/>
      <c r="AF29" s="1986"/>
      <c r="AG29" s="1986"/>
      <c r="AH29" s="1986"/>
      <c r="AI29" s="1986"/>
      <c r="AJ29" s="1986"/>
      <c r="AK29" s="1986"/>
      <c r="AL29" s="1986"/>
      <c r="AM29" s="1986"/>
      <c r="AN29" s="1986"/>
      <c r="AO29" s="1986"/>
      <c r="AP29" s="1986"/>
      <c r="AQ29" s="1986"/>
      <c r="AR29" s="1986"/>
      <c r="AS29" s="1986"/>
      <c r="AT29" s="1986"/>
      <c r="AU29" s="1986"/>
      <c r="AV29" s="1986"/>
      <c r="AW29" s="1986"/>
      <c r="AX29" s="1986"/>
      <c r="AY29" s="1986"/>
      <c r="AZ29" s="1986"/>
      <c r="BA29" s="1986"/>
      <c r="BB29" s="1986"/>
      <c r="BC29" s="1986"/>
      <c r="BD29" s="1986"/>
      <c r="BE29" s="1986"/>
      <c r="BF29" s="1986"/>
      <c r="BG29" s="1986"/>
      <c r="BH29" s="1986"/>
      <c r="BI29" s="1986"/>
      <c r="BJ29" s="1986"/>
      <c r="BK29" s="1986"/>
      <c r="BL29" s="1986"/>
      <c r="BM29" s="1986"/>
      <c r="BN29" s="1986"/>
      <c r="BO29" s="1986"/>
      <c r="BP29" s="1986"/>
    </row>
    <row r="30" spans="1:68">
      <c r="A30" s="1986"/>
      <c r="B30" s="1986"/>
      <c r="C30" s="1986"/>
      <c r="D30" s="1986"/>
      <c r="E30" s="1986"/>
      <c r="F30" s="1986"/>
      <c r="G30" s="1986"/>
      <c r="H30" s="1986"/>
      <c r="I30" s="1986"/>
      <c r="J30" s="1986"/>
      <c r="K30" s="1986"/>
      <c r="L30" s="1986"/>
      <c r="M30" s="1986"/>
      <c r="N30" s="1986"/>
      <c r="O30" s="1986"/>
      <c r="P30" s="1986"/>
      <c r="Q30" s="1986"/>
      <c r="R30" s="1986"/>
      <c r="S30" s="1986"/>
      <c r="T30" s="1986"/>
      <c r="U30" s="1986"/>
      <c r="V30" s="1986"/>
      <c r="W30" s="1986"/>
      <c r="X30" s="1986"/>
      <c r="Y30" s="1986"/>
      <c r="Z30" s="1986"/>
      <c r="AA30" s="1986"/>
      <c r="AB30" s="1986"/>
      <c r="AC30" s="1986"/>
      <c r="AD30" s="1986"/>
      <c r="AE30" s="1986"/>
      <c r="AF30" s="1986"/>
      <c r="AG30" s="1986"/>
      <c r="AH30" s="1986"/>
      <c r="AI30" s="1986"/>
      <c r="AJ30" s="1986"/>
      <c r="AK30" s="1986"/>
      <c r="AL30" s="1986"/>
      <c r="AM30" s="1986"/>
      <c r="AN30" s="1986"/>
      <c r="AO30" s="1986"/>
      <c r="AP30" s="1986"/>
      <c r="AQ30" s="1986"/>
      <c r="AR30" s="1986"/>
      <c r="AS30" s="1986"/>
      <c r="AT30" s="1986"/>
      <c r="AU30" s="1986"/>
      <c r="AV30" s="1986"/>
      <c r="AW30" s="1986"/>
      <c r="AX30" s="1986"/>
      <c r="AY30" s="1986"/>
      <c r="AZ30" s="1986"/>
      <c r="BA30" s="1986"/>
      <c r="BB30" s="1986"/>
      <c r="BC30" s="1986"/>
      <c r="BD30" s="1986"/>
      <c r="BE30" s="1986"/>
      <c r="BF30" s="1986"/>
      <c r="BG30" s="1986"/>
      <c r="BH30" s="1986"/>
      <c r="BI30" s="1986"/>
      <c r="BJ30" s="1986"/>
      <c r="BK30" s="1986"/>
      <c r="BL30" s="1986"/>
      <c r="BM30" s="1986"/>
      <c r="BN30" s="1986"/>
      <c r="BO30" s="1986"/>
      <c r="BP30" s="1986"/>
    </row>
    <row r="31" spans="1:68">
      <c r="A31" s="1986"/>
      <c r="B31" s="1986"/>
      <c r="C31" s="1986"/>
      <c r="D31" s="1986"/>
      <c r="E31" s="1986"/>
      <c r="F31" s="1986"/>
      <c r="G31" s="1986"/>
      <c r="H31" s="1986"/>
      <c r="I31" s="1986"/>
      <c r="J31" s="1986"/>
      <c r="K31" s="1986"/>
      <c r="L31" s="1986"/>
      <c r="M31" s="1986"/>
      <c r="N31" s="1986"/>
      <c r="O31" s="1986"/>
      <c r="P31" s="1986"/>
      <c r="Q31" s="1986"/>
      <c r="R31" s="1986"/>
      <c r="S31" s="1986"/>
      <c r="T31" s="1986"/>
      <c r="U31" s="1986"/>
      <c r="V31" s="1986"/>
      <c r="W31" s="1986"/>
      <c r="X31" s="1986"/>
      <c r="Y31" s="1986"/>
      <c r="Z31" s="1986"/>
      <c r="AA31" s="1986"/>
      <c r="AB31" s="1986"/>
      <c r="AC31" s="1986"/>
      <c r="AD31" s="1986"/>
      <c r="AE31" s="1986"/>
      <c r="AF31" s="1986"/>
      <c r="AG31" s="1986"/>
      <c r="AH31" s="1986"/>
      <c r="AI31" s="1986"/>
      <c r="AJ31" s="1986"/>
      <c r="AK31" s="1986"/>
      <c r="AL31" s="1986"/>
      <c r="AM31" s="1986"/>
      <c r="AN31" s="1986"/>
      <c r="AO31" s="1986"/>
      <c r="AP31" s="1986"/>
      <c r="AQ31" s="1986"/>
      <c r="AR31" s="1986"/>
      <c r="AS31" s="1986"/>
      <c r="AT31" s="1986"/>
      <c r="AU31" s="1986"/>
      <c r="AV31" s="1986"/>
      <c r="AW31" s="1986"/>
      <c r="AX31" s="1986"/>
      <c r="AY31" s="1986"/>
      <c r="AZ31" s="1986"/>
      <c r="BA31" s="1986"/>
      <c r="BB31" s="1986"/>
      <c r="BC31" s="1986"/>
      <c r="BD31" s="1986"/>
      <c r="BE31" s="1986"/>
      <c r="BF31" s="1986"/>
      <c r="BG31" s="1986"/>
      <c r="BH31" s="1986"/>
      <c r="BI31" s="1986"/>
      <c r="BJ31" s="1986"/>
      <c r="BK31" s="1986"/>
      <c r="BL31" s="1986"/>
      <c r="BM31" s="1986"/>
      <c r="BN31" s="1986"/>
      <c r="BO31" s="1986"/>
      <c r="BP31" s="1986"/>
    </row>
    <row r="32" spans="1:68">
      <c r="A32" s="1986"/>
      <c r="B32" s="1986"/>
      <c r="C32" s="1986"/>
      <c r="D32" s="1986"/>
      <c r="E32" s="1986"/>
      <c r="F32" s="1986"/>
      <c r="G32" s="1986"/>
      <c r="H32" s="1986"/>
      <c r="I32" s="1986"/>
      <c r="J32" s="1986"/>
      <c r="K32" s="1986"/>
      <c r="L32" s="1986"/>
      <c r="M32" s="1986"/>
      <c r="N32" s="1986"/>
      <c r="O32" s="1986"/>
      <c r="P32" s="1986"/>
      <c r="Q32" s="1986"/>
      <c r="R32" s="1986"/>
      <c r="S32" s="1986"/>
      <c r="T32" s="1986"/>
      <c r="U32" s="1986"/>
      <c r="V32" s="1986"/>
      <c r="W32" s="1986"/>
      <c r="X32" s="1986"/>
      <c r="Y32" s="1986"/>
      <c r="Z32" s="1986"/>
      <c r="AA32" s="1986"/>
      <c r="AB32" s="1986"/>
      <c r="AC32" s="1986"/>
      <c r="AD32" s="1986"/>
      <c r="AE32" s="1986"/>
      <c r="AF32" s="1986"/>
      <c r="AG32" s="1986"/>
      <c r="AH32" s="1986"/>
      <c r="AI32" s="1986"/>
      <c r="AJ32" s="1986"/>
      <c r="AK32" s="1986"/>
      <c r="AL32" s="1986"/>
      <c r="AM32" s="1986"/>
      <c r="AN32" s="1986"/>
      <c r="AO32" s="1986"/>
      <c r="AP32" s="1986"/>
      <c r="AQ32" s="1986"/>
      <c r="AR32" s="1986"/>
      <c r="AS32" s="1986"/>
      <c r="AT32" s="1986"/>
      <c r="AU32" s="1986"/>
      <c r="AV32" s="1986"/>
      <c r="AW32" s="1986"/>
      <c r="AX32" s="1986"/>
      <c r="AY32" s="1986"/>
      <c r="AZ32" s="1986"/>
      <c r="BA32" s="1986"/>
      <c r="BB32" s="1986"/>
      <c r="BC32" s="1986"/>
      <c r="BD32" s="1986"/>
      <c r="BE32" s="1986"/>
      <c r="BF32" s="1986"/>
      <c r="BG32" s="1986"/>
      <c r="BH32" s="1986"/>
      <c r="BI32" s="1986"/>
      <c r="BJ32" s="1986"/>
      <c r="BK32" s="1986"/>
      <c r="BL32" s="1986"/>
      <c r="BM32" s="1986"/>
      <c r="BN32" s="1986"/>
      <c r="BO32" s="1986"/>
      <c r="BP32" s="1986"/>
    </row>
    <row r="33" spans="1:68">
      <c r="A33" s="1986"/>
      <c r="B33" s="1986"/>
      <c r="C33" s="1986"/>
      <c r="D33" s="1986"/>
      <c r="E33" s="1986"/>
      <c r="F33" s="1986"/>
      <c r="G33" s="1986"/>
      <c r="H33" s="1986"/>
      <c r="I33" s="1986"/>
      <c r="J33" s="1986"/>
      <c r="K33" s="1986"/>
      <c r="L33" s="1986"/>
      <c r="M33" s="1986"/>
      <c r="N33" s="1986"/>
      <c r="O33" s="1986"/>
      <c r="P33" s="1986"/>
      <c r="Q33" s="1986"/>
      <c r="R33" s="1986"/>
      <c r="S33" s="1986"/>
      <c r="T33" s="1986"/>
      <c r="U33" s="1986"/>
      <c r="V33" s="1986"/>
      <c r="W33" s="1986"/>
      <c r="X33" s="1986"/>
      <c r="Y33" s="1986"/>
      <c r="Z33" s="1986"/>
      <c r="AA33" s="1986"/>
      <c r="AB33" s="1986"/>
      <c r="AC33" s="1986"/>
      <c r="AD33" s="1986"/>
      <c r="AE33" s="1986"/>
      <c r="AF33" s="1986"/>
      <c r="AG33" s="1986"/>
      <c r="AH33" s="1986"/>
      <c r="AI33" s="1986"/>
      <c r="AJ33" s="1986"/>
      <c r="AK33" s="1986"/>
      <c r="AL33" s="1986"/>
      <c r="AM33" s="1986"/>
      <c r="AN33" s="1986"/>
      <c r="AO33" s="1986"/>
      <c r="AP33" s="1986"/>
      <c r="AQ33" s="1986"/>
      <c r="AR33" s="1986"/>
      <c r="AS33" s="1986"/>
      <c r="AT33" s="1986"/>
      <c r="AU33" s="1986"/>
      <c r="AV33" s="1986"/>
      <c r="AW33" s="1986"/>
      <c r="AX33" s="1986"/>
      <c r="AY33" s="1986"/>
      <c r="AZ33" s="1986"/>
      <c r="BA33" s="1986"/>
      <c r="BB33" s="1986"/>
      <c r="BC33" s="1986"/>
      <c r="BD33" s="1986"/>
      <c r="BE33" s="1986"/>
      <c r="BF33" s="1986"/>
      <c r="BG33" s="1986"/>
      <c r="BH33" s="1986"/>
      <c r="BI33" s="1986"/>
      <c r="BJ33" s="1986"/>
      <c r="BK33" s="1986"/>
      <c r="BL33" s="1986"/>
      <c r="BM33" s="1986"/>
      <c r="BN33" s="1986"/>
      <c r="BO33" s="1986"/>
      <c r="BP33" s="1986"/>
    </row>
    <row r="34" spans="1:68">
      <c r="A34" s="1986"/>
      <c r="B34" s="1986"/>
      <c r="C34" s="1986"/>
      <c r="D34" s="1986"/>
      <c r="E34" s="1986"/>
      <c r="F34" s="1986"/>
      <c r="G34" s="1986"/>
      <c r="H34" s="1986"/>
      <c r="I34" s="1986"/>
      <c r="J34" s="1986"/>
      <c r="K34" s="1986"/>
      <c r="L34" s="1986"/>
      <c r="M34" s="1986"/>
      <c r="N34" s="1986"/>
      <c r="O34" s="1986"/>
      <c r="P34" s="1986"/>
      <c r="Q34" s="1986"/>
      <c r="R34" s="1986"/>
      <c r="S34" s="1986"/>
      <c r="T34" s="1986"/>
      <c r="U34" s="1986"/>
      <c r="V34" s="1986"/>
      <c r="W34" s="1986"/>
      <c r="X34" s="1986"/>
      <c r="Y34" s="1986"/>
      <c r="Z34" s="1986"/>
      <c r="AA34" s="1986"/>
      <c r="AB34" s="1986"/>
      <c r="AC34" s="1986"/>
      <c r="AD34" s="1986"/>
      <c r="AE34" s="1986"/>
      <c r="AF34" s="1986"/>
      <c r="AG34" s="1986"/>
      <c r="AH34" s="1986"/>
      <c r="AI34" s="1986"/>
      <c r="AJ34" s="1986"/>
      <c r="AK34" s="1986"/>
      <c r="AL34" s="1986"/>
      <c r="AM34" s="1986"/>
      <c r="AN34" s="1986"/>
      <c r="AO34" s="1986"/>
      <c r="AP34" s="1986"/>
      <c r="AQ34" s="1986"/>
      <c r="AR34" s="1986"/>
      <c r="AS34" s="1986"/>
      <c r="AT34" s="1986"/>
      <c r="AU34" s="1986"/>
      <c r="AV34" s="1986"/>
      <c r="AW34" s="1986"/>
      <c r="AX34" s="1986"/>
      <c r="AY34" s="1986"/>
      <c r="AZ34" s="1986"/>
      <c r="BA34" s="1986"/>
      <c r="BB34" s="1986"/>
      <c r="BC34" s="1986"/>
      <c r="BD34" s="1986"/>
      <c r="BE34" s="1986"/>
      <c r="BF34" s="1986"/>
      <c r="BG34" s="1986"/>
      <c r="BH34" s="1986"/>
      <c r="BI34" s="1986"/>
      <c r="BJ34" s="1986"/>
      <c r="BK34" s="1986"/>
      <c r="BL34" s="1986"/>
      <c r="BM34" s="1986"/>
      <c r="BN34" s="1986"/>
      <c r="BO34" s="1986"/>
      <c r="BP34" s="1986"/>
    </row>
    <row r="35" spans="1:68">
      <c r="A35" s="1986"/>
      <c r="B35" s="1986"/>
      <c r="C35" s="1986"/>
      <c r="D35" s="1986"/>
      <c r="E35" s="1986"/>
      <c r="F35" s="1986"/>
      <c r="G35" s="1986"/>
      <c r="H35" s="1986"/>
      <c r="I35" s="1986"/>
      <c r="J35" s="1986"/>
      <c r="K35" s="1986"/>
      <c r="L35" s="1986"/>
      <c r="M35" s="1986"/>
      <c r="N35" s="1986"/>
      <c r="O35" s="1986"/>
      <c r="P35" s="1986"/>
      <c r="Q35" s="1986"/>
      <c r="R35" s="1986"/>
      <c r="S35" s="1986"/>
      <c r="T35" s="1986"/>
      <c r="U35" s="1986"/>
      <c r="V35" s="1986"/>
      <c r="W35" s="1986"/>
      <c r="X35" s="1986"/>
      <c r="Y35" s="1986"/>
      <c r="Z35" s="1986"/>
      <c r="AA35" s="1986"/>
      <c r="AB35" s="1986"/>
      <c r="AC35" s="1986"/>
      <c r="AD35" s="1986"/>
      <c r="AE35" s="1986"/>
      <c r="AF35" s="1986"/>
      <c r="AG35" s="1986"/>
      <c r="AH35" s="1986"/>
      <c r="AI35" s="1986"/>
      <c r="AJ35" s="1986"/>
      <c r="AK35" s="1986"/>
      <c r="AL35" s="1986"/>
      <c r="AM35" s="1986"/>
      <c r="AN35" s="1986"/>
      <c r="AO35" s="1986"/>
      <c r="AP35" s="1986"/>
      <c r="AQ35" s="1986"/>
      <c r="AR35" s="1986"/>
      <c r="AS35" s="1986"/>
      <c r="AT35" s="1986"/>
      <c r="AU35" s="1986"/>
      <c r="AV35" s="1986"/>
      <c r="AW35" s="1986"/>
      <c r="AX35" s="1986"/>
      <c r="AY35" s="1986"/>
      <c r="AZ35" s="1986"/>
      <c r="BA35" s="1986"/>
      <c r="BB35" s="1986"/>
      <c r="BC35" s="1986"/>
      <c r="BD35" s="1986"/>
      <c r="BE35" s="1986"/>
      <c r="BF35" s="1986"/>
      <c r="BG35" s="1986"/>
      <c r="BH35" s="1986"/>
      <c r="BI35" s="1986"/>
      <c r="BJ35" s="1986"/>
      <c r="BK35" s="1986"/>
      <c r="BL35" s="1986"/>
      <c r="BM35" s="1986"/>
      <c r="BN35" s="1986"/>
      <c r="BO35" s="1986"/>
      <c r="BP35" s="1986"/>
    </row>
    <row r="36" spans="1:68">
      <c r="A36" s="1986"/>
      <c r="B36" s="1986"/>
      <c r="C36" s="1986"/>
      <c r="D36" s="1986"/>
      <c r="E36" s="1986"/>
      <c r="F36" s="1986"/>
      <c r="G36" s="1986"/>
      <c r="H36" s="1986"/>
      <c r="I36" s="1986"/>
      <c r="J36" s="1986"/>
      <c r="K36" s="1986"/>
      <c r="L36" s="1986"/>
      <c r="M36" s="1986"/>
      <c r="N36" s="1986"/>
      <c r="O36" s="1986"/>
      <c r="P36" s="1986"/>
      <c r="Q36" s="1986"/>
      <c r="R36" s="1986"/>
      <c r="S36" s="1986"/>
      <c r="T36" s="1986"/>
      <c r="U36" s="1986"/>
      <c r="V36" s="1986"/>
      <c r="W36" s="1986"/>
      <c r="X36" s="1986"/>
      <c r="Y36" s="1986"/>
      <c r="Z36" s="1986"/>
      <c r="AA36" s="1986"/>
      <c r="AB36" s="1986"/>
      <c r="AC36" s="1986"/>
      <c r="AD36" s="1986"/>
      <c r="AE36" s="1986"/>
      <c r="AF36" s="1986"/>
      <c r="AG36" s="1986"/>
      <c r="AH36" s="1986"/>
      <c r="AI36" s="1986"/>
      <c r="AJ36" s="1986"/>
      <c r="AK36" s="1986"/>
      <c r="AL36" s="1986"/>
      <c r="AM36" s="1986"/>
      <c r="AN36" s="1986"/>
      <c r="AO36" s="1986"/>
      <c r="AP36" s="1986"/>
      <c r="AQ36" s="1986"/>
      <c r="AR36" s="1986"/>
      <c r="AS36" s="1986"/>
      <c r="AT36" s="1986"/>
      <c r="AU36" s="1986"/>
      <c r="AV36" s="1986"/>
      <c r="AW36" s="1986"/>
      <c r="AX36" s="1986"/>
      <c r="AY36" s="1986"/>
      <c r="AZ36" s="1986"/>
      <c r="BA36" s="1986"/>
      <c r="BB36" s="1986"/>
      <c r="BC36" s="1986"/>
      <c r="BD36" s="1986"/>
      <c r="BE36" s="1986"/>
      <c r="BF36" s="1986"/>
      <c r="BG36" s="1986"/>
      <c r="BH36" s="1986"/>
      <c r="BI36" s="1986"/>
      <c r="BJ36" s="1986"/>
      <c r="BK36" s="1986"/>
      <c r="BL36" s="1986"/>
      <c r="BM36" s="1986"/>
      <c r="BN36" s="1986"/>
      <c r="BO36" s="1986"/>
      <c r="BP36" s="1986"/>
    </row>
    <row r="37" spans="1:68">
      <c r="A37" s="1986"/>
      <c r="B37" s="1986"/>
      <c r="C37" s="1986"/>
      <c r="D37" s="1986"/>
      <c r="E37" s="1986"/>
      <c r="F37" s="1986"/>
      <c r="G37" s="1986"/>
      <c r="H37" s="1986"/>
      <c r="I37" s="1986"/>
      <c r="J37" s="1986"/>
      <c r="K37" s="1986"/>
      <c r="L37" s="1986"/>
      <c r="M37" s="1986"/>
      <c r="N37" s="1986"/>
      <c r="O37" s="1986"/>
      <c r="P37" s="1986"/>
      <c r="Q37" s="1986"/>
      <c r="R37" s="1986"/>
      <c r="S37" s="1986"/>
      <c r="T37" s="1986"/>
      <c r="U37" s="1986"/>
      <c r="V37" s="1986"/>
      <c r="W37" s="1986"/>
      <c r="X37" s="1986"/>
      <c r="Y37" s="1986"/>
      <c r="Z37" s="1986"/>
      <c r="AA37" s="1986"/>
      <c r="AB37" s="1986"/>
      <c r="AC37" s="1986"/>
      <c r="AD37" s="1986"/>
      <c r="AE37" s="1986"/>
      <c r="AF37" s="1986"/>
      <c r="AG37" s="1986"/>
      <c r="AH37" s="1986"/>
      <c r="AI37" s="1986"/>
      <c r="AJ37" s="1986"/>
      <c r="AK37" s="1986"/>
      <c r="AL37" s="1986"/>
      <c r="AM37" s="1986"/>
      <c r="AN37" s="1986"/>
      <c r="AO37" s="1986"/>
      <c r="AP37" s="1986"/>
      <c r="AQ37" s="1986"/>
      <c r="AR37" s="1986"/>
      <c r="AS37" s="1986"/>
      <c r="AT37" s="1986"/>
      <c r="AU37" s="1986"/>
      <c r="AV37" s="1986"/>
      <c r="AW37" s="1986"/>
      <c r="AX37" s="1986"/>
      <c r="AY37" s="1986"/>
      <c r="AZ37" s="1986"/>
      <c r="BA37" s="1986"/>
      <c r="BB37" s="1986"/>
      <c r="BC37" s="1986"/>
      <c r="BD37" s="1986"/>
      <c r="BE37" s="1986"/>
      <c r="BF37" s="1986"/>
      <c r="BG37" s="1986"/>
      <c r="BH37" s="1986"/>
      <c r="BI37" s="1986"/>
      <c r="BJ37" s="1986"/>
      <c r="BK37" s="1986"/>
      <c r="BL37" s="1986"/>
      <c r="BM37" s="1986"/>
      <c r="BN37" s="1986"/>
      <c r="BO37" s="1986"/>
      <c r="BP37" s="1986"/>
    </row>
    <row r="38" spans="1:68">
      <c r="A38" s="1986"/>
      <c r="B38" s="1986"/>
      <c r="C38" s="1986"/>
      <c r="D38" s="1986"/>
      <c r="E38" s="1986"/>
      <c r="F38" s="1986"/>
      <c r="G38" s="1986"/>
      <c r="H38" s="1986"/>
      <c r="I38" s="1986"/>
      <c r="J38" s="1986"/>
      <c r="K38" s="1986"/>
      <c r="L38" s="1986"/>
      <c r="M38" s="1986"/>
      <c r="N38" s="1986"/>
      <c r="O38" s="1986"/>
      <c r="P38" s="1986"/>
      <c r="Q38" s="1986"/>
      <c r="R38" s="1986"/>
      <c r="S38" s="1986"/>
      <c r="T38" s="1986"/>
      <c r="U38" s="1986"/>
      <c r="V38" s="1986"/>
      <c r="W38" s="1986"/>
      <c r="X38" s="1986"/>
      <c r="Y38" s="1986"/>
      <c r="Z38" s="1986"/>
      <c r="AA38" s="1986"/>
      <c r="AB38" s="1986"/>
      <c r="AC38" s="1986"/>
      <c r="AD38" s="1986"/>
      <c r="AE38" s="1986"/>
      <c r="AF38" s="1986"/>
      <c r="AG38" s="1986"/>
      <c r="AH38" s="1986"/>
      <c r="AI38" s="1986"/>
      <c r="AJ38" s="1986"/>
      <c r="AK38" s="1986"/>
      <c r="AL38" s="1986"/>
      <c r="AM38" s="1986"/>
      <c r="AN38" s="1986"/>
      <c r="AO38" s="1986"/>
      <c r="AP38" s="1986"/>
      <c r="AQ38" s="1986"/>
      <c r="AR38" s="1986"/>
      <c r="AS38" s="1986"/>
      <c r="AT38" s="1986"/>
      <c r="AU38" s="1986"/>
      <c r="AV38" s="1986"/>
      <c r="AW38" s="1986"/>
      <c r="AX38" s="1986"/>
      <c r="AY38" s="1986"/>
      <c r="AZ38" s="1986"/>
      <c r="BA38" s="1986"/>
      <c r="BB38" s="1986"/>
      <c r="BC38" s="1986"/>
      <c r="BD38" s="1986"/>
      <c r="BE38" s="1986"/>
      <c r="BF38" s="1986"/>
      <c r="BG38" s="1986"/>
      <c r="BH38" s="1986"/>
      <c r="BI38" s="1986"/>
      <c r="BJ38" s="1986"/>
      <c r="BK38" s="1986"/>
      <c r="BL38" s="1986"/>
      <c r="BM38" s="1986"/>
      <c r="BN38" s="1986"/>
      <c r="BO38" s="1986"/>
      <c r="BP38" s="1986"/>
    </row>
    <row r="39" spans="1:68">
      <c r="A39" s="1986"/>
      <c r="B39" s="1986"/>
      <c r="C39" s="1986"/>
      <c r="D39" s="1986"/>
      <c r="E39" s="1986"/>
      <c r="F39" s="1986"/>
      <c r="G39" s="1986"/>
      <c r="H39" s="1986"/>
      <c r="I39" s="1986"/>
      <c r="J39" s="1986"/>
      <c r="K39" s="1986"/>
      <c r="L39" s="1986"/>
      <c r="M39" s="1986"/>
      <c r="N39" s="1986"/>
      <c r="O39" s="1986"/>
      <c r="P39" s="1986"/>
      <c r="Q39" s="1986"/>
      <c r="R39" s="1986"/>
      <c r="S39" s="1986"/>
      <c r="T39" s="1986"/>
      <c r="U39" s="1986"/>
      <c r="V39" s="1986"/>
      <c r="W39" s="1986"/>
      <c r="X39" s="1986"/>
      <c r="Y39" s="1986"/>
      <c r="Z39" s="1986"/>
      <c r="AA39" s="1986"/>
      <c r="AB39" s="1986"/>
      <c r="AC39" s="1986"/>
      <c r="AD39" s="1986"/>
      <c r="AE39" s="1986"/>
      <c r="AF39" s="1986"/>
      <c r="AG39" s="1986"/>
      <c r="AH39" s="1986"/>
      <c r="AI39" s="1986"/>
      <c r="AJ39" s="1986"/>
      <c r="AK39" s="1986"/>
      <c r="AL39" s="1986"/>
      <c r="AM39" s="1986"/>
      <c r="AN39" s="1986"/>
      <c r="AO39" s="1986"/>
      <c r="AP39" s="1986"/>
      <c r="AQ39" s="1986"/>
      <c r="AR39" s="1986"/>
      <c r="AS39" s="1986"/>
      <c r="AT39" s="1986"/>
      <c r="AU39" s="1986"/>
      <c r="AV39" s="1986"/>
      <c r="AW39" s="1986"/>
      <c r="AX39" s="1986"/>
      <c r="AY39" s="1986"/>
      <c r="AZ39" s="1986"/>
      <c r="BA39" s="1986"/>
      <c r="BB39" s="1986"/>
      <c r="BC39" s="1986"/>
      <c r="BD39" s="1986"/>
      <c r="BE39" s="1986"/>
      <c r="BF39" s="1986"/>
      <c r="BG39" s="1986"/>
      <c r="BH39" s="1986"/>
      <c r="BI39" s="1986"/>
      <c r="BJ39" s="1986"/>
      <c r="BK39" s="1986"/>
      <c r="BL39" s="1986"/>
      <c r="BM39" s="1986"/>
      <c r="BN39" s="1986"/>
      <c r="BO39" s="1986"/>
      <c r="BP39" s="1986"/>
    </row>
    <row r="40" spans="1:68">
      <c r="A40" s="1986"/>
      <c r="B40" s="1986"/>
      <c r="C40" s="1986"/>
      <c r="D40" s="1986"/>
      <c r="E40" s="1986"/>
      <c r="F40" s="1986"/>
      <c r="G40" s="1986"/>
      <c r="H40" s="1986"/>
      <c r="I40" s="1986"/>
      <c r="J40" s="1986"/>
      <c r="K40" s="1986"/>
      <c r="L40" s="1986"/>
      <c r="M40" s="1986"/>
      <c r="N40" s="1986"/>
      <c r="O40" s="1986"/>
      <c r="P40" s="1986"/>
      <c r="Q40" s="1986"/>
      <c r="R40" s="1986"/>
      <c r="S40" s="1986"/>
      <c r="T40" s="1986"/>
      <c r="U40" s="1986"/>
      <c r="V40" s="1986"/>
      <c r="W40" s="1986"/>
      <c r="X40" s="1986"/>
      <c r="Y40" s="1986"/>
      <c r="Z40" s="1986"/>
      <c r="AA40" s="1986"/>
      <c r="AB40" s="1986"/>
      <c r="AC40" s="1986"/>
      <c r="AD40" s="1986"/>
      <c r="AE40" s="1986"/>
      <c r="AF40" s="1986"/>
      <c r="AG40" s="1986"/>
      <c r="AH40" s="1986"/>
      <c r="AI40" s="1986"/>
      <c r="AJ40" s="1986"/>
      <c r="AK40" s="1986"/>
      <c r="AL40" s="1986"/>
      <c r="AM40" s="1986"/>
      <c r="AN40" s="1986"/>
      <c r="AO40" s="1986"/>
      <c r="AP40" s="1986"/>
      <c r="AQ40" s="1986"/>
      <c r="AR40" s="1986"/>
      <c r="AS40" s="1986"/>
      <c r="AT40" s="1986"/>
      <c r="AU40" s="1986"/>
      <c r="AV40" s="1986"/>
      <c r="AW40" s="1986"/>
      <c r="AX40" s="1986"/>
      <c r="AY40" s="1986"/>
      <c r="AZ40" s="1986"/>
      <c r="BA40" s="1986"/>
      <c r="BB40" s="1986"/>
      <c r="BC40" s="1986"/>
      <c r="BD40" s="1986"/>
      <c r="BE40" s="1986"/>
      <c r="BF40" s="1986"/>
      <c r="BG40" s="1986"/>
      <c r="BH40" s="1986"/>
      <c r="BI40" s="1986"/>
      <c r="BJ40" s="1986"/>
      <c r="BK40" s="1986"/>
      <c r="BL40" s="1986"/>
      <c r="BM40" s="1986"/>
      <c r="BN40" s="1986"/>
      <c r="BO40" s="1986"/>
      <c r="BP40" s="1986"/>
    </row>
    <row r="41" spans="1:68">
      <c r="A41" s="1986"/>
      <c r="B41" s="1986"/>
      <c r="C41" s="1986"/>
      <c r="D41" s="1986"/>
      <c r="E41" s="1986"/>
      <c r="F41" s="1986"/>
      <c r="G41" s="1986"/>
      <c r="H41" s="1986"/>
      <c r="I41" s="1986"/>
      <c r="J41" s="1986"/>
      <c r="K41" s="1986"/>
      <c r="L41" s="1986"/>
      <c r="M41" s="1986"/>
      <c r="N41" s="1986"/>
      <c r="O41" s="1986"/>
      <c r="P41" s="1986"/>
      <c r="Q41" s="1986"/>
      <c r="R41" s="1986"/>
      <c r="S41" s="1986"/>
      <c r="T41" s="1986"/>
      <c r="U41" s="1986"/>
      <c r="V41" s="1986"/>
      <c r="W41" s="1986"/>
      <c r="X41" s="1986"/>
      <c r="Y41" s="1986"/>
      <c r="Z41" s="1986"/>
      <c r="AA41" s="1986"/>
      <c r="AB41" s="1986"/>
      <c r="AC41" s="1986"/>
      <c r="AD41" s="1986"/>
      <c r="AE41" s="1986"/>
      <c r="AF41" s="1986"/>
      <c r="AG41" s="1986"/>
      <c r="AH41" s="1986"/>
      <c r="AI41" s="1986"/>
      <c r="AJ41" s="1986"/>
      <c r="AK41" s="1986"/>
      <c r="AL41" s="1986"/>
      <c r="AM41" s="1986"/>
      <c r="AN41" s="1986"/>
      <c r="AO41" s="1986"/>
      <c r="AP41" s="1986"/>
      <c r="AQ41" s="1986"/>
      <c r="AR41" s="1986"/>
      <c r="AS41" s="1986"/>
      <c r="AT41" s="1986"/>
      <c r="AU41" s="1986"/>
      <c r="AV41" s="1986"/>
      <c r="AW41" s="1986"/>
      <c r="AX41" s="1986"/>
      <c r="AY41" s="1986"/>
      <c r="AZ41" s="1986"/>
      <c r="BA41" s="1986"/>
      <c r="BB41" s="1986"/>
      <c r="BC41" s="1986"/>
      <c r="BD41" s="1986"/>
      <c r="BE41" s="1986"/>
      <c r="BF41" s="1986"/>
      <c r="BG41" s="1986"/>
      <c r="BH41" s="1986"/>
      <c r="BI41" s="1986"/>
      <c r="BJ41" s="1986"/>
      <c r="BK41" s="1986"/>
      <c r="BL41" s="1986"/>
      <c r="BM41" s="1986"/>
      <c r="BN41" s="1986"/>
      <c r="BO41" s="1986"/>
      <c r="BP41" s="1986"/>
    </row>
    <row r="42" spans="1:68">
      <c r="A42" s="1986"/>
      <c r="B42" s="1986"/>
      <c r="C42" s="1986"/>
      <c r="D42" s="1986"/>
      <c r="E42" s="1986"/>
      <c r="F42" s="1986"/>
      <c r="G42" s="1986"/>
      <c r="H42" s="1986"/>
      <c r="I42" s="1986"/>
      <c r="J42" s="1986"/>
      <c r="K42" s="1986"/>
      <c r="L42" s="1986"/>
      <c r="M42" s="1986"/>
      <c r="N42" s="1986"/>
      <c r="O42" s="1986"/>
      <c r="P42" s="1986"/>
      <c r="Q42" s="1986"/>
      <c r="R42" s="1986"/>
      <c r="S42" s="1986"/>
      <c r="T42" s="1986"/>
      <c r="U42" s="1986"/>
      <c r="V42" s="1986"/>
      <c r="W42" s="1986"/>
      <c r="X42" s="1986"/>
      <c r="Y42" s="1986"/>
      <c r="Z42" s="1986"/>
      <c r="AA42" s="1986"/>
      <c r="AB42" s="1986"/>
      <c r="AC42" s="1986"/>
      <c r="AD42" s="1986"/>
      <c r="AE42" s="1986"/>
      <c r="AF42" s="1986"/>
      <c r="AG42" s="1986"/>
      <c r="AH42" s="1986"/>
      <c r="AI42" s="1986"/>
      <c r="AJ42" s="1986"/>
      <c r="AK42" s="1986"/>
      <c r="AL42" s="1986"/>
      <c r="AM42" s="1986"/>
      <c r="AN42" s="1986"/>
      <c r="AO42" s="1986"/>
      <c r="AP42" s="1986"/>
      <c r="AQ42" s="1986"/>
      <c r="AR42" s="1986"/>
      <c r="AS42" s="1986"/>
      <c r="AT42" s="1986"/>
      <c r="AU42" s="1986"/>
      <c r="AV42" s="1986"/>
      <c r="AW42" s="1986"/>
      <c r="AX42" s="1986"/>
      <c r="AY42" s="1986"/>
      <c r="AZ42" s="1986"/>
      <c r="BA42" s="1986"/>
      <c r="BB42" s="1986"/>
      <c r="BC42" s="1986"/>
      <c r="BD42" s="1986"/>
      <c r="BE42" s="1986"/>
      <c r="BF42" s="1986"/>
      <c r="BG42" s="1986"/>
      <c r="BH42" s="1986"/>
      <c r="BI42" s="1986"/>
      <c r="BJ42" s="1986"/>
      <c r="BK42" s="1986"/>
      <c r="BL42" s="1986"/>
      <c r="BM42" s="1986"/>
      <c r="BN42" s="1986"/>
      <c r="BO42" s="1986"/>
      <c r="BP42" s="1986"/>
    </row>
    <row r="43" spans="1:68">
      <c r="A43" s="1986"/>
      <c r="B43" s="1986"/>
      <c r="C43" s="1986"/>
      <c r="D43" s="1986"/>
      <c r="E43" s="1986"/>
      <c r="F43" s="1986"/>
      <c r="G43" s="1986"/>
      <c r="H43" s="1986"/>
      <c r="I43" s="1986"/>
      <c r="J43" s="1986"/>
      <c r="K43" s="1986"/>
      <c r="L43" s="1986"/>
      <c r="M43" s="1986"/>
      <c r="N43" s="1986"/>
      <c r="O43" s="1986"/>
      <c r="P43" s="1986"/>
      <c r="Q43" s="1986"/>
      <c r="R43" s="1986"/>
      <c r="S43" s="1986"/>
      <c r="T43" s="1986"/>
      <c r="U43" s="1986"/>
      <c r="V43" s="1986"/>
      <c r="W43" s="1986"/>
      <c r="X43" s="1986"/>
      <c r="Y43" s="1986"/>
      <c r="Z43" s="1986"/>
      <c r="AA43" s="1986"/>
      <c r="AB43" s="1986"/>
      <c r="AC43" s="1986"/>
      <c r="AD43" s="1986"/>
      <c r="AE43" s="1986"/>
      <c r="AF43" s="1986"/>
      <c r="AG43" s="1986"/>
      <c r="AH43" s="1986"/>
      <c r="AI43" s="1986"/>
      <c r="AJ43" s="1986"/>
      <c r="AK43" s="1986"/>
      <c r="AL43" s="1986"/>
      <c r="AM43" s="1986"/>
      <c r="AN43" s="1986"/>
      <c r="AO43" s="1986"/>
      <c r="AP43" s="1986"/>
      <c r="AQ43" s="1986"/>
      <c r="AR43" s="1986"/>
      <c r="AS43" s="1986"/>
      <c r="AT43" s="1986"/>
      <c r="AU43" s="1986"/>
      <c r="AV43" s="1986"/>
      <c r="AW43" s="1986"/>
      <c r="AX43" s="1986"/>
      <c r="AY43" s="1986"/>
      <c r="AZ43" s="1986"/>
      <c r="BA43" s="1986"/>
      <c r="BB43" s="1986"/>
      <c r="BC43" s="1986"/>
      <c r="BD43" s="1986"/>
      <c r="BE43" s="1986"/>
      <c r="BF43" s="1986"/>
      <c r="BG43" s="1986"/>
      <c r="BH43" s="1986"/>
      <c r="BI43" s="1986"/>
      <c r="BJ43" s="1986"/>
      <c r="BK43" s="1986"/>
      <c r="BL43" s="1986"/>
      <c r="BM43" s="1986"/>
      <c r="BN43" s="1986"/>
      <c r="BO43" s="1986"/>
      <c r="BP43" s="1986"/>
    </row>
    <row r="44" spans="1:68">
      <c r="A44" s="1986"/>
      <c r="B44" s="1986"/>
      <c r="C44" s="1986"/>
      <c r="D44" s="1986"/>
      <c r="E44" s="1986"/>
      <c r="F44" s="1986"/>
      <c r="G44" s="1986"/>
      <c r="H44" s="1986"/>
      <c r="I44" s="1986"/>
      <c r="J44" s="1986"/>
      <c r="K44" s="1986"/>
      <c r="L44" s="1986"/>
      <c r="M44" s="1986"/>
      <c r="N44" s="1986"/>
      <c r="O44" s="1986"/>
      <c r="P44" s="1986"/>
      <c r="Q44" s="1986"/>
      <c r="R44" s="1986"/>
      <c r="S44" s="1986"/>
      <c r="T44" s="1986"/>
      <c r="U44" s="1986"/>
      <c r="V44" s="1986"/>
      <c r="W44" s="1986"/>
      <c r="X44" s="1986"/>
      <c r="Y44" s="1986"/>
      <c r="Z44" s="1986"/>
      <c r="AA44" s="1986"/>
      <c r="AB44" s="1986"/>
      <c r="AC44" s="1986"/>
      <c r="AD44" s="1986"/>
      <c r="AE44" s="1986"/>
      <c r="AF44" s="1986"/>
      <c r="AG44" s="1986"/>
      <c r="AH44" s="1986"/>
      <c r="AI44" s="1986"/>
      <c r="AJ44" s="1986"/>
      <c r="AK44" s="1986"/>
      <c r="AL44" s="1986"/>
      <c r="AM44" s="1986"/>
      <c r="AN44" s="1986"/>
      <c r="AO44" s="1986"/>
      <c r="AP44" s="1986"/>
      <c r="AQ44" s="1986"/>
      <c r="AR44" s="1986"/>
      <c r="AS44" s="1986"/>
      <c r="AT44" s="1986"/>
      <c r="AU44" s="1986"/>
      <c r="AV44" s="1986"/>
      <c r="AW44" s="1986"/>
      <c r="AX44" s="1986"/>
      <c r="AY44" s="1986"/>
      <c r="AZ44" s="1986"/>
      <c r="BA44" s="1986"/>
      <c r="BB44" s="1986"/>
      <c r="BC44" s="1986"/>
      <c r="BD44" s="1986"/>
      <c r="BE44" s="1986"/>
      <c r="BF44" s="1986"/>
      <c r="BG44" s="1986"/>
      <c r="BH44" s="1986"/>
      <c r="BI44" s="1986"/>
      <c r="BJ44" s="1986"/>
      <c r="BK44" s="1986"/>
      <c r="BL44" s="1986"/>
      <c r="BM44" s="1986"/>
      <c r="BN44" s="1986"/>
      <c r="BO44" s="1986"/>
      <c r="BP44" s="1986"/>
    </row>
    <row r="45" spans="1:68">
      <c r="A45" s="1986"/>
      <c r="B45" s="1986"/>
      <c r="C45" s="1986"/>
      <c r="D45" s="1986"/>
      <c r="E45" s="1986"/>
      <c r="F45" s="1986"/>
      <c r="G45" s="1986"/>
      <c r="H45" s="1986"/>
      <c r="I45" s="1986"/>
      <c r="J45" s="1986"/>
      <c r="K45" s="1986"/>
      <c r="L45" s="1986"/>
      <c r="M45" s="1986"/>
      <c r="N45" s="1986"/>
      <c r="O45" s="1986"/>
      <c r="P45" s="1986"/>
      <c r="Q45" s="1986"/>
      <c r="R45" s="1986"/>
      <c r="S45" s="1986"/>
      <c r="T45" s="1986"/>
      <c r="U45" s="1986"/>
      <c r="V45" s="1986"/>
      <c r="W45" s="1986"/>
      <c r="X45" s="1986"/>
      <c r="Y45" s="1986"/>
      <c r="Z45" s="1986"/>
      <c r="AA45" s="1986"/>
      <c r="AB45" s="1986"/>
      <c r="AC45" s="1986"/>
      <c r="AD45" s="1986"/>
      <c r="AE45" s="1986"/>
      <c r="AF45" s="1986"/>
      <c r="AG45" s="1986"/>
      <c r="AH45" s="1986"/>
      <c r="AI45" s="1986"/>
      <c r="AJ45" s="1986"/>
      <c r="AK45" s="1986"/>
      <c r="AL45" s="1986"/>
      <c r="AM45" s="1986"/>
      <c r="AN45" s="1986"/>
      <c r="AO45" s="1986"/>
      <c r="AP45" s="1986"/>
      <c r="AQ45" s="1986"/>
      <c r="AR45" s="1986"/>
      <c r="AS45" s="1986"/>
      <c r="AT45" s="1986"/>
      <c r="AU45" s="1986"/>
      <c r="AV45" s="1986"/>
      <c r="AW45" s="1986"/>
      <c r="AX45" s="1986"/>
      <c r="AY45" s="1986"/>
      <c r="AZ45" s="1986"/>
      <c r="BA45" s="1986"/>
      <c r="BB45" s="1986"/>
      <c r="BC45" s="1986"/>
      <c r="BD45" s="1986"/>
      <c r="BE45" s="1986"/>
      <c r="BF45" s="1986"/>
      <c r="BG45" s="1986"/>
      <c r="BH45" s="1986"/>
      <c r="BI45" s="1986"/>
      <c r="BJ45" s="1986"/>
      <c r="BK45" s="1986"/>
      <c r="BL45" s="1986"/>
      <c r="BM45" s="1986"/>
      <c r="BN45" s="1986"/>
      <c r="BO45" s="1986"/>
      <c r="BP45" s="1986"/>
    </row>
    <row r="46" spans="1:68">
      <c r="A46" s="1986"/>
      <c r="B46" s="1986"/>
      <c r="C46" s="1986"/>
      <c r="D46" s="1986"/>
      <c r="E46" s="1986"/>
      <c r="F46" s="1986"/>
      <c r="G46" s="1986"/>
      <c r="H46" s="1986"/>
      <c r="I46" s="1986"/>
      <c r="J46" s="1986"/>
      <c r="K46" s="1986"/>
      <c r="L46" s="1986"/>
      <c r="M46" s="1986"/>
      <c r="N46" s="1986"/>
      <c r="O46" s="1986"/>
      <c r="P46" s="1986"/>
      <c r="Q46" s="1986"/>
      <c r="R46" s="1986"/>
      <c r="S46" s="1986"/>
      <c r="T46" s="1986"/>
      <c r="U46" s="1986"/>
      <c r="V46" s="1986"/>
      <c r="W46" s="1986"/>
      <c r="X46" s="1986"/>
      <c r="Y46" s="1986"/>
      <c r="Z46" s="1986"/>
      <c r="AA46" s="1986"/>
      <c r="AB46" s="1986"/>
      <c r="AC46" s="1986"/>
      <c r="AD46" s="1986"/>
      <c r="AE46" s="1986"/>
      <c r="AF46" s="1986"/>
      <c r="AG46" s="1986"/>
      <c r="AH46" s="1986"/>
      <c r="AI46" s="1986"/>
      <c r="AJ46" s="1986"/>
      <c r="AK46" s="1986"/>
      <c r="AL46" s="1986"/>
      <c r="AM46" s="1986"/>
      <c r="AN46" s="1986"/>
      <c r="AO46" s="1986"/>
      <c r="AP46" s="1986"/>
      <c r="AQ46" s="1986"/>
      <c r="AR46" s="1986"/>
      <c r="AS46" s="1986"/>
      <c r="AT46" s="1986"/>
      <c r="AU46" s="1986"/>
      <c r="AV46" s="1986"/>
      <c r="AW46" s="1986"/>
      <c r="AX46" s="1986"/>
      <c r="AY46" s="1986"/>
      <c r="AZ46" s="1986"/>
      <c r="BA46" s="1986"/>
      <c r="BB46" s="1986"/>
      <c r="BC46" s="1986"/>
      <c r="BD46" s="1986"/>
      <c r="BE46" s="1986"/>
      <c r="BF46" s="1986"/>
      <c r="BG46" s="1986"/>
      <c r="BH46" s="1986"/>
      <c r="BI46" s="1986"/>
      <c r="BJ46" s="1986"/>
      <c r="BK46" s="1986"/>
      <c r="BL46" s="1986"/>
      <c r="BM46" s="1986"/>
      <c r="BN46" s="1986"/>
      <c r="BO46" s="1986"/>
      <c r="BP46" s="1986"/>
    </row>
    <row r="47" spans="1:68">
      <c r="A47" s="1986"/>
      <c r="B47" s="1986"/>
      <c r="C47" s="1986"/>
      <c r="D47" s="1986"/>
      <c r="E47" s="1986"/>
      <c r="F47" s="1986"/>
      <c r="G47" s="1986"/>
      <c r="H47" s="1986"/>
      <c r="I47" s="1986"/>
      <c r="J47" s="1986"/>
      <c r="K47" s="1986"/>
      <c r="L47" s="1986"/>
      <c r="M47" s="1986"/>
      <c r="N47" s="1986"/>
      <c r="O47" s="1986"/>
      <c r="P47" s="1986"/>
      <c r="Q47" s="1986"/>
      <c r="R47" s="1986"/>
      <c r="S47" s="1986"/>
      <c r="T47" s="1986"/>
      <c r="U47" s="1986"/>
      <c r="V47" s="1986"/>
      <c r="W47" s="1986"/>
      <c r="X47" s="1986"/>
      <c r="Y47" s="1986"/>
      <c r="Z47" s="1986"/>
      <c r="AA47" s="1986"/>
      <c r="AB47" s="1986"/>
      <c r="AC47" s="1986"/>
      <c r="AD47" s="1986"/>
      <c r="AE47" s="1986"/>
      <c r="AF47" s="1986"/>
      <c r="AG47" s="1986"/>
      <c r="AH47" s="1986"/>
      <c r="AI47" s="1986"/>
      <c r="AJ47" s="1986"/>
      <c r="AK47" s="1986"/>
      <c r="AL47" s="1986"/>
      <c r="AM47" s="1986"/>
      <c r="AN47" s="1986"/>
      <c r="AO47" s="1986"/>
      <c r="AP47" s="1986"/>
      <c r="AQ47" s="1986"/>
      <c r="AR47" s="1986"/>
      <c r="AS47" s="1986"/>
      <c r="AT47" s="1986"/>
      <c r="AU47" s="1986"/>
      <c r="AV47" s="1986"/>
      <c r="AW47" s="1986"/>
      <c r="AX47" s="1986"/>
      <c r="AY47" s="1986"/>
      <c r="AZ47" s="1986"/>
      <c r="BA47" s="1986"/>
      <c r="BB47" s="1986"/>
      <c r="BC47" s="1986"/>
      <c r="BD47" s="1986"/>
      <c r="BE47" s="1986"/>
      <c r="BF47" s="1986"/>
      <c r="BG47" s="1986"/>
      <c r="BH47" s="1986"/>
      <c r="BI47" s="1986"/>
      <c r="BJ47" s="1986"/>
      <c r="BK47" s="1986"/>
      <c r="BL47" s="1986"/>
      <c r="BM47" s="1986"/>
      <c r="BN47" s="1986"/>
      <c r="BO47" s="1986"/>
      <c r="BP47" s="1986"/>
    </row>
    <row r="48" spans="1:68">
      <c r="A48" s="1986"/>
      <c r="B48" s="1986"/>
      <c r="C48" s="1986"/>
      <c r="D48" s="1986"/>
      <c r="E48" s="1986"/>
      <c r="F48" s="1986"/>
      <c r="G48" s="1986"/>
      <c r="H48" s="1986"/>
      <c r="I48" s="1986"/>
      <c r="J48" s="1986"/>
      <c r="K48" s="1986"/>
      <c r="L48" s="1986"/>
      <c r="M48" s="1986"/>
      <c r="N48" s="1986"/>
      <c r="O48" s="1986"/>
      <c r="P48" s="1986"/>
      <c r="Q48" s="1986"/>
      <c r="R48" s="1986"/>
      <c r="S48" s="1986"/>
      <c r="T48" s="1986"/>
      <c r="U48" s="1986"/>
      <c r="V48" s="1986"/>
      <c r="W48" s="1986"/>
      <c r="X48" s="1986"/>
      <c r="Y48" s="1986"/>
      <c r="Z48" s="1986"/>
      <c r="AA48" s="1986"/>
      <c r="AB48" s="1986"/>
      <c r="AC48" s="1986"/>
      <c r="AD48" s="1986"/>
      <c r="AE48" s="1986"/>
      <c r="AF48" s="1986"/>
      <c r="AG48" s="1986"/>
      <c r="AH48" s="1986"/>
      <c r="AI48" s="1986"/>
      <c r="AJ48" s="1986"/>
      <c r="AK48" s="1986"/>
      <c r="AL48" s="1986"/>
      <c r="AM48" s="1986"/>
      <c r="AN48" s="1986"/>
      <c r="AO48" s="1986"/>
      <c r="AP48" s="1986"/>
      <c r="AQ48" s="1986"/>
      <c r="AR48" s="1986"/>
      <c r="AS48" s="1986"/>
      <c r="AT48" s="1986"/>
      <c r="AU48" s="1986"/>
      <c r="AV48" s="1986"/>
      <c r="AW48" s="1986"/>
      <c r="AX48" s="1986"/>
      <c r="AY48" s="1986"/>
      <c r="AZ48" s="1986"/>
      <c r="BA48" s="1986"/>
      <c r="BB48" s="1986"/>
      <c r="BC48" s="1986"/>
      <c r="BD48" s="1986"/>
      <c r="BE48" s="1986"/>
      <c r="BF48" s="1986"/>
      <c r="BG48" s="1986"/>
      <c r="BH48" s="1986"/>
      <c r="BI48" s="1986"/>
      <c r="BJ48" s="1986"/>
      <c r="BK48" s="1986"/>
      <c r="BL48" s="1986"/>
      <c r="BM48" s="1986"/>
      <c r="BN48" s="1986"/>
      <c r="BO48" s="1986"/>
      <c r="BP48" s="1986"/>
    </row>
    <row r="49" spans="1:68">
      <c r="A49" s="1986"/>
      <c r="B49" s="1986"/>
      <c r="C49" s="1986"/>
      <c r="D49" s="1986"/>
      <c r="E49" s="1986"/>
      <c r="F49" s="1986"/>
      <c r="G49" s="1986"/>
      <c r="H49" s="1986"/>
      <c r="I49" s="1986"/>
      <c r="J49" s="1986"/>
      <c r="K49" s="1986"/>
      <c r="L49" s="1986"/>
      <c r="M49" s="1986"/>
      <c r="N49" s="1986"/>
      <c r="O49" s="1986"/>
      <c r="P49" s="1986"/>
      <c r="Q49" s="1986"/>
      <c r="R49" s="1986"/>
      <c r="S49" s="1986"/>
      <c r="T49" s="1986"/>
      <c r="U49" s="1986"/>
      <c r="V49" s="1986"/>
      <c r="W49" s="1986"/>
      <c r="X49" s="1986"/>
      <c r="Y49" s="1986"/>
      <c r="Z49" s="1986"/>
      <c r="AA49" s="1986"/>
      <c r="AB49" s="1986"/>
      <c r="AC49" s="1986"/>
      <c r="AD49" s="1986"/>
      <c r="AE49" s="1986"/>
      <c r="AF49" s="1986"/>
      <c r="AG49" s="1986"/>
      <c r="AH49" s="1986"/>
      <c r="AI49" s="1986"/>
      <c r="AJ49" s="1986"/>
      <c r="AK49" s="1986"/>
      <c r="AL49" s="1986"/>
      <c r="AM49" s="1986"/>
      <c r="AN49" s="1986"/>
      <c r="AO49" s="1986"/>
      <c r="AP49" s="1986"/>
      <c r="AQ49" s="1986"/>
      <c r="AR49" s="1986"/>
      <c r="AS49" s="1986"/>
      <c r="AT49" s="1986"/>
      <c r="AU49" s="1986"/>
      <c r="AV49" s="1986"/>
      <c r="AW49" s="1986"/>
      <c r="AX49" s="1986"/>
      <c r="AY49" s="1986"/>
      <c r="AZ49" s="1986"/>
      <c r="BA49" s="1986"/>
      <c r="BB49" s="1986"/>
      <c r="BC49" s="1986"/>
      <c r="BD49" s="1986"/>
      <c r="BE49" s="1986"/>
      <c r="BF49" s="1986"/>
      <c r="BG49" s="1986"/>
      <c r="BH49" s="1986"/>
      <c r="BI49" s="1986"/>
      <c r="BJ49" s="1986"/>
      <c r="BK49" s="1986"/>
      <c r="BL49" s="1986"/>
      <c r="BM49" s="1986"/>
      <c r="BN49" s="1986"/>
      <c r="BO49" s="1986"/>
      <c r="BP49" s="1986"/>
    </row>
    <row r="50" spans="1:68">
      <c r="A50" s="1986"/>
      <c r="B50" s="1986"/>
      <c r="C50" s="1986"/>
      <c r="D50" s="1986"/>
      <c r="E50" s="1986"/>
      <c r="F50" s="1986"/>
      <c r="G50" s="1986"/>
      <c r="H50" s="1986"/>
      <c r="I50" s="1986"/>
      <c r="J50" s="1986"/>
      <c r="K50" s="1986"/>
      <c r="L50" s="1986"/>
      <c r="M50" s="1986"/>
      <c r="N50" s="1986"/>
      <c r="O50" s="1986"/>
      <c r="P50" s="1986"/>
      <c r="Q50" s="1986"/>
      <c r="R50" s="1986"/>
      <c r="S50" s="1986"/>
      <c r="T50" s="1986"/>
      <c r="U50" s="1986"/>
      <c r="V50" s="1986"/>
      <c r="W50" s="1986"/>
      <c r="X50" s="1986"/>
      <c r="Y50" s="1986"/>
      <c r="Z50" s="1986"/>
      <c r="AA50" s="1986"/>
      <c r="AB50" s="1986"/>
      <c r="AC50" s="1986"/>
      <c r="AD50" s="1986"/>
      <c r="AE50" s="1986"/>
      <c r="AF50" s="1986"/>
      <c r="AG50" s="1986"/>
      <c r="AH50" s="1986"/>
      <c r="AI50" s="1986"/>
      <c r="AJ50" s="1986"/>
      <c r="AK50" s="1986"/>
      <c r="AL50" s="1986"/>
      <c r="AM50" s="1986"/>
      <c r="AN50" s="1986"/>
      <c r="AO50" s="1986"/>
      <c r="AP50" s="1986"/>
      <c r="AQ50" s="1986"/>
      <c r="AR50" s="1986"/>
      <c r="AS50" s="1986"/>
      <c r="AT50" s="1986"/>
      <c r="AU50" s="1986"/>
      <c r="AV50" s="1986"/>
      <c r="AW50" s="1986"/>
      <c r="AX50" s="1986"/>
      <c r="AY50" s="1986"/>
      <c r="AZ50" s="1986"/>
      <c r="BA50" s="1986"/>
      <c r="BB50" s="1986"/>
      <c r="BC50" s="1986"/>
      <c r="BD50" s="1986"/>
      <c r="BE50" s="1986"/>
      <c r="BF50" s="1986"/>
      <c r="BG50" s="1986"/>
      <c r="BH50" s="1986"/>
      <c r="BI50" s="1986"/>
      <c r="BJ50" s="1986"/>
      <c r="BK50" s="1986"/>
      <c r="BL50" s="1986"/>
      <c r="BM50" s="1986"/>
      <c r="BN50" s="1986"/>
      <c r="BO50" s="1986"/>
      <c r="BP50" s="1986"/>
    </row>
    <row r="51" spans="1:68">
      <c r="A51" s="1986"/>
      <c r="B51" s="1986"/>
      <c r="C51" s="1986"/>
      <c r="D51" s="1986"/>
      <c r="E51" s="1986"/>
      <c r="F51" s="1986"/>
      <c r="G51" s="1986"/>
      <c r="H51" s="1986"/>
      <c r="I51" s="1986"/>
      <c r="J51" s="1986"/>
      <c r="K51" s="1986"/>
      <c r="L51" s="1986"/>
      <c r="M51" s="1986"/>
      <c r="N51" s="1986"/>
      <c r="O51" s="1986"/>
      <c r="P51" s="1986"/>
      <c r="Q51" s="1986"/>
      <c r="R51" s="1986"/>
      <c r="S51" s="1986"/>
      <c r="T51" s="1986"/>
      <c r="U51" s="1986"/>
      <c r="V51" s="1986"/>
      <c r="W51" s="1986"/>
      <c r="X51" s="1986"/>
      <c r="Y51" s="1986"/>
      <c r="Z51" s="1986"/>
      <c r="AA51" s="1986"/>
      <c r="AB51" s="1986"/>
      <c r="AC51" s="1986"/>
      <c r="AD51" s="1986"/>
      <c r="AE51" s="1986"/>
      <c r="AF51" s="1986"/>
      <c r="AG51" s="1986"/>
      <c r="AH51" s="1986"/>
      <c r="AI51" s="1986"/>
      <c r="AJ51" s="1986"/>
      <c r="AK51" s="1986"/>
      <c r="AL51" s="1986"/>
      <c r="AM51" s="1986"/>
      <c r="AN51" s="1986"/>
      <c r="AO51" s="1986"/>
      <c r="AP51" s="1986"/>
      <c r="AQ51" s="1986"/>
      <c r="AR51" s="1986"/>
      <c r="AS51" s="1986"/>
      <c r="AT51" s="1986"/>
      <c r="AU51" s="1986"/>
      <c r="AV51" s="1986"/>
      <c r="AW51" s="1986"/>
      <c r="AX51" s="1986"/>
      <c r="AY51" s="1986"/>
      <c r="AZ51" s="1986"/>
      <c r="BA51" s="1986"/>
      <c r="BB51" s="1986"/>
      <c r="BC51" s="1986"/>
      <c r="BD51" s="1986"/>
      <c r="BE51" s="1986"/>
      <c r="BF51" s="1986"/>
      <c r="BG51" s="1986"/>
      <c r="BH51" s="1986"/>
      <c r="BI51" s="1986"/>
      <c r="BJ51" s="1986"/>
      <c r="BK51" s="1986"/>
      <c r="BL51" s="1986"/>
      <c r="BM51" s="1986"/>
      <c r="BN51" s="1986"/>
      <c r="BO51" s="1986"/>
      <c r="BP51" s="1986"/>
    </row>
    <row r="52" spans="1:68">
      <c r="A52" s="1986"/>
      <c r="B52" s="1986"/>
      <c r="C52" s="1986"/>
      <c r="D52" s="1986"/>
      <c r="E52" s="1986"/>
      <c r="F52" s="1986"/>
      <c r="G52" s="1986"/>
      <c r="H52" s="1986"/>
      <c r="I52" s="1986"/>
      <c r="J52" s="1986"/>
      <c r="K52" s="1986"/>
      <c r="L52" s="1986"/>
      <c r="M52" s="1986"/>
      <c r="N52" s="1986"/>
      <c r="O52" s="1986"/>
      <c r="P52" s="1986"/>
      <c r="Q52" s="1986"/>
      <c r="R52" s="1986"/>
      <c r="S52" s="1986"/>
      <c r="T52" s="1986"/>
      <c r="U52" s="1986"/>
      <c r="V52" s="1986"/>
      <c r="W52" s="1986"/>
      <c r="X52" s="1986"/>
      <c r="Y52" s="1986"/>
      <c r="Z52" s="1986"/>
      <c r="AA52" s="1986"/>
      <c r="AB52" s="1986"/>
      <c r="AC52" s="1986"/>
      <c r="AD52" s="1986"/>
      <c r="AE52" s="1986"/>
      <c r="AF52" s="1986"/>
      <c r="AG52" s="1986"/>
      <c r="AH52" s="1986"/>
      <c r="AI52" s="1986"/>
      <c r="AJ52" s="1986"/>
      <c r="AK52" s="1986"/>
      <c r="AL52" s="1986"/>
      <c r="AM52" s="1986"/>
      <c r="AN52" s="1986"/>
      <c r="AO52" s="1986"/>
      <c r="AP52" s="1986"/>
      <c r="AQ52" s="1986"/>
      <c r="AR52" s="1986"/>
      <c r="AS52" s="1986"/>
      <c r="AT52" s="1986"/>
      <c r="AU52" s="1986"/>
      <c r="AV52" s="1986"/>
      <c r="AW52" s="1986"/>
      <c r="AX52" s="1986"/>
      <c r="AY52" s="1986"/>
      <c r="AZ52" s="1986"/>
      <c r="BA52" s="1986"/>
      <c r="BB52" s="1986"/>
      <c r="BC52" s="1986"/>
      <c r="BD52" s="1986"/>
      <c r="BE52" s="1986"/>
      <c r="BF52" s="1986"/>
      <c r="BG52" s="1986"/>
      <c r="BH52" s="1986"/>
      <c r="BI52" s="1986"/>
      <c r="BJ52" s="1986"/>
      <c r="BK52" s="1986"/>
      <c r="BL52" s="1986"/>
      <c r="BM52" s="1986"/>
      <c r="BN52" s="1986"/>
      <c r="BO52" s="1986"/>
      <c r="BP52" s="1986"/>
    </row>
    <row r="53" spans="1:68">
      <c r="A53" s="1986"/>
      <c r="B53" s="1986"/>
      <c r="C53" s="1986"/>
      <c r="D53" s="1986"/>
      <c r="E53" s="1986"/>
      <c r="F53" s="1986"/>
      <c r="G53" s="1986"/>
      <c r="H53" s="1986"/>
      <c r="I53" s="1986"/>
      <c r="J53" s="1986"/>
      <c r="K53" s="1986"/>
      <c r="L53" s="1986"/>
      <c r="M53" s="1986"/>
      <c r="N53" s="1986"/>
      <c r="O53" s="1986"/>
      <c r="P53" s="1986"/>
      <c r="Q53" s="1986"/>
      <c r="R53" s="1986"/>
      <c r="S53" s="1986"/>
      <c r="T53" s="1986"/>
      <c r="U53" s="1986"/>
      <c r="V53" s="1986"/>
      <c r="W53" s="1986"/>
      <c r="X53" s="1986"/>
      <c r="Y53" s="1986"/>
      <c r="Z53" s="1986"/>
      <c r="AA53" s="1986"/>
      <c r="AB53" s="1986"/>
      <c r="AC53" s="1986"/>
      <c r="AD53" s="1986"/>
      <c r="AE53" s="1986"/>
      <c r="AF53" s="1986"/>
      <c r="AG53" s="1986"/>
      <c r="AH53" s="1986"/>
      <c r="AI53" s="1986"/>
      <c r="AJ53" s="1986"/>
      <c r="AK53" s="1986"/>
      <c r="AL53" s="1986"/>
      <c r="AM53" s="1986"/>
      <c r="AN53" s="1986"/>
      <c r="AO53" s="1986"/>
      <c r="AP53" s="1986"/>
      <c r="AQ53" s="1986"/>
      <c r="AR53" s="1986"/>
      <c r="AS53" s="1986"/>
      <c r="AT53" s="1986"/>
      <c r="AU53" s="1986"/>
      <c r="AV53" s="1986"/>
      <c r="AW53" s="1986"/>
      <c r="AX53" s="1986"/>
      <c r="AY53" s="1986"/>
      <c r="AZ53" s="1986"/>
      <c r="BA53" s="1986"/>
      <c r="BB53" s="1986"/>
      <c r="BC53" s="1986"/>
      <c r="BD53" s="1986"/>
      <c r="BE53" s="1986"/>
      <c r="BF53" s="1986"/>
      <c r="BG53" s="1986"/>
      <c r="BH53" s="1986"/>
      <c r="BI53" s="1986"/>
      <c r="BJ53" s="1986"/>
      <c r="BK53" s="1986"/>
      <c r="BL53" s="1986"/>
      <c r="BM53" s="1986"/>
      <c r="BN53" s="1986"/>
      <c r="BO53" s="1986"/>
      <c r="BP53" s="1986"/>
    </row>
    <row r="54" spans="1:68">
      <c r="A54" s="1986"/>
      <c r="B54" s="1986"/>
      <c r="C54" s="1986"/>
      <c r="D54" s="1986"/>
      <c r="E54" s="1986"/>
      <c r="F54" s="1986"/>
      <c r="G54" s="1986"/>
      <c r="H54" s="1986"/>
      <c r="I54" s="1986"/>
      <c r="J54" s="1986"/>
      <c r="K54" s="1986"/>
      <c r="L54" s="1986"/>
      <c r="M54" s="1986"/>
      <c r="N54" s="1986"/>
      <c r="O54" s="1986"/>
      <c r="P54" s="1986"/>
      <c r="Q54" s="1986"/>
      <c r="R54" s="1986"/>
      <c r="S54" s="1986"/>
      <c r="T54" s="1986"/>
      <c r="U54" s="1986"/>
      <c r="V54" s="1986"/>
      <c r="W54" s="1986"/>
      <c r="X54" s="1986"/>
      <c r="Y54" s="1986"/>
      <c r="Z54" s="1986"/>
      <c r="AA54" s="1986"/>
      <c r="AB54" s="1986"/>
      <c r="AC54" s="1986"/>
      <c r="AD54" s="1986"/>
      <c r="AE54" s="1986"/>
      <c r="AF54" s="1986"/>
      <c r="AG54" s="1986"/>
      <c r="AH54" s="1986"/>
      <c r="AI54" s="1986"/>
      <c r="AJ54" s="1986"/>
      <c r="AK54" s="1986"/>
      <c r="AL54" s="1986"/>
      <c r="AM54" s="1986"/>
      <c r="AN54" s="1986"/>
      <c r="AO54" s="1986"/>
      <c r="AP54" s="1986"/>
      <c r="AQ54" s="1986"/>
      <c r="AR54" s="1986"/>
      <c r="AS54" s="1986"/>
      <c r="AT54" s="1986"/>
      <c r="AU54" s="1986"/>
      <c r="AV54" s="1986"/>
      <c r="AW54" s="1986"/>
      <c r="AX54" s="1986"/>
      <c r="AY54" s="1986"/>
      <c r="AZ54" s="1986"/>
      <c r="BA54" s="1986"/>
      <c r="BB54" s="1986"/>
      <c r="BC54" s="1986"/>
      <c r="BD54" s="1986"/>
      <c r="BE54" s="1986"/>
      <c r="BF54" s="1986"/>
      <c r="BG54" s="1986"/>
      <c r="BH54" s="1986"/>
      <c r="BI54" s="1986"/>
      <c r="BJ54" s="1986"/>
      <c r="BK54" s="1986"/>
      <c r="BL54" s="1986"/>
      <c r="BM54" s="1986"/>
      <c r="BN54" s="1986"/>
      <c r="BO54" s="1986"/>
      <c r="BP54" s="1986"/>
    </row>
    <row r="55" spans="1:68">
      <c r="A55" s="1986"/>
      <c r="B55" s="1986"/>
      <c r="C55" s="1986"/>
      <c r="D55" s="1986"/>
      <c r="E55" s="1986"/>
      <c r="F55" s="1986"/>
      <c r="G55" s="1986"/>
      <c r="H55" s="1986"/>
      <c r="I55" s="1986"/>
      <c r="J55" s="1986"/>
      <c r="K55" s="1986"/>
      <c r="L55" s="1986"/>
      <c r="M55" s="1986"/>
      <c r="N55" s="1986"/>
      <c r="O55" s="1986"/>
      <c r="P55" s="1986"/>
      <c r="Q55" s="1986"/>
      <c r="R55" s="1986"/>
      <c r="S55" s="1986"/>
      <c r="T55" s="1986"/>
      <c r="U55" s="1986"/>
      <c r="V55" s="1986"/>
      <c r="W55" s="1986"/>
      <c r="X55" s="1986"/>
      <c r="Y55" s="1986"/>
      <c r="Z55" s="1986"/>
      <c r="AA55" s="1986"/>
      <c r="AB55" s="1986"/>
      <c r="AC55" s="1986"/>
      <c r="AD55" s="1986"/>
      <c r="AE55" s="1986"/>
      <c r="AF55" s="1986"/>
      <c r="AG55" s="1986"/>
      <c r="AH55" s="1986"/>
      <c r="AI55" s="1986"/>
      <c r="AJ55" s="1986"/>
      <c r="AK55" s="1986"/>
      <c r="AL55" s="1986"/>
      <c r="AM55" s="1986"/>
      <c r="AN55" s="1986"/>
      <c r="AO55" s="1986"/>
      <c r="AP55" s="1986"/>
      <c r="AQ55" s="1986"/>
      <c r="AR55" s="1986"/>
      <c r="AS55" s="1986"/>
      <c r="AT55" s="1986"/>
      <c r="AU55" s="1986"/>
      <c r="AV55" s="1986"/>
      <c r="AW55" s="1986"/>
      <c r="AX55" s="1986"/>
      <c r="AY55" s="1986"/>
      <c r="AZ55" s="1986"/>
      <c r="BA55" s="1986"/>
      <c r="BB55" s="1986"/>
      <c r="BC55" s="1986"/>
      <c r="BD55" s="1986"/>
      <c r="BE55" s="1986"/>
      <c r="BF55" s="1986"/>
      <c r="BG55" s="1986"/>
      <c r="BH55" s="1986"/>
      <c r="BI55" s="1986"/>
      <c r="BJ55" s="1986"/>
      <c r="BK55" s="1986"/>
      <c r="BL55" s="1986"/>
      <c r="BM55" s="1986"/>
      <c r="BN55" s="1986"/>
      <c r="BO55" s="1986"/>
      <c r="BP55" s="1986"/>
    </row>
    <row r="56" spans="1:68">
      <c r="A56" s="1986"/>
      <c r="B56" s="1986"/>
      <c r="C56" s="1986"/>
      <c r="D56" s="1986"/>
      <c r="E56" s="1986"/>
      <c r="F56" s="1986"/>
      <c r="G56" s="1986"/>
      <c r="H56" s="1986"/>
      <c r="I56" s="1986"/>
      <c r="J56" s="1986"/>
      <c r="K56" s="1986"/>
      <c r="L56" s="1986"/>
      <c r="M56" s="1986"/>
      <c r="N56" s="1986"/>
      <c r="O56" s="1986"/>
      <c r="P56" s="1986"/>
      <c r="Q56" s="1986"/>
      <c r="R56" s="1986"/>
      <c r="S56" s="1986"/>
      <c r="T56" s="1986"/>
      <c r="U56" s="1986"/>
      <c r="V56" s="1986"/>
      <c r="W56" s="1986"/>
      <c r="X56" s="1986"/>
      <c r="Y56" s="1986"/>
      <c r="Z56" s="1986"/>
      <c r="AA56" s="1986"/>
      <c r="AB56" s="1986"/>
      <c r="AC56" s="1986"/>
      <c r="AD56" s="1986"/>
      <c r="AE56" s="1986"/>
      <c r="AF56" s="1986"/>
      <c r="AG56" s="1986"/>
      <c r="AH56" s="1986"/>
      <c r="AI56" s="1986"/>
      <c r="AJ56" s="1986"/>
      <c r="AK56" s="1986"/>
      <c r="AL56" s="1986"/>
      <c r="AM56" s="1986"/>
      <c r="AN56" s="1986"/>
      <c r="AO56" s="1986"/>
      <c r="AP56" s="1986"/>
      <c r="AQ56" s="1986"/>
      <c r="AR56" s="1986"/>
      <c r="AS56" s="1986"/>
      <c r="AT56" s="1986"/>
      <c r="AU56" s="1986"/>
      <c r="AV56" s="1986"/>
      <c r="AW56" s="1986"/>
      <c r="AX56" s="1986"/>
      <c r="AY56" s="1986"/>
      <c r="AZ56" s="1986"/>
      <c r="BA56" s="1986"/>
      <c r="BB56" s="1986"/>
      <c r="BC56" s="1986"/>
      <c r="BD56" s="1986"/>
      <c r="BE56" s="1986"/>
      <c r="BF56" s="1986"/>
      <c r="BG56" s="1986"/>
      <c r="BH56" s="1986"/>
      <c r="BI56" s="1986"/>
      <c r="BJ56" s="1986"/>
      <c r="BK56" s="1986"/>
      <c r="BL56" s="1986"/>
      <c r="BM56" s="1986"/>
      <c r="BN56" s="1986"/>
      <c r="BO56" s="1986"/>
      <c r="BP56" s="1986"/>
    </row>
    <row r="57" spans="1:68">
      <c r="A57" s="1986"/>
      <c r="B57" s="1986"/>
      <c r="C57" s="1986"/>
      <c r="D57" s="1986"/>
      <c r="E57" s="1986"/>
      <c r="F57" s="1986"/>
      <c r="G57" s="1986"/>
      <c r="H57" s="1986"/>
      <c r="I57" s="1986"/>
      <c r="J57" s="1986"/>
      <c r="K57" s="1986"/>
      <c r="L57" s="1986"/>
      <c r="M57" s="1986"/>
      <c r="N57" s="1986"/>
      <c r="O57" s="1986"/>
      <c r="P57" s="1986"/>
      <c r="Q57" s="1986"/>
      <c r="R57" s="1986"/>
      <c r="S57" s="1986"/>
      <c r="T57" s="1986"/>
      <c r="U57" s="1986"/>
      <c r="V57" s="1986"/>
      <c r="W57" s="1986"/>
      <c r="X57" s="1986"/>
      <c r="Y57" s="1986"/>
      <c r="Z57" s="1986"/>
      <c r="AA57" s="1986"/>
      <c r="AB57" s="1986"/>
      <c r="AC57" s="1986"/>
      <c r="AD57" s="1986"/>
      <c r="AE57" s="1986"/>
      <c r="AF57" s="1986"/>
      <c r="AG57" s="1986"/>
      <c r="AH57" s="1986"/>
      <c r="AI57" s="1986"/>
      <c r="AJ57" s="1986"/>
      <c r="AK57" s="1986"/>
      <c r="AL57" s="1986"/>
      <c r="AM57" s="1986"/>
      <c r="AN57" s="1986"/>
      <c r="AO57" s="1986"/>
      <c r="AP57" s="1986"/>
      <c r="AQ57" s="1986"/>
      <c r="AR57" s="1986"/>
      <c r="AS57" s="1986"/>
      <c r="AT57" s="1986"/>
      <c r="AU57" s="1986"/>
      <c r="AV57" s="1986"/>
      <c r="AW57" s="1986"/>
      <c r="AX57" s="1986"/>
      <c r="AY57" s="1986"/>
      <c r="AZ57" s="1986"/>
      <c r="BA57" s="1986"/>
      <c r="BB57" s="1986"/>
      <c r="BC57" s="1986"/>
      <c r="BD57" s="1986"/>
      <c r="BE57" s="1986"/>
      <c r="BF57" s="1986"/>
      <c r="BG57" s="1986"/>
      <c r="BH57" s="1986"/>
      <c r="BI57" s="1986"/>
      <c r="BJ57" s="1986"/>
      <c r="BK57" s="1986"/>
      <c r="BL57" s="1986"/>
      <c r="BM57" s="1986"/>
      <c r="BN57" s="1986"/>
      <c r="BO57" s="1986"/>
      <c r="BP57" s="1986"/>
    </row>
    <row r="58" spans="1:68">
      <c r="A58" s="1986"/>
      <c r="B58" s="1986"/>
      <c r="C58" s="1986"/>
      <c r="D58" s="1986"/>
      <c r="E58" s="1986"/>
      <c r="F58" s="1986"/>
      <c r="G58" s="1986"/>
      <c r="H58" s="1986"/>
      <c r="I58" s="1986"/>
      <c r="J58" s="1986"/>
      <c r="K58" s="1986"/>
      <c r="L58" s="1986"/>
      <c r="M58" s="1986"/>
      <c r="N58" s="1986"/>
      <c r="O58" s="1986"/>
      <c r="P58" s="1986"/>
      <c r="Q58" s="1986"/>
      <c r="R58" s="1986"/>
      <c r="S58" s="1986"/>
      <c r="T58" s="1986"/>
      <c r="U58" s="1986"/>
      <c r="V58" s="1986"/>
      <c r="W58" s="1986"/>
      <c r="X58" s="1986"/>
      <c r="Y58" s="1986"/>
      <c r="Z58" s="1986"/>
      <c r="AA58" s="1986"/>
      <c r="AB58" s="1986"/>
      <c r="AC58" s="1986"/>
      <c r="AD58" s="1986"/>
      <c r="AE58" s="1986"/>
      <c r="AF58" s="1986"/>
      <c r="AG58" s="1986"/>
      <c r="AH58" s="1986"/>
      <c r="AI58" s="1986"/>
      <c r="AJ58" s="1986"/>
      <c r="AK58" s="1986"/>
      <c r="AL58" s="1986"/>
      <c r="AM58" s="1986"/>
      <c r="AN58" s="1986"/>
      <c r="AO58" s="1986"/>
      <c r="AP58" s="1986"/>
      <c r="AQ58" s="1986"/>
      <c r="AR58" s="1986"/>
      <c r="AS58" s="1986"/>
      <c r="AT58" s="1986"/>
      <c r="AU58" s="1986"/>
      <c r="AV58" s="1986"/>
      <c r="AW58" s="1986"/>
      <c r="AX58" s="1986"/>
      <c r="AY58" s="1986"/>
      <c r="AZ58" s="1986"/>
      <c r="BA58" s="1986"/>
      <c r="BB58" s="1986"/>
      <c r="BC58" s="1986"/>
      <c r="BD58" s="1986"/>
      <c r="BE58" s="1986"/>
      <c r="BF58" s="1986"/>
      <c r="BG58" s="1986"/>
      <c r="BH58" s="1986"/>
      <c r="BI58" s="1986"/>
      <c r="BJ58" s="1986"/>
      <c r="BK58" s="1986"/>
      <c r="BL58" s="1986"/>
      <c r="BM58" s="1986"/>
      <c r="BN58" s="1986"/>
      <c r="BO58" s="1986"/>
      <c r="BP58" s="1986"/>
    </row>
    <row r="59" spans="1:68">
      <c r="A59" s="1986"/>
      <c r="B59" s="1986"/>
      <c r="C59" s="1986"/>
      <c r="D59" s="1986"/>
      <c r="E59" s="1986"/>
      <c r="F59" s="1986"/>
      <c r="G59" s="1986"/>
      <c r="H59" s="1986"/>
      <c r="I59" s="1986"/>
      <c r="J59" s="1986"/>
      <c r="K59" s="1986"/>
      <c r="L59" s="1986"/>
      <c r="M59" s="1986"/>
      <c r="N59" s="1986"/>
      <c r="O59" s="1986"/>
      <c r="P59" s="1986"/>
      <c r="Q59" s="1986"/>
      <c r="R59" s="1986"/>
      <c r="S59" s="1986"/>
      <c r="T59" s="1986"/>
      <c r="U59" s="1986"/>
      <c r="V59" s="1986"/>
      <c r="W59" s="1986"/>
      <c r="X59" s="1986"/>
      <c r="Y59" s="1986"/>
      <c r="Z59" s="1986"/>
      <c r="AA59" s="1986"/>
      <c r="AB59" s="1986"/>
      <c r="AC59" s="1986"/>
      <c r="AD59" s="1986"/>
      <c r="AE59" s="1986"/>
      <c r="AF59" s="1986"/>
      <c r="AG59" s="1986"/>
      <c r="AH59" s="1986"/>
      <c r="AI59" s="1986"/>
      <c r="AJ59" s="1986"/>
      <c r="AK59" s="1986"/>
      <c r="AL59" s="1986"/>
      <c r="AM59" s="1986"/>
      <c r="AN59" s="1986"/>
      <c r="AO59" s="1986"/>
      <c r="AP59" s="1986"/>
      <c r="AQ59" s="1986"/>
      <c r="AR59" s="1986"/>
      <c r="AS59" s="1986"/>
      <c r="AT59" s="1986"/>
      <c r="AU59" s="1986"/>
      <c r="AV59" s="1986"/>
      <c r="AW59" s="1986"/>
      <c r="AX59" s="1986"/>
      <c r="AY59" s="1986"/>
      <c r="AZ59" s="1986"/>
      <c r="BA59" s="1986"/>
      <c r="BB59" s="1986"/>
      <c r="BC59" s="1986"/>
      <c r="BD59" s="1986"/>
      <c r="BE59" s="1986"/>
      <c r="BF59" s="1986"/>
      <c r="BG59" s="1986"/>
      <c r="BH59" s="1986"/>
      <c r="BI59" s="1986"/>
      <c r="BJ59" s="1986"/>
      <c r="BK59" s="1986"/>
      <c r="BL59" s="1986"/>
      <c r="BM59" s="1986"/>
      <c r="BN59" s="1986"/>
      <c r="BO59" s="1986"/>
      <c r="BP59" s="1986"/>
    </row>
    <row r="60" spans="1:68">
      <c r="A60" s="1986"/>
      <c r="B60" s="1986"/>
      <c r="C60" s="1986"/>
      <c r="D60" s="1986"/>
      <c r="E60" s="1986"/>
      <c r="F60" s="1986"/>
      <c r="G60" s="1986"/>
      <c r="H60" s="1986"/>
      <c r="I60" s="1986"/>
      <c r="J60" s="1986"/>
      <c r="K60" s="1986"/>
      <c r="L60" s="1986"/>
      <c r="M60" s="1986"/>
      <c r="N60" s="1986"/>
      <c r="O60" s="1986"/>
      <c r="P60" s="1986"/>
      <c r="Q60" s="1986"/>
      <c r="R60" s="1986"/>
      <c r="S60" s="1986"/>
      <c r="T60" s="1986"/>
      <c r="U60" s="1986"/>
      <c r="V60" s="1986"/>
      <c r="W60" s="1986"/>
      <c r="X60" s="1986"/>
      <c r="Y60" s="1986"/>
      <c r="Z60" s="1986"/>
      <c r="AA60" s="1986"/>
      <c r="AB60" s="1986"/>
      <c r="AC60" s="1986"/>
      <c r="AD60" s="1986"/>
      <c r="AE60" s="1986"/>
      <c r="AF60" s="1986"/>
      <c r="AG60" s="1986"/>
      <c r="AH60" s="1986"/>
      <c r="AI60" s="1986"/>
      <c r="AJ60" s="1986"/>
      <c r="AK60" s="1986"/>
      <c r="AL60" s="1986"/>
      <c r="AM60" s="1986"/>
      <c r="AN60" s="1986"/>
      <c r="AO60" s="1986"/>
      <c r="AP60" s="1986"/>
      <c r="AQ60" s="1986"/>
      <c r="AR60" s="1986"/>
      <c r="AS60" s="1986"/>
      <c r="AT60" s="1986"/>
      <c r="AU60" s="1986"/>
      <c r="AV60" s="1986"/>
      <c r="AW60" s="1986"/>
      <c r="AX60" s="1986"/>
      <c r="AY60" s="1986"/>
      <c r="AZ60" s="1986"/>
      <c r="BA60" s="1986"/>
      <c r="BB60" s="1986"/>
      <c r="BC60" s="1986"/>
      <c r="BD60" s="1986"/>
      <c r="BE60" s="1986"/>
      <c r="BF60" s="1986"/>
      <c r="BG60" s="1986"/>
      <c r="BH60" s="1986"/>
      <c r="BI60" s="1986"/>
      <c r="BJ60" s="1986"/>
      <c r="BK60" s="1986"/>
      <c r="BL60" s="1986"/>
      <c r="BM60" s="1986"/>
      <c r="BN60" s="1986"/>
      <c r="BO60" s="1986"/>
      <c r="BP60" s="1986"/>
    </row>
    <row r="61" spans="1:68">
      <c r="A61" s="1986"/>
      <c r="B61" s="1986"/>
      <c r="C61" s="1986"/>
      <c r="D61" s="1986"/>
      <c r="E61" s="1986"/>
      <c r="F61" s="1986"/>
      <c r="G61" s="1986"/>
      <c r="H61" s="1986"/>
      <c r="I61" s="1986"/>
      <c r="J61" s="1986"/>
      <c r="K61" s="1986"/>
      <c r="L61" s="1986"/>
      <c r="M61" s="1986"/>
      <c r="N61" s="1986"/>
      <c r="O61" s="1986"/>
      <c r="P61" s="1986"/>
      <c r="Q61" s="1986"/>
      <c r="R61" s="1986"/>
      <c r="S61" s="1986"/>
      <c r="T61" s="1986"/>
      <c r="U61" s="1986"/>
      <c r="V61" s="1986"/>
      <c r="W61" s="1986"/>
      <c r="X61" s="1986"/>
      <c r="Y61" s="1986"/>
      <c r="Z61" s="1986"/>
      <c r="AA61" s="1986"/>
      <c r="AB61" s="1986"/>
      <c r="AC61" s="1986"/>
      <c r="AD61" s="1986"/>
      <c r="AE61" s="1986"/>
      <c r="AF61" s="1986"/>
      <c r="AG61" s="1986"/>
      <c r="AH61" s="1986"/>
      <c r="AI61" s="1986"/>
      <c r="AJ61" s="1986"/>
      <c r="AK61" s="1986"/>
      <c r="AL61" s="1986"/>
      <c r="AM61" s="1986"/>
      <c r="AN61" s="1986"/>
      <c r="AO61" s="1986"/>
      <c r="AP61" s="1986"/>
      <c r="AQ61" s="1986"/>
      <c r="AR61" s="1986"/>
      <c r="AS61" s="1986"/>
      <c r="AT61" s="1986"/>
      <c r="AU61" s="1986"/>
      <c r="AV61" s="1986"/>
      <c r="AW61" s="1986"/>
      <c r="AX61" s="1986"/>
      <c r="AY61" s="1986"/>
      <c r="AZ61" s="1986"/>
      <c r="BA61" s="1986"/>
      <c r="BB61" s="1986"/>
      <c r="BC61" s="1986"/>
      <c r="BD61" s="1986"/>
      <c r="BE61" s="1986"/>
      <c r="BF61" s="1986"/>
      <c r="BG61" s="1986"/>
      <c r="BH61" s="1986"/>
      <c r="BI61" s="1986"/>
      <c r="BJ61" s="1986"/>
      <c r="BK61" s="1986"/>
      <c r="BL61" s="1986"/>
      <c r="BM61" s="1986"/>
      <c r="BN61" s="1986"/>
      <c r="BO61" s="1986"/>
      <c r="BP61" s="1986"/>
    </row>
    <row r="62" spans="1:68">
      <c r="A62" s="1986"/>
      <c r="B62" s="1986"/>
      <c r="C62" s="1986"/>
      <c r="D62" s="1986"/>
      <c r="E62" s="1986"/>
      <c r="F62" s="1986"/>
      <c r="G62" s="1986"/>
      <c r="H62" s="1986"/>
      <c r="I62" s="1986"/>
      <c r="J62" s="1986"/>
      <c r="K62" s="1986"/>
      <c r="L62" s="1986"/>
      <c r="M62" s="1986"/>
      <c r="N62" s="1986"/>
      <c r="O62" s="1986"/>
      <c r="P62" s="1986"/>
      <c r="Q62" s="1986"/>
      <c r="R62" s="1986"/>
      <c r="S62" s="1986"/>
      <c r="T62" s="1986"/>
      <c r="U62" s="1986"/>
      <c r="V62" s="1986"/>
      <c r="W62" s="1986"/>
      <c r="X62" s="1986"/>
      <c r="Y62" s="1986"/>
      <c r="Z62" s="1986"/>
      <c r="AA62" s="1986"/>
      <c r="AB62" s="1986"/>
      <c r="AC62" s="1986"/>
      <c r="AD62" s="1986"/>
      <c r="AE62" s="1986"/>
      <c r="AF62" s="1986"/>
      <c r="AG62" s="1986"/>
      <c r="AH62" s="1986"/>
      <c r="AI62" s="1986"/>
      <c r="AJ62" s="1986"/>
      <c r="AK62" s="1986"/>
      <c r="AL62" s="1986"/>
      <c r="AM62" s="1986"/>
      <c r="AN62" s="1986"/>
      <c r="AO62" s="1986"/>
      <c r="AP62" s="1986"/>
      <c r="AQ62" s="1986"/>
      <c r="AR62" s="1986"/>
      <c r="AS62" s="1986"/>
      <c r="AT62" s="1986"/>
      <c r="AU62" s="1986"/>
      <c r="AV62" s="1986"/>
      <c r="AW62" s="1986"/>
      <c r="AX62" s="1986"/>
      <c r="AY62" s="1986"/>
      <c r="AZ62" s="1986"/>
      <c r="BA62" s="1986"/>
      <c r="BB62" s="1986"/>
      <c r="BC62" s="1986"/>
      <c r="BD62" s="1986"/>
      <c r="BE62" s="1986"/>
      <c r="BF62" s="1986"/>
      <c r="BG62" s="1986"/>
      <c r="BH62" s="1986"/>
      <c r="BI62" s="1986"/>
      <c r="BJ62" s="1986"/>
      <c r="BK62" s="1986"/>
      <c r="BL62" s="1986"/>
      <c r="BM62" s="1986"/>
      <c r="BN62" s="1986"/>
      <c r="BO62" s="1986"/>
      <c r="BP62" s="1986"/>
    </row>
    <row r="63" spans="1:68">
      <c r="A63" s="1986"/>
      <c r="B63" s="1986"/>
      <c r="C63" s="1986"/>
      <c r="D63" s="1986"/>
      <c r="E63" s="1986"/>
      <c r="F63" s="1986"/>
      <c r="G63" s="1986"/>
      <c r="H63" s="1986"/>
      <c r="I63" s="1986"/>
      <c r="J63" s="1986"/>
      <c r="K63" s="1986"/>
      <c r="L63" s="1986"/>
      <c r="M63" s="1986"/>
      <c r="N63" s="1986"/>
      <c r="O63" s="1986"/>
      <c r="P63" s="1986"/>
      <c r="Q63" s="1986"/>
      <c r="R63" s="1986"/>
      <c r="S63" s="1986"/>
      <c r="T63" s="1986"/>
      <c r="U63" s="1986"/>
      <c r="V63" s="1986"/>
      <c r="W63" s="1986"/>
      <c r="X63" s="1986"/>
      <c r="Y63" s="1986"/>
      <c r="Z63" s="1986"/>
      <c r="AA63" s="1986"/>
      <c r="AB63" s="1986"/>
      <c r="AC63" s="1986"/>
      <c r="AD63" s="1986"/>
      <c r="AE63" s="1986"/>
      <c r="AF63" s="1986"/>
      <c r="AG63" s="1986"/>
      <c r="AH63" s="1986"/>
      <c r="AI63" s="1986"/>
      <c r="AJ63" s="1986"/>
      <c r="AK63" s="1986"/>
      <c r="AL63" s="1986"/>
      <c r="AM63" s="1986"/>
      <c r="AN63" s="1986"/>
      <c r="AO63" s="1986"/>
      <c r="AP63" s="1986"/>
      <c r="AQ63" s="1986"/>
      <c r="AR63" s="1986"/>
      <c r="AS63" s="1986"/>
      <c r="AT63" s="1986"/>
      <c r="AU63" s="1986"/>
      <c r="AV63" s="1986"/>
      <c r="AW63" s="1986"/>
      <c r="AX63" s="1986"/>
      <c r="AY63" s="1986"/>
      <c r="AZ63" s="1986"/>
      <c r="BA63" s="1986"/>
      <c r="BB63" s="1986"/>
      <c r="BC63" s="1986"/>
      <c r="BD63" s="1986"/>
      <c r="BE63" s="1986"/>
      <c r="BF63" s="1986"/>
      <c r="BG63" s="1986"/>
      <c r="BH63" s="1986"/>
      <c r="BI63" s="1986"/>
      <c r="BJ63" s="1986"/>
      <c r="BK63" s="1986"/>
      <c r="BL63" s="1986"/>
      <c r="BM63" s="1986"/>
      <c r="BN63" s="1986"/>
      <c r="BO63" s="1986"/>
      <c r="BP63" s="1986"/>
    </row>
    <row r="64" spans="1:68">
      <c r="A64" s="1986"/>
      <c r="B64" s="1986"/>
      <c r="C64" s="1986"/>
      <c r="D64" s="1986"/>
      <c r="E64" s="1986"/>
      <c r="F64" s="1986"/>
      <c r="G64" s="1986"/>
      <c r="H64" s="1986"/>
      <c r="I64" s="1986"/>
      <c r="J64" s="1986"/>
      <c r="K64" s="1986"/>
      <c r="L64" s="1986"/>
      <c r="M64" s="1986"/>
      <c r="N64" s="1986"/>
      <c r="O64" s="1986"/>
      <c r="P64" s="1986"/>
      <c r="Q64" s="1986"/>
      <c r="R64" s="1986"/>
      <c r="S64" s="1986"/>
      <c r="T64" s="1986"/>
      <c r="U64" s="1986"/>
      <c r="V64" s="1986"/>
      <c r="W64" s="1986"/>
      <c r="X64" s="1986"/>
      <c r="Y64" s="1986"/>
      <c r="Z64" s="1986"/>
      <c r="AA64" s="1986"/>
      <c r="AB64" s="1986"/>
      <c r="AC64" s="1986"/>
      <c r="AD64" s="1986"/>
      <c r="AE64" s="1986"/>
      <c r="AF64" s="1986"/>
      <c r="AG64" s="1986"/>
      <c r="AH64" s="1986"/>
      <c r="AI64" s="1986"/>
      <c r="AJ64" s="1986"/>
      <c r="AK64" s="1986"/>
      <c r="AL64" s="1986"/>
      <c r="AM64" s="1986"/>
      <c r="AN64" s="1986"/>
      <c r="AO64" s="1986"/>
      <c r="AP64" s="1986"/>
      <c r="AQ64" s="1986"/>
      <c r="AR64" s="1986"/>
      <c r="AS64" s="1986"/>
      <c r="AT64" s="1986"/>
      <c r="AU64" s="1986"/>
      <c r="AV64" s="1986"/>
      <c r="AW64" s="1986"/>
      <c r="AX64" s="1986"/>
      <c r="AY64" s="1986"/>
      <c r="AZ64" s="1986"/>
      <c r="BA64" s="1986"/>
      <c r="BB64" s="1986"/>
      <c r="BC64" s="1986"/>
      <c r="BD64" s="1986"/>
      <c r="BE64" s="1986"/>
      <c r="BF64" s="1986"/>
      <c r="BG64" s="1986"/>
      <c r="BH64" s="1986"/>
      <c r="BI64" s="1986"/>
      <c r="BJ64" s="1986"/>
      <c r="BK64" s="1986"/>
      <c r="BL64" s="1986"/>
      <c r="BM64" s="1986"/>
      <c r="BN64" s="1986"/>
      <c r="BO64" s="1986"/>
      <c r="BP64" s="1986"/>
    </row>
    <row r="65" spans="1:68">
      <c r="A65" s="1986"/>
      <c r="B65" s="1986"/>
      <c r="C65" s="1986"/>
      <c r="D65" s="1986"/>
      <c r="E65" s="1986"/>
      <c r="F65" s="1986"/>
      <c r="G65" s="1986"/>
      <c r="H65" s="1986"/>
      <c r="I65" s="1986"/>
      <c r="J65" s="1986"/>
      <c r="K65" s="1986"/>
      <c r="L65" s="1986"/>
      <c r="M65" s="1986"/>
      <c r="N65" s="1986"/>
      <c r="O65" s="1986"/>
      <c r="P65" s="1986"/>
      <c r="Q65" s="1986"/>
      <c r="R65" s="1986"/>
      <c r="S65" s="1986"/>
      <c r="T65" s="1986"/>
      <c r="U65" s="1986"/>
      <c r="V65" s="1986"/>
      <c r="W65" s="1986"/>
      <c r="X65" s="1986"/>
      <c r="Y65" s="1986"/>
      <c r="Z65" s="1986"/>
      <c r="AA65" s="1986"/>
      <c r="AB65" s="1986"/>
      <c r="AC65" s="1986"/>
      <c r="AD65" s="1986"/>
      <c r="AE65" s="1986"/>
      <c r="AF65" s="1986"/>
      <c r="AG65" s="1986"/>
      <c r="AH65" s="1986"/>
      <c r="AI65" s="1986"/>
      <c r="AJ65" s="1986"/>
      <c r="AK65" s="1986"/>
      <c r="AL65" s="1986"/>
      <c r="AM65" s="1986"/>
      <c r="AN65" s="1986"/>
      <c r="AO65" s="1986"/>
      <c r="AP65" s="1986"/>
      <c r="AQ65" s="1986"/>
      <c r="AR65" s="1986"/>
      <c r="AS65" s="1986"/>
      <c r="AT65" s="1986"/>
      <c r="AU65" s="1986"/>
      <c r="AV65" s="1986"/>
      <c r="AW65" s="1986"/>
      <c r="AX65" s="1986"/>
      <c r="AY65" s="1986"/>
      <c r="AZ65" s="1986"/>
      <c r="BA65" s="1986"/>
      <c r="BB65" s="1986"/>
      <c r="BC65" s="1986"/>
      <c r="BD65" s="1986"/>
      <c r="BE65" s="1986"/>
      <c r="BF65" s="1986"/>
      <c r="BG65" s="1986"/>
      <c r="BH65" s="1986"/>
      <c r="BI65" s="1986"/>
      <c r="BJ65" s="1986"/>
      <c r="BK65" s="1986"/>
      <c r="BL65" s="1986"/>
      <c r="BM65" s="1986"/>
      <c r="BN65" s="1986"/>
      <c r="BO65" s="1986"/>
      <c r="BP65" s="1986"/>
    </row>
    <row r="66" spans="1:68">
      <c r="A66" s="1986"/>
      <c r="B66" s="1986"/>
      <c r="C66" s="1986"/>
      <c r="D66" s="1986"/>
      <c r="E66" s="1986"/>
      <c r="F66" s="1986"/>
      <c r="G66" s="1986"/>
      <c r="H66" s="1986"/>
      <c r="I66" s="1986"/>
      <c r="J66" s="1986"/>
      <c r="K66" s="1986"/>
      <c r="L66" s="1986"/>
      <c r="M66" s="1986"/>
      <c r="N66" s="1986"/>
      <c r="O66" s="1986"/>
      <c r="P66" s="1986"/>
      <c r="Q66" s="1986"/>
      <c r="R66" s="1986"/>
      <c r="S66" s="1986"/>
      <c r="T66" s="1986"/>
      <c r="U66" s="1986"/>
      <c r="V66" s="1986"/>
      <c r="W66" s="1986"/>
      <c r="X66" s="1986"/>
      <c r="Y66" s="1986"/>
      <c r="Z66" s="1986"/>
      <c r="AA66" s="1986"/>
      <c r="AB66" s="1986"/>
      <c r="AC66" s="1986"/>
      <c r="AD66" s="1986"/>
      <c r="AE66" s="1986"/>
      <c r="AF66" s="1986"/>
      <c r="AG66" s="1986"/>
      <c r="AH66" s="1986"/>
      <c r="AI66" s="1986"/>
      <c r="AJ66" s="1986"/>
      <c r="AK66" s="1986"/>
      <c r="AL66" s="1986"/>
      <c r="AM66" s="1986"/>
      <c r="AN66" s="1986"/>
      <c r="AO66" s="1986"/>
      <c r="AP66" s="1986"/>
      <c r="AQ66" s="1986"/>
      <c r="AR66" s="1986"/>
      <c r="AS66" s="1986"/>
      <c r="AT66" s="1986"/>
      <c r="AU66" s="1986"/>
      <c r="AV66" s="1986"/>
      <c r="AW66" s="1986"/>
      <c r="AX66" s="1986"/>
      <c r="AY66" s="1986"/>
      <c r="AZ66" s="1986"/>
      <c r="BA66" s="1986"/>
      <c r="BB66" s="1986"/>
      <c r="BC66" s="1986"/>
      <c r="BD66" s="1986"/>
      <c r="BE66" s="1986"/>
      <c r="BF66" s="1986"/>
      <c r="BG66" s="1986"/>
      <c r="BH66" s="1986"/>
      <c r="BI66" s="1986"/>
      <c r="BJ66" s="1986"/>
      <c r="BK66" s="1986"/>
      <c r="BL66" s="1986"/>
      <c r="BM66" s="1986"/>
      <c r="BN66" s="1986"/>
      <c r="BO66" s="1986"/>
      <c r="BP66" s="1986"/>
    </row>
    <row r="67" spans="1:68">
      <c r="A67" s="1986"/>
      <c r="B67" s="1986"/>
      <c r="C67" s="1986"/>
      <c r="D67" s="1986"/>
      <c r="E67" s="1986"/>
      <c r="F67" s="1986"/>
      <c r="G67" s="1986"/>
      <c r="H67" s="1986"/>
      <c r="I67" s="1986"/>
      <c r="J67" s="1986"/>
      <c r="K67" s="1986"/>
      <c r="L67" s="1986"/>
      <c r="M67" s="1986"/>
      <c r="N67" s="1986"/>
      <c r="O67" s="1986"/>
      <c r="P67" s="1986"/>
      <c r="Q67" s="1986"/>
      <c r="R67" s="1986"/>
      <c r="S67" s="1986"/>
      <c r="T67" s="1986"/>
      <c r="U67" s="1986"/>
      <c r="V67" s="1986"/>
      <c r="W67" s="1986"/>
      <c r="X67" s="1986"/>
      <c r="Y67" s="1986"/>
      <c r="Z67" s="1986"/>
      <c r="AA67" s="1986"/>
      <c r="AB67" s="1986"/>
      <c r="AC67" s="1986"/>
      <c r="AD67" s="1986"/>
      <c r="AE67" s="1986"/>
      <c r="AF67" s="1986"/>
      <c r="AG67" s="1986"/>
      <c r="AH67" s="1986"/>
      <c r="AI67" s="1986"/>
      <c r="AJ67" s="1986"/>
      <c r="AK67" s="1986"/>
      <c r="AL67" s="1986"/>
      <c r="AM67" s="1986"/>
      <c r="AN67" s="1986"/>
      <c r="AO67" s="1986"/>
      <c r="AP67" s="1986"/>
      <c r="AQ67" s="1986"/>
      <c r="AR67" s="1986"/>
      <c r="AS67" s="1986"/>
      <c r="AT67" s="1986"/>
      <c r="AU67" s="1986"/>
      <c r="AV67" s="1986"/>
      <c r="AW67" s="1986"/>
      <c r="AX67" s="1986"/>
      <c r="AY67" s="1986"/>
      <c r="AZ67" s="1986"/>
      <c r="BA67" s="1986"/>
      <c r="BB67" s="1986"/>
      <c r="BC67" s="1986"/>
      <c r="BD67" s="1986"/>
      <c r="BE67" s="1986"/>
      <c r="BF67" s="1986"/>
      <c r="BG67" s="1986"/>
      <c r="BH67" s="1986"/>
      <c r="BI67" s="1986"/>
      <c r="BJ67" s="1986"/>
      <c r="BK67" s="1986"/>
      <c r="BL67" s="1986"/>
      <c r="BM67" s="1986"/>
      <c r="BN67" s="1986"/>
      <c r="BO67" s="1986"/>
      <c r="BP67" s="1986"/>
    </row>
    <row r="68" spans="1:68">
      <c r="A68" s="1986"/>
      <c r="B68" s="1986"/>
      <c r="C68" s="1986"/>
      <c r="D68" s="1986"/>
      <c r="E68" s="1986"/>
      <c r="F68" s="1986"/>
      <c r="G68" s="1986"/>
      <c r="H68" s="1986"/>
      <c r="I68" s="1986"/>
      <c r="J68" s="1986"/>
      <c r="K68" s="1986"/>
      <c r="L68" s="1986"/>
      <c r="M68" s="1986"/>
      <c r="N68" s="1986"/>
      <c r="O68" s="1986"/>
      <c r="P68" s="1986"/>
      <c r="Q68" s="1986"/>
      <c r="R68" s="1986"/>
      <c r="S68" s="1986"/>
      <c r="T68" s="1986"/>
      <c r="U68" s="1986"/>
      <c r="V68" s="1986"/>
      <c r="W68" s="1986"/>
      <c r="X68" s="1986"/>
      <c r="Y68" s="1986"/>
      <c r="Z68" s="1986"/>
      <c r="AA68" s="1986"/>
      <c r="AB68" s="1986"/>
      <c r="AC68" s="1986"/>
      <c r="AD68" s="1986"/>
      <c r="AE68" s="1986"/>
      <c r="AF68" s="1986"/>
      <c r="AG68" s="1986"/>
      <c r="AH68" s="1986"/>
      <c r="AI68" s="1986"/>
      <c r="AJ68" s="1986"/>
      <c r="AK68" s="1986"/>
      <c r="AL68" s="1986"/>
      <c r="AM68" s="1986"/>
      <c r="AN68" s="1986"/>
      <c r="AO68" s="1986"/>
      <c r="AP68" s="1986"/>
      <c r="AQ68" s="1986"/>
      <c r="AR68" s="1986"/>
      <c r="AS68" s="1986"/>
      <c r="AT68" s="1986"/>
      <c r="AU68" s="1986"/>
      <c r="AV68" s="1986"/>
      <c r="AW68" s="1986"/>
      <c r="AX68" s="1986"/>
      <c r="AY68" s="1986"/>
      <c r="AZ68" s="1986"/>
      <c r="BA68" s="1986"/>
      <c r="BB68" s="1986"/>
      <c r="BC68" s="1986"/>
      <c r="BD68" s="1986"/>
      <c r="BE68" s="1986"/>
      <c r="BF68" s="1986"/>
      <c r="BG68" s="1986"/>
      <c r="BH68" s="1986"/>
      <c r="BI68" s="1986"/>
      <c r="BJ68" s="1986"/>
      <c r="BK68" s="1986"/>
      <c r="BL68" s="1986"/>
      <c r="BM68" s="1986"/>
      <c r="BN68" s="1986"/>
      <c r="BO68" s="1986"/>
      <c r="BP68" s="1986"/>
    </row>
    <row r="69" spans="1:68">
      <c r="A69" s="1986"/>
      <c r="B69" s="1986"/>
      <c r="C69" s="1986"/>
      <c r="D69" s="1986"/>
      <c r="E69" s="1986"/>
      <c r="F69" s="1986"/>
      <c r="G69" s="1986"/>
      <c r="H69" s="1986"/>
      <c r="I69" s="1986"/>
      <c r="J69" s="1986"/>
      <c r="K69" s="1986"/>
      <c r="L69" s="1986"/>
      <c r="M69" s="1986"/>
      <c r="N69" s="1986"/>
      <c r="O69" s="1986"/>
      <c r="P69" s="1986"/>
      <c r="Q69" s="1986"/>
      <c r="R69" s="1986"/>
      <c r="S69" s="1986"/>
      <c r="T69" s="1986"/>
      <c r="U69" s="1986"/>
      <c r="V69" s="1986"/>
      <c r="W69" s="1986"/>
      <c r="X69" s="1986"/>
      <c r="Y69" s="1986"/>
      <c r="Z69" s="1986"/>
      <c r="AA69" s="1986"/>
      <c r="AB69" s="1986"/>
      <c r="AC69" s="1986"/>
      <c r="AD69" s="1986"/>
      <c r="AE69" s="1986"/>
      <c r="AF69" s="1986"/>
      <c r="AG69" s="1986"/>
      <c r="AH69" s="1986"/>
      <c r="AI69" s="1986"/>
      <c r="AJ69" s="1986"/>
      <c r="AK69" s="1986"/>
      <c r="AL69" s="1986"/>
      <c r="AM69" s="1986"/>
      <c r="AN69" s="1986"/>
      <c r="AO69" s="1986"/>
      <c r="AP69" s="1986"/>
      <c r="AQ69" s="1986"/>
      <c r="AR69" s="1986"/>
      <c r="AS69" s="1986"/>
      <c r="AT69" s="1986"/>
      <c r="AU69" s="1986"/>
      <c r="AV69" s="1986"/>
      <c r="AW69" s="1986"/>
      <c r="AX69" s="1986"/>
      <c r="AY69" s="1986"/>
      <c r="AZ69" s="1986"/>
      <c r="BA69" s="1986"/>
      <c r="BB69" s="1986"/>
      <c r="BC69" s="1986"/>
      <c r="BD69" s="1986"/>
      <c r="BE69" s="1986"/>
      <c r="BF69" s="1986"/>
      <c r="BG69" s="1986"/>
      <c r="BH69" s="1986"/>
      <c r="BI69" s="1986"/>
      <c r="BJ69" s="1986"/>
      <c r="BK69" s="1986"/>
      <c r="BL69" s="1986"/>
      <c r="BM69" s="1986"/>
      <c r="BN69" s="1986"/>
      <c r="BO69" s="1986"/>
      <c r="BP69" s="1986"/>
    </row>
    <row r="70" spans="1:68">
      <c r="A70" s="1986"/>
      <c r="B70" s="1986"/>
      <c r="C70" s="1986"/>
      <c r="D70" s="1986"/>
      <c r="E70" s="1986"/>
      <c r="F70" s="1986"/>
      <c r="G70" s="1986"/>
      <c r="H70" s="1986"/>
      <c r="I70" s="1986"/>
      <c r="J70" s="1986"/>
      <c r="K70" s="1986"/>
      <c r="L70" s="1986"/>
      <c r="M70" s="1986"/>
      <c r="N70" s="1986"/>
      <c r="O70" s="1986"/>
      <c r="P70" s="1986"/>
      <c r="Q70" s="1986"/>
      <c r="R70" s="1986"/>
      <c r="S70" s="1986"/>
      <c r="T70" s="1986"/>
      <c r="U70" s="1986"/>
      <c r="V70" s="1986"/>
      <c r="W70" s="1986"/>
      <c r="X70" s="1986"/>
      <c r="Y70" s="1986"/>
      <c r="Z70" s="1986"/>
      <c r="AA70" s="1986"/>
      <c r="AB70" s="1986"/>
      <c r="AC70" s="1986"/>
      <c r="AD70" s="1986"/>
      <c r="AE70" s="1986"/>
      <c r="AF70" s="1986"/>
      <c r="AG70" s="1986"/>
      <c r="AH70" s="1986"/>
      <c r="AI70" s="1986"/>
      <c r="AJ70" s="1986"/>
      <c r="AK70" s="1986"/>
      <c r="AL70" s="1986"/>
      <c r="AM70" s="1986"/>
      <c r="AN70" s="1986"/>
      <c r="AO70" s="1986"/>
      <c r="AP70" s="1986"/>
      <c r="AQ70" s="1986"/>
      <c r="AR70" s="1986"/>
      <c r="AS70" s="1986"/>
      <c r="AT70" s="1986"/>
      <c r="AU70" s="1986"/>
      <c r="AV70" s="1986"/>
      <c r="AW70" s="1986"/>
      <c r="AX70" s="1986"/>
      <c r="AY70" s="1986"/>
      <c r="AZ70" s="1986"/>
      <c r="BA70" s="1986"/>
      <c r="BB70" s="1986"/>
      <c r="BC70" s="1986"/>
      <c r="BD70" s="1986"/>
      <c r="BE70" s="1986"/>
      <c r="BF70" s="1986"/>
      <c r="BG70" s="1986"/>
      <c r="BH70" s="1986"/>
      <c r="BI70" s="1986"/>
      <c r="BJ70" s="1986"/>
      <c r="BK70" s="1986"/>
      <c r="BL70" s="1986"/>
      <c r="BM70" s="1986"/>
      <c r="BN70" s="1986"/>
      <c r="BO70" s="1986"/>
      <c r="BP70" s="1986"/>
    </row>
    <row r="71" spans="1:68">
      <c r="A71" s="1986"/>
      <c r="B71" s="1986"/>
      <c r="C71" s="1986"/>
      <c r="D71" s="1986"/>
      <c r="E71" s="1986"/>
      <c r="F71" s="1986"/>
      <c r="G71" s="1986"/>
      <c r="H71" s="1986"/>
      <c r="I71" s="1986"/>
      <c r="J71" s="1986"/>
      <c r="K71" s="1986"/>
      <c r="L71" s="1986"/>
      <c r="M71" s="1986"/>
      <c r="N71" s="1986"/>
      <c r="O71" s="1986"/>
      <c r="P71" s="1986"/>
      <c r="Q71" s="1986"/>
      <c r="R71" s="1986"/>
      <c r="S71" s="1986"/>
      <c r="T71" s="1986"/>
      <c r="U71" s="1986"/>
      <c r="V71" s="1986"/>
      <c r="W71" s="1986"/>
      <c r="X71" s="1986"/>
      <c r="Y71" s="1986"/>
      <c r="Z71" s="1986"/>
      <c r="AA71" s="1986"/>
      <c r="AB71" s="1986"/>
      <c r="AC71" s="1986"/>
      <c r="AD71" s="1986"/>
      <c r="AE71" s="1986"/>
      <c r="AF71" s="1986"/>
      <c r="AG71" s="1986"/>
      <c r="AH71" s="1986"/>
      <c r="AI71" s="1986"/>
      <c r="AJ71" s="1986"/>
      <c r="AK71" s="1986"/>
      <c r="AL71" s="1986"/>
      <c r="AM71" s="1986"/>
      <c r="AN71" s="1986"/>
      <c r="AO71" s="1986"/>
      <c r="AP71" s="1986"/>
      <c r="AQ71" s="1986"/>
      <c r="AR71" s="1986"/>
      <c r="AS71" s="1986"/>
      <c r="AT71" s="1986"/>
      <c r="AU71" s="1986"/>
      <c r="AV71" s="1986"/>
      <c r="AW71" s="1986"/>
      <c r="AX71" s="1986"/>
      <c r="AY71" s="1986"/>
      <c r="AZ71" s="1986"/>
      <c r="BA71" s="1986"/>
      <c r="BB71" s="1986"/>
      <c r="BC71" s="1986"/>
      <c r="BD71" s="1986"/>
      <c r="BE71" s="1986"/>
      <c r="BF71" s="1986"/>
      <c r="BG71" s="1986"/>
      <c r="BH71" s="1986"/>
      <c r="BI71" s="1986"/>
      <c r="BJ71" s="1986"/>
      <c r="BK71" s="1986"/>
      <c r="BL71" s="1986"/>
      <c r="BM71" s="1986"/>
      <c r="BN71" s="1986"/>
      <c r="BO71" s="1986"/>
      <c r="BP71" s="1986"/>
    </row>
    <row r="72" spans="1:68">
      <c r="A72" s="1986"/>
      <c r="B72" s="1986"/>
      <c r="C72" s="1986"/>
      <c r="D72" s="1986"/>
      <c r="E72" s="1986"/>
      <c r="F72" s="1986"/>
      <c r="G72" s="1986"/>
      <c r="H72" s="1986"/>
      <c r="I72" s="1986"/>
      <c r="J72" s="1986"/>
      <c r="K72" s="1986"/>
      <c r="L72" s="1986"/>
      <c r="M72" s="1986"/>
      <c r="N72" s="1986"/>
      <c r="O72" s="1986"/>
      <c r="P72" s="1986"/>
      <c r="Q72" s="1986"/>
      <c r="R72" s="1986"/>
      <c r="S72" s="1986"/>
      <c r="T72" s="1986"/>
      <c r="U72" s="1986"/>
      <c r="V72" s="1986"/>
      <c r="W72" s="1986"/>
      <c r="X72" s="1986"/>
      <c r="Y72" s="1986"/>
      <c r="Z72" s="1986"/>
      <c r="AA72" s="1986"/>
      <c r="AB72" s="1986"/>
      <c r="AC72" s="1986"/>
      <c r="AD72" s="1986"/>
      <c r="AE72" s="1986"/>
      <c r="AF72" s="1986"/>
      <c r="AG72" s="1986"/>
      <c r="AH72" s="1986"/>
      <c r="AI72" s="1986"/>
      <c r="AJ72" s="1986"/>
      <c r="AK72" s="1986"/>
      <c r="AL72" s="1986"/>
      <c r="AM72" s="1986"/>
      <c r="AN72" s="1986"/>
      <c r="AO72" s="1986"/>
      <c r="AP72" s="1986"/>
      <c r="AQ72" s="1986"/>
      <c r="AR72" s="1986"/>
      <c r="AS72" s="1986"/>
      <c r="AT72" s="1986"/>
      <c r="AU72" s="1986"/>
      <c r="AV72" s="1986"/>
      <c r="AW72" s="1986"/>
      <c r="AX72" s="1986"/>
      <c r="AY72" s="1986"/>
      <c r="AZ72" s="1986"/>
      <c r="BA72" s="1986"/>
      <c r="BB72" s="1986"/>
      <c r="BC72" s="1986"/>
      <c r="BD72" s="1986"/>
      <c r="BE72" s="1986"/>
      <c r="BF72" s="1986"/>
      <c r="BG72" s="1986"/>
      <c r="BH72" s="1986"/>
      <c r="BI72" s="1986"/>
      <c r="BJ72" s="1986"/>
      <c r="BK72" s="1986"/>
      <c r="BL72" s="1986"/>
      <c r="BM72" s="1986"/>
      <c r="BN72" s="1986"/>
      <c r="BO72" s="1986"/>
      <c r="BP72" s="1986"/>
    </row>
    <row r="73" spans="1:68">
      <c r="A73" s="1986"/>
      <c r="B73" s="1986"/>
      <c r="C73" s="1986"/>
      <c r="D73" s="1986"/>
      <c r="E73" s="1986"/>
      <c r="F73" s="1986"/>
      <c r="G73" s="1986"/>
      <c r="H73" s="1986"/>
      <c r="I73" s="1986"/>
      <c r="J73" s="1986"/>
      <c r="K73" s="1986"/>
      <c r="L73" s="1986"/>
      <c r="M73" s="1986"/>
      <c r="N73" s="1986"/>
      <c r="O73" s="1986"/>
      <c r="P73" s="1986"/>
      <c r="Q73" s="1986"/>
      <c r="R73" s="1986"/>
      <c r="S73" s="1986"/>
      <c r="T73" s="1986"/>
      <c r="U73" s="1986"/>
      <c r="V73" s="1986"/>
      <c r="W73" s="1986"/>
      <c r="X73" s="1986"/>
      <c r="Y73" s="1986"/>
      <c r="Z73" s="1986"/>
      <c r="AA73" s="1986"/>
      <c r="AB73" s="1986"/>
      <c r="AC73" s="1986"/>
      <c r="AD73" s="1986"/>
      <c r="AE73" s="1986"/>
      <c r="AF73" s="1986"/>
      <c r="AG73" s="1986"/>
      <c r="AH73" s="1986"/>
      <c r="AI73" s="1986"/>
      <c r="AJ73" s="1986"/>
      <c r="AK73" s="1986"/>
      <c r="AL73" s="1986"/>
      <c r="AM73" s="1986"/>
      <c r="AN73" s="1986"/>
      <c r="AO73" s="1986"/>
      <c r="AP73" s="1986"/>
      <c r="AQ73" s="1986"/>
      <c r="AR73" s="1986"/>
      <c r="AS73" s="1986"/>
      <c r="AT73" s="1986"/>
      <c r="AU73" s="1986"/>
      <c r="AV73" s="1986"/>
      <c r="AW73" s="1986"/>
      <c r="AX73" s="1986"/>
      <c r="AY73" s="1986"/>
      <c r="AZ73" s="1986"/>
      <c r="BA73" s="1986"/>
      <c r="BB73" s="1986"/>
      <c r="BC73" s="1986"/>
      <c r="BD73" s="1986"/>
      <c r="BE73" s="1986"/>
      <c r="BF73" s="1986"/>
      <c r="BG73" s="1986"/>
      <c r="BH73" s="1986"/>
      <c r="BI73" s="1986"/>
      <c r="BJ73" s="1986"/>
      <c r="BK73" s="1986"/>
      <c r="BL73" s="1986"/>
      <c r="BM73" s="1986"/>
      <c r="BN73" s="1986"/>
      <c r="BO73" s="1986"/>
      <c r="BP73" s="1986"/>
    </row>
    <row r="74" spans="1:68">
      <c r="A74" s="1986"/>
      <c r="B74" s="1986"/>
      <c r="C74" s="1986"/>
      <c r="D74" s="1986"/>
      <c r="E74" s="1986"/>
      <c r="F74" s="1986"/>
      <c r="G74" s="1986"/>
      <c r="H74" s="1986"/>
      <c r="I74" s="1986"/>
      <c r="J74" s="1986"/>
      <c r="K74" s="1986"/>
      <c r="L74" s="1986"/>
      <c r="M74" s="1986"/>
      <c r="N74" s="1986"/>
      <c r="O74" s="1986"/>
      <c r="P74" s="1986"/>
      <c r="Q74" s="1986"/>
      <c r="R74" s="1986"/>
      <c r="S74" s="1986"/>
      <c r="T74" s="1986"/>
      <c r="U74" s="1986"/>
      <c r="V74" s="1986"/>
      <c r="W74" s="1986"/>
      <c r="X74" s="1986"/>
      <c r="Y74" s="1986"/>
      <c r="Z74" s="1986"/>
      <c r="AA74" s="1986"/>
      <c r="AB74" s="1986"/>
      <c r="AC74" s="1986"/>
      <c r="AD74" s="1986"/>
      <c r="AE74" s="1986"/>
      <c r="AF74" s="1986"/>
      <c r="AG74" s="1986"/>
      <c r="AH74" s="1986"/>
      <c r="AI74" s="1986"/>
      <c r="AJ74" s="1986"/>
      <c r="AK74" s="1986"/>
      <c r="AL74" s="1986"/>
      <c r="AM74" s="1986"/>
      <c r="AN74" s="1986"/>
      <c r="AO74" s="1986"/>
      <c r="AP74" s="1986"/>
      <c r="AQ74" s="1986"/>
      <c r="AR74" s="1986"/>
      <c r="AS74" s="1986"/>
      <c r="AT74" s="1986"/>
      <c r="AU74" s="1986"/>
      <c r="AV74" s="1986"/>
      <c r="AW74" s="1986"/>
      <c r="AX74" s="1986"/>
      <c r="AY74" s="1986"/>
      <c r="AZ74" s="1986"/>
      <c r="BA74" s="1986"/>
      <c r="BB74" s="1986"/>
      <c r="BC74" s="1986"/>
      <c r="BD74" s="1986"/>
      <c r="BE74" s="1986"/>
      <c r="BF74" s="1986"/>
      <c r="BG74" s="1986"/>
      <c r="BH74" s="1986"/>
      <c r="BI74" s="1986"/>
      <c r="BJ74" s="1986"/>
      <c r="BK74" s="1986"/>
      <c r="BL74" s="1986"/>
      <c r="BM74" s="1986"/>
      <c r="BN74" s="1986"/>
      <c r="BO74" s="1986"/>
      <c r="BP74" s="1986"/>
    </row>
    <row r="75" spans="1:68">
      <c r="A75" s="1986"/>
      <c r="B75" s="1986"/>
      <c r="C75" s="1986"/>
      <c r="D75" s="1986"/>
      <c r="E75" s="1986"/>
      <c r="F75" s="1986"/>
      <c r="G75" s="1986"/>
      <c r="H75" s="1986"/>
      <c r="I75" s="1986"/>
      <c r="J75" s="1986"/>
      <c r="K75" s="1986"/>
      <c r="L75" s="1986"/>
      <c r="M75" s="1986"/>
      <c r="N75" s="1986"/>
      <c r="O75" s="1986"/>
      <c r="P75" s="1986"/>
      <c r="Q75" s="1986"/>
      <c r="R75" s="1986"/>
      <c r="S75" s="1986"/>
      <c r="T75" s="1986"/>
      <c r="U75" s="1986"/>
      <c r="V75" s="1986"/>
      <c r="W75" s="1986"/>
      <c r="X75" s="1986"/>
      <c r="Y75" s="1986"/>
      <c r="Z75" s="1986"/>
      <c r="AA75" s="1986"/>
      <c r="AB75" s="1986"/>
      <c r="AC75" s="1986"/>
      <c r="AD75" s="1986"/>
      <c r="AE75" s="1986"/>
      <c r="AF75" s="1986"/>
      <c r="AG75" s="1986"/>
      <c r="AH75" s="1986"/>
      <c r="AI75" s="1986"/>
      <c r="AJ75" s="1986"/>
      <c r="AK75" s="1986"/>
      <c r="AL75" s="1986"/>
      <c r="AM75" s="1986"/>
      <c r="AN75" s="1986"/>
      <c r="AO75" s="1986"/>
      <c r="AP75" s="1986"/>
      <c r="AQ75" s="1986"/>
      <c r="AR75" s="1986"/>
      <c r="AS75" s="1986"/>
      <c r="AT75" s="1986"/>
      <c r="AU75" s="1986"/>
      <c r="AV75" s="1986"/>
      <c r="AW75" s="1986"/>
      <c r="AX75" s="1986"/>
      <c r="AY75" s="1986"/>
      <c r="AZ75" s="1986"/>
      <c r="BA75" s="1986"/>
      <c r="BB75" s="1986"/>
      <c r="BC75" s="1986"/>
      <c r="BD75" s="1986"/>
      <c r="BE75" s="1986"/>
      <c r="BF75" s="1986"/>
      <c r="BG75" s="1986"/>
      <c r="BH75" s="1986"/>
      <c r="BI75" s="1986"/>
      <c r="BJ75" s="1986"/>
      <c r="BK75" s="1986"/>
      <c r="BL75" s="1986"/>
      <c r="BM75" s="1986"/>
      <c r="BN75" s="1986"/>
      <c r="BO75" s="1986"/>
      <c r="BP75" s="1986"/>
    </row>
    <row r="76" spans="1:68">
      <c r="A76" s="1986"/>
      <c r="B76" s="1986"/>
      <c r="C76" s="1986"/>
      <c r="D76" s="1986"/>
      <c r="E76" s="1986"/>
      <c r="F76" s="1986"/>
      <c r="G76" s="1986"/>
      <c r="H76" s="1986"/>
      <c r="I76" s="1986"/>
      <c r="J76" s="1986"/>
      <c r="K76" s="1986"/>
      <c r="L76" s="1986"/>
      <c r="M76" s="1986"/>
      <c r="N76" s="1986"/>
      <c r="O76" s="1986"/>
      <c r="P76" s="1986"/>
      <c r="Q76" s="1986"/>
      <c r="R76" s="1986"/>
      <c r="S76" s="1986"/>
      <c r="T76" s="1986"/>
      <c r="U76" s="1986"/>
      <c r="V76" s="1986"/>
      <c r="W76" s="1986"/>
      <c r="X76" s="1986"/>
      <c r="Y76" s="1986"/>
      <c r="Z76" s="1986"/>
      <c r="AA76" s="1986"/>
      <c r="AB76" s="1986"/>
      <c r="AC76" s="1986"/>
      <c r="AD76" s="1986"/>
      <c r="AE76" s="1986"/>
      <c r="AF76" s="1986"/>
      <c r="AG76" s="1986"/>
      <c r="AH76" s="1986"/>
      <c r="AI76" s="1986"/>
      <c r="AJ76" s="1986"/>
      <c r="AK76" s="1986"/>
      <c r="AL76" s="1986"/>
      <c r="AM76" s="1986"/>
      <c r="AN76" s="1986"/>
      <c r="AO76" s="1986"/>
      <c r="AP76" s="1986"/>
      <c r="AQ76" s="1986"/>
      <c r="AR76" s="1986"/>
      <c r="AS76" s="1986"/>
      <c r="AT76" s="1986"/>
      <c r="AU76" s="1986"/>
      <c r="AV76" s="1986"/>
      <c r="AW76" s="1986"/>
      <c r="AX76" s="1986"/>
      <c r="AY76" s="1986"/>
      <c r="AZ76" s="1986"/>
      <c r="BA76" s="1986"/>
      <c r="BB76" s="1986"/>
      <c r="BC76" s="1986"/>
      <c r="BD76" s="1986"/>
      <c r="BE76" s="1986"/>
      <c r="BF76" s="1986"/>
      <c r="BG76" s="1986"/>
      <c r="BH76" s="1986"/>
      <c r="BI76" s="1986"/>
      <c r="BJ76" s="1986"/>
      <c r="BK76" s="1986"/>
      <c r="BL76" s="1986"/>
      <c r="BM76" s="1986"/>
      <c r="BN76" s="1986"/>
      <c r="BO76" s="1986"/>
      <c r="BP76" s="1986"/>
    </row>
    <row r="77" spans="1:68">
      <c r="A77" s="1986"/>
      <c r="B77" s="1986"/>
      <c r="C77" s="1986"/>
      <c r="D77" s="1986"/>
      <c r="E77" s="1986"/>
      <c r="F77" s="1986"/>
      <c r="G77" s="1986"/>
      <c r="H77" s="1986"/>
      <c r="I77" s="1986"/>
      <c r="J77" s="1986"/>
      <c r="K77" s="1986"/>
      <c r="L77" s="1986"/>
      <c r="M77" s="1986"/>
      <c r="N77" s="1986"/>
      <c r="O77" s="1986"/>
      <c r="P77" s="1986"/>
      <c r="Q77" s="1986"/>
      <c r="R77" s="1986"/>
      <c r="S77" s="1986"/>
      <c r="T77" s="1986"/>
      <c r="U77" s="1986"/>
      <c r="V77" s="1986"/>
      <c r="W77" s="1986"/>
      <c r="X77" s="1986"/>
      <c r="Y77" s="1986"/>
      <c r="Z77" s="1986"/>
      <c r="AA77" s="1986"/>
      <c r="AB77" s="1986"/>
      <c r="AC77" s="1986"/>
      <c r="AD77" s="1986"/>
      <c r="AE77" s="1986"/>
      <c r="AF77" s="1986"/>
      <c r="AG77" s="1986"/>
      <c r="AH77" s="1986"/>
      <c r="AI77" s="1986"/>
      <c r="AJ77" s="1986"/>
      <c r="AK77" s="1986"/>
      <c r="AL77" s="1986"/>
      <c r="AM77" s="1986"/>
      <c r="AN77" s="1986"/>
      <c r="AO77" s="1986"/>
      <c r="AP77" s="1986"/>
      <c r="AQ77" s="1986"/>
      <c r="AR77" s="1986"/>
      <c r="AS77" s="1986"/>
      <c r="AT77" s="1986"/>
      <c r="AU77" s="1986"/>
      <c r="AV77" s="1986"/>
      <c r="AW77" s="1986"/>
      <c r="AX77" s="1986"/>
      <c r="AY77" s="1986"/>
      <c r="AZ77" s="1986"/>
      <c r="BA77" s="1986"/>
      <c r="BB77" s="1986"/>
      <c r="BC77" s="1986"/>
      <c r="BD77" s="1986"/>
      <c r="BE77" s="1986"/>
      <c r="BF77" s="1986"/>
      <c r="BG77" s="1986"/>
      <c r="BH77" s="1986"/>
      <c r="BI77" s="1986"/>
      <c r="BJ77" s="1986"/>
      <c r="BK77" s="1986"/>
      <c r="BL77" s="1986"/>
      <c r="BM77" s="1986"/>
      <c r="BN77" s="1986"/>
      <c r="BO77" s="1986"/>
      <c r="BP77" s="1986"/>
    </row>
    <row r="78" spans="1:68">
      <c r="A78" s="1986"/>
      <c r="B78" s="1986"/>
      <c r="C78" s="1986"/>
      <c r="D78" s="1986"/>
      <c r="E78" s="1986"/>
      <c r="F78" s="1986"/>
      <c r="G78" s="1986"/>
      <c r="H78" s="1986"/>
      <c r="I78" s="1986"/>
      <c r="J78" s="1986"/>
      <c r="K78" s="1986"/>
      <c r="L78" s="1986"/>
      <c r="M78" s="1986"/>
      <c r="N78" s="1986"/>
      <c r="O78" s="1986"/>
      <c r="P78" s="1986"/>
      <c r="Q78" s="1986"/>
      <c r="R78" s="1986"/>
      <c r="S78" s="1986"/>
      <c r="T78" s="1986"/>
      <c r="U78" s="1986"/>
      <c r="V78" s="1986"/>
      <c r="W78" s="1986"/>
      <c r="X78" s="1986"/>
      <c r="Y78" s="1986"/>
      <c r="Z78" s="1986"/>
      <c r="AA78" s="1986"/>
      <c r="AB78" s="1986"/>
      <c r="AC78" s="1986"/>
      <c r="AD78" s="1986"/>
      <c r="AE78" s="1986"/>
      <c r="AF78" s="1986"/>
      <c r="AG78" s="1986"/>
      <c r="AH78" s="1986"/>
      <c r="AI78" s="1986"/>
      <c r="AJ78" s="1986"/>
      <c r="AK78" s="1986"/>
      <c r="AL78" s="1986"/>
      <c r="AM78" s="1986"/>
      <c r="AN78" s="1986"/>
      <c r="AO78" s="1986"/>
      <c r="AP78" s="1986"/>
      <c r="AQ78" s="1986"/>
      <c r="AR78" s="1986"/>
      <c r="AS78" s="1986"/>
      <c r="AT78" s="1986"/>
      <c r="AU78" s="1986"/>
      <c r="AV78" s="1986"/>
      <c r="AW78" s="1986"/>
      <c r="AX78" s="1986"/>
      <c r="AY78" s="1986"/>
      <c r="AZ78" s="1986"/>
      <c r="BA78" s="1986"/>
      <c r="BB78" s="1986"/>
      <c r="BC78" s="1986"/>
      <c r="BD78" s="1986"/>
      <c r="BE78" s="1986"/>
      <c r="BF78" s="1986"/>
      <c r="BG78" s="1986"/>
      <c r="BH78" s="1986"/>
      <c r="BI78" s="1986"/>
      <c r="BJ78" s="1986"/>
      <c r="BK78" s="1986"/>
      <c r="BL78" s="1986"/>
      <c r="BM78" s="1986"/>
      <c r="BN78" s="1986"/>
      <c r="BO78" s="1986"/>
      <c r="BP78" s="1986"/>
    </row>
    <row r="79" spans="1:68">
      <c r="A79" s="1986"/>
      <c r="B79" s="1986"/>
      <c r="C79" s="1986"/>
      <c r="D79" s="1986"/>
      <c r="E79" s="1986"/>
      <c r="F79" s="1986"/>
      <c r="G79" s="1986"/>
      <c r="H79" s="1986"/>
      <c r="I79" s="1986"/>
      <c r="J79" s="1986"/>
      <c r="K79" s="1986"/>
      <c r="L79" s="1986"/>
      <c r="M79" s="1986"/>
      <c r="N79" s="1986"/>
      <c r="O79" s="1986"/>
      <c r="P79" s="1986"/>
      <c r="Q79" s="1986"/>
      <c r="R79" s="1986"/>
      <c r="S79" s="1986"/>
      <c r="T79" s="1986"/>
      <c r="U79" s="1986"/>
      <c r="V79" s="1986"/>
      <c r="W79" s="1986"/>
      <c r="X79" s="1986"/>
      <c r="Y79" s="1986"/>
      <c r="Z79" s="1986"/>
      <c r="AA79" s="1986"/>
      <c r="AB79" s="1986"/>
      <c r="AC79" s="1986"/>
      <c r="AD79" s="1986"/>
      <c r="AE79" s="1986"/>
      <c r="AF79" s="1986"/>
      <c r="AG79" s="1986"/>
      <c r="AH79" s="1986"/>
      <c r="AI79" s="1986"/>
      <c r="AJ79" s="1986"/>
      <c r="AK79" s="1986"/>
      <c r="AL79" s="1986"/>
      <c r="AM79" s="1986"/>
      <c r="AN79" s="1986"/>
      <c r="AO79" s="1986"/>
      <c r="AP79" s="1986"/>
      <c r="AQ79" s="1986"/>
      <c r="AR79" s="1986"/>
      <c r="AS79" s="1986"/>
      <c r="AT79" s="1986"/>
      <c r="AU79" s="1986"/>
      <c r="AV79" s="1986"/>
      <c r="AW79" s="1986"/>
      <c r="AX79" s="1986"/>
      <c r="AY79" s="1986"/>
      <c r="AZ79" s="1986"/>
      <c r="BA79" s="1986"/>
      <c r="BB79" s="1986"/>
      <c r="BC79" s="1986"/>
      <c r="BD79" s="1986"/>
      <c r="BE79" s="1986"/>
      <c r="BF79" s="1986"/>
      <c r="BG79" s="1986"/>
      <c r="BH79" s="1986"/>
      <c r="BI79" s="1986"/>
      <c r="BJ79" s="1986"/>
      <c r="BK79" s="1986"/>
      <c r="BL79" s="1986"/>
      <c r="BM79" s="1986"/>
      <c r="BN79" s="1986"/>
      <c r="BO79" s="1986"/>
      <c r="BP79" s="1986"/>
    </row>
    <row r="80" spans="1:68">
      <c r="A80" s="1986"/>
      <c r="B80" s="1986"/>
      <c r="C80" s="1986"/>
      <c r="D80" s="1986"/>
      <c r="E80" s="1986"/>
      <c r="F80" s="1986"/>
      <c r="G80" s="1986"/>
      <c r="H80" s="1986"/>
      <c r="I80" s="1986"/>
      <c r="J80" s="1986"/>
      <c r="K80" s="1986"/>
      <c r="L80" s="1986"/>
      <c r="M80" s="1986"/>
      <c r="N80" s="1986"/>
      <c r="O80" s="1986"/>
      <c r="P80" s="1986"/>
      <c r="Q80" s="1986"/>
      <c r="R80" s="1986"/>
      <c r="S80" s="1986"/>
      <c r="T80" s="1986"/>
      <c r="U80" s="1986"/>
      <c r="V80" s="1986"/>
      <c r="W80" s="1986"/>
      <c r="X80" s="1986"/>
      <c r="Y80" s="1986"/>
      <c r="Z80" s="1986"/>
      <c r="AA80" s="1986"/>
      <c r="AB80" s="1986"/>
      <c r="AC80" s="1986"/>
      <c r="AD80" s="1986"/>
      <c r="AE80" s="1986"/>
      <c r="AF80" s="1986"/>
      <c r="AG80" s="1986"/>
      <c r="AH80" s="1986"/>
      <c r="AI80" s="1986"/>
      <c r="AJ80" s="1986"/>
      <c r="AK80" s="1986"/>
      <c r="AL80" s="1986"/>
      <c r="AM80" s="1986"/>
      <c r="AN80" s="1986"/>
      <c r="AO80" s="1986"/>
      <c r="AP80" s="1986"/>
      <c r="AQ80" s="1986"/>
      <c r="AR80" s="1986"/>
      <c r="AS80" s="1986"/>
      <c r="AT80" s="1986"/>
      <c r="AU80" s="1986"/>
      <c r="AV80" s="1986"/>
      <c r="AW80" s="1986"/>
      <c r="AX80" s="1986"/>
      <c r="AY80" s="1986"/>
      <c r="AZ80" s="1986"/>
      <c r="BA80" s="1986"/>
      <c r="BB80" s="1986"/>
      <c r="BC80" s="1986"/>
      <c r="BD80" s="1986"/>
      <c r="BE80" s="1986"/>
      <c r="BF80" s="1986"/>
      <c r="BG80" s="1986"/>
      <c r="BH80" s="1986"/>
      <c r="BI80" s="1986"/>
      <c r="BJ80" s="1986"/>
      <c r="BK80" s="1986"/>
      <c r="BL80" s="1986"/>
      <c r="BM80" s="1986"/>
      <c r="BN80" s="1986"/>
      <c r="BO80" s="1986"/>
      <c r="BP80" s="1986"/>
    </row>
    <row r="81" spans="1:68">
      <c r="A81" s="1986"/>
      <c r="B81" s="1986"/>
      <c r="C81" s="1986"/>
      <c r="D81" s="1986"/>
      <c r="E81" s="1986"/>
      <c r="F81" s="1986"/>
      <c r="G81" s="1986"/>
      <c r="H81" s="1986"/>
      <c r="I81" s="1986"/>
      <c r="J81" s="1986"/>
      <c r="K81" s="1986"/>
      <c r="L81" s="1986"/>
      <c r="M81" s="1986"/>
      <c r="N81" s="1986"/>
      <c r="O81" s="1986"/>
      <c r="P81" s="1986"/>
      <c r="Q81" s="1986"/>
      <c r="R81" s="1986"/>
      <c r="S81" s="1986"/>
      <c r="T81" s="1986"/>
      <c r="U81" s="1986"/>
      <c r="V81" s="1986"/>
      <c r="W81" s="1986"/>
      <c r="X81" s="1986"/>
      <c r="Y81" s="1986"/>
      <c r="Z81" s="1986"/>
      <c r="AA81" s="1986"/>
      <c r="AB81" s="1986"/>
      <c r="AC81" s="1986"/>
      <c r="AD81" s="1986"/>
      <c r="AE81" s="1986"/>
      <c r="AF81" s="1986"/>
      <c r="AG81" s="1986"/>
      <c r="AH81" s="1986"/>
      <c r="AI81" s="1986"/>
      <c r="AJ81" s="1986"/>
      <c r="AK81" s="1986"/>
      <c r="AL81" s="1986"/>
      <c r="AM81" s="1986"/>
      <c r="AN81" s="1986"/>
      <c r="AO81" s="1986"/>
      <c r="AP81" s="1986"/>
      <c r="AQ81" s="1986"/>
      <c r="AR81" s="1986"/>
      <c r="AS81" s="1986"/>
      <c r="AT81" s="1986"/>
      <c r="AU81" s="1986"/>
      <c r="AV81" s="1986"/>
      <c r="AW81" s="1986"/>
      <c r="AX81" s="1986"/>
      <c r="AY81" s="1986"/>
      <c r="AZ81" s="1986"/>
      <c r="BA81" s="1986"/>
      <c r="BB81" s="1986"/>
      <c r="BC81" s="1986"/>
      <c r="BD81" s="1986"/>
      <c r="BE81" s="1986"/>
      <c r="BF81" s="1986"/>
      <c r="BG81" s="1986"/>
      <c r="BH81" s="1986"/>
      <c r="BI81" s="1986"/>
      <c r="BJ81" s="1986"/>
      <c r="BK81" s="1986"/>
      <c r="BL81" s="1986"/>
      <c r="BM81" s="1986"/>
      <c r="BN81" s="1986"/>
      <c r="BO81" s="1986"/>
      <c r="BP81" s="1986"/>
    </row>
    <row r="82" spans="1:68">
      <c r="A82" s="1986"/>
      <c r="B82" s="1986"/>
      <c r="C82" s="1986"/>
      <c r="D82" s="1986"/>
      <c r="E82" s="1986"/>
      <c r="F82" s="1986"/>
      <c r="G82" s="1986"/>
      <c r="H82" s="1986"/>
      <c r="I82" s="1986"/>
      <c r="J82" s="1986"/>
      <c r="K82" s="1986"/>
      <c r="L82" s="1986"/>
      <c r="M82" s="1986"/>
      <c r="N82" s="1986"/>
      <c r="O82" s="1986"/>
      <c r="P82" s="1986"/>
      <c r="Q82" s="1986"/>
      <c r="R82" s="1986"/>
      <c r="S82" s="1986"/>
      <c r="T82" s="1986"/>
      <c r="U82" s="1986"/>
      <c r="V82" s="1986"/>
      <c r="W82" s="1986"/>
      <c r="X82" s="1986"/>
      <c r="Y82" s="1986"/>
      <c r="Z82" s="1986"/>
      <c r="AA82" s="1986"/>
      <c r="AB82" s="1986"/>
      <c r="AC82" s="1986"/>
      <c r="AD82" s="1986"/>
      <c r="AE82" s="1986"/>
      <c r="AF82" s="1986"/>
      <c r="AG82" s="1986"/>
      <c r="AH82" s="1986"/>
      <c r="AI82" s="1986"/>
      <c r="AJ82" s="1986"/>
      <c r="AK82" s="1986"/>
      <c r="AL82" s="1986"/>
      <c r="AM82" s="1986"/>
      <c r="AN82" s="1986"/>
      <c r="AO82" s="1986"/>
      <c r="AP82" s="1986"/>
      <c r="AQ82" s="1986"/>
      <c r="AR82" s="1986"/>
      <c r="AS82" s="1986"/>
      <c r="AT82" s="1986"/>
      <c r="AU82" s="1986"/>
      <c r="AV82" s="1986"/>
      <c r="AW82" s="1986"/>
      <c r="AX82" s="1986"/>
      <c r="AY82" s="1986"/>
      <c r="AZ82" s="1986"/>
      <c r="BA82" s="1986"/>
      <c r="BB82" s="1986"/>
      <c r="BC82" s="1986"/>
      <c r="BD82" s="1986"/>
      <c r="BE82" s="1986"/>
      <c r="BF82" s="1986"/>
      <c r="BG82" s="1986"/>
      <c r="BH82" s="1986"/>
      <c r="BI82" s="1986"/>
      <c r="BJ82" s="1986"/>
      <c r="BK82" s="1986"/>
      <c r="BL82" s="1986"/>
      <c r="BM82" s="1986"/>
      <c r="BN82" s="1986"/>
      <c r="BO82" s="1986"/>
      <c r="BP82" s="1986"/>
    </row>
    <row r="83" spans="1:68">
      <c r="A83" s="1986"/>
      <c r="B83" s="1986"/>
      <c r="C83" s="1986"/>
      <c r="D83" s="1986"/>
      <c r="E83" s="1986"/>
      <c r="F83" s="1986"/>
      <c r="G83" s="1986"/>
      <c r="H83" s="1986"/>
      <c r="I83" s="1986"/>
      <c r="J83" s="1986"/>
      <c r="K83" s="1986"/>
      <c r="L83" s="1986"/>
      <c r="M83" s="1986"/>
      <c r="N83" s="1986"/>
      <c r="O83" s="1986"/>
      <c r="P83" s="1986"/>
      <c r="Q83" s="1986"/>
      <c r="R83" s="1986"/>
      <c r="S83" s="1986"/>
      <c r="T83" s="1986"/>
      <c r="U83" s="1986"/>
      <c r="V83" s="1986"/>
      <c r="W83" s="1986"/>
      <c r="X83" s="1986"/>
      <c r="Y83" s="1986"/>
      <c r="Z83" s="1986"/>
      <c r="AA83" s="1986"/>
      <c r="AB83" s="1986"/>
      <c r="AC83" s="1986"/>
      <c r="AD83" s="1986"/>
      <c r="AE83" s="1986"/>
      <c r="AF83" s="1986"/>
      <c r="AG83" s="1986"/>
      <c r="AH83" s="1986"/>
      <c r="AI83" s="1986"/>
      <c r="AJ83" s="1986"/>
      <c r="AK83" s="1986"/>
      <c r="AL83" s="1986"/>
      <c r="AM83" s="1986"/>
      <c r="AN83" s="1986"/>
      <c r="AO83" s="1986"/>
      <c r="AP83" s="1986"/>
      <c r="AQ83" s="1986"/>
      <c r="AR83" s="1986"/>
      <c r="AS83" s="1986"/>
      <c r="AT83" s="1986"/>
      <c r="AU83" s="1986"/>
      <c r="AV83" s="1986"/>
      <c r="AW83" s="1986"/>
      <c r="AX83" s="1986"/>
      <c r="AY83" s="1986"/>
      <c r="AZ83" s="1986"/>
      <c r="BA83" s="1986"/>
      <c r="BB83" s="1986"/>
      <c r="BC83" s="1986"/>
      <c r="BD83" s="1986"/>
      <c r="BE83" s="1986"/>
      <c r="BF83" s="1986"/>
      <c r="BG83" s="1986"/>
      <c r="BH83" s="1986"/>
      <c r="BI83" s="1986"/>
      <c r="BJ83" s="1986"/>
      <c r="BK83" s="1986"/>
      <c r="BL83" s="1986"/>
      <c r="BM83" s="1986"/>
      <c r="BN83" s="1986"/>
      <c r="BO83" s="1986"/>
      <c r="BP83" s="1986"/>
    </row>
    <row r="84" spans="1:68">
      <c r="A84" s="1986"/>
      <c r="B84" s="1986"/>
      <c r="C84" s="1986"/>
      <c r="D84" s="1986"/>
      <c r="E84" s="1986"/>
      <c r="F84" s="1986"/>
      <c r="G84" s="1986"/>
      <c r="H84" s="1986"/>
      <c r="I84" s="1986"/>
      <c r="J84" s="1986"/>
      <c r="K84" s="1986"/>
      <c r="L84" s="1986"/>
      <c r="M84" s="1986"/>
      <c r="N84" s="1986"/>
      <c r="O84" s="1986"/>
      <c r="P84" s="1986"/>
      <c r="Q84" s="1986"/>
      <c r="R84" s="1986"/>
      <c r="S84" s="1986"/>
      <c r="T84" s="1986"/>
      <c r="U84" s="1986"/>
      <c r="V84" s="1986"/>
      <c r="W84" s="1986"/>
      <c r="X84" s="1986"/>
      <c r="Y84" s="1986"/>
      <c r="Z84" s="1986"/>
      <c r="AA84" s="1986"/>
      <c r="AB84" s="1986"/>
      <c r="AC84" s="1986"/>
      <c r="AD84" s="1986"/>
      <c r="AE84" s="1986"/>
      <c r="AF84" s="1986"/>
      <c r="AG84" s="1986"/>
      <c r="AH84" s="1986"/>
      <c r="AI84" s="1986"/>
      <c r="AJ84" s="1986"/>
      <c r="AK84" s="1986"/>
      <c r="AL84" s="1986"/>
      <c r="AM84" s="1986"/>
      <c r="AN84" s="1986"/>
      <c r="AO84" s="1986"/>
      <c r="AP84" s="1986"/>
      <c r="AQ84" s="1986"/>
      <c r="AR84" s="1986"/>
      <c r="AS84" s="1986"/>
      <c r="AT84" s="1986"/>
      <c r="AU84" s="1986"/>
      <c r="AV84" s="1986"/>
      <c r="AW84" s="1986"/>
      <c r="AX84" s="1986"/>
      <c r="AY84" s="1986"/>
      <c r="AZ84" s="1986"/>
      <c r="BA84" s="1986"/>
      <c r="BB84" s="1986"/>
      <c r="BC84" s="1986"/>
      <c r="BD84" s="1986"/>
      <c r="BE84" s="1986"/>
      <c r="BF84" s="1986"/>
      <c r="BG84" s="1986"/>
      <c r="BH84" s="1986"/>
      <c r="BI84" s="1986"/>
      <c r="BJ84" s="1986"/>
      <c r="BK84" s="1986"/>
      <c r="BL84" s="1986"/>
      <c r="BM84" s="1986"/>
      <c r="BN84" s="1986"/>
      <c r="BO84" s="1986"/>
      <c r="BP84" s="1986"/>
    </row>
    <row r="85" spans="1:68">
      <c r="A85" s="1986"/>
      <c r="B85" s="1986"/>
      <c r="C85" s="1986"/>
      <c r="D85" s="1986"/>
      <c r="E85" s="1986"/>
      <c r="F85" s="1986"/>
      <c r="G85" s="1986"/>
      <c r="H85" s="1986"/>
      <c r="I85" s="1986"/>
      <c r="J85" s="1986"/>
      <c r="K85" s="1986"/>
      <c r="L85" s="1986"/>
      <c r="M85" s="1986"/>
      <c r="N85" s="1986"/>
      <c r="O85" s="1986"/>
      <c r="P85" s="1986"/>
      <c r="Q85" s="1986"/>
      <c r="R85" s="1986"/>
      <c r="S85" s="1986"/>
      <c r="T85" s="1986"/>
      <c r="U85" s="1986"/>
      <c r="V85" s="1986"/>
      <c r="W85" s="1986"/>
      <c r="X85" s="1986"/>
      <c r="Y85" s="1986"/>
      <c r="Z85" s="1986"/>
      <c r="AA85" s="1986"/>
      <c r="AB85" s="1986"/>
      <c r="AC85" s="1986"/>
      <c r="AD85" s="1986"/>
      <c r="AE85" s="1986"/>
      <c r="AF85" s="1986"/>
      <c r="AG85" s="1986"/>
      <c r="AH85" s="1986"/>
      <c r="AI85" s="1986"/>
      <c r="AJ85" s="1986"/>
      <c r="AK85" s="1986"/>
      <c r="AL85" s="1986"/>
      <c r="AM85" s="1986"/>
      <c r="AN85" s="1986"/>
      <c r="AO85" s="1986"/>
      <c r="AP85" s="1986"/>
      <c r="AQ85" s="1986"/>
      <c r="AR85" s="1986"/>
      <c r="AS85" s="1986"/>
      <c r="AT85" s="1986"/>
      <c r="AU85" s="1986"/>
      <c r="AV85" s="1986"/>
      <c r="AW85" s="1986"/>
      <c r="AX85" s="1986"/>
      <c r="AY85" s="1986"/>
      <c r="AZ85" s="1986"/>
      <c r="BA85" s="1986"/>
      <c r="BB85" s="1986"/>
      <c r="BC85" s="1986"/>
      <c r="BD85" s="1986"/>
      <c r="BE85" s="1986"/>
      <c r="BF85" s="1986"/>
      <c r="BG85" s="1986"/>
      <c r="BH85" s="1986"/>
      <c r="BI85" s="1986"/>
      <c r="BJ85" s="1986"/>
      <c r="BK85" s="1986"/>
      <c r="BL85" s="1986"/>
      <c r="BM85" s="1986"/>
      <c r="BN85" s="1986"/>
      <c r="BO85" s="1986"/>
      <c r="BP85" s="1986"/>
    </row>
    <row r="86" spans="1:68">
      <c r="A86" s="1986"/>
      <c r="B86" s="1986"/>
      <c r="C86" s="1986"/>
      <c r="D86" s="1986"/>
      <c r="E86" s="1986"/>
      <c r="F86" s="1986"/>
      <c r="G86" s="1986"/>
      <c r="H86" s="1986"/>
      <c r="I86" s="1986"/>
      <c r="J86" s="1986"/>
      <c r="K86" s="1986"/>
      <c r="L86" s="1986"/>
      <c r="M86" s="1986"/>
      <c r="N86" s="1986"/>
      <c r="O86" s="1986"/>
      <c r="P86" s="1986"/>
      <c r="Q86" s="1986"/>
      <c r="R86" s="1986"/>
      <c r="S86" s="1986"/>
      <c r="T86" s="1986"/>
      <c r="U86" s="1986"/>
      <c r="V86" s="1986"/>
      <c r="W86" s="1986"/>
      <c r="X86" s="1986"/>
      <c r="Y86" s="1986"/>
      <c r="Z86" s="1986"/>
      <c r="AA86" s="1986"/>
      <c r="AB86" s="1986"/>
      <c r="AC86" s="1986"/>
      <c r="AD86" s="1986"/>
      <c r="AE86" s="1986"/>
      <c r="AF86" s="1986"/>
      <c r="AG86" s="1986"/>
      <c r="AH86" s="1986"/>
      <c r="AI86" s="1986"/>
      <c r="AJ86" s="1986"/>
      <c r="AK86" s="1986"/>
      <c r="AL86" s="1986"/>
      <c r="AM86" s="1986"/>
      <c r="AN86" s="1986"/>
      <c r="AO86" s="1986"/>
      <c r="AP86" s="1986"/>
      <c r="AQ86" s="1986"/>
      <c r="AR86" s="1986"/>
      <c r="AS86" s="1986"/>
      <c r="AT86" s="1986"/>
      <c r="AU86" s="1986"/>
      <c r="AV86" s="1986"/>
      <c r="AW86" s="1986"/>
      <c r="AX86" s="1986"/>
      <c r="AY86" s="1986"/>
      <c r="AZ86" s="1986"/>
      <c r="BA86" s="1986"/>
      <c r="BB86" s="1986"/>
      <c r="BC86" s="1986"/>
      <c r="BD86" s="1986"/>
      <c r="BE86" s="1986"/>
      <c r="BF86" s="1986"/>
      <c r="BG86" s="1986"/>
      <c r="BH86" s="1986"/>
      <c r="BI86" s="1986"/>
      <c r="BJ86" s="1986"/>
      <c r="BK86" s="1986"/>
      <c r="BL86" s="1986"/>
      <c r="BM86" s="1986"/>
      <c r="BN86" s="1986"/>
      <c r="BO86" s="1986"/>
      <c r="BP86" s="1986"/>
    </row>
    <row r="87" spans="1:68">
      <c r="A87" s="1986"/>
      <c r="B87" s="1986"/>
      <c r="C87" s="1986"/>
      <c r="D87" s="1986"/>
      <c r="E87" s="1986"/>
      <c r="F87" s="1986"/>
      <c r="G87" s="1986"/>
      <c r="H87" s="1986"/>
      <c r="I87" s="1986"/>
      <c r="J87" s="1986"/>
      <c r="K87" s="1986"/>
      <c r="L87" s="1986"/>
      <c r="M87" s="1986"/>
      <c r="N87" s="1986"/>
      <c r="O87" s="1986"/>
      <c r="P87" s="1986"/>
      <c r="Q87" s="1986"/>
      <c r="R87" s="1986"/>
      <c r="S87" s="1986"/>
      <c r="T87" s="1986"/>
      <c r="U87" s="1986"/>
      <c r="V87" s="1986"/>
      <c r="W87" s="1986"/>
      <c r="X87" s="1986"/>
      <c r="Y87" s="1986"/>
      <c r="Z87" s="1986"/>
      <c r="AA87" s="1986"/>
      <c r="AB87" s="1986"/>
      <c r="AC87" s="1986"/>
      <c r="AD87" s="1986"/>
      <c r="AE87" s="1986"/>
      <c r="AF87" s="1986"/>
      <c r="AG87" s="1986"/>
      <c r="AH87" s="1986"/>
      <c r="AI87" s="1986"/>
      <c r="AJ87" s="1986"/>
      <c r="AK87" s="1986"/>
      <c r="AL87" s="1986"/>
      <c r="AM87" s="1986"/>
      <c r="AN87" s="1986"/>
      <c r="AO87" s="1986"/>
      <c r="AP87" s="1986"/>
      <c r="AQ87" s="1986"/>
      <c r="AR87" s="1986"/>
      <c r="AS87" s="1986"/>
      <c r="AT87" s="1986"/>
      <c r="AU87" s="1986"/>
      <c r="AV87" s="1986"/>
      <c r="AW87" s="1986"/>
      <c r="AX87" s="1986"/>
      <c r="AY87" s="1986"/>
      <c r="AZ87" s="1986"/>
      <c r="BA87" s="1986"/>
      <c r="BB87" s="1986"/>
      <c r="BC87" s="1986"/>
      <c r="BD87" s="1986"/>
      <c r="BE87" s="1986"/>
      <c r="BF87" s="1986"/>
      <c r="BG87" s="1986"/>
      <c r="BH87" s="1986"/>
      <c r="BI87" s="1986"/>
      <c r="BJ87" s="1986"/>
      <c r="BK87" s="1986"/>
      <c r="BL87" s="1986"/>
      <c r="BM87" s="1986"/>
      <c r="BN87" s="1986"/>
      <c r="BO87" s="1986"/>
      <c r="BP87" s="1986"/>
    </row>
    <row r="88" spans="1:68">
      <c r="A88" s="1986"/>
      <c r="B88" s="1986"/>
      <c r="C88" s="1986"/>
      <c r="D88" s="1986"/>
      <c r="E88" s="1986"/>
      <c r="F88" s="1986"/>
      <c r="G88" s="1986"/>
      <c r="H88" s="1986"/>
      <c r="I88" s="1986"/>
      <c r="J88" s="1986"/>
      <c r="K88" s="1986"/>
      <c r="L88" s="1986"/>
      <c r="M88" s="1986"/>
      <c r="N88" s="1986"/>
      <c r="O88" s="1986"/>
      <c r="P88" s="1986"/>
      <c r="Q88" s="1986"/>
      <c r="R88" s="1986"/>
      <c r="S88" s="1986"/>
      <c r="T88" s="1986"/>
      <c r="U88" s="1986"/>
      <c r="V88" s="1986"/>
      <c r="W88" s="1986"/>
      <c r="X88" s="1986"/>
      <c r="Y88" s="1986"/>
      <c r="Z88" s="1986"/>
      <c r="AA88" s="1986"/>
      <c r="AB88" s="1986"/>
      <c r="AC88" s="1986"/>
      <c r="AD88" s="1986"/>
      <c r="AE88" s="1986"/>
      <c r="AF88" s="1986"/>
      <c r="AG88" s="1986"/>
      <c r="AH88" s="1986"/>
      <c r="AI88" s="1986"/>
      <c r="AJ88" s="1986"/>
      <c r="AK88" s="1986"/>
      <c r="AL88" s="1986"/>
      <c r="AM88" s="1986"/>
      <c r="AN88" s="1986"/>
      <c r="AO88" s="1986"/>
      <c r="AP88" s="1986"/>
      <c r="AQ88" s="1986"/>
      <c r="AR88" s="1986"/>
      <c r="AS88" s="1986"/>
      <c r="AT88" s="1986"/>
      <c r="AU88" s="1986"/>
      <c r="AV88" s="1986"/>
      <c r="AW88" s="1986"/>
      <c r="AX88" s="1986"/>
      <c r="AY88" s="1986"/>
      <c r="AZ88" s="1986"/>
      <c r="BA88" s="1986"/>
      <c r="BB88" s="1986"/>
      <c r="BC88" s="1986"/>
      <c r="BD88" s="1986"/>
      <c r="BE88" s="1986"/>
      <c r="BF88" s="1986"/>
      <c r="BG88" s="1986"/>
      <c r="BH88" s="1986"/>
      <c r="BI88" s="1986"/>
      <c r="BJ88" s="1986"/>
      <c r="BK88" s="1986"/>
      <c r="BL88" s="1986"/>
      <c r="BM88" s="1986"/>
      <c r="BN88" s="1986"/>
      <c r="BO88" s="1986"/>
      <c r="BP88" s="1986"/>
    </row>
    <row r="89" spans="1:68">
      <c r="A89" s="1986"/>
      <c r="B89" s="1986"/>
      <c r="C89" s="1986"/>
      <c r="D89" s="1986"/>
      <c r="E89" s="1986"/>
      <c r="F89" s="1986"/>
      <c r="G89" s="1986"/>
      <c r="H89" s="1986"/>
      <c r="I89" s="1986"/>
      <c r="J89" s="1986"/>
      <c r="K89" s="1986"/>
      <c r="L89" s="1986"/>
      <c r="M89" s="1986"/>
      <c r="N89" s="1986"/>
      <c r="O89" s="1986"/>
      <c r="P89" s="1986"/>
      <c r="Q89" s="1986"/>
      <c r="R89" s="1986"/>
      <c r="S89" s="1986"/>
      <c r="T89" s="1986"/>
      <c r="U89" s="1986"/>
      <c r="V89" s="1986"/>
      <c r="W89" s="1986"/>
      <c r="X89" s="1986"/>
      <c r="Y89" s="1986"/>
      <c r="Z89" s="1986"/>
      <c r="AA89" s="1986"/>
      <c r="AB89" s="1986"/>
      <c r="AC89" s="1986"/>
      <c r="AD89" s="1986"/>
      <c r="AE89" s="1986"/>
      <c r="AF89" s="1986"/>
      <c r="AG89" s="1986"/>
      <c r="AH89" s="1986"/>
      <c r="AI89" s="1986"/>
      <c r="AJ89" s="1986"/>
      <c r="AK89" s="1986"/>
      <c r="AL89" s="1986"/>
      <c r="AM89" s="1986"/>
      <c r="AN89" s="1986"/>
      <c r="AO89" s="1986"/>
      <c r="AP89" s="1986"/>
      <c r="AQ89" s="1986"/>
      <c r="AR89" s="1986"/>
      <c r="AS89" s="1986"/>
      <c r="AT89" s="1986"/>
      <c r="AU89" s="1986"/>
      <c r="AV89" s="1986"/>
      <c r="AW89" s="1986"/>
      <c r="AX89" s="1986"/>
      <c r="AY89" s="1986"/>
      <c r="AZ89" s="1986"/>
      <c r="BA89" s="1986"/>
      <c r="BB89" s="1986"/>
      <c r="BC89" s="1986"/>
      <c r="BD89" s="1986"/>
      <c r="BE89" s="1986"/>
      <c r="BF89" s="1986"/>
      <c r="BG89" s="1986"/>
      <c r="BH89" s="1986"/>
      <c r="BI89" s="1986"/>
      <c r="BJ89" s="1986"/>
      <c r="BK89" s="1986"/>
      <c r="BL89" s="1986"/>
      <c r="BM89" s="1986"/>
      <c r="BN89" s="1986"/>
      <c r="BO89" s="1986"/>
      <c r="BP89" s="1986"/>
    </row>
    <row r="90" spans="1:68">
      <c r="A90" s="1986"/>
      <c r="B90" s="1986"/>
      <c r="C90" s="1986"/>
      <c r="D90" s="1986"/>
      <c r="E90" s="1986"/>
      <c r="F90" s="1986"/>
      <c r="G90" s="1986"/>
      <c r="H90" s="1986"/>
      <c r="I90" s="1986"/>
      <c r="J90" s="1986"/>
      <c r="K90" s="1986"/>
      <c r="L90" s="1986"/>
      <c r="M90" s="1986"/>
      <c r="N90" s="1986"/>
      <c r="O90" s="1986"/>
      <c r="P90" s="1986"/>
      <c r="Q90" s="1986"/>
      <c r="R90" s="1986"/>
      <c r="S90" s="1986"/>
      <c r="T90" s="1986"/>
      <c r="U90" s="1986"/>
      <c r="V90" s="1986"/>
      <c r="W90" s="1986"/>
      <c r="X90" s="1986"/>
      <c r="Y90" s="1986"/>
      <c r="Z90" s="1986"/>
      <c r="AA90" s="1986"/>
      <c r="AB90" s="1986"/>
      <c r="AC90" s="1986"/>
      <c r="AD90" s="1986"/>
      <c r="AE90" s="1986"/>
      <c r="AF90" s="1986"/>
      <c r="AG90" s="1986"/>
      <c r="AH90" s="1986"/>
      <c r="AI90" s="1986"/>
      <c r="AJ90" s="1986"/>
      <c r="AK90" s="1986"/>
      <c r="AL90" s="1986"/>
      <c r="AM90" s="1986"/>
      <c r="AN90" s="1986"/>
      <c r="AO90" s="1986"/>
      <c r="AP90" s="1986"/>
      <c r="AQ90" s="1986"/>
      <c r="AR90" s="1986"/>
      <c r="AS90" s="1986"/>
      <c r="AT90" s="1986"/>
      <c r="AU90" s="1986"/>
      <c r="AV90" s="1986"/>
      <c r="AW90" s="1986"/>
      <c r="AX90" s="1986"/>
      <c r="AY90" s="1986"/>
      <c r="AZ90" s="1986"/>
      <c r="BA90" s="1986"/>
      <c r="BB90" s="1986"/>
      <c r="BC90" s="1986"/>
      <c r="BD90" s="1986"/>
      <c r="BE90" s="1986"/>
      <c r="BF90" s="1986"/>
      <c r="BG90" s="1986"/>
      <c r="BH90" s="1986"/>
      <c r="BI90" s="1986"/>
      <c r="BJ90" s="1986"/>
      <c r="BK90" s="1986"/>
      <c r="BL90" s="1986"/>
      <c r="BM90" s="1986"/>
      <c r="BN90" s="1986"/>
      <c r="BO90" s="1986"/>
      <c r="BP90" s="1986"/>
    </row>
    <row r="91" spans="1:68">
      <c r="A91" s="1986"/>
      <c r="B91" s="1986"/>
      <c r="C91" s="1986"/>
      <c r="D91" s="1986"/>
      <c r="E91" s="1986"/>
      <c r="F91" s="1986"/>
      <c r="G91" s="1986"/>
      <c r="H91" s="1986"/>
      <c r="I91" s="1986"/>
      <c r="J91" s="1986"/>
      <c r="K91" s="1986"/>
      <c r="L91" s="1986"/>
      <c r="M91" s="1986"/>
      <c r="N91" s="1986"/>
      <c r="O91" s="1986"/>
      <c r="P91" s="1986"/>
      <c r="Q91" s="1986"/>
      <c r="R91" s="1986"/>
      <c r="S91" s="1986"/>
      <c r="T91" s="1986"/>
      <c r="U91" s="1986"/>
      <c r="V91" s="1986"/>
      <c r="W91" s="1986"/>
      <c r="X91" s="1986"/>
      <c r="Y91" s="1986"/>
      <c r="Z91" s="1986"/>
      <c r="AA91" s="1986"/>
      <c r="AB91" s="1986"/>
      <c r="AC91" s="1986"/>
      <c r="AD91" s="1986"/>
      <c r="AE91" s="1986"/>
      <c r="AF91" s="1986"/>
      <c r="AG91" s="1986"/>
      <c r="AH91" s="1986"/>
      <c r="AI91" s="1986"/>
      <c r="AJ91" s="1986"/>
      <c r="AK91" s="1986"/>
      <c r="AL91" s="1986"/>
      <c r="AM91" s="1986"/>
      <c r="AN91" s="1986"/>
      <c r="AO91" s="1986"/>
      <c r="AP91" s="1986"/>
      <c r="AQ91" s="1986"/>
      <c r="AR91" s="1986"/>
      <c r="AS91" s="1986"/>
      <c r="AT91" s="1986"/>
      <c r="AU91" s="1986"/>
      <c r="AV91" s="1986"/>
      <c r="AW91" s="1986"/>
      <c r="AX91" s="1986"/>
      <c r="AY91" s="1986"/>
      <c r="AZ91" s="1986"/>
      <c r="BA91" s="1986"/>
      <c r="BB91" s="1986"/>
      <c r="BC91" s="1986"/>
      <c r="BD91" s="1986"/>
      <c r="BE91" s="1986"/>
      <c r="BF91" s="1986"/>
      <c r="BG91" s="1986"/>
      <c r="BH91" s="1986"/>
      <c r="BI91" s="1986"/>
      <c r="BJ91" s="1986"/>
      <c r="BK91" s="1986"/>
      <c r="BL91" s="1986"/>
      <c r="BM91" s="1986"/>
      <c r="BN91" s="1986"/>
      <c r="BO91" s="1986"/>
      <c r="BP91" s="1986"/>
    </row>
    <row r="92" spans="1:68">
      <c r="A92" s="1986"/>
      <c r="B92" s="1986"/>
      <c r="C92" s="1986"/>
      <c r="D92" s="1986"/>
      <c r="E92" s="1986"/>
      <c r="F92" s="1986"/>
      <c r="G92" s="1986"/>
      <c r="H92" s="1986"/>
      <c r="I92" s="1986"/>
      <c r="J92" s="1986"/>
      <c r="K92" s="1986"/>
      <c r="L92" s="1986"/>
      <c r="M92" s="1986"/>
      <c r="N92" s="1986"/>
      <c r="O92" s="1986"/>
      <c r="P92" s="1986"/>
      <c r="Q92" s="1986"/>
      <c r="R92" s="1986"/>
      <c r="S92" s="1986"/>
      <c r="T92" s="1986"/>
      <c r="U92" s="1986"/>
      <c r="V92" s="1986"/>
      <c r="W92" s="1986"/>
      <c r="X92" s="1986"/>
      <c r="Y92" s="1986"/>
      <c r="Z92" s="1986"/>
      <c r="AA92" s="1986"/>
      <c r="AB92" s="1986"/>
      <c r="AC92" s="1986"/>
      <c r="AD92" s="1986"/>
      <c r="AE92" s="1986"/>
      <c r="AF92" s="1986"/>
      <c r="AG92" s="1986"/>
      <c r="AH92" s="1986"/>
      <c r="AI92" s="1986"/>
      <c r="AJ92" s="1986"/>
      <c r="AK92" s="1986"/>
      <c r="AL92" s="1986"/>
      <c r="AM92" s="1986"/>
      <c r="AN92" s="1986"/>
      <c r="AO92" s="1986"/>
      <c r="AP92" s="1986"/>
      <c r="AQ92" s="1986"/>
      <c r="AR92" s="1986"/>
      <c r="AS92" s="1986"/>
      <c r="AT92" s="1986"/>
      <c r="AU92" s="1986"/>
      <c r="AV92" s="1986"/>
      <c r="AW92" s="1986"/>
      <c r="AX92" s="1986"/>
      <c r="AY92" s="1986"/>
      <c r="AZ92" s="1986"/>
      <c r="BA92" s="1986"/>
      <c r="BB92" s="1986"/>
      <c r="BC92" s="1986"/>
      <c r="BD92" s="1986"/>
      <c r="BE92" s="1986"/>
      <c r="BF92" s="1986"/>
      <c r="BG92" s="1986"/>
      <c r="BH92" s="1986"/>
      <c r="BI92" s="1986"/>
      <c r="BJ92" s="1986"/>
      <c r="BK92" s="1986"/>
      <c r="BL92" s="1986"/>
      <c r="BM92" s="1986"/>
      <c r="BN92" s="1986"/>
      <c r="BO92" s="1986"/>
      <c r="BP92" s="1986"/>
    </row>
    <row r="93" spans="1:68">
      <c r="A93" s="1986"/>
      <c r="B93" s="1986"/>
      <c r="C93" s="1986"/>
      <c r="D93" s="1986"/>
      <c r="E93" s="1986"/>
      <c r="F93" s="1986"/>
      <c r="G93" s="1986"/>
      <c r="H93" s="1986"/>
      <c r="I93" s="1986"/>
      <c r="J93" s="1986"/>
      <c r="K93" s="1986"/>
      <c r="L93" s="1986"/>
      <c r="M93" s="1986"/>
      <c r="N93" s="1986"/>
      <c r="O93" s="1986"/>
      <c r="P93" s="1986"/>
      <c r="Q93" s="1986"/>
      <c r="R93" s="1986"/>
      <c r="S93" s="1986"/>
      <c r="T93" s="1986"/>
      <c r="U93" s="1986"/>
      <c r="V93" s="1986"/>
      <c r="W93" s="1986"/>
      <c r="X93" s="1986"/>
      <c r="Y93" s="1986"/>
      <c r="Z93" s="1986"/>
      <c r="AA93" s="1986"/>
      <c r="AB93" s="1986"/>
      <c r="AC93" s="1986"/>
      <c r="AD93" s="1986"/>
      <c r="AE93" s="1986"/>
      <c r="AF93" s="1986"/>
      <c r="AG93" s="1986"/>
      <c r="AH93" s="1986"/>
      <c r="AI93" s="1986"/>
      <c r="AJ93" s="1986"/>
      <c r="AK93" s="1986"/>
      <c r="AL93" s="1986"/>
      <c r="AM93" s="1986"/>
      <c r="AN93" s="1986"/>
      <c r="AO93" s="1986"/>
      <c r="AP93" s="1986"/>
      <c r="AQ93" s="1986"/>
      <c r="AR93" s="1986"/>
      <c r="AS93" s="1986"/>
      <c r="AT93" s="1986"/>
      <c r="AU93" s="1986"/>
      <c r="AV93" s="1986"/>
      <c r="AW93" s="1986"/>
      <c r="AX93" s="1986"/>
      <c r="AY93" s="1986"/>
      <c r="AZ93" s="1986"/>
      <c r="BA93" s="1986"/>
      <c r="BB93" s="1986"/>
      <c r="BC93" s="1986"/>
      <c r="BD93" s="1986"/>
      <c r="BE93" s="1986"/>
      <c r="BF93" s="1986"/>
      <c r="BG93" s="1986"/>
      <c r="BH93" s="1986"/>
      <c r="BI93" s="1986"/>
      <c r="BJ93" s="1986"/>
      <c r="BK93" s="1986"/>
      <c r="BL93" s="1986"/>
      <c r="BM93" s="1986"/>
      <c r="BN93" s="1986"/>
      <c r="BO93" s="1986"/>
      <c r="BP93" s="1986"/>
    </row>
    <row r="94" spans="1:68">
      <c r="A94" s="1986"/>
      <c r="B94" s="1986"/>
      <c r="C94" s="1986"/>
      <c r="D94" s="1986"/>
      <c r="E94" s="1986"/>
      <c r="F94" s="1986"/>
      <c r="G94" s="1986"/>
      <c r="H94" s="1986"/>
      <c r="I94" s="1986"/>
      <c r="J94" s="1986"/>
      <c r="K94" s="1986"/>
      <c r="L94" s="1986"/>
      <c r="M94" s="1986"/>
      <c r="N94" s="1986"/>
      <c r="O94" s="1986"/>
      <c r="P94" s="1986"/>
      <c r="Q94" s="1986"/>
      <c r="R94" s="1986"/>
      <c r="S94" s="1986"/>
      <c r="T94" s="1986"/>
      <c r="U94" s="1986"/>
      <c r="V94" s="1986"/>
      <c r="W94" s="1986"/>
      <c r="X94" s="1986"/>
      <c r="Y94" s="1986"/>
      <c r="Z94" s="1986"/>
      <c r="AA94" s="1986"/>
      <c r="AB94" s="1986"/>
      <c r="AC94" s="1986"/>
      <c r="AD94" s="1986"/>
      <c r="AE94" s="1986"/>
      <c r="AF94" s="1986"/>
      <c r="AG94" s="1986"/>
      <c r="AH94" s="1986"/>
      <c r="AI94" s="1986"/>
      <c r="AJ94" s="1986"/>
      <c r="AK94" s="1986"/>
      <c r="AL94" s="1986"/>
      <c r="AM94" s="1986"/>
      <c r="AN94" s="1986"/>
      <c r="AO94" s="1986"/>
      <c r="AP94" s="1986"/>
      <c r="AQ94" s="1986"/>
      <c r="AR94" s="1986"/>
      <c r="AS94" s="1986"/>
      <c r="AT94" s="1986"/>
      <c r="AU94" s="1986"/>
      <c r="AV94" s="1986"/>
      <c r="AW94" s="1986"/>
      <c r="AX94" s="1986"/>
      <c r="AY94" s="1986"/>
      <c r="AZ94" s="1986"/>
      <c r="BA94" s="1986"/>
      <c r="BB94" s="1986"/>
      <c r="BC94" s="1986"/>
      <c r="BD94" s="1986"/>
      <c r="BE94" s="1986"/>
      <c r="BF94" s="1986"/>
      <c r="BG94" s="1986"/>
      <c r="BH94" s="1986"/>
      <c r="BI94" s="1986"/>
      <c r="BJ94" s="1986"/>
      <c r="BK94" s="1986"/>
      <c r="BL94" s="1986"/>
      <c r="BM94" s="1986"/>
      <c r="BN94" s="1986"/>
      <c r="BO94" s="1986"/>
      <c r="BP94" s="1986"/>
    </row>
    <row r="95" spans="1:68">
      <c r="A95" s="1986"/>
      <c r="B95" s="1986"/>
      <c r="C95" s="1986"/>
      <c r="D95" s="1986"/>
      <c r="E95" s="1986"/>
      <c r="F95" s="1986"/>
      <c r="G95" s="1986"/>
      <c r="H95" s="1986"/>
      <c r="I95" s="1986"/>
      <c r="J95" s="1986"/>
      <c r="K95" s="1986"/>
      <c r="L95" s="1986"/>
      <c r="M95" s="1986"/>
      <c r="N95" s="1986"/>
      <c r="O95" s="1986"/>
      <c r="P95" s="1986"/>
      <c r="Q95" s="1986"/>
      <c r="R95" s="1986"/>
      <c r="S95" s="1986"/>
      <c r="T95" s="1986"/>
      <c r="U95" s="1986"/>
      <c r="V95" s="1986"/>
      <c r="W95" s="1986"/>
      <c r="X95" s="1986"/>
      <c r="Y95" s="1986"/>
      <c r="Z95" s="1986"/>
      <c r="AA95" s="1986"/>
      <c r="AB95" s="1986"/>
      <c r="AC95" s="1986"/>
      <c r="AD95" s="1986"/>
      <c r="AE95" s="1986"/>
      <c r="AF95" s="1986"/>
      <c r="AG95" s="1986"/>
      <c r="AH95" s="1986"/>
      <c r="AI95" s="1986"/>
      <c r="AJ95" s="1986"/>
      <c r="AK95" s="1986"/>
      <c r="AL95" s="1986"/>
      <c r="AM95" s="1986"/>
      <c r="AN95" s="1986"/>
      <c r="AO95" s="1986"/>
      <c r="AP95" s="1986"/>
      <c r="AQ95" s="1986"/>
      <c r="AR95" s="1986"/>
      <c r="AS95" s="1986"/>
      <c r="AT95" s="1986"/>
      <c r="AU95" s="1986"/>
      <c r="AV95" s="1986"/>
      <c r="AW95" s="1986"/>
      <c r="AX95" s="1986"/>
      <c r="AY95" s="1986"/>
      <c r="AZ95" s="1986"/>
      <c r="BA95" s="1986"/>
      <c r="BB95" s="1986"/>
      <c r="BC95" s="1986"/>
      <c r="BD95" s="1986"/>
      <c r="BE95" s="1986"/>
      <c r="BF95" s="1986"/>
      <c r="BG95" s="1986"/>
      <c r="BH95" s="1986"/>
      <c r="BI95" s="1986"/>
      <c r="BJ95" s="1986"/>
      <c r="BK95" s="1986"/>
      <c r="BL95" s="1986"/>
      <c r="BM95" s="1986"/>
      <c r="BN95" s="1986"/>
      <c r="BO95" s="1986"/>
      <c r="BP95" s="1986"/>
    </row>
    <row r="96" spans="1:68">
      <c r="A96" s="1986"/>
      <c r="B96" s="1986"/>
      <c r="C96" s="1986"/>
      <c r="D96" s="1986"/>
      <c r="E96" s="1986"/>
      <c r="F96" s="1986"/>
      <c r="G96" s="1986"/>
      <c r="H96" s="1986"/>
      <c r="I96" s="1986"/>
      <c r="J96" s="1986"/>
      <c r="K96" s="1986"/>
      <c r="L96" s="1986"/>
      <c r="M96" s="1986"/>
      <c r="N96" s="1986"/>
      <c r="O96" s="1986"/>
      <c r="P96" s="1986"/>
      <c r="Q96" s="1986"/>
      <c r="R96" s="1986"/>
      <c r="S96" s="1986"/>
      <c r="T96" s="1986"/>
      <c r="U96" s="1986"/>
      <c r="V96" s="1986"/>
      <c r="W96" s="1986"/>
      <c r="X96" s="1986"/>
      <c r="Y96" s="1986"/>
      <c r="Z96" s="1986"/>
      <c r="AA96" s="1986"/>
      <c r="AB96" s="1986"/>
      <c r="AC96" s="1986"/>
      <c r="AD96" s="1986"/>
      <c r="AE96" s="1986"/>
      <c r="AF96" s="1986"/>
      <c r="AG96" s="1986"/>
      <c r="AH96" s="1986"/>
      <c r="AI96" s="1986"/>
      <c r="AJ96" s="1986"/>
      <c r="AK96" s="1986"/>
      <c r="AL96" s="1986"/>
      <c r="AM96" s="1986"/>
      <c r="AN96" s="1986"/>
      <c r="AO96" s="1986"/>
      <c r="AP96" s="1986"/>
      <c r="AQ96" s="1986"/>
      <c r="AR96" s="1986"/>
      <c r="AS96" s="1986"/>
      <c r="AT96" s="1986"/>
      <c r="AU96" s="1986"/>
      <c r="AV96" s="1986"/>
      <c r="AW96" s="1986"/>
      <c r="AX96" s="1986"/>
      <c r="AY96" s="1986"/>
      <c r="AZ96" s="1986"/>
      <c r="BA96" s="1986"/>
      <c r="BB96" s="1986"/>
      <c r="BC96" s="1986"/>
      <c r="BD96" s="1986"/>
      <c r="BE96" s="1986"/>
      <c r="BF96" s="1986"/>
      <c r="BG96" s="1986"/>
      <c r="BH96" s="1986"/>
      <c r="BI96" s="1986"/>
      <c r="BJ96" s="1986"/>
      <c r="BK96" s="1986"/>
      <c r="BL96" s="1986"/>
      <c r="BM96" s="1986"/>
      <c r="BN96" s="1986"/>
      <c r="BO96" s="1986"/>
      <c r="BP96" s="1986"/>
    </row>
    <row r="97" spans="1:68">
      <c r="A97" s="1986"/>
      <c r="B97" s="1986"/>
      <c r="C97" s="1986"/>
      <c r="D97" s="1986"/>
      <c r="E97" s="1986"/>
      <c r="F97" s="1986"/>
      <c r="G97" s="1986"/>
      <c r="H97" s="1986"/>
      <c r="I97" s="1986"/>
      <c r="J97" s="1986"/>
      <c r="K97" s="1986"/>
      <c r="L97" s="1986"/>
      <c r="M97" s="1986"/>
      <c r="N97" s="1986"/>
      <c r="O97" s="1986"/>
      <c r="P97" s="1986"/>
      <c r="Q97" s="1986"/>
      <c r="R97" s="1986"/>
      <c r="S97" s="1986"/>
      <c r="T97" s="1986"/>
      <c r="U97" s="1986"/>
      <c r="V97" s="1986"/>
      <c r="W97" s="1986"/>
      <c r="X97" s="1986"/>
      <c r="Y97" s="1986"/>
      <c r="Z97" s="1986"/>
      <c r="AA97" s="1986"/>
      <c r="AB97" s="1986"/>
      <c r="AC97" s="1986"/>
      <c r="AD97" s="1986"/>
      <c r="AE97" s="1986"/>
      <c r="AF97" s="1986"/>
      <c r="AG97" s="1986"/>
      <c r="AH97" s="1986"/>
      <c r="AI97" s="1986"/>
      <c r="AJ97" s="1986"/>
      <c r="AK97" s="1986"/>
      <c r="AL97" s="1986"/>
      <c r="AM97" s="1986"/>
      <c r="AN97" s="1986"/>
      <c r="AO97" s="1986"/>
      <c r="AP97" s="1986"/>
      <c r="AQ97" s="1986"/>
      <c r="AR97" s="1986"/>
      <c r="AS97" s="1986"/>
      <c r="AT97" s="1986"/>
      <c r="AU97" s="1986"/>
      <c r="AV97" s="1986"/>
      <c r="AW97" s="1986"/>
      <c r="AX97" s="1986"/>
      <c r="AY97" s="1986"/>
      <c r="AZ97" s="1986"/>
      <c r="BA97" s="1986"/>
      <c r="BB97" s="1986"/>
      <c r="BC97" s="1986"/>
      <c r="BD97" s="1986"/>
      <c r="BE97" s="1986"/>
      <c r="BF97" s="1986"/>
      <c r="BG97" s="1986"/>
      <c r="BH97" s="1986"/>
      <c r="BI97" s="1986"/>
      <c r="BJ97" s="1986"/>
      <c r="BK97" s="1986"/>
      <c r="BL97" s="1986"/>
      <c r="BM97" s="1986"/>
      <c r="BN97" s="1986"/>
      <c r="BO97" s="1986"/>
      <c r="BP97" s="1986"/>
    </row>
    <row r="98" spans="1:68">
      <c r="A98" s="1986"/>
      <c r="B98" s="1986"/>
      <c r="C98" s="1986"/>
      <c r="D98" s="1986"/>
      <c r="E98" s="1986"/>
      <c r="F98" s="1986"/>
      <c r="G98" s="1986"/>
      <c r="H98" s="1986"/>
      <c r="I98" s="1986"/>
      <c r="J98" s="1986"/>
      <c r="K98" s="1986"/>
      <c r="L98" s="1986"/>
      <c r="M98" s="1986"/>
      <c r="N98" s="1986"/>
      <c r="O98" s="1986"/>
      <c r="P98" s="1986"/>
      <c r="Q98" s="1986"/>
      <c r="R98" s="1986"/>
      <c r="S98" s="1986"/>
      <c r="T98" s="1986"/>
      <c r="U98" s="1986"/>
      <c r="V98" s="1986"/>
      <c r="W98" s="1986"/>
      <c r="X98" s="1986"/>
      <c r="Y98" s="1986"/>
      <c r="Z98" s="1986"/>
      <c r="AA98" s="1986"/>
      <c r="AB98" s="1986"/>
      <c r="AC98" s="1986"/>
      <c r="AD98" s="1986"/>
      <c r="AE98" s="1986"/>
      <c r="AF98" s="1986"/>
      <c r="AG98" s="1986"/>
      <c r="AH98" s="1986"/>
      <c r="AI98" s="1986"/>
      <c r="AJ98" s="1986"/>
      <c r="AK98" s="1986"/>
      <c r="AL98" s="1986"/>
      <c r="AM98" s="1986"/>
      <c r="AN98" s="1986"/>
      <c r="AO98" s="1986"/>
      <c r="AP98" s="1986"/>
      <c r="AQ98" s="1986"/>
      <c r="AR98" s="1986"/>
      <c r="AS98" s="1986"/>
      <c r="AT98" s="1986"/>
      <c r="AU98" s="1986"/>
      <c r="AV98" s="1986"/>
      <c r="AW98" s="1986"/>
      <c r="AX98" s="1986"/>
      <c r="AY98" s="1986"/>
      <c r="AZ98" s="1986"/>
      <c r="BA98" s="1986"/>
      <c r="BB98" s="1986"/>
      <c r="BC98" s="1986"/>
      <c r="BD98" s="1986"/>
      <c r="BE98" s="1986"/>
      <c r="BF98" s="1986"/>
      <c r="BG98" s="1986"/>
      <c r="BH98" s="1986"/>
      <c r="BI98" s="1986"/>
      <c r="BJ98" s="1986"/>
      <c r="BK98" s="1986"/>
      <c r="BL98" s="1986"/>
      <c r="BM98" s="1986"/>
      <c r="BN98" s="1986"/>
      <c r="BO98" s="1986"/>
      <c r="BP98" s="1986"/>
    </row>
    <row r="99" spans="1:68">
      <c r="A99" s="1986"/>
      <c r="B99" s="1986"/>
      <c r="C99" s="1986"/>
      <c r="D99" s="1986"/>
      <c r="E99" s="1986"/>
      <c r="F99" s="1986"/>
      <c r="G99" s="1986"/>
      <c r="H99" s="1986"/>
      <c r="I99" s="1986"/>
      <c r="J99" s="1986"/>
      <c r="K99" s="1986"/>
      <c r="L99" s="1986"/>
      <c r="M99" s="1986"/>
      <c r="N99" s="1986"/>
      <c r="O99" s="1986"/>
      <c r="P99" s="1986"/>
      <c r="Q99" s="1986"/>
      <c r="R99" s="1986"/>
      <c r="S99" s="1986"/>
      <c r="T99" s="1986"/>
      <c r="U99" s="1986"/>
      <c r="V99" s="1986"/>
      <c r="W99" s="1986"/>
      <c r="X99" s="1986"/>
      <c r="Y99" s="1986"/>
      <c r="Z99" s="1986"/>
      <c r="AA99" s="1986"/>
      <c r="AB99" s="1986"/>
      <c r="AC99" s="1986"/>
      <c r="AD99" s="1986"/>
      <c r="AE99" s="1986"/>
      <c r="AF99" s="1986"/>
      <c r="AG99" s="1986"/>
      <c r="AH99" s="1986"/>
      <c r="AI99" s="1986"/>
      <c r="AJ99" s="1986"/>
      <c r="AK99" s="1986"/>
      <c r="AL99" s="1986"/>
      <c r="AM99" s="1986"/>
      <c r="AN99" s="1986"/>
      <c r="AO99" s="1986"/>
      <c r="AP99" s="1986"/>
      <c r="AQ99" s="1986"/>
      <c r="AR99" s="1986"/>
      <c r="AS99" s="1986"/>
      <c r="AT99" s="1986"/>
      <c r="AU99" s="1986"/>
      <c r="AV99" s="1986"/>
      <c r="AW99" s="1986"/>
      <c r="AX99" s="1986"/>
      <c r="AY99" s="1986"/>
      <c r="AZ99" s="1986"/>
      <c r="BA99" s="1986"/>
      <c r="BB99" s="1986"/>
      <c r="BC99" s="1986"/>
      <c r="BD99" s="1986"/>
      <c r="BE99" s="1986"/>
      <c r="BF99" s="1986"/>
      <c r="BG99" s="1986"/>
      <c r="BH99" s="1986"/>
      <c r="BI99" s="1986"/>
      <c r="BJ99" s="1986"/>
      <c r="BK99" s="1986"/>
      <c r="BL99" s="1986"/>
      <c r="BM99" s="1986"/>
      <c r="BN99" s="1986"/>
      <c r="BO99" s="1986"/>
      <c r="BP99" s="1986"/>
    </row>
    <row r="100" spans="1:68">
      <c r="A100" s="1986"/>
      <c r="B100" s="1986"/>
      <c r="C100" s="1986"/>
      <c r="D100" s="1986"/>
      <c r="E100" s="1986"/>
      <c r="F100" s="1986"/>
      <c r="G100" s="1986"/>
      <c r="H100" s="1986"/>
      <c r="I100" s="1986"/>
      <c r="J100" s="1986"/>
      <c r="K100" s="1986"/>
      <c r="L100" s="1986"/>
      <c r="M100" s="1986"/>
      <c r="N100" s="1986"/>
      <c r="O100" s="1986"/>
      <c r="P100" s="1986"/>
      <c r="Q100" s="1986"/>
      <c r="R100" s="1986"/>
      <c r="S100" s="1986"/>
      <c r="T100" s="1986"/>
      <c r="U100" s="1986"/>
      <c r="V100" s="1986"/>
      <c r="W100" s="1986"/>
      <c r="X100" s="1986"/>
      <c r="Y100" s="1986"/>
      <c r="Z100" s="1986"/>
      <c r="AA100" s="1986"/>
      <c r="AB100" s="1986"/>
      <c r="AC100" s="1986"/>
      <c r="AD100" s="1986"/>
      <c r="AE100" s="1986"/>
      <c r="AF100" s="1986"/>
      <c r="AG100" s="1986"/>
      <c r="AH100" s="1986"/>
      <c r="AI100" s="1986"/>
      <c r="AJ100" s="1986"/>
      <c r="AK100" s="1986"/>
      <c r="AL100" s="1986"/>
      <c r="AM100" s="1986"/>
      <c r="AN100" s="1986"/>
      <c r="AO100" s="1986"/>
      <c r="AP100" s="1986"/>
      <c r="AQ100" s="1986"/>
      <c r="AR100" s="1986"/>
      <c r="AS100" s="1986"/>
      <c r="AT100" s="1986"/>
      <c r="AU100" s="1986"/>
      <c r="AV100" s="1986"/>
      <c r="AW100" s="1986"/>
      <c r="AX100" s="1986"/>
      <c r="AY100" s="1986"/>
      <c r="AZ100" s="1986"/>
      <c r="BA100" s="1986"/>
      <c r="BB100" s="1986"/>
      <c r="BC100" s="1986"/>
      <c r="BD100" s="1986"/>
      <c r="BE100" s="1986"/>
      <c r="BF100" s="1986"/>
      <c r="BG100" s="1986"/>
      <c r="BH100" s="1986"/>
      <c r="BI100" s="1986"/>
      <c r="BJ100" s="1986"/>
      <c r="BK100" s="1986"/>
      <c r="BL100" s="1986"/>
      <c r="BM100" s="1986"/>
      <c r="BN100" s="1986"/>
      <c r="BO100" s="1986"/>
      <c r="BP100" s="1986"/>
    </row>
    <row r="101" spans="1:68">
      <c r="A101" s="1986"/>
      <c r="B101" s="1986"/>
      <c r="C101" s="1986"/>
      <c r="D101" s="1986"/>
      <c r="E101" s="1986"/>
      <c r="F101" s="1986"/>
      <c r="G101" s="1986"/>
      <c r="H101" s="1986"/>
      <c r="I101" s="1986"/>
      <c r="J101" s="1986"/>
      <c r="K101" s="1986"/>
      <c r="L101" s="1986"/>
      <c r="M101" s="1986"/>
      <c r="N101" s="1986"/>
      <c r="O101" s="1986"/>
      <c r="P101" s="1986"/>
      <c r="Q101" s="1986"/>
      <c r="R101" s="1986"/>
      <c r="S101" s="1986"/>
      <c r="T101" s="1986"/>
      <c r="U101" s="1986"/>
      <c r="V101" s="1986"/>
      <c r="W101" s="1986"/>
      <c r="X101" s="1986"/>
      <c r="Y101" s="1986"/>
      <c r="Z101" s="1986"/>
      <c r="AA101" s="1986"/>
      <c r="AB101" s="1986"/>
      <c r="AC101" s="1986"/>
      <c r="AD101" s="1986"/>
      <c r="AE101" s="1986"/>
      <c r="AF101" s="1986"/>
      <c r="AG101" s="1986"/>
      <c r="AH101" s="1986"/>
      <c r="AI101" s="1986"/>
      <c r="AJ101" s="1986"/>
      <c r="AK101" s="1986"/>
      <c r="AL101" s="1986"/>
      <c r="AM101" s="1986"/>
      <c r="AN101" s="1986"/>
      <c r="AO101" s="1986"/>
      <c r="AP101" s="1986"/>
      <c r="AQ101" s="1986"/>
      <c r="AR101" s="1986"/>
      <c r="AS101" s="1986"/>
      <c r="AT101" s="1986"/>
      <c r="AU101" s="1986"/>
      <c r="AV101" s="1986"/>
      <c r="AW101" s="1986"/>
      <c r="AX101" s="1986"/>
      <c r="AY101" s="1986"/>
      <c r="AZ101" s="1986"/>
      <c r="BA101" s="1986"/>
      <c r="BB101" s="1986"/>
      <c r="BC101" s="1986"/>
      <c r="BD101" s="1986"/>
      <c r="BE101" s="1986"/>
      <c r="BF101" s="1986"/>
      <c r="BG101" s="1986"/>
      <c r="BH101" s="1986"/>
      <c r="BI101" s="1986"/>
      <c r="BJ101" s="1986"/>
      <c r="BK101" s="1986"/>
      <c r="BL101" s="1986"/>
      <c r="BM101" s="1986"/>
      <c r="BN101" s="1986"/>
      <c r="BO101" s="1986"/>
      <c r="BP101" s="1986"/>
    </row>
    <row r="102" spans="1:68">
      <c r="A102" s="1986"/>
      <c r="B102" s="1986"/>
      <c r="C102" s="1986"/>
      <c r="D102" s="1986"/>
      <c r="E102" s="1986"/>
      <c r="F102" s="1986"/>
      <c r="G102" s="1986"/>
      <c r="H102" s="1986"/>
      <c r="I102" s="1986"/>
      <c r="J102" s="1986"/>
      <c r="K102" s="1986"/>
      <c r="L102" s="1986"/>
      <c r="M102" s="1986"/>
      <c r="N102" s="1986"/>
      <c r="O102" s="1986"/>
      <c r="P102" s="1986"/>
      <c r="Q102" s="1986"/>
      <c r="R102" s="1986"/>
      <c r="S102" s="1986"/>
      <c r="T102" s="1986"/>
      <c r="U102" s="1986"/>
      <c r="V102" s="1986"/>
      <c r="W102" s="1986"/>
      <c r="X102" s="1986"/>
      <c r="Y102" s="1986"/>
      <c r="Z102" s="1986"/>
      <c r="AA102" s="1986"/>
      <c r="AB102" s="1986"/>
      <c r="AC102" s="1986"/>
      <c r="AD102" s="1986"/>
      <c r="AE102" s="1986"/>
      <c r="AF102" s="1986"/>
      <c r="AG102" s="1986"/>
      <c r="AH102" s="1986"/>
      <c r="AI102" s="1986"/>
      <c r="AJ102" s="1986"/>
      <c r="AK102" s="1986"/>
      <c r="AL102" s="1986"/>
      <c r="AM102" s="1986"/>
      <c r="AN102" s="1986"/>
      <c r="AO102" s="1986"/>
      <c r="AP102" s="1986"/>
      <c r="AQ102" s="1986"/>
      <c r="AR102" s="1986"/>
      <c r="AS102" s="1986"/>
      <c r="AT102" s="1986"/>
      <c r="AU102" s="1986"/>
      <c r="AV102" s="1986"/>
      <c r="AW102" s="1986"/>
      <c r="AX102" s="1986"/>
      <c r="AY102" s="1986"/>
      <c r="AZ102" s="1986"/>
      <c r="BA102" s="1986"/>
      <c r="BB102" s="1986"/>
      <c r="BC102" s="1986"/>
      <c r="BD102" s="1986"/>
      <c r="BE102" s="1986"/>
      <c r="BF102" s="1986"/>
      <c r="BG102" s="1986"/>
      <c r="BH102" s="1986"/>
      <c r="BI102" s="1986"/>
      <c r="BJ102" s="1986"/>
      <c r="BK102" s="1986"/>
      <c r="BL102" s="1986"/>
      <c r="BM102" s="1986"/>
      <c r="BN102" s="1986"/>
      <c r="BO102" s="1986"/>
      <c r="BP102" s="1986"/>
    </row>
    <row r="103" spans="1:68">
      <c r="A103" s="1986"/>
      <c r="B103" s="1986"/>
      <c r="C103" s="1986"/>
      <c r="D103" s="1986"/>
      <c r="E103" s="1986"/>
      <c r="F103" s="1986"/>
      <c r="G103" s="1986"/>
      <c r="H103" s="1986"/>
      <c r="I103" s="1986"/>
      <c r="J103" s="1986"/>
      <c r="K103" s="1986"/>
      <c r="L103" s="1986"/>
      <c r="M103" s="1986"/>
      <c r="N103" s="1986"/>
      <c r="O103" s="1986"/>
      <c r="P103" s="1986"/>
      <c r="Q103" s="1986"/>
      <c r="R103" s="1986"/>
      <c r="S103" s="1986"/>
      <c r="T103" s="1986"/>
      <c r="U103" s="1986"/>
      <c r="V103" s="1986"/>
      <c r="W103" s="1986"/>
      <c r="X103" s="1986"/>
      <c r="Y103" s="1986"/>
      <c r="Z103" s="1986"/>
      <c r="AA103" s="1986"/>
      <c r="AB103" s="1986"/>
      <c r="AC103" s="1986"/>
      <c r="AD103" s="1986"/>
      <c r="AE103" s="1986"/>
      <c r="AF103" s="1986"/>
      <c r="AG103" s="1986"/>
      <c r="AH103" s="1986"/>
      <c r="AI103" s="1986"/>
      <c r="AJ103" s="1986"/>
      <c r="AK103" s="1986"/>
      <c r="AL103" s="1986"/>
      <c r="AM103" s="1986"/>
      <c r="AN103" s="1986"/>
      <c r="AO103" s="1986"/>
      <c r="AP103" s="1986"/>
      <c r="AQ103" s="1986"/>
      <c r="AR103" s="1986"/>
      <c r="AS103" s="1986"/>
      <c r="AT103" s="1986"/>
      <c r="AU103" s="1986"/>
      <c r="AV103" s="1986"/>
      <c r="AW103" s="1986"/>
      <c r="AX103" s="1986"/>
      <c r="AY103" s="1986"/>
      <c r="AZ103" s="1986"/>
      <c r="BA103" s="1986"/>
      <c r="BB103" s="1986"/>
      <c r="BC103" s="1986"/>
      <c r="BD103" s="1986"/>
      <c r="BE103" s="1986"/>
      <c r="BF103" s="1986"/>
      <c r="BG103" s="1986"/>
      <c r="BH103" s="1986"/>
      <c r="BI103" s="1986"/>
      <c r="BJ103" s="1986"/>
      <c r="BK103" s="1986"/>
      <c r="BL103" s="1986"/>
      <c r="BM103" s="1986"/>
      <c r="BN103" s="1986"/>
      <c r="BO103" s="1986"/>
      <c r="BP103" s="1986"/>
    </row>
    <row r="104" spans="1:68">
      <c r="A104" s="1986"/>
      <c r="B104" s="1986"/>
      <c r="C104" s="1986"/>
      <c r="D104" s="1986"/>
      <c r="E104" s="1986"/>
      <c r="F104" s="1986"/>
      <c r="G104" s="1986"/>
      <c r="H104" s="1986"/>
      <c r="I104" s="1986"/>
      <c r="J104" s="1986"/>
      <c r="K104" s="1986"/>
      <c r="L104" s="1986"/>
      <c r="M104" s="1986"/>
      <c r="N104" s="1986"/>
      <c r="O104" s="1986"/>
      <c r="P104" s="1986"/>
      <c r="Q104" s="1986"/>
      <c r="R104" s="1986"/>
      <c r="S104" s="1986"/>
      <c r="T104" s="1986"/>
      <c r="U104" s="1986"/>
      <c r="V104" s="1986"/>
      <c r="W104" s="1986"/>
      <c r="X104" s="1986"/>
      <c r="Y104" s="1986"/>
      <c r="Z104" s="1986"/>
      <c r="AA104" s="1986"/>
      <c r="AB104" s="1986"/>
      <c r="AC104" s="1986"/>
      <c r="AD104" s="1986"/>
      <c r="AE104" s="1986"/>
      <c r="AF104" s="1986"/>
      <c r="AG104" s="1986"/>
      <c r="AH104" s="1986"/>
      <c r="AI104" s="1986"/>
      <c r="AJ104" s="1986"/>
      <c r="AK104" s="1986"/>
      <c r="AL104" s="1986"/>
      <c r="AM104" s="1986"/>
      <c r="AN104" s="1986"/>
      <c r="AO104" s="1986"/>
      <c r="AP104" s="1986"/>
      <c r="AQ104" s="1986"/>
      <c r="AR104" s="1986"/>
      <c r="AS104" s="1986"/>
      <c r="AT104" s="1986"/>
      <c r="AU104" s="1986"/>
      <c r="AV104" s="1986"/>
      <c r="AW104" s="1986"/>
      <c r="AX104" s="1986"/>
      <c r="AY104" s="1986"/>
      <c r="AZ104" s="1986"/>
      <c r="BA104" s="1986"/>
      <c r="BB104" s="1986"/>
      <c r="BC104" s="1986"/>
      <c r="BD104" s="1986"/>
      <c r="BE104" s="1986"/>
      <c r="BF104" s="1986"/>
      <c r="BG104" s="1986"/>
      <c r="BH104" s="1986"/>
      <c r="BI104" s="1986"/>
      <c r="BJ104" s="1986"/>
      <c r="BK104" s="1986"/>
      <c r="BL104" s="1986"/>
      <c r="BM104" s="1986"/>
      <c r="BN104" s="1986"/>
      <c r="BO104" s="1986"/>
      <c r="BP104" s="1986"/>
    </row>
    <row r="105" spans="1:68">
      <c r="A105" s="1986"/>
      <c r="B105" s="1986"/>
      <c r="C105" s="1986"/>
      <c r="D105" s="1986"/>
      <c r="E105" s="1986"/>
      <c r="F105" s="1986"/>
      <c r="G105" s="1986"/>
      <c r="H105" s="1986"/>
      <c r="I105" s="1986"/>
      <c r="J105" s="1986"/>
      <c r="K105" s="1986"/>
      <c r="L105" s="1986"/>
      <c r="M105" s="1986"/>
      <c r="N105" s="1986"/>
      <c r="O105" s="1986"/>
      <c r="P105" s="1986"/>
      <c r="Q105" s="1986"/>
      <c r="R105" s="1986"/>
      <c r="S105" s="1986"/>
      <c r="T105" s="1986"/>
      <c r="U105" s="1986"/>
      <c r="V105" s="1986"/>
      <c r="W105" s="1986"/>
      <c r="X105" s="1986"/>
      <c r="Y105" s="1986"/>
      <c r="Z105" s="1986"/>
      <c r="AA105" s="1986"/>
      <c r="AB105" s="1986"/>
      <c r="AC105" s="1986"/>
      <c r="AD105" s="1986"/>
      <c r="AE105" s="1986"/>
      <c r="AF105" s="1986"/>
      <c r="AG105" s="1986"/>
      <c r="AH105" s="1986"/>
      <c r="AI105" s="1986"/>
      <c r="AJ105" s="1986"/>
      <c r="AK105" s="1986"/>
      <c r="AL105" s="1986"/>
      <c r="AM105" s="1986"/>
      <c r="AN105" s="1986"/>
      <c r="AO105" s="1986"/>
      <c r="AP105" s="1986"/>
      <c r="AQ105" s="1986"/>
      <c r="AR105" s="1986"/>
      <c r="AS105" s="1986"/>
      <c r="AT105" s="1986"/>
      <c r="AU105" s="1986"/>
      <c r="AV105" s="1986"/>
      <c r="AW105" s="1986"/>
      <c r="AX105" s="1986"/>
      <c r="AY105" s="1986"/>
      <c r="AZ105" s="1986"/>
      <c r="BA105" s="1986"/>
      <c r="BB105" s="1986"/>
      <c r="BC105" s="1986"/>
      <c r="BD105" s="1986"/>
      <c r="BE105" s="1986"/>
      <c r="BF105" s="1986"/>
      <c r="BG105" s="1986"/>
      <c r="BH105" s="1986"/>
      <c r="BI105" s="1986"/>
      <c r="BJ105" s="1986"/>
      <c r="BK105" s="1986"/>
      <c r="BL105" s="1986"/>
      <c r="BM105" s="1986"/>
      <c r="BN105" s="1986"/>
      <c r="BO105" s="1986"/>
      <c r="BP105" s="1986"/>
    </row>
    <row r="106" spans="1:68">
      <c r="A106" s="1986"/>
      <c r="B106" s="1986"/>
      <c r="C106" s="1986"/>
      <c r="D106" s="1986"/>
      <c r="E106" s="1986"/>
      <c r="F106" s="1986"/>
      <c r="G106" s="1986"/>
      <c r="H106" s="1986"/>
      <c r="I106" s="1986"/>
      <c r="J106" s="1986"/>
      <c r="K106" s="1986"/>
      <c r="L106" s="1986"/>
      <c r="M106" s="1986"/>
      <c r="N106" s="1986"/>
      <c r="O106" s="1986"/>
      <c r="P106" s="1986"/>
      <c r="Q106" s="1986"/>
      <c r="R106" s="1986"/>
      <c r="S106" s="1986"/>
      <c r="T106" s="1986"/>
      <c r="U106" s="1986"/>
      <c r="V106" s="1986"/>
      <c r="W106" s="1986"/>
      <c r="X106" s="1986"/>
      <c r="Y106" s="1986"/>
      <c r="Z106" s="1986"/>
      <c r="AA106" s="1986"/>
      <c r="AB106" s="1986"/>
      <c r="AC106" s="1986"/>
      <c r="AD106" s="1986"/>
      <c r="AE106" s="1986"/>
      <c r="AF106" s="1986"/>
      <c r="AG106" s="1986"/>
      <c r="AH106" s="1986"/>
      <c r="AI106" s="1986"/>
      <c r="AJ106" s="1986"/>
      <c r="AK106" s="1986"/>
      <c r="AL106" s="1986"/>
      <c r="AM106" s="1986"/>
      <c r="AN106" s="1986"/>
      <c r="AO106" s="1986"/>
      <c r="AP106" s="1986"/>
      <c r="AQ106" s="1986"/>
      <c r="AR106" s="1986"/>
      <c r="AS106" s="1986"/>
      <c r="AT106" s="1986"/>
      <c r="AU106" s="1986"/>
      <c r="AV106" s="1986"/>
      <c r="AW106" s="1986"/>
      <c r="AX106" s="1986"/>
      <c r="AY106" s="1986"/>
      <c r="AZ106" s="1986"/>
      <c r="BA106" s="1986"/>
      <c r="BB106" s="1986"/>
      <c r="BC106" s="1986"/>
      <c r="BD106" s="1986"/>
      <c r="BE106" s="1986"/>
      <c r="BF106" s="1986"/>
      <c r="BG106" s="1986"/>
      <c r="BH106" s="1986"/>
      <c r="BI106" s="1986"/>
      <c r="BJ106" s="1986"/>
      <c r="BK106" s="1986"/>
      <c r="BL106" s="1986"/>
      <c r="BM106" s="1986"/>
      <c r="BN106" s="1986"/>
      <c r="BO106" s="1986"/>
      <c r="BP106" s="1986"/>
    </row>
    <row r="107" spans="1:68">
      <c r="A107" s="1986"/>
      <c r="B107" s="1986"/>
      <c r="C107" s="1986"/>
      <c r="D107" s="1986"/>
      <c r="E107" s="1986"/>
      <c r="F107" s="1986"/>
      <c r="G107" s="1986"/>
      <c r="H107" s="1986"/>
      <c r="I107" s="1986"/>
      <c r="J107" s="1986"/>
      <c r="K107" s="1986"/>
      <c r="L107" s="1986"/>
      <c r="M107" s="1986"/>
      <c r="N107" s="1986"/>
      <c r="O107" s="1986"/>
      <c r="P107" s="1986"/>
      <c r="Q107" s="1986"/>
      <c r="R107" s="1986"/>
      <c r="S107" s="1986"/>
      <c r="T107" s="1986"/>
      <c r="U107" s="1986"/>
      <c r="V107" s="1986"/>
      <c r="W107" s="1986"/>
      <c r="X107" s="1986"/>
      <c r="Y107" s="1986"/>
      <c r="Z107" s="1986"/>
      <c r="AA107" s="1986"/>
      <c r="AB107" s="1986"/>
      <c r="AC107" s="1986"/>
      <c r="AD107" s="1986"/>
      <c r="AE107" s="1986"/>
      <c r="AF107" s="1986"/>
      <c r="AG107" s="1986"/>
      <c r="AH107" s="1986"/>
      <c r="AI107" s="1986"/>
      <c r="AJ107" s="1986"/>
      <c r="AK107" s="1986"/>
      <c r="AL107" s="1986"/>
      <c r="AM107" s="1986"/>
      <c r="AN107" s="1986"/>
      <c r="AO107" s="1986"/>
      <c r="AP107" s="1986"/>
      <c r="AQ107" s="1986"/>
      <c r="AR107" s="1986"/>
      <c r="AS107" s="1986"/>
      <c r="AT107" s="1986"/>
      <c r="AU107" s="1986"/>
      <c r="AV107" s="1986"/>
      <c r="AW107" s="1986"/>
      <c r="AX107" s="1986"/>
      <c r="AY107" s="1986"/>
      <c r="AZ107" s="1986"/>
      <c r="BA107" s="1986"/>
      <c r="BB107" s="1986"/>
      <c r="BC107" s="1986"/>
      <c r="BD107" s="1986"/>
      <c r="BE107" s="1986"/>
      <c r="BF107" s="1986"/>
      <c r="BG107" s="1986"/>
      <c r="BH107" s="1986"/>
      <c r="BI107" s="1986"/>
      <c r="BJ107" s="1986"/>
      <c r="BK107" s="1986"/>
      <c r="BL107" s="1986"/>
      <c r="BM107" s="1986"/>
      <c r="BN107" s="1986"/>
      <c r="BO107" s="1986"/>
      <c r="BP107" s="1986"/>
    </row>
    <row r="108" spans="1:68">
      <c r="A108" s="1986"/>
      <c r="B108" s="1986"/>
      <c r="C108" s="1986"/>
      <c r="D108" s="1986"/>
      <c r="E108" s="1986"/>
      <c r="F108" s="1986"/>
      <c r="G108" s="1986"/>
      <c r="H108" s="1986"/>
      <c r="I108" s="1986"/>
      <c r="J108" s="1986"/>
      <c r="K108" s="1986"/>
      <c r="L108" s="1986"/>
      <c r="M108" s="1986"/>
      <c r="N108" s="1986"/>
      <c r="O108" s="1986"/>
      <c r="P108" s="1986"/>
      <c r="Q108" s="1986"/>
      <c r="R108" s="1986"/>
      <c r="S108" s="1986"/>
      <c r="T108" s="1986"/>
      <c r="U108" s="1986"/>
      <c r="V108" s="1986"/>
      <c r="W108" s="1986"/>
      <c r="X108" s="1986"/>
      <c r="Y108" s="1986"/>
      <c r="Z108" s="1986"/>
      <c r="AA108" s="1986"/>
      <c r="AB108" s="1986"/>
      <c r="AC108" s="1986"/>
      <c r="AD108" s="1986"/>
      <c r="AE108" s="1986"/>
      <c r="AF108" s="1986"/>
      <c r="AG108" s="1986"/>
      <c r="AH108" s="1986"/>
      <c r="AI108" s="1986"/>
      <c r="AJ108" s="1986"/>
      <c r="AK108" s="1986"/>
      <c r="AL108" s="1986"/>
      <c r="AM108" s="1986"/>
      <c r="AN108" s="1986"/>
      <c r="AO108" s="1986"/>
      <c r="AP108" s="1986"/>
      <c r="AQ108" s="1986"/>
      <c r="AR108" s="1986"/>
      <c r="AS108" s="1986"/>
      <c r="AT108" s="1986"/>
      <c r="AU108" s="1986"/>
      <c r="AV108" s="1986"/>
      <c r="AW108" s="1986"/>
      <c r="AX108" s="1986"/>
      <c r="AY108" s="1986"/>
      <c r="AZ108" s="1986"/>
      <c r="BA108" s="1986"/>
      <c r="BB108" s="1986"/>
      <c r="BC108" s="1986"/>
      <c r="BD108" s="1986"/>
      <c r="BE108" s="1986"/>
      <c r="BF108" s="1986"/>
      <c r="BG108" s="1986"/>
      <c r="BH108" s="1986"/>
      <c r="BI108" s="1986"/>
      <c r="BJ108" s="1986"/>
      <c r="BK108" s="1986"/>
      <c r="BL108" s="1986"/>
      <c r="BM108" s="1986"/>
      <c r="BN108" s="1986"/>
      <c r="BO108" s="1986"/>
      <c r="BP108" s="1986"/>
    </row>
    <row r="109" spans="1:68">
      <c r="A109" s="1986"/>
      <c r="B109" s="1986"/>
      <c r="C109" s="1986"/>
      <c r="D109" s="1986"/>
      <c r="E109" s="1986"/>
      <c r="F109" s="1986"/>
      <c r="G109" s="1986"/>
      <c r="H109" s="1986"/>
      <c r="I109" s="1986"/>
      <c r="J109" s="1986"/>
      <c r="K109" s="1986"/>
      <c r="L109" s="1986"/>
      <c r="M109" s="1986"/>
      <c r="N109" s="1986"/>
      <c r="O109" s="1986"/>
      <c r="P109" s="1986"/>
      <c r="Q109" s="1986"/>
      <c r="R109" s="1986"/>
      <c r="S109" s="1986"/>
      <c r="T109" s="1986"/>
      <c r="U109" s="1986"/>
      <c r="V109" s="1986"/>
      <c r="W109" s="1986"/>
      <c r="X109" s="1986"/>
      <c r="Y109" s="1986"/>
      <c r="Z109" s="1986"/>
      <c r="AA109" s="1986"/>
      <c r="AB109" s="1986"/>
      <c r="AC109" s="1986"/>
      <c r="AD109" s="1986"/>
      <c r="AE109" s="1986"/>
      <c r="AF109" s="1986"/>
      <c r="AG109" s="1986"/>
      <c r="AH109" s="1986"/>
      <c r="AI109" s="1986"/>
      <c r="AJ109" s="1986"/>
      <c r="AK109" s="1986"/>
      <c r="AL109" s="1986"/>
      <c r="AM109" s="1986"/>
      <c r="AN109" s="1986"/>
      <c r="AO109" s="1986"/>
      <c r="AP109" s="1986"/>
      <c r="AQ109" s="1986"/>
      <c r="AR109" s="1986"/>
      <c r="AS109" s="1986"/>
      <c r="AT109" s="1986"/>
      <c r="AU109" s="1986"/>
      <c r="AV109" s="1986"/>
      <c r="AW109" s="1986"/>
      <c r="AX109" s="1986"/>
      <c r="AY109" s="1986"/>
      <c r="AZ109" s="1986"/>
      <c r="BA109" s="1986"/>
      <c r="BB109" s="1986"/>
      <c r="BC109" s="1986"/>
      <c r="BD109" s="1986"/>
      <c r="BE109" s="1986"/>
      <c r="BF109" s="1986"/>
      <c r="BG109" s="1986"/>
      <c r="BH109" s="1986"/>
      <c r="BI109" s="1986"/>
      <c r="BJ109" s="1986"/>
      <c r="BK109" s="1986"/>
      <c r="BL109" s="1986"/>
      <c r="BM109" s="1986"/>
      <c r="BN109" s="1986"/>
      <c r="BO109" s="1986"/>
      <c r="BP109" s="1986"/>
    </row>
    <row r="110" spans="1:68">
      <c r="A110" s="1986"/>
      <c r="B110" s="1986"/>
      <c r="C110" s="1986"/>
      <c r="D110" s="1986"/>
      <c r="E110" s="1986"/>
      <c r="F110" s="1986"/>
      <c r="G110" s="1986"/>
      <c r="H110" s="1986"/>
      <c r="I110" s="1986"/>
      <c r="J110" s="1986"/>
      <c r="K110" s="1986"/>
      <c r="L110" s="1986"/>
      <c r="M110" s="1986"/>
      <c r="N110" s="1986"/>
      <c r="O110" s="1986"/>
      <c r="P110" s="1986"/>
      <c r="Q110" s="1986"/>
      <c r="R110" s="1986"/>
      <c r="S110" s="1986"/>
      <c r="T110" s="1986"/>
      <c r="U110" s="1986"/>
      <c r="V110" s="1986"/>
      <c r="W110" s="1986"/>
      <c r="X110" s="1986"/>
      <c r="Y110" s="1986"/>
      <c r="Z110" s="1986"/>
      <c r="AA110" s="1986"/>
      <c r="AB110" s="1986"/>
      <c r="AC110" s="1986"/>
      <c r="AD110" s="1986"/>
      <c r="AE110" s="1986"/>
      <c r="AF110" s="1986"/>
      <c r="AG110" s="1986"/>
      <c r="AH110" s="1986"/>
      <c r="AI110" s="1986"/>
      <c r="AJ110" s="1986"/>
      <c r="AK110" s="1986"/>
      <c r="AL110" s="1986"/>
      <c r="AM110" s="1986"/>
      <c r="AN110" s="1986"/>
      <c r="AO110" s="1986"/>
      <c r="AP110" s="1986"/>
      <c r="AQ110" s="1986"/>
      <c r="AR110" s="1986"/>
      <c r="AS110" s="1986"/>
      <c r="AT110" s="1986"/>
      <c r="AU110" s="1986"/>
      <c r="AV110" s="1986"/>
      <c r="AW110" s="1986"/>
      <c r="AX110" s="1986"/>
      <c r="AY110" s="1986"/>
      <c r="AZ110" s="1986"/>
      <c r="BA110" s="1986"/>
      <c r="BB110" s="1986"/>
      <c r="BC110" s="1986"/>
      <c r="BD110" s="1986"/>
      <c r="BE110" s="1986"/>
      <c r="BF110" s="1986"/>
      <c r="BG110" s="1986"/>
      <c r="BH110" s="1986"/>
      <c r="BI110" s="1986"/>
      <c r="BJ110" s="1986"/>
      <c r="BK110" s="1986"/>
      <c r="BL110" s="1986"/>
      <c r="BM110" s="1986"/>
      <c r="BN110" s="1986"/>
      <c r="BO110" s="1986"/>
      <c r="BP110" s="1986"/>
    </row>
    <row r="111" spans="1:68">
      <c r="A111" s="1986"/>
      <c r="B111" s="1986"/>
      <c r="C111" s="1986"/>
      <c r="D111" s="1986"/>
      <c r="E111" s="1986"/>
      <c r="F111" s="1986"/>
      <c r="G111" s="1986"/>
      <c r="H111" s="1986"/>
      <c r="I111" s="1986"/>
      <c r="J111" s="1986"/>
      <c r="K111" s="1986"/>
      <c r="L111" s="1986"/>
      <c r="M111" s="1986"/>
      <c r="N111" s="1986"/>
      <c r="O111" s="1986"/>
      <c r="P111" s="1986"/>
      <c r="Q111" s="1986"/>
      <c r="R111" s="1986"/>
      <c r="S111" s="1986"/>
      <c r="T111" s="1986"/>
      <c r="U111" s="1986"/>
      <c r="V111" s="1986"/>
      <c r="W111" s="1986"/>
      <c r="X111" s="1986"/>
      <c r="Y111" s="1986"/>
      <c r="Z111" s="1986"/>
      <c r="AA111" s="1986"/>
      <c r="AB111" s="1986"/>
      <c r="AC111" s="1986"/>
      <c r="AD111" s="1986"/>
      <c r="AE111" s="1986"/>
      <c r="AF111" s="1986"/>
      <c r="AG111" s="1986"/>
      <c r="AH111" s="1986"/>
      <c r="AI111" s="1986"/>
      <c r="AJ111" s="1986"/>
      <c r="AK111" s="1986"/>
      <c r="AL111" s="1986"/>
      <c r="AM111" s="1986"/>
      <c r="AN111" s="1986"/>
      <c r="AO111" s="1986"/>
      <c r="AP111" s="1986"/>
      <c r="AQ111" s="1986"/>
      <c r="AR111" s="1986"/>
      <c r="AS111" s="1986"/>
      <c r="AT111" s="1986"/>
      <c r="AU111" s="1986"/>
      <c r="AV111" s="1986"/>
      <c r="AW111" s="1986"/>
      <c r="AX111" s="1986"/>
      <c r="AY111" s="1986"/>
      <c r="AZ111" s="1986"/>
      <c r="BA111" s="1986"/>
      <c r="BB111" s="1986"/>
      <c r="BC111" s="1986"/>
      <c r="BD111" s="1986"/>
      <c r="BE111" s="1986"/>
      <c r="BF111" s="1986"/>
      <c r="BG111" s="1986"/>
      <c r="BH111" s="1986"/>
      <c r="BI111" s="1986"/>
      <c r="BJ111" s="1986"/>
      <c r="BK111" s="1986"/>
      <c r="BL111" s="1986"/>
      <c r="BM111" s="1986"/>
      <c r="BN111" s="1986"/>
      <c r="BO111" s="1986"/>
      <c r="BP111" s="1986"/>
    </row>
    <row r="112" spans="1:68">
      <c r="A112" s="1986"/>
      <c r="B112" s="1986"/>
      <c r="C112" s="1986"/>
      <c r="D112" s="1986"/>
      <c r="E112" s="1986"/>
      <c r="F112" s="1986"/>
      <c r="G112" s="1986"/>
      <c r="H112" s="1986"/>
      <c r="I112" s="1986"/>
      <c r="J112" s="1986"/>
      <c r="K112" s="1986"/>
      <c r="L112" s="1986"/>
      <c r="M112" s="1986"/>
      <c r="N112" s="1986"/>
      <c r="O112" s="1986"/>
      <c r="P112" s="1986"/>
      <c r="Q112" s="1986"/>
      <c r="R112" s="1986"/>
      <c r="S112" s="1986"/>
      <c r="T112" s="1986"/>
      <c r="U112" s="1986"/>
      <c r="V112" s="1986"/>
      <c r="W112" s="1986"/>
      <c r="X112" s="1986"/>
      <c r="Y112" s="1986"/>
      <c r="Z112" s="1986"/>
      <c r="AA112" s="1986"/>
      <c r="AB112" s="1986"/>
      <c r="AC112" s="1986"/>
      <c r="AD112" s="1986"/>
      <c r="AE112" s="1986"/>
      <c r="AF112" s="1986"/>
      <c r="AG112" s="1986"/>
      <c r="AH112" s="1986"/>
      <c r="AI112" s="1986"/>
      <c r="AJ112" s="1986"/>
      <c r="AK112" s="1986"/>
      <c r="AL112" s="1986"/>
      <c r="AM112" s="1986"/>
      <c r="AN112" s="1986"/>
      <c r="AO112" s="1986"/>
      <c r="AP112" s="1986"/>
      <c r="AQ112" s="1986"/>
      <c r="AR112" s="1986"/>
      <c r="AS112" s="1986"/>
      <c r="AT112" s="1986"/>
      <c r="AU112" s="1986"/>
      <c r="AV112" s="1986"/>
      <c r="AW112" s="1986"/>
      <c r="AX112" s="1986"/>
      <c r="AY112" s="1986"/>
      <c r="AZ112" s="1986"/>
      <c r="BA112" s="1986"/>
      <c r="BB112" s="1986"/>
      <c r="BC112" s="1986"/>
      <c r="BD112" s="1986"/>
      <c r="BE112" s="1986"/>
      <c r="BF112" s="1986"/>
      <c r="BG112" s="1986"/>
      <c r="BH112" s="1986"/>
      <c r="BI112" s="1986"/>
      <c r="BJ112" s="1986"/>
      <c r="BK112" s="1986"/>
      <c r="BL112" s="1986"/>
      <c r="BM112" s="1986"/>
      <c r="BN112" s="1986"/>
      <c r="BO112" s="1986"/>
      <c r="BP112" s="1986"/>
    </row>
    <row r="113" spans="1:68">
      <c r="A113" s="1986"/>
      <c r="B113" s="1986"/>
      <c r="C113" s="1986"/>
      <c r="D113" s="1986"/>
      <c r="E113" s="1986"/>
      <c r="F113" s="1986"/>
      <c r="G113" s="1986"/>
      <c r="H113" s="1986"/>
      <c r="I113" s="1986"/>
      <c r="J113" s="1986"/>
      <c r="K113" s="1986"/>
      <c r="L113" s="1986"/>
      <c r="M113" s="1986"/>
      <c r="N113" s="1986"/>
      <c r="O113" s="1986"/>
      <c r="P113" s="1986"/>
      <c r="Q113" s="1986"/>
      <c r="R113" s="1986"/>
      <c r="S113" s="1986"/>
      <c r="T113" s="1986"/>
      <c r="U113" s="1986"/>
      <c r="V113" s="1986"/>
      <c r="W113" s="1986"/>
      <c r="X113" s="1986"/>
      <c r="Y113" s="1986"/>
      <c r="Z113" s="1986"/>
      <c r="AA113" s="1986"/>
      <c r="AB113" s="1986"/>
      <c r="AC113" s="1986"/>
      <c r="AD113" s="1986"/>
      <c r="AE113" s="1986"/>
      <c r="AF113" s="1986"/>
      <c r="AG113" s="1986"/>
      <c r="AH113" s="1986"/>
      <c r="AI113" s="1986"/>
      <c r="AJ113" s="1986"/>
      <c r="AK113" s="1986"/>
      <c r="AL113" s="1986"/>
      <c r="AM113" s="1986"/>
      <c r="AN113" s="1986"/>
      <c r="AO113" s="1986"/>
      <c r="AP113" s="1986"/>
      <c r="AQ113" s="1986"/>
      <c r="AR113" s="1986"/>
      <c r="AS113" s="1986"/>
      <c r="AT113" s="1986"/>
      <c r="AU113" s="1986"/>
      <c r="AV113" s="1986"/>
      <c r="AW113" s="1986"/>
      <c r="AX113" s="1986"/>
      <c r="AY113" s="1986"/>
      <c r="AZ113" s="1986"/>
      <c r="BA113" s="1986"/>
      <c r="BB113" s="1986"/>
      <c r="BC113" s="1986"/>
      <c r="BD113" s="1986"/>
      <c r="BE113" s="1986"/>
      <c r="BF113" s="1986"/>
      <c r="BG113" s="1986"/>
      <c r="BH113" s="1986"/>
      <c r="BI113" s="1986"/>
      <c r="BJ113" s="1986"/>
      <c r="BK113" s="1986"/>
      <c r="BL113" s="1986"/>
      <c r="BM113" s="1986"/>
      <c r="BN113" s="1986"/>
      <c r="BO113" s="1986"/>
      <c r="BP113" s="1986"/>
    </row>
    <row r="114" spans="1:68">
      <c r="A114" s="1986"/>
      <c r="B114" s="1986"/>
      <c r="C114" s="1986"/>
      <c r="D114" s="1986"/>
      <c r="E114" s="1986"/>
      <c r="F114" s="1986"/>
      <c r="G114" s="1986"/>
      <c r="H114" s="1986"/>
      <c r="I114" s="1986"/>
      <c r="J114" s="1986"/>
      <c r="K114" s="1986"/>
      <c r="L114" s="1986"/>
      <c r="M114" s="1986"/>
      <c r="N114" s="1986"/>
      <c r="O114" s="1986"/>
      <c r="P114" s="1986"/>
      <c r="Q114" s="1986"/>
      <c r="R114" s="1986"/>
      <c r="S114" s="1986"/>
      <c r="T114" s="1986"/>
      <c r="U114" s="1986"/>
      <c r="V114" s="1986"/>
      <c r="W114" s="1986"/>
      <c r="X114" s="1986"/>
      <c r="Y114" s="1986"/>
      <c r="Z114" s="1986"/>
      <c r="AA114" s="1986"/>
      <c r="AB114" s="1986"/>
      <c r="AC114" s="1986"/>
      <c r="AD114" s="1986"/>
      <c r="AE114" s="1986"/>
      <c r="AF114" s="1986"/>
      <c r="AG114" s="1986"/>
      <c r="AH114" s="1986"/>
      <c r="AI114" s="1986"/>
      <c r="AJ114" s="1986"/>
      <c r="AK114" s="1986"/>
      <c r="AL114" s="1986"/>
      <c r="AM114" s="1986"/>
      <c r="AN114" s="1986"/>
      <c r="AO114" s="1986"/>
      <c r="AP114" s="1986"/>
      <c r="AQ114" s="1986"/>
      <c r="AR114" s="1986"/>
      <c r="AS114" s="1986"/>
      <c r="AT114" s="1986"/>
      <c r="AU114" s="1986"/>
      <c r="AV114" s="1986"/>
      <c r="AW114" s="1986"/>
      <c r="AX114" s="1986"/>
      <c r="AY114" s="1986"/>
      <c r="AZ114" s="1986"/>
      <c r="BA114" s="1986"/>
      <c r="BB114" s="1986"/>
      <c r="BC114" s="1986"/>
      <c r="BD114" s="1986"/>
      <c r="BE114" s="1986"/>
      <c r="BF114" s="1986"/>
      <c r="BG114" s="1986"/>
      <c r="BH114" s="1986"/>
      <c r="BI114" s="1986"/>
      <c r="BJ114" s="1986"/>
      <c r="BK114" s="1986"/>
      <c r="BL114" s="1986"/>
      <c r="BM114" s="1986"/>
      <c r="BN114" s="1986"/>
      <c r="BO114" s="1986"/>
      <c r="BP114" s="1986"/>
    </row>
    <row r="115" spans="1:68">
      <c r="A115" s="1986"/>
      <c r="B115" s="1986"/>
      <c r="C115" s="1986"/>
      <c r="D115" s="1986"/>
      <c r="E115" s="1986"/>
      <c r="F115" s="1986"/>
      <c r="G115" s="1986"/>
      <c r="H115" s="1986"/>
      <c r="I115" s="1986"/>
      <c r="J115" s="1986"/>
      <c r="K115" s="1986"/>
      <c r="L115" s="1986"/>
      <c r="M115" s="1986"/>
      <c r="N115" s="1986"/>
      <c r="O115" s="1986"/>
      <c r="P115" s="1986"/>
      <c r="Q115" s="1986"/>
      <c r="R115" s="1986"/>
      <c r="S115" s="1986"/>
      <c r="T115" s="1986"/>
      <c r="U115" s="1986"/>
      <c r="V115" s="1986"/>
      <c r="W115" s="1986"/>
      <c r="X115" s="1986"/>
      <c r="Y115" s="1986"/>
      <c r="Z115" s="1986"/>
      <c r="AA115" s="1986"/>
      <c r="AB115" s="1986"/>
      <c r="AC115" s="1986"/>
      <c r="AD115" s="1986"/>
      <c r="AE115" s="1986"/>
      <c r="AF115" s="1986"/>
      <c r="AG115" s="1986"/>
      <c r="AH115" s="1986"/>
      <c r="AI115" s="1986"/>
      <c r="AJ115" s="1986"/>
      <c r="AK115" s="1986"/>
      <c r="AL115" s="1986"/>
      <c r="AM115" s="1986"/>
      <c r="AN115" s="1986"/>
      <c r="AO115" s="1986"/>
      <c r="AP115" s="1986"/>
      <c r="AQ115" s="1986"/>
      <c r="AR115" s="1986"/>
      <c r="AS115" s="1986"/>
      <c r="AT115" s="1986"/>
      <c r="AU115" s="1986"/>
      <c r="AV115" s="1986"/>
      <c r="AW115" s="1986"/>
      <c r="AX115" s="1986"/>
      <c r="AY115" s="1986"/>
      <c r="AZ115" s="1986"/>
      <c r="BA115" s="1986"/>
      <c r="BB115" s="1986"/>
      <c r="BC115" s="1986"/>
      <c r="BD115" s="1986"/>
      <c r="BE115" s="1986"/>
      <c r="BF115" s="1986"/>
      <c r="BG115" s="1986"/>
      <c r="BH115" s="1986"/>
      <c r="BI115" s="1986"/>
      <c r="BJ115" s="1986"/>
      <c r="BK115" s="1986"/>
      <c r="BL115" s="1986"/>
      <c r="BM115" s="1986"/>
      <c r="BN115" s="1986"/>
      <c r="BO115" s="1986"/>
      <c r="BP115" s="1986"/>
    </row>
    <row r="116" spans="1:68">
      <c r="A116" s="1986"/>
      <c r="B116" s="1986"/>
      <c r="C116" s="1986"/>
      <c r="D116" s="1986"/>
      <c r="E116" s="1986"/>
      <c r="F116" s="1986"/>
      <c r="G116" s="1986"/>
      <c r="H116" s="1986"/>
      <c r="I116" s="1986"/>
      <c r="J116" s="1986"/>
      <c r="K116" s="1986"/>
      <c r="L116" s="1986"/>
      <c r="M116" s="1986"/>
      <c r="N116" s="1986"/>
      <c r="O116" s="1986"/>
      <c r="P116" s="1986"/>
      <c r="Q116" s="1986"/>
      <c r="R116" s="1986"/>
      <c r="S116" s="1986"/>
      <c r="T116" s="1986"/>
      <c r="U116" s="1986"/>
      <c r="V116" s="1986"/>
      <c r="W116" s="1986"/>
      <c r="X116" s="1986"/>
      <c r="Y116" s="1986"/>
      <c r="Z116" s="1986"/>
      <c r="AA116" s="1986"/>
      <c r="AB116" s="1986"/>
      <c r="AC116" s="1986"/>
      <c r="AD116" s="1986"/>
      <c r="AE116" s="1986"/>
      <c r="AF116" s="1986"/>
      <c r="AG116" s="1986"/>
      <c r="AH116" s="1986"/>
      <c r="AI116" s="1986"/>
      <c r="AJ116" s="1986"/>
      <c r="AK116" s="1986"/>
      <c r="AL116" s="1986"/>
      <c r="AM116" s="1986"/>
      <c r="AN116" s="1986"/>
      <c r="AO116" s="1986"/>
      <c r="AP116" s="1986"/>
      <c r="AQ116" s="1986"/>
      <c r="AR116" s="1986"/>
      <c r="AS116" s="1986"/>
      <c r="AT116" s="1986"/>
      <c r="AU116" s="1986"/>
      <c r="AV116" s="1986"/>
      <c r="AW116" s="1986"/>
      <c r="AX116" s="1986"/>
      <c r="AY116" s="1986"/>
      <c r="AZ116" s="1986"/>
      <c r="BA116" s="1986"/>
      <c r="BB116" s="1986"/>
      <c r="BC116" s="1986"/>
      <c r="BD116" s="1986"/>
      <c r="BE116" s="1986"/>
      <c r="BF116" s="1986"/>
      <c r="BG116" s="1986"/>
      <c r="BH116" s="1986"/>
      <c r="BI116" s="1986"/>
      <c r="BJ116" s="1986"/>
      <c r="BK116" s="1986"/>
      <c r="BL116" s="1986"/>
      <c r="BM116" s="1986"/>
      <c r="BN116" s="1986"/>
      <c r="BO116" s="1986"/>
      <c r="BP116" s="1986"/>
    </row>
    <row r="117" spans="1:68">
      <c r="A117" s="1986"/>
      <c r="B117" s="1986"/>
      <c r="C117" s="1986"/>
      <c r="D117" s="1986"/>
      <c r="E117" s="1986"/>
      <c r="F117" s="1986"/>
      <c r="G117" s="1986"/>
      <c r="H117" s="1986"/>
      <c r="I117" s="1986"/>
      <c r="J117" s="1986"/>
      <c r="K117" s="1986"/>
      <c r="L117" s="1986"/>
      <c r="M117" s="1986"/>
      <c r="N117" s="1986"/>
      <c r="O117" s="1986"/>
      <c r="P117" s="1986"/>
      <c r="Q117" s="1986"/>
      <c r="R117" s="1986"/>
      <c r="S117" s="1986"/>
      <c r="T117" s="1986"/>
      <c r="U117" s="1986"/>
      <c r="V117" s="1986"/>
      <c r="W117" s="1986"/>
      <c r="X117" s="1986"/>
      <c r="Y117" s="1986"/>
      <c r="Z117" s="1986"/>
      <c r="AA117" s="1986"/>
      <c r="AB117" s="1986"/>
      <c r="AC117" s="1986"/>
      <c r="AD117" s="1986"/>
      <c r="AE117" s="1986"/>
      <c r="AF117" s="1986"/>
      <c r="AG117" s="1986"/>
      <c r="AH117" s="1986"/>
      <c r="AI117" s="1986"/>
      <c r="AJ117" s="1986"/>
      <c r="AK117" s="1986"/>
      <c r="AL117" s="1986"/>
      <c r="AM117" s="1986"/>
      <c r="AN117" s="1986"/>
      <c r="AO117" s="1986"/>
      <c r="AP117" s="1986"/>
      <c r="AQ117" s="1986"/>
      <c r="AR117" s="1986"/>
      <c r="AS117" s="1986"/>
      <c r="AT117" s="1986"/>
      <c r="AU117" s="1986"/>
      <c r="AV117" s="1986"/>
      <c r="AW117" s="1986"/>
      <c r="AX117" s="1986"/>
      <c r="AY117" s="1986"/>
      <c r="AZ117" s="1986"/>
      <c r="BA117" s="1986"/>
      <c r="BB117" s="1986"/>
      <c r="BC117" s="1986"/>
      <c r="BD117" s="1986"/>
      <c r="BE117" s="1986"/>
      <c r="BF117" s="1986"/>
      <c r="BG117" s="1986"/>
      <c r="BH117" s="1986"/>
      <c r="BI117" s="1986"/>
      <c r="BJ117" s="1986"/>
      <c r="BK117" s="1986"/>
      <c r="BL117" s="1986"/>
      <c r="BM117" s="1986"/>
      <c r="BN117" s="1986"/>
      <c r="BO117" s="1986"/>
      <c r="BP117" s="1986"/>
    </row>
    <row r="118" spans="1:68">
      <c r="A118" s="1986"/>
      <c r="B118" s="1986"/>
      <c r="C118" s="1986"/>
      <c r="D118" s="1986"/>
      <c r="E118" s="1986"/>
      <c r="F118" s="1986"/>
      <c r="G118" s="1986"/>
      <c r="H118" s="1986"/>
      <c r="I118" s="1986"/>
      <c r="J118" s="1986"/>
      <c r="K118" s="1986"/>
      <c r="L118" s="1986"/>
      <c r="M118" s="1986"/>
      <c r="N118" s="1986"/>
      <c r="O118" s="1986"/>
      <c r="P118" s="1986"/>
      <c r="Q118" s="1986"/>
      <c r="R118" s="1986"/>
      <c r="S118" s="1986"/>
      <c r="T118" s="1986"/>
      <c r="U118" s="1986"/>
      <c r="V118" s="1986"/>
      <c r="W118" s="1986"/>
      <c r="X118" s="1986"/>
      <c r="Y118" s="1986"/>
      <c r="Z118" s="1986"/>
      <c r="AA118" s="1986"/>
      <c r="AB118" s="1986"/>
      <c r="AC118" s="1986"/>
      <c r="AD118" s="1986"/>
      <c r="AE118" s="1986"/>
      <c r="AF118" s="1986"/>
      <c r="AG118" s="1986"/>
      <c r="AH118" s="1986"/>
      <c r="AI118" s="1986"/>
      <c r="AJ118" s="1986"/>
      <c r="AK118" s="1986"/>
      <c r="AL118" s="1986"/>
      <c r="AM118" s="1986"/>
      <c r="AN118" s="1986"/>
      <c r="AO118" s="1986"/>
      <c r="AP118" s="1986"/>
      <c r="AQ118" s="1986"/>
      <c r="AR118" s="1986"/>
      <c r="AS118" s="1986"/>
      <c r="AT118" s="1986"/>
      <c r="AU118" s="1986"/>
      <c r="AV118" s="1986"/>
      <c r="AW118" s="1986"/>
      <c r="AX118" s="1986"/>
      <c r="AY118" s="1986"/>
      <c r="AZ118" s="1986"/>
      <c r="BA118" s="1986"/>
      <c r="BB118" s="1986"/>
      <c r="BC118" s="1986"/>
      <c r="BD118" s="1986"/>
      <c r="BE118" s="1986"/>
      <c r="BF118" s="1986"/>
      <c r="BG118" s="1986"/>
      <c r="BH118" s="1986"/>
      <c r="BI118" s="1986"/>
      <c r="BJ118" s="1986"/>
      <c r="BK118" s="1986"/>
      <c r="BL118" s="1986"/>
      <c r="BM118" s="1986"/>
      <c r="BN118" s="1986"/>
      <c r="BO118" s="1986"/>
      <c r="BP118" s="1986"/>
    </row>
    <row r="119" spans="1:68">
      <c r="A119" s="1986"/>
      <c r="B119" s="1986"/>
      <c r="C119" s="1986"/>
      <c r="D119" s="1986"/>
      <c r="E119" s="1986"/>
      <c r="F119" s="1986"/>
      <c r="G119" s="1986"/>
      <c r="H119" s="1986"/>
      <c r="I119" s="1986"/>
      <c r="J119" s="1986"/>
      <c r="K119" s="1986"/>
      <c r="L119" s="1986"/>
      <c r="M119" s="1986"/>
      <c r="N119" s="1986"/>
      <c r="O119" s="1986"/>
      <c r="P119" s="1986"/>
      <c r="Q119" s="1986"/>
      <c r="R119" s="1986"/>
      <c r="S119" s="1986"/>
      <c r="T119" s="1986"/>
      <c r="U119" s="1986"/>
      <c r="V119" s="1986"/>
      <c r="W119" s="1986"/>
      <c r="X119" s="1986"/>
      <c r="Y119" s="1986"/>
      <c r="Z119" s="1986"/>
      <c r="AA119" s="1986"/>
      <c r="AB119" s="1986"/>
      <c r="AC119" s="1986"/>
      <c r="AD119" s="1986"/>
      <c r="AE119" s="1986"/>
      <c r="AF119" s="1986"/>
      <c r="AG119" s="1986"/>
      <c r="AH119" s="1986"/>
      <c r="AI119" s="1986"/>
      <c r="AJ119" s="1986"/>
      <c r="AK119" s="1986"/>
      <c r="AL119" s="1986"/>
      <c r="AM119" s="1986"/>
      <c r="AN119" s="1986"/>
      <c r="AO119" s="1986"/>
      <c r="AP119" s="1986"/>
      <c r="AQ119" s="1986"/>
      <c r="AR119" s="1986"/>
      <c r="AS119" s="1986"/>
      <c r="AT119" s="1986"/>
      <c r="AU119" s="1986"/>
      <c r="AV119" s="1986"/>
      <c r="AW119" s="1986"/>
      <c r="AX119" s="1986"/>
      <c r="AY119" s="1986"/>
      <c r="AZ119" s="1986"/>
      <c r="BA119" s="1986"/>
      <c r="BB119" s="1986"/>
      <c r="BC119" s="1986"/>
      <c r="BD119" s="1986"/>
      <c r="BE119" s="1986"/>
      <c r="BF119" s="1986"/>
      <c r="BG119" s="1986"/>
      <c r="BH119" s="1986"/>
      <c r="BI119" s="1986"/>
      <c r="BJ119" s="1986"/>
      <c r="BK119" s="1986"/>
      <c r="BL119" s="1986"/>
      <c r="BM119" s="1986"/>
      <c r="BN119" s="1986"/>
      <c r="BO119" s="1986"/>
      <c r="BP119" s="1986"/>
    </row>
    <row r="120" spans="1:68">
      <c r="A120" s="1986"/>
      <c r="B120" s="1986"/>
      <c r="C120" s="1986"/>
      <c r="D120" s="1986"/>
      <c r="E120" s="1986"/>
      <c r="F120" s="1986"/>
      <c r="G120" s="1986"/>
      <c r="H120" s="1986"/>
      <c r="I120" s="1986"/>
      <c r="J120" s="1986"/>
      <c r="K120" s="1986"/>
      <c r="L120" s="1986"/>
      <c r="M120" s="1986"/>
      <c r="N120" s="1986"/>
      <c r="O120" s="1986"/>
      <c r="P120" s="1986"/>
      <c r="Q120" s="1986"/>
      <c r="R120" s="1986"/>
      <c r="S120" s="1986"/>
      <c r="T120" s="1986"/>
      <c r="U120" s="1986"/>
      <c r="V120" s="1986"/>
      <c r="W120" s="1986"/>
      <c r="X120" s="1986"/>
      <c r="Y120" s="1986"/>
      <c r="Z120" s="1986"/>
      <c r="AA120" s="1986"/>
      <c r="AB120" s="1986"/>
      <c r="AC120" s="1986"/>
      <c r="AD120" s="1986"/>
      <c r="AE120" s="1986"/>
      <c r="AF120" s="1986"/>
      <c r="AG120" s="1986"/>
      <c r="AH120" s="1986"/>
      <c r="AI120" s="1986"/>
      <c r="AJ120" s="1986"/>
      <c r="AK120" s="1986"/>
      <c r="AL120" s="1986"/>
      <c r="AM120" s="1986"/>
      <c r="AN120" s="1986"/>
      <c r="AO120" s="1986"/>
      <c r="AP120" s="1986"/>
      <c r="AQ120" s="1986"/>
      <c r="AR120" s="1986"/>
      <c r="AS120" s="1986"/>
      <c r="AT120" s="1986"/>
      <c r="AU120" s="1986"/>
      <c r="AV120" s="1986"/>
      <c r="AW120" s="1986"/>
      <c r="AX120" s="1986"/>
      <c r="AY120" s="1986"/>
      <c r="AZ120" s="1986"/>
      <c r="BA120" s="1986"/>
      <c r="BB120" s="1986"/>
      <c r="BC120" s="1986"/>
      <c r="BD120" s="1986"/>
      <c r="BE120" s="1986"/>
      <c r="BF120" s="1986"/>
      <c r="BG120" s="1986"/>
      <c r="BH120" s="1986"/>
      <c r="BI120" s="1986"/>
      <c r="BJ120" s="1986"/>
      <c r="BK120" s="1986"/>
      <c r="BL120" s="1986"/>
      <c r="BM120" s="1986"/>
      <c r="BN120" s="1986"/>
      <c r="BO120" s="1986"/>
      <c r="BP120" s="1986"/>
    </row>
    <row r="121" spans="1:68">
      <c r="A121" s="1986"/>
      <c r="B121" s="1986"/>
      <c r="C121" s="1986"/>
      <c r="D121" s="1986"/>
      <c r="E121" s="1986"/>
      <c r="F121" s="1986"/>
      <c r="G121" s="1986"/>
      <c r="H121" s="1986"/>
      <c r="I121" s="1986"/>
      <c r="J121" s="1986"/>
      <c r="K121" s="1986"/>
      <c r="L121" s="1986"/>
      <c r="M121" s="1986"/>
      <c r="N121" s="1986"/>
      <c r="O121" s="1986"/>
      <c r="P121" s="1986"/>
      <c r="Q121" s="1986"/>
      <c r="R121" s="1986"/>
      <c r="S121" s="1986"/>
      <c r="T121" s="1986"/>
      <c r="U121" s="1986"/>
      <c r="V121" s="1986"/>
      <c r="W121" s="1986"/>
      <c r="X121" s="1986"/>
      <c r="Y121" s="1986"/>
      <c r="Z121" s="1986"/>
      <c r="AA121" s="1986"/>
      <c r="AB121" s="1986"/>
      <c r="AC121" s="1986"/>
      <c r="AD121" s="1986"/>
      <c r="AE121" s="1986"/>
      <c r="AF121" s="1986"/>
      <c r="AG121" s="1986"/>
      <c r="AH121" s="1986"/>
      <c r="AI121" s="1986"/>
      <c r="AJ121" s="1986"/>
      <c r="AK121" s="1986"/>
      <c r="AL121" s="1986"/>
      <c r="AM121" s="1986"/>
      <c r="AN121" s="1986"/>
      <c r="AO121" s="1986"/>
      <c r="AP121" s="1986"/>
      <c r="AQ121" s="1986"/>
      <c r="AR121" s="1986"/>
      <c r="AS121" s="1986"/>
      <c r="AT121" s="1986"/>
      <c r="AU121" s="1986"/>
      <c r="AV121" s="1986"/>
      <c r="AW121" s="1986"/>
      <c r="AX121" s="1986"/>
      <c r="AY121" s="1986"/>
      <c r="AZ121" s="1986"/>
      <c r="BA121" s="1986"/>
      <c r="BB121" s="1986"/>
      <c r="BC121" s="1986"/>
      <c r="BD121" s="1986"/>
      <c r="BE121" s="1986"/>
      <c r="BF121" s="1986"/>
      <c r="BG121" s="1986"/>
      <c r="BH121" s="1986"/>
      <c r="BI121" s="1986"/>
      <c r="BJ121" s="1986"/>
      <c r="BK121" s="1986"/>
      <c r="BL121" s="1986"/>
      <c r="BM121" s="1986"/>
      <c r="BN121" s="1986"/>
      <c r="BO121" s="1986"/>
      <c r="BP121" s="1986"/>
    </row>
  </sheetData>
  <customSheetViews>
    <customSheetView guid="{4FD28BFF-A4CF-416E-91D3-B2989AA79332}" scale="90" showGridLines="0" showRuler="0">
      <selection activeCell="D16" sqref="D16"/>
      <pageMargins left="0" right="0" top="0" bottom="0" header="0" footer="0"/>
      <pageSetup paperSize="9" orientation="landscape"/>
      <headerFooter alignWithMargins="0"/>
    </customSheetView>
  </customSheetViews>
  <mergeCells count="12">
    <mergeCell ref="B6:F6"/>
    <mergeCell ref="H6:L6"/>
    <mergeCell ref="C7:J7"/>
    <mergeCell ref="B9:F9"/>
    <mergeCell ref="H9:L9"/>
    <mergeCell ref="B10:C10"/>
    <mergeCell ref="H10:L10"/>
    <mergeCell ref="L11:M11"/>
    <mergeCell ref="B14:L14"/>
    <mergeCell ref="B18:L18"/>
    <mergeCell ref="B19:L19"/>
    <mergeCell ref="D1:J2"/>
  </mergeCells>
  <hyperlinks>
    <hyperlink ref="B10:C10" location="'Contenido PEI'!A1" display="Click aquí para ir al contenido PEI"/>
    <hyperlink ref="L11:M11" location="'Contenido POM POA'!A1" display="Click aquí para ir al contenido POM POA"/>
  </hyperlinks>
  <printOptions horizontalCentered="1" verticalCentered="1"/>
  <pageMargins left="0.708661417322835" right="0.708661417322835" top="0.748031496062992" bottom="0.748031496062992" header="0.31496062992126" footer="0.31496062992126"/>
  <pageSetup paperSize="9" scale="68" orientation="landscape"/>
  <headerFooter alignWithMargins="0"/>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Hoja7">
    <tabColor theme="4"/>
  </sheetPr>
  <dimension ref="A1:V30"/>
  <sheetViews>
    <sheetView view="pageBreakPreview" zoomScale="160" zoomScaleNormal="100" topLeftCell="A3" workbookViewId="0">
      <selection activeCell="B6" sqref="A6:F6"/>
    </sheetView>
  </sheetViews>
  <sheetFormatPr defaultColWidth="11" defaultRowHeight="15"/>
  <cols>
    <col min="1" max="1" width="16.4285714285714" style="1614" customWidth="1"/>
    <col min="2" max="2" width="37.2857142857143" style="1614" customWidth="1"/>
    <col min="3" max="3" width="25.2857142857143" style="1614" customWidth="1"/>
    <col min="4" max="4" width="18.7142857142857" style="1614" customWidth="1"/>
    <col min="5" max="5" width="14.8571428571429" style="1615" customWidth="1"/>
    <col min="6" max="6" width="18.1428571428571" style="1615" customWidth="1"/>
    <col min="7" max="7" width="12.7142857142857" style="1614" customWidth="1"/>
    <col min="8" max="8" width="9.57142857142857" style="1614" customWidth="1"/>
    <col min="9" max="9" width="11.4285714285714" style="1614" customWidth="1"/>
    <col min="10" max="10" width="7" style="1614" customWidth="1"/>
    <col min="11" max="13" width="12.7142857142857" style="1614" customWidth="1"/>
    <col min="14" max="14" width="6.42857142857143" style="1614" customWidth="1"/>
    <col min="15" max="17" width="12.7142857142857" style="1614" customWidth="1"/>
    <col min="18" max="18" width="5" style="1614" customWidth="1"/>
    <col min="19" max="19" width="5.71428571428571" style="1614" customWidth="1"/>
    <col min="20" max="20" width="8.28571428571429" style="1616" customWidth="1"/>
    <col min="21" max="21" width="6.14285714285714" style="1614" customWidth="1"/>
    <col min="22" max="16384" width="11" style="1614"/>
  </cols>
  <sheetData>
    <row r="1" s="930" customFormat="1" ht="29.25" customHeight="1" spans="1:7">
      <c r="A1" s="1672" t="s">
        <v>930</v>
      </c>
      <c r="B1" s="1673"/>
      <c r="C1" s="1673"/>
      <c r="D1" s="1673"/>
      <c r="E1" s="1674" t="s">
        <v>935</v>
      </c>
      <c r="F1" s="931"/>
      <c r="G1" s="931"/>
    </row>
    <row r="2" s="930" customFormat="1" ht="14.25" customHeight="1" spans="1:7">
      <c r="A2" s="55"/>
      <c r="B2" s="1675"/>
      <c r="C2" s="1675"/>
      <c r="D2" s="1675"/>
      <c r="E2" s="1676"/>
      <c r="F2" s="931"/>
      <c r="G2" s="931"/>
    </row>
    <row r="3" s="930" customFormat="1" ht="27" customHeight="1" spans="1:7">
      <c r="A3" s="1677" t="s">
        <v>132</v>
      </c>
      <c r="B3" s="1678"/>
      <c r="C3" s="1678"/>
      <c r="D3" s="1678"/>
      <c r="E3" s="1678"/>
      <c r="F3" s="931"/>
      <c r="G3" s="931"/>
    </row>
    <row r="4" s="930" customFormat="1" ht="35.25" customHeight="1" spans="1:10">
      <c r="A4" s="1679" t="s">
        <v>932</v>
      </c>
      <c r="B4" s="1679"/>
      <c r="C4" s="1679"/>
      <c r="D4" s="1679"/>
      <c r="E4" s="1679"/>
      <c r="F4" s="931"/>
      <c r="G4" s="931"/>
      <c r="H4" s="931"/>
      <c r="I4" s="931"/>
      <c r="J4" s="931"/>
    </row>
    <row r="5" customFormat="1" ht="15.75" customHeight="1" spans="1:11">
      <c r="A5" s="1531" t="s">
        <v>133</v>
      </c>
      <c r="B5" s="1532"/>
      <c r="C5" s="1311"/>
      <c r="D5" s="1311"/>
      <c r="E5" s="1260"/>
      <c r="F5" s="1260"/>
      <c r="G5" s="1260"/>
      <c r="H5" s="1680"/>
      <c r="I5" s="1680"/>
      <c r="J5" s="1680"/>
      <c r="K5" s="1680"/>
    </row>
    <row r="6" customFormat="1" ht="68.25" customHeight="1" spans="1:11">
      <c r="A6" s="1263" t="s">
        <v>936</v>
      </c>
      <c r="B6" s="1264"/>
      <c r="C6" s="1264"/>
      <c r="D6" s="1264"/>
      <c r="E6" s="1264"/>
      <c r="F6" s="1681"/>
      <c r="G6" s="1681"/>
      <c r="H6" s="1682"/>
      <c r="I6" s="1682"/>
      <c r="J6" s="1682"/>
      <c r="K6" s="1682"/>
    </row>
    <row r="7" ht="22.5" customHeight="1" spans="1:21">
      <c r="A7" s="1633"/>
      <c r="B7" s="1683"/>
      <c r="C7" s="1683"/>
      <c r="D7" s="1635"/>
      <c r="E7" s="1635"/>
      <c r="F7" s="1635"/>
      <c r="G7" s="1635"/>
      <c r="H7" s="1635"/>
      <c r="I7" s="1635"/>
      <c r="J7" s="1696"/>
      <c r="K7" s="1635"/>
      <c r="L7" s="1635"/>
      <c r="M7" s="1635"/>
      <c r="N7" s="1696"/>
      <c r="O7" s="1697"/>
      <c r="P7" s="1697"/>
      <c r="Q7" s="1697"/>
      <c r="R7" s="1704"/>
      <c r="S7" s="1705"/>
      <c r="T7" s="1706"/>
      <c r="U7" s="1701"/>
    </row>
    <row r="8" ht="116.25" customHeight="1" spans="1:21">
      <c r="A8" s="1684"/>
      <c r="B8" s="1684"/>
      <c r="C8" s="1684"/>
      <c r="D8" s="1684"/>
      <c r="E8" s="1684"/>
      <c r="F8" s="1635"/>
      <c r="G8" s="1635"/>
      <c r="H8" s="1635"/>
      <c r="I8" s="1635"/>
      <c r="J8" s="1696"/>
      <c r="K8" s="1635"/>
      <c r="L8" s="1635"/>
      <c r="M8" s="1635"/>
      <c r="N8" s="1696"/>
      <c r="O8" s="1697"/>
      <c r="P8" s="1697"/>
      <c r="Q8" s="1697"/>
      <c r="R8" s="1704"/>
      <c r="S8" s="1705"/>
      <c r="T8" s="1706"/>
      <c r="U8" s="1701"/>
    </row>
    <row r="9" s="1613" customFormat="1" ht="12" spans="1:22">
      <c r="A9" s="1685"/>
      <c r="B9" s="1685"/>
      <c r="C9" s="1685"/>
      <c r="D9" s="1645"/>
      <c r="E9" s="1645"/>
      <c r="F9" s="1645"/>
      <c r="G9" s="1645"/>
      <c r="H9" s="1645"/>
      <c r="I9" s="1645"/>
      <c r="J9" s="1645"/>
      <c r="K9" s="1685"/>
      <c r="L9" s="1685"/>
      <c r="M9" s="1685"/>
      <c r="N9" s="1670"/>
      <c r="T9" s="1707"/>
      <c r="V9" s="1708"/>
    </row>
    <row r="10" s="1613" customFormat="1" ht="20.25" customHeight="1" spans="1:22">
      <c r="A10" s="1645"/>
      <c r="B10" s="1645"/>
      <c r="C10" s="1646"/>
      <c r="D10" s="1647"/>
      <c r="E10" s="1645"/>
      <c r="F10" s="1645"/>
      <c r="G10" s="1645"/>
      <c r="H10" s="1645"/>
      <c r="I10" s="1645"/>
      <c r="J10" s="1646"/>
      <c r="K10" s="1685"/>
      <c r="L10" s="1685"/>
      <c r="M10" s="1670"/>
      <c r="N10" s="1670"/>
      <c r="O10" s="1698"/>
      <c r="P10" s="1698"/>
      <c r="Q10" s="1698"/>
      <c r="R10" s="1698"/>
      <c r="S10" s="1698"/>
      <c r="T10" s="1698"/>
      <c r="U10" s="1698"/>
      <c r="V10" s="1709"/>
    </row>
    <row r="11" ht="44.1" customHeight="1" spans="1:22">
      <c r="A11" s="1686"/>
      <c r="B11" s="1687"/>
      <c r="C11" s="1688"/>
      <c r="D11" s="1689"/>
      <c r="E11" s="1649"/>
      <c r="F11" s="1649"/>
      <c r="G11" s="1649"/>
      <c r="H11" s="1649"/>
      <c r="I11" s="1649"/>
      <c r="J11" s="1699"/>
      <c r="K11" s="1700"/>
      <c r="L11" s="1700"/>
      <c r="M11" s="1628"/>
      <c r="N11" s="1628"/>
      <c r="O11" s="1701"/>
      <c r="P11" s="1701"/>
      <c r="Q11" s="1702"/>
      <c r="R11" s="1702"/>
      <c r="S11" s="1702"/>
      <c r="T11" s="1702"/>
      <c r="U11" s="1702"/>
      <c r="V11" s="1703"/>
    </row>
    <row r="12" ht="44.1" customHeight="1" spans="1:22">
      <c r="A12" s="1690"/>
      <c r="B12" s="1687"/>
      <c r="C12" s="1688"/>
      <c r="D12" s="1691"/>
      <c r="E12" s="1649"/>
      <c r="F12" s="1649"/>
      <c r="G12" s="1649"/>
      <c r="H12" s="1649"/>
      <c r="I12" s="1649"/>
      <c r="J12" s="1699"/>
      <c r="K12" s="1700"/>
      <c r="L12" s="1628"/>
      <c r="M12" s="1628"/>
      <c r="N12" s="1628"/>
      <c r="O12" s="1702"/>
      <c r="P12" s="1702"/>
      <c r="Q12" s="1702"/>
      <c r="R12" s="1702"/>
      <c r="S12" s="1702"/>
      <c r="T12" s="1702"/>
      <c r="U12" s="1702"/>
      <c r="V12" s="1703"/>
    </row>
    <row r="13" ht="44.1" customHeight="1" spans="1:21">
      <c r="A13" s="1263" t="s">
        <v>937</v>
      </c>
      <c r="B13" s="1264"/>
      <c r="C13" s="1264"/>
      <c r="D13" s="1264"/>
      <c r="E13" s="1264"/>
      <c r="F13" s="1649"/>
      <c r="G13" s="1649"/>
      <c r="H13" s="1649"/>
      <c r="I13" s="1649"/>
      <c r="J13" s="1699"/>
      <c r="K13" s="1700"/>
      <c r="L13" s="1700"/>
      <c r="M13" s="1628"/>
      <c r="N13" s="1628"/>
      <c r="O13" s="1702"/>
      <c r="P13" s="1702"/>
      <c r="Q13" s="1702"/>
      <c r="R13" s="1702"/>
      <c r="S13" s="1702"/>
      <c r="T13" s="1702"/>
      <c r="U13" s="1702"/>
    </row>
    <row r="14" ht="44.1" customHeight="1" spans="1:14">
      <c r="A14" s="1690"/>
      <c r="B14" s="1649"/>
      <c r="C14" s="1688"/>
      <c r="D14" s="1691"/>
      <c r="E14" s="1649"/>
      <c r="F14" s="1649"/>
      <c r="G14" s="1649"/>
      <c r="H14" s="1649"/>
      <c r="I14" s="1649"/>
      <c r="J14" s="1699"/>
      <c r="K14" s="1700"/>
      <c r="L14" s="1700"/>
      <c r="M14" s="1628"/>
      <c r="N14" s="1628"/>
    </row>
    <row r="15" ht="13.5" customHeight="1" spans="1:21">
      <c r="A15" s="1690"/>
      <c r="B15" s="1649"/>
      <c r="C15" s="1688"/>
      <c r="D15" s="1691"/>
      <c r="E15" s="1649"/>
      <c r="F15" s="1649"/>
      <c r="G15" s="1649"/>
      <c r="H15" s="1649"/>
      <c r="I15" s="1649"/>
      <c r="J15" s="1699"/>
      <c r="K15" s="1700"/>
      <c r="L15" s="1700"/>
      <c r="M15" s="1628"/>
      <c r="N15" s="1628"/>
      <c r="O15" s="1703"/>
      <c r="P15" s="1703"/>
      <c r="Q15" s="1612"/>
      <c r="R15" s="1612"/>
      <c r="S15" s="1612"/>
      <c r="T15" s="1612"/>
      <c r="U15" s="1612"/>
    </row>
    <row r="16" ht="18" customHeight="1" spans="1:14">
      <c r="A16" s="1628"/>
      <c r="B16" s="1628"/>
      <c r="C16" s="1670"/>
      <c r="D16" s="1628"/>
      <c r="E16" s="1662"/>
      <c r="F16" s="1662"/>
      <c r="G16" s="1658"/>
      <c r="H16" s="1658"/>
      <c r="I16" s="1658"/>
      <c r="J16" s="1658"/>
      <c r="K16" s="1628"/>
      <c r="L16" s="1628"/>
      <c r="M16" s="1628"/>
      <c r="N16" s="1628"/>
    </row>
    <row r="17" ht="42.75" customHeight="1" spans="1:14">
      <c r="A17" s="1628"/>
      <c r="B17" s="1628"/>
      <c r="C17" s="1628"/>
      <c r="D17" s="1692"/>
      <c r="E17" s="1692"/>
      <c r="F17" s="1692"/>
      <c r="G17" s="1692"/>
      <c r="H17" s="1692"/>
      <c r="I17" s="1692"/>
      <c r="J17" s="1692"/>
      <c r="K17" s="1692"/>
      <c r="L17" s="1692"/>
      <c r="M17" s="1692"/>
      <c r="N17" s="1692"/>
    </row>
    <row r="18" ht="26.25" customHeight="1" spans="1:14">
      <c r="A18" s="1628"/>
      <c r="B18" s="1628"/>
      <c r="C18" s="1628"/>
      <c r="D18" s="1628"/>
      <c r="E18" s="1662"/>
      <c r="F18" s="1662"/>
      <c r="G18" s="1628"/>
      <c r="H18" s="1628"/>
      <c r="I18" s="1628"/>
      <c r="J18" s="1658"/>
      <c r="K18" s="1628"/>
      <c r="L18" s="1628"/>
      <c r="M18" s="1628"/>
      <c r="N18" s="1628"/>
    </row>
    <row r="19" ht="30" customHeight="1" spans="1:14">
      <c r="A19" s="1628"/>
      <c r="B19" s="1628"/>
      <c r="C19" s="1628"/>
      <c r="D19" s="1628"/>
      <c r="E19" s="1662"/>
      <c r="F19" s="1662"/>
      <c r="G19" s="1628"/>
      <c r="H19" s="1628"/>
      <c r="I19" s="1628"/>
      <c r="J19" s="1671"/>
      <c r="K19" s="1628"/>
      <c r="L19" s="1628"/>
      <c r="M19" s="1628"/>
      <c r="N19" s="1628"/>
    </row>
    <row r="20" ht="36.75" customHeight="1" spans="1:14">
      <c r="A20" s="1628"/>
      <c r="B20" s="1628"/>
      <c r="C20" s="1628"/>
      <c r="D20" s="1628"/>
      <c r="E20" s="1662"/>
      <c r="F20" s="1662"/>
      <c r="G20" s="1628"/>
      <c r="H20" s="1628"/>
      <c r="I20" s="1628"/>
      <c r="J20" s="1671"/>
      <c r="K20" s="1628"/>
      <c r="L20" s="1628"/>
      <c r="M20" s="1628"/>
      <c r="N20" s="1628"/>
    </row>
    <row r="21" spans="1:14">
      <c r="A21" s="1628"/>
      <c r="B21" s="1628"/>
      <c r="C21" s="1628"/>
      <c r="D21" s="1628"/>
      <c r="E21" s="1662"/>
      <c r="F21" s="1662"/>
      <c r="G21" s="1628"/>
      <c r="H21" s="1628"/>
      <c r="I21" s="1628"/>
      <c r="J21" s="1628"/>
      <c r="K21" s="1628"/>
      <c r="L21" s="1628"/>
      <c r="M21" s="1628"/>
      <c r="N21" s="1628"/>
    </row>
    <row r="22" spans="1:14">
      <c r="A22" s="1628"/>
      <c r="B22" s="1628"/>
      <c r="C22" s="1628"/>
      <c r="D22" s="1628"/>
      <c r="E22" s="1662"/>
      <c r="F22" s="1662"/>
      <c r="G22" s="1628"/>
      <c r="H22" s="1628"/>
      <c r="I22" s="1628"/>
      <c r="J22" s="1628"/>
      <c r="K22" s="1628"/>
      <c r="L22" s="1628"/>
      <c r="M22" s="1628"/>
      <c r="N22" s="1628"/>
    </row>
    <row r="23" spans="1:14">
      <c r="A23" s="1628"/>
      <c r="B23" s="1628"/>
      <c r="C23" s="1628"/>
      <c r="D23" s="1628"/>
      <c r="E23" s="1662"/>
      <c r="F23" s="1662"/>
      <c r="G23" s="1628"/>
      <c r="H23" s="1628"/>
      <c r="I23" s="1628"/>
      <c r="J23" s="1628"/>
      <c r="K23" s="1628"/>
      <c r="L23" s="1628"/>
      <c r="M23" s="1628"/>
      <c r="N23" s="1628"/>
    </row>
    <row r="24" spans="1:14">
      <c r="A24" s="1628"/>
      <c r="B24" s="1628"/>
      <c r="C24" s="1628"/>
      <c r="D24" s="1628"/>
      <c r="E24" s="1662"/>
      <c r="F24" s="1662"/>
      <c r="G24" s="1628"/>
      <c r="H24" s="1628"/>
      <c r="I24" s="1628"/>
      <c r="J24" s="1628"/>
      <c r="K24" s="1628"/>
      <c r="L24" s="1628"/>
      <c r="M24" s="1628"/>
      <c r="N24" s="1628"/>
    </row>
    <row r="26" ht="51.75" customHeight="1" spans="4:14">
      <c r="D26" s="1693"/>
      <c r="E26" s="1693"/>
      <c r="F26" s="1693"/>
      <c r="G26" s="1693"/>
      <c r="H26" s="1693"/>
      <c r="I26" s="1693"/>
      <c r="J26" s="1693"/>
      <c r="K26" s="1693"/>
      <c r="L26" s="1693"/>
      <c r="M26" s="1693"/>
      <c r="N26" s="1693"/>
    </row>
    <row r="27" spans="4:14">
      <c r="D27" s="1694"/>
      <c r="E27" s="1694"/>
      <c r="F27" s="1694"/>
      <c r="G27" s="1694"/>
      <c r="H27" s="1694"/>
      <c r="I27" s="1694"/>
      <c r="J27" s="1694"/>
      <c r="K27" s="1694"/>
      <c r="L27" s="1694"/>
      <c r="M27" s="1694"/>
      <c r="N27" s="1694"/>
    </row>
    <row r="28" spans="5:5">
      <c r="E28" s="1695"/>
    </row>
    <row r="29" spans="5:5">
      <c r="E29" s="1695"/>
    </row>
    <row r="30" spans="5:5">
      <c r="E30" s="1695"/>
    </row>
  </sheetData>
  <sheetProtection selectLockedCells="1"/>
  <mergeCells count="26">
    <mergeCell ref="A1:D1"/>
    <mergeCell ref="A3:E3"/>
    <mergeCell ref="A4:E4"/>
    <mergeCell ref="A5:B5"/>
    <mergeCell ref="A6:E6"/>
    <mergeCell ref="D7:E7"/>
    <mergeCell ref="F7:G7"/>
    <mergeCell ref="A8:E8"/>
    <mergeCell ref="F8:G8"/>
    <mergeCell ref="D9:J9"/>
    <mergeCell ref="E10:I10"/>
    <mergeCell ref="O10:U10"/>
    <mergeCell ref="E11:I11"/>
    <mergeCell ref="O11:P11"/>
    <mergeCell ref="Q11:U11"/>
    <mergeCell ref="E12:I12"/>
    <mergeCell ref="O12:P12"/>
    <mergeCell ref="Q12:U12"/>
    <mergeCell ref="A13:E13"/>
    <mergeCell ref="F13:I13"/>
    <mergeCell ref="O13:P13"/>
    <mergeCell ref="Q13:U13"/>
    <mergeCell ref="E14:I14"/>
    <mergeCell ref="E15:I15"/>
    <mergeCell ref="Q15:U15"/>
    <mergeCell ref="D27:N27"/>
  </mergeCells>
  <conditionalFormatting sqref="P6">
    <cfRule type="cellIs" dxfId="1" priority="1" operator="between">
      <formula>6.51</formula>
      <formula>10.1</formula>
    </cfRule>
    <cfRule type="cellIs" dxfId="2" priority="2" operator="between">
      <formula>1</formula>
      <formula>4</formula>
    </cfRule>
    <cfRule type="cellIs" dxfId="1" priority="3" operator="between">
      <formula>6.501</formula>
      <formula>10</formula>
    </cfRule>
    <cfRule type="cellIs" dxfId="3" priority="4" operator="between">
      <formula>3.01</formula>
      <formula>6.5</formula>
    </cfRule>
    <cfRule type="cellIs" dxfId="4" priority="5" operator="between">
      <formula>1</formula>
      <formula>3</formula>
    </cfRule>
  </conditionalFormatting>
  <conditionalFormatting sqref="S7:S8">
    <cfRule type="cellIs" dxfId="1" priority="6" operator="between">
      <formula>6.51</formula>
      <formula>10.1</formula>
    </cfRule>
    <cfRule type="cellIs" dxfId="2" priority="8" operator="between">
      <formula>1</formula>
      <formula>4</formula>
    </cfRule>
    <cfRule type="cellIs" dxfId="1" priority="13" operator="between">
      <formula>6.501</formula>
      <formula>10</formula>
    </cfRule>
    <cfRule type="cellIs" dxfId="3" priority="14" operator="between">
      <formula>3.01</formula>
      <formula>6.5</formula>
    </cfRule>
  </conditionalFormatting>
  <conditionalFormatting sqref="T7:T8">
    <cfRule type="cellIs" dxfId="2" priority="7" operator="between">
      <formula>"Baja Prioridad"</formula>
      <formula>"Baja Prioridad"</formula>
    </cfRule>
    <cfRule type="cellIs" dxfId="4" priority="9" operator="between">
      <formula>"Baja Prioridad"</formula>
      <formula>"Baja Prioridad"</formula>
    </cfRule>
    <cfRule type="cellIs" dxfId="3" priority="10" operator="between">
      <formula>"Mediana Prioridad"</formula>
      <formula>"Mediana Prioridad"</formula>
    </cfRule>
    <cfRule type="cellIs" dxfId="1" priority="11" operator="between">
      <formula>"Alta Prioridad"</formula>
      <formula>"Alta Prioridad"</formula>
    </cfRule>
    <cfRule type="cellIs" dxfId="1" priority="12" operator="equal">
      <formula>"""Alta Prioridad"""</formula>
    </cfRule>
    <cfRule type="cellIs" dxfId="5" priority="17" operator="equal">
      <formula>#REF!</formula>
    </cfRule>
  </conditionalFormatting>
  <conditionalFormatting sqref="S7:T8">
    <cfRule type="cellIs" dxfId="4" priority="15" operator="between">
      <formula>1</formula>
      <formula>3</formula>
    </cfRule>
  </conditionalFormatting>
  <printOptions horizontalCentered="1"/>
  <pageMargins left="0.15748031496063" right="0.15748031496063" top="0.78740157480315" bottom="0.196850393700787" header="0.31496062992126" footer="0.196850393700787"/>
  <pageSetup paperSize="1" scale="39" orientation="portrait"/>
  <headerFooter alignWithMargins="0"/>
  <drawing r:id="rId1"/>
  <extLst>
    <ext xmlns:x14="http://schemas.microsoft.com/office/spreadsheetml/2009/9/main" uri="{78C0D931-6437-407d-A8EE-F0AAD7539E65}">
      <x14:conditionalFormattings>
        <x14:conditionalFormatting xmlns:xm="http://schemas.microsoft.com/office/excel/2006/main">
          <x14:cfRule type="containsText" priority="18" operator="containsText" id="{f7cb2654-7c69-45bc-b210-80abcc121712}">
            <xm:f>NOT(ISERROR(SEARCH(#REF!,T7)))</xm:f>
            <xm:f>#REF!</xm:f>
            <x14:dxf>
              <font>
                <color rgb="FF9C0006"/>
              </font>
              <fill>
                <patternFill patternType="solid">
                  <bgColor rgb="FFFFC7CE"/>
                </patternFill>
              </fill>
            </x14:dxf>
          </x14:cfRule>
          <xm:sqref>T7:T8</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4"/>
  </sheetPr>
  <dimension ref="A1:K35"/>
  <sheetViews>
    <sheetView view="pageBreakPreview" zoomScaleNormal="100" workbookViewId="0">
      <selection activeCell="B6" sqref="B6:F6"/>
    </sheetView>
  </sheetViews>
  <sheetFormatPr defaultColWidth="11" defaultRowHeight="15"/>
  <cols>
    <col min="1" max="1" width="5.42857142857143" style="1614" customWidth="1"/>
    <col min="2" max="2" width="45.2857142857143" style="1614" customWidth="1"/>
    <col min="3" max="3" width="32.8571428571429" style="1614" customWidth="1"/>
    <col min="4" max="4" width="43" style="1615" customWidth="1"/>
    <col min="5" max="5" width="33.8571428571429" style="1615" customWidth="1"/>
    <col min="6" max="6" width="34.8571428571429" style="1614" customWidth="1"/>
    <col min="7" max="7" width="5.71428571428571" style="1614" customWidth="1"/>
    <col min="8" max="8" width="8.28571428571429" style="1616" customWidth="1"/>
    <col min="9" max="9" width="6.14285714285714" style="1614" customWidth="1"/>
    <col min="10" max="16384" width="11" style="1614"/>
  </cols>
  <sheetData>
    <row r="1" ht="19.5" spans="1:11">
      <c r="A1" s="1617" t="s">
        <v>938</v>
      </c>
      <c r="B1" s="1618"/>
      <c r="C1" s="1618"/>
      <c r="D1" s="1618"/>
      <c r="E1" s="1618"/>
      <c r="F1" s="1618"/>
      <c r="G1" s="1619" t="s">
        <v>48</v>
      </c>
      <c r="H1" s="1620"/>
      <c r="I1" s="1665"/>
      <c r="J1" s="1628"/>
      <c r="K1" s="1628"/>
    </row>
    <row r="2" ht="15.75" customHeight="1" spans="1:11">
      <c r="A2" s="1621"/>
      <c r="B2" s="1622" t="s">
        <v>939</v>
      </c>
      <c r="C2" s="1623" t="s">
        <v>940</v>
      </c>
      <c r="D2" s="1624"/>
      <c r="E2" s="1624"/>
      <c r="F2" s="1624"/>
      <c r="G2" s="1624"/>
      <c r="H2" s="1624"/>
      <c r="I2" s="1666"/>
      <c r="J2" s="1628"/>
      <c r="K2" s="1628"/>
    </row>
    <row r="3" ht="77.25" customHeight="1" spans="1:11">
      <c r="A3" s="1625" t="s">
        <v>941</v>
      </c>
      <c r="B3" s="1626"/>
      <c r="C3" s="1626"/>
      <c r="D3" s="1626"/>
      <c r="E3" s="1626"/>
      <c r="F3" s="1627"/>
      <c r="G3" s="1628"/>
      <c r="H3" s="1628"/>
      <c r="I3" s="1628"/>
      <c r="J3" s="1667"/>
      <c r="K3" s="1668"/>
    </row>
    <row r="4" s="1612" customFormat="1" spans="1:11">
      <c r="A4" s="1629"/>
      <c r="B4" s="1630"/>
      <c r="C4" s="1631"/>
      <c r="D4" s="1631"/>
      <c r="E4" s="1632"/>
      <c r="F4" s="1632"/>
      <c r="G4" s="1628"/>
      <c r="H4" s="1628"/>
      <c r="I4" s="1628"/>
      <c r="J4" s="1658"/>
      <c r="K4" s="1658"/>
    </row>
    <row r="5" ht="15.75" spans="1:11">
      <c r="A5" s="1633"/>
      <c r="B5" s="1634"/>
      <c r="C5" s="1635"/>
      <c r="D5" s="1635"/>
      <c r="E5" s="1635"/>
      <c r="F5" s="1635"/>
      <c r="G5" s="1628"/>
      <c r="H5" s="1628"/>
      <c r="I5" s="1628"/>
      <c r="J5" s="1628"/>
      <c r="K5" s="1628"/>
    </row>
    <row r="6" ht="113.25" spans="1:11">
      <c r="A6" s="1636" t="s">
        <v>942</v>
      </c>
      <c r="B6" s="1637" t="s">
        <v>943</v>
      </c>
      <c r="C6" s="1637" t="s">
        <v>944</v>
      </c>
      <c r="D6" s="1637" t="s">
        <v>945</v>
      </c>
      <c r="E6" s="1638" t="s">
        <v>946</v>
      </c>
      <c r="F6" s="1639" t="s">
        <v>947</v>
      </c>
      <c r="G6" s="1628"/>
      <c r="H6" s="1628"/>
      <c r="I6" s="1628"/>
      <c r="J6" s="1628"/>
      <c r="K6" s="1628"/>
    </row>
    <row r="7" ht="96" spans="1:11">
      <c r="A7" s="1640">
        <v>1</v>
      </c>
      <c r="B7" s="1641" t="s">
        <v>948</v>
      </c>
      <c r="C7" s="1641" t="s">
        <v>949</v>
      </c>
      <c r="D7" s="1641" t="s">
        <v>950</v>
      </c>
      <c r="E7" s="1641" t="str">
        <f>+B7</f>
        <v>Desafío en el desarrollo de capacidades técnicas del Estado para el diseño e implementación de intervenciones focalizadas en términos temáticos, territoriales e interseccionales, acorde a los estándares internacionales, que permitan el cierre de brechas de inequidad entre hombres y mujeres.</v>
      </c>
      <c r="F7" s="1642">
        <v>1</v>
      </c>
      <c r="G7" s="1628"/>
      <c r="H7" s="1628"/>
      <c r="I7" s="1628"/>
      <c r="J7" s="1628"/>
      <c r="K7" s="1628"/>
    </row>
    <row r="8" ht="108" spans="1:11">
      <c r="A8" s="1643">
        <v>2</v>
      </c>
      <c r="B8" s="1641" t="s">
        <v>951</v>
      </c>
      <c r="C8" s="1641" t="s">
        <v>949</v>
      </c>
      <c r="D8" s="1641" t="s">
        <v>950</v>
      </c>
      <c r="E8" s="1641" t="str">
        <f t="shared" ref="E8:E14" si="0">+B8</f>
        <v>Escasos diagnósticos situacionales, estudios especiales, análisis de coyuntura y prospectiva, sistematizados y actualizados que visibilicen las necesidades de priorización de lineamientos de política pública orientados a la reducción de brechas entre hombres y mujeres desde un enfoque de interseccionalidad.</v>
      </c>
      <c r="F8" s="1642">
        <v>2</v>
      </c>
      <c r="G8" s="1628"/>
      <c r="H8" s="1628"/>
      <c r="I8" s="1628"/>
      <c r="J8" s="1628"/>
      <c r="K8" s="1628"/>
    </row>
    <row r="9" ht="60" spans="1:11">
      <c r="A9" s="1643">
        <v>3</v>
      </c>
      <c r="B9" s="1641" t="s">
        <v>952</v>
      </c>
      <c r="C9" s="1641" t="s">
        <v>949</v>
      </c>
      <c r="D9" s="1641" t="s">
        <v>950</v>
      </c>
      <c r="E9" s="1641" t="str">
        <f t="shared" si="0"/>
        <v>Escasos resultados en la implementación de las agendas para el cierre de brechas entre hombres y mujeres, emanados desde los mecanismos de coordinación existentes.</v>
      </c>
      <c r="F9" s="1642">
        <v>3</v>
      </c>
      <c r="G9" s="1628"/>
      <c r="H9" s="1628"/>
      <c r="I9" s="1628"/>
      <c r="J9" s="1628"/>
      <c r="K9" s="1628"/>
    </row>
    <row r="10" ht="36" spans="1:11">
      <c r="A10" s="1643">
        <v>4</v>
      </c>
      <c r="B10" s="1644" t="s">
        <v>953</v>
      </c>
      <c r="C10" s="1641" t="s">
        <v>949</v>
      </c>
      <c r="D10" s="1641" t="s">
        <v>950</v>
      </c>
      <c r="E10" s="1641" t="str">
        <f t="shared" si="0"/>
        <v>Limitada generación de datos e información estadística sobre equidad entre hombres y mujeres.</v>
      </c>
      <c r="F10" s="1642">
        <v>4</v>
      </c>
      <c r="G10" s="1628"/>
      <c r="H10" s="1628"/>
      <c r="I10" s="1628"/>
      <c r="J10" s="1628"/>
      <c r="K10" s="1628"/>
    </row>
    <row r="11" ht="72" spans="1:11">
      <c r="A11" s="1643">
        <v>5</v>
      </c>
      <c r="B11" s="1644" t="s">
        <v>954</v>
      </c>
      <c r="C11" s="1641" t="s">
        <v>949</v>
      </c>
      <c r="D11" s="1641" t="s">
        <v>950</v>
      </c>
      <c r="E11" s="1641" t="str">
        <f t="shared" si="0"/>
        <v>Instrumentos metodológicos y herramientas para la identificación de brechas de inequidad y el diseño e implementación de intervenciones de acciones afirmativas para las mujeres, inexistentes o desactualizados.</v>
      </c>
      <c r="F11" s="1642">
        <v>5</v>
      </c>
      <c r="G11" s="1628"/>
      <c r="H11" s="1628"/>
      <c r="I11" s="1628"/>
      <c r="J11" s="1628"/>
      <c r="K11" s="1628"/>
    </row>
    <row r="12" ht="72" spans="1:11">
      <c r="A12" s="1643">
        <v>6</v>
      </c>
      <c r="B12" s="1644" t="s">
        <v>955</v>
      </c>
      <c r="C12" s="1641" t="s">
        <v>949</v>
      </c>
      <c r="D12" s="1641" t="s">
        <v>950</v>
      </c>
      <c r="E12" s="1641" t="str">
        <f t="shared" si="0"/>
        <v>Escasa elaboración y asesoramiento en la articulación de marcos jurídicos y de políticas públicas, para el fortalecimiento de los Derechos Humanos de las Mujeres en el marco del Control de Convencionalidad.</v>
      </c>
      <c r="F12" s="1642">
        <v>6</v>
      </c>
      <c r="G12" s="1628"/>
      <c r="H12" s="1628"/>
      <c r="I12" s="1628"/>
      <c r="J12" s="1628"/>
      <c r="K12" s="1628"/>
    </row>
    <row r="13" ht="48" spans="1:11">
      <c r="A13" s="1643">
        <v>7</v>
      </c>
      <c r="B13" s="1644" t="s">
        <v>956</v>
      </c>
      <c r="C13" s="1641" t="s">
        <v>949</v>
      </c>
      <c r="D13" s="1641" t="s">
        <v>950</v>
      </c>
      <c r="E13" s="1641" t="str">
        <f t="shared" si="0"/>
        <v>Consolidación parcial de un sistema de seguimiento y evaluación de políticas públicas que aborden los derechos humanos de las mujeres.</v>
      </c>
      <c r="F13" s="1642">
        <v>7</v>
      </c>
      <c r="G13" s="1628"/>
      <c r="H13" s="1628"/>
      <c r="I13" s="1628"/>
      <c r="J13" s="1628"/>
      <c r="K13" s="1628"/>
    </row>
    <row r="14" ht="48" spans="1:11">
      <c r="A14" s="1643">
        <v>8</v>
      </c>
      <c r="B14" s="1644" t="s">
        <v>957</v>
      </c>
      <c r="C14" s="1641" t="s">
        <v>949</v>
      </c>
      <c r="D14" s="1641" t="s">
        <v>950</v>
      </c>
      <c r="E14" s="1641" t="str">
        <f t="shared" si="0"/>
        <v>Escasas estrategias para abordar el cambio de comportamiento en la institucionalidad pública para garantizar los Derechos Humanos de las Mujeres.</v>
      </c>
      <c r="F14" s="1642">
        <v>8</v>
      </c>
      <c r="G14" s="1628"/>
      <c r="H14" s="1628"/>
      <c r="I14" s="1628"/>
      <c r="J14" s="1628"/>
      <c r="K14" s="1628"/>
    </row>
    <row r="15" s="1613" customFormat="1" spans="1:11">
      <c r="A15" s="1645"/>
      <c r="B15" s="1646"/>
      <c r="C15" s="1647"/>
      <c r="D15" s="1645"/>
      <c r="E15" s="1645"/>
      <c r="F15" s="1645"/>
      <c r="G15" s="1628"/>
      <c r="H15" s="1628"/>
      <c r="I15" s="1628"/>
      <c r="J15" s="1669"/>
      <c r="K15" s="1670"/>
    </row>
    <row r="16" ht="19.5" spans="1:11">
      <c r="A16" s="1648" t="s">
        <v>958</v>
      </c>
      <c r="B16" s="1648"/>
      <c r="C16" s="1648"/>
      <c r="D16" s="1649"/>
      <c r="E16" s="1649"/>
      <c r="F16" s="1649"/>
      <c r="G16" s="1628"/>
      <c r="H16" s="1628"/>
      <c r="I16" s="1628"/>
      <c r="J16" s="1671"/>
      <c r="K16" s="1628"/>
    </row>
    <row r="17" spans="1:11">
      <c r="A17" s="1650" t="s">
        <v>959</v>
      </c>
      <c r="B17" s="1651"/>
      <c r="C17" s="1651"/>
      <c r="D17" s="1651"/>
      <c r="E17" s="1651"/>
      <c r="F17" s="1652"/>
      <c r="G17" s="1628"/>
      <c r="H17" s="1628"/>
      <c r="I17" s="1628"/>
      <c r="J17" s="1671"/>
      <c r="K17" s="1628"/>
    </row>
    <row r="18" spans="1:11">
      <c r="A18" s="1653"/>
      <c r="B18" s="1654"/>
      <c r="C18" s="1654"/>
      <c r="D18" s="1654"/>
      <c r="E18" s="1654"/>
      <c r="F18" s="1655"/>
      <c r="G18" s="1656"/>
      <c r="H18" s="1656"/>
      <c r="I18" s="1656"/>
      <c r="J18" s="1628"/>
      <c r="K18" s="1628"/>
    </row>
    <row r="19" spans="1:11">
      <c r="A19" s="1653"/>
      <c r="B19" s="1654"/>
      <c r="C19" s="1654"/>
      <c r="D19" s="1654"/>
      <c r="E19" s="1654"/>
      <c r="F19" s="1655"/>
      <c r="G19" s="1628"/>
      <c r="H19" s="1657"/>
      <c r="I19" s="1628"/>
      <c r="J19" s="1628"/>
      <c r="K19" s="1628"/>
    </row>
    <row r="20" spans="1:11">
      <c r="A20" s="1653"/>
      <c r="B20" s="1654"/>
      <c r="C20" s="1654"/>
      <c r="D20" s="1654"/>
      <c r="E20" s="1654"/>
      <c r="F20" s="1655"/>
      <c r="G20" s="1658"/>
      <c r="H20" s="1658"/>
      <c r="I20" s="1658"/>
      <c r="J20" s="1628"/>
      <c r="K20" s="1628"/>
    </row>
    <row r="21" spans="1:11">
      <c r="A21" s="1653"/>
      <c r="B21" s="1654"/>
      <c r="C21" s="1654"/>
      <c r="D21" s="1654"/>
      <c r="E21" s="1654"/>
      <c r="F21" s="1655"/>
      <c r="G21" s="1628"/>
      <c r="H21" s="1657"/>
      <c r="I21" s="1628"/>
      <c r="J21" s="1628"/>
      <c r="K21" s="1628"/>
    </row>
    <row r="22" spans="1:11">
      <c r="A22" s="1653"/>
      <c r="B22" s="1654"/>
      <c r="C22" s="1654"/>
      <c r="D22" s="1654"/>
      <c r="E22" s="1654"/>
      <c r="F22" s="1655"/>
      <c r="G22" s="1628"/>
      <c r="H22" s="1657"/>
      <c r="I22" s="1628"/>
      <c r="J22" s="1628"/>
      <c r="K22" s="1628"/>
    </row>
    <row r="23" ht="15.75" spans="1:11">
      <c r="A23" s="1659"/>
      <c r="B23" s="1660"/>
      <c r="C23" s="1660"/>
      <c r="D23" s="1660"/>
      <c r="E23" s="1660"/>
      <c r="F23" s="1661"/>
      <c r="G23" s="1628"/>
      <c r="H23" s="1657"/>
      <c r="I23" s="1628"/>
      <c r="J23" s="1628"/>
      <c r="K23" s="1628"/>
    </row>
    <row r="24" spans="1:11">
      <c r="A24" s="1628"/>
      <c r="B24" s="1628"/>
      <c r="C24" s="1628"/>
      <c r="D24" s="1662"/>
      <c r="E24" s="1662"/>
      <c r="F24" s="1628"/>
      <c r="G24" s="1628"/>
      <c r="H24" s="1657"/>
      <c r="I24" s="1628"/>
      <c r="J24" s="1628"/>
      <c r="K24" s="1628"/>
    </row>
    <row r="25" spans="1:11">
      <c r="A25" s="1628"/>
      <c r="B25" s="1628"/>
      <c r="C25" s="1628"/>
      <c r="D25" s="1662"/>
      <c r="E25" s="1662"/>
      <c r="F25" s="1628"/>
      <c r="G25" s="1628"/>
      <c r="H25" s="1657"/>
      <c r="I25" s="1628"/>
      <c r="J25" s="1628"/>
      <c r="K25" s="1628"/>
    </row>
    <row r="26" spans="1:11">
      <c r="A26" s="1628"/>
      <c r="B26" s="1628"/>
      <c r="C26" s="1628"/>
      <c r="D26" s="1662"/>
      <c r="E26" s="1662"/>
      <c r="F26" s="1628"/>
      <c r="G26" s="1628"/>
      <c r="H26" s="1657"/>
      <c r="I26" s="1628"/>
      <c r="J26" s="1628"/>
      <c r="K26" s="1628"/>
    </row>
    <row r="27" spans="1:11">
      <c r="A27" s="1628"/>
      <c r="B27" s="1628"/>
      <c r="C27" s="1628"/>
      <c r="D27" s="1662"/>
      <c r="E27" s="1662"/>
      <c r="F27" s="1628"/>
      <c r="G27" s="1628"/>
      <c r="H27" s="1657"/>
      <c r="I27" s="1628"/>
      <c r="J27" s="1628"/>
      <c r="K27" s="1628"/>
    </row>
    <row r="28" spans="1:11">
      <c r="A28" s="1628"/>
      <c r="B28" s="1628"/>
      <c r="C28" s="1628"/>
      <c r="D28" s="1662"/>
      <c r="E28" s="1662"/>
      <c r="F28" s="1628"/>
      <c r="G28" s="1628"/>
      <c r="H28" s="1657"/>
      <c r="I28" s="1628"/>
      <c r="J28" s="1628"/>
      <c r="K28" s="1628"/>
    </row>
    <row r="29" spans="1:11">
      <c r="A29" s="1628"/>
      <c r="B29" s="1628"/>
      <c r="C29" s="1628"/>
      <c r="D29" s="1662"/>
      <c r="E29" s="1662"/>
      <c r="F29" s="1628"/>
      <c r="G29" s="1628"/>
      <c r="H29" s="1657"/>
      <c r="I29" s="1628"/>
      <c r="J29" s="1628"/>
      <c r="K29" s="1628"/>
    </row>
    <row r="30" spans="1:11">
      <c r="A30" s="1628"/>
      <c r="B30" s="1628"/>
      <c r="C30" s="1628"/>
      <c r="D30" s="1662"/>
      <c r="E30" s="1662"/>
      <c r="F30" s="1628"/>
      <c r="G30" s="1628"/>
      <c r="H30" s="1657"/>
      <c r="I30" s="1628"/>
      <c r="J30" s="1628"/>
      <c r="K30" s="1628"/>
    </row>
    <row r="31" spans="1:11">
      <c r="A31" s="1628"/>
      <c r="B31" s="1628"/>
      <c r="C31" s="1663"/>
      <c r="D31" s="1663"/>
      <c r="E31" s="1663"/>
      <c r="F31" s="1663"/>
      <c r="G31" s="1628"/>
      <c r="H31" s="1657"/>
      <c r="I31" s="1628"/>
      <c r="J31" s="1628"/>
      <c r="K31" s="1628"/>
    </row>
    <row r="32" spans="1:11">
      <c r="A32" s="1628"/>
      <c r="B32" s="1628"/>
      <c r="C32" s="1663"/>
      <c r="D32" s="1663"/>
      <c r="E32" s="1663"/>
      <c r="F32" s="1663"/>
      <c r="G32" s="1628"/>
      <c r="H32" s="1657"/>
      <c r="I32" s="1628"/>
      <c r="J32" s="1628"/>
      <c r="K32" s="1628"/>
    </row>
    <row r="33" spans="1:11">
      <c r="A33" s="1628"/>
      <c r="B33" s="1628"/>
      <c r="C33" s="1628"/>
      <c r="D33" s="1664"/>
      <c r="E33" s="1662"/>
      <c r="F33" s="1628"/>
      <c r="G33" s="1628"/>
      <c r="H33" s="1657"/>
      <c r="I33" s="1628"/>
      <c r="J33" s="1628"/>
      <c r="K33" s="1628"/>
    </row>
    <row r="34" spans="1:11">
      <c r="A34" s="1628"/>
      <c r="B34" s="1628"/>
      <c r="C34" s="1628"/>
      <c r="D34" s="1664"/>
      <c r="E34" s="1662"/>
      <c r="F34" s="1628"/>
      <c r="G34" s="1628"/>
      <c r="H34" s="1657"/>
      <c r="I34" s="1628"/>
      <c r="J34" s="1628"/>
      <c r="K34" s="1628"/>
    </row>
    <row r="35" spans="1:11">
      <c r="A35" s="1628"/>
      <c r="B35" s="1628"/>
      <c r="C35" s="1628"/>
      <c r="D35" s="1664"/>
      <c r="E35" s="1662"/>
      <c r="F35" s="1628"/>
      <c r="G35" s="1628"/>
      <c r="H35" s="1657"/>
      <c r="I35" s="1628"/>
      <c r="J35" s="1628"/>
      <c r="K35" s="1628"/>
    </row>
  </sheetData>
  <mergeCells count="16">
    <mergeCell ref="A1:F1"/>
    <mergeCell ref="G1:I1"/>
    <mergeCell ref="C2:I2"/>
    <mergeCell ref="A3:F3"/>
    <mergeCell ref="C4:D4"/>
    <mergeCell ref="E4:F4"/>
    <mergeCell ref="C5:D5"/>
    <mergeCell ref="E5:F5"/>
    <mergeCell ref="D15:F15"/>
    <mergeCell ref="A16:C16"/>
    <mergeCell ref="D16:F16"/>
    <mergeCell ref="G18:I18"/>
    <mergeCell ref="G20:I20"/>
    <mergeCell ref="C31:F31"/>
    <mergeCell ref="C32:F32"/>
    <mergeCell ref="A17:F23"/>
  </mergeCells>
  <pageMargins left="0.7" right="0.7" top="0.75" bottom="0.75" header="0.3" footer="0.3"/>
  <pageSetup paperSize="1" scale="36" orientation="portrait"/>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Hoja8">
    <tabColor theme="4"/>
  </sheetPr>
  <dimension ref="A1:W50"/>
  <sheetViews>
    <sheetView view="pageBreakPreview" zoomScaleNormal="75" topLeftCell="A4" workbookViewId="0">
      <selection activeCell="N11" sqref="N11"/>
    </sheetView>
  </sheetViews>
  <sheetFormatPr defaultColWidth="11.4285714285714" defaultRowHeight="15"/>
  <cols>
    <col min="1" max="1" width="23" style="1568" customWidth="1"/>
    <col min="2" max="4" width="23.7142857142857" style="1568" customWidth="1"/>
    <col min="5" max="7" width="16.5714285714286" style="1568" customWidth="1"/>
    <col min="8" max="10" width="11.4285714285714" style="1568"/>
    <col min="11" max="11" width="20.4285714285714" style="1568" customWidth="1"/>
    <col min="12" max="13" width="17.5714285714286" style="1568" customWidth="1"/>
    <col min="14" max="14" width="16.8571428571429" style="1568" customWidth="1"/>
    <col min="15" max="16384" width="11.4285714285714" style="1568"/>
  </cols>
  <sheetData>
    <row r="1" s="1567" customFormat="1" ht="33.75" customHeight="1" spans="1:23">
      <c r="A1" s="1527" t="s">
        <v>960</v>
      </c>
      <c r="B1" s="1528"/>
      <c r="C1" s="1528"/>
      <c r="D1" s="1528"/>
      <c r="E1" s="1528"/>
      <c r="F1" s="1528"/>
      <c r="G1" s="1528"/>
      <c r="H1" s="1528"/>
      <c r="I1" s="1528"/>
      <c r="J1" s="1528"/>
      <c r="K1" s="1528"/>
      <c r="L1" s="1528"/>
      <c r="M1" s="1528"/>
      <c r="N1" s="1595" t="s">
        <v>50</v>
      </c>
      <c r="O1" s="1596"/>
      <c r="P1" s="1596"/>
      <c r="Q1" s="1596"/>
      <c r="R1" s="1596"/>
      <c r="S1" s="1596"/>
      <c r="T1" s="1596"/>
      <c r="U1" s="1596"/>
      <c r="V1" s="1596"/>
      <c r="W1" s="1596"/>
    </row>
    <row r="2" s="1567" customFormat="1" ht="24.75" customHeight="1" spans="1:23">
      <c r="A2" s="1530"/>
      <c r="B2" s="1530"/>
      <c r="C2" s="1530"/>
      <c r="D2" s="1530"/>
      <c r="E2" s="1530"/>
      <c r="F2" s="1530"/>
      <c r="G2" s="1530"/>
      <c r="H2" s="1569"/>
      <c r="I2" s="1596"/>
      <c r="J2" s="1596"/>
      <c r="K2" s="1596"/>
      <c r="L2" s="1597"/>
      <c r="M2" s="1530"/>
      <c r="N2" s="1530"/>
      <c r="O2" s="1596"/>
      <c r="P2" s="1596"/>
      <c r="Q2" s="1596"/>
      <c r="R2" s="1596"/>
      <c r="S2" s="1596"/>
      <c r="T2" s="1596"/>
      <c r="U2" s="1596"/>
      <c r="V2" s="1596"/>
      <c r="W2" s="1596"/>
    </row>
    <row r="3" s="1567" customFormat="1" ht="24.75" customHeight="1" spans="1:23">
      <c r="A3" s="1570" t="s">
        <v>961</v>
      </c>
      <c r="B3" s="1571"/>
      <c r="C3" s="1530"/>
      <c r="D3" s="1530"/>
      <c r="E3" s="1530"/>
      <c r="F3" s="1530"/>
      <c r="G3" s="1530"/>
      <c r="H3" s="1569"/>
      <c r="I3" s="1596"/>
      <c r="J3" s="1596"/>
      <c r="K3" s="1596"/>
      <c r="L3" s="1597"/>
      <c r="M3" s="1530"/>
      <c r="N3" s="1530"/>
      <c r="O3" s="1596"/>
      <c r="P3" s="1596"/>
      <c r="Q3" s="1596"/>
      <c r="R3" s="1596"/>
      <c r="S3" s="1596"/>
      <c r="T3" s="1596"/>
      <c r="U3" s="1596"/>
      <c r="V3" s="1596"/>
      <c r="W3" s="1596"/>
    </row>
    <row r="4" ht="106.5" customHeight="1" spans="1:23">
      <c r="A4" s="1572" t="s">
        <v>962</v>
      </c>
      <c r="B4" s="1573"/>
      <c r="C4" s="1573"/>
      <c r="D4" s="1573"/>
      <c r="E4" s="1573"/>
      <c r="F4" s="1573"/>
      <c r="G4" s="1573"/>
      <c r="H4" s="1573"/>
      <c r="I4" s="1573"/>
      <c r="J4" s="1573"/>
      <c r="K4" s="1573"/>
      <c r="L4" s="1573"/>
      <c r="M4" s="1573"/>
      <c r="N4" s="1573"/>
      <c r="O4" s="1240"/>
      <c r="P4" s="1590"/>
      <c r="Q4" s="1590"/>
      <c r="R4" s="1590"/>
      <c r="S4" s="1590"/>
      <c r="T4" s="1590"/>
      <c r="U4" s="1590"/>
      <c r="V4" s="1590"/>
      <c r="W4" s="1590"/>
    </row>
    <row r="5" ht="21" spans="1:23">
      <c r="A5" s="1574" t="s">
        <v>963</v>
      </c>
      <c r="B5" s="1575"/>
      <c r="C5" s="1575"/>
      <c r="D5" s="1575"/>
      <c r="E5" s="1575"/>
      <c r="F5" s="1575"/>
      <c r="G5" s="1575"/>
      <c r="H5" s="1575"/>
      <c r="I5" s="1575"/>
      <c r="J5" s="1575"/>
      <c r="K5" s="1575"/>
      <c r="L5" s="1575"/>
      <c r="M5" s="1575"/>
      <c r="N5" s="1575"/>
      <c r="O5" s="1590"/>
      <c r="P5" s="1590"/>
      <c r="Q5" s="1590"/>
      <c r="R5" s="1590"/>
      <c r="S5" s="1590"/>
      <c r="T5" s="1590"/>
      <c r="U5" s="1590"/>
      <c r="V5" s="1590"/>
      <c r="W5" s="1590"/>
    </row>
    <row r="6" ht="15.75" spans="1:23">
      <c r="A6" s="1576"/>
      <c r="B6" s="1577"/>
      <c r="C6" s="1577"/>
      <c r="D6" s="1577"/>
      <c r="E6" s="1577"/>
      <c r="F6" s="1577"/>
      <c r="G6" s="1577"/>
      <c r="H6" s="1577"/>
      <c r="I6" s="1598"/>
      <c r="J6" s="1577"/>
      <c r="K6" s="1577"/>
      <c r="L6" s="1577"/>
      <c r="M6" s="1577"/>
      <c r="N6" s="1577"/>
      <c r="O6" s="1590"/>
      <c r="P6" s="1590"/>
      <c r="Q6" s="1590"/>
      <c r="R6" s="1590"/>
      <c r="S6" s="1590"/>
      <c r="T6" s="1590"/>
      <c r="U6" s="1590"/>
      <c r="V6" s="1590"/>
      <c r="W6" s="1590"/>
    </row>
    <row r="7" ht="72" customHeight="1" spans="1:23">
      <c r="A7" s="1578" t="s">
        <v>964</v>
      </c>
      <c r="B7" s="1578" t="s">
        <v>965</v>
      </c>
      <c r="C7" s="1578" t="s">
        <v>966</v>
      </c>
      <c r="D7" s="1578" t="s">
        <v>967</v>
      </c>
      <c r="E7" s="1578" t="s">
        <v>968</v>
      </c>
      <c r="F7" s="1579" t="s">
        <v>969</v>
      </c>
      <c r="G7" s="1580"/>
      <c r="H7" s="1578" t="s">
        <v>970</v>
      </c>
      <c r="I7" s="1599" t="s">
        <v>971</v>
      </c>
      <c r="J7" s="1600"/>
      <c r="K7" s="1601" t="s">
        <v>972</v>
      </c>
      <c r="L7" s="1602"/>
      <c r="M7" s="1578" t="s">
        <v>973</v>
      </c>
      <c r="N7" s="1578" t="s">
        <v>974</v>
      </c>
      <c r="O7" s="1590"/>
      <c r="P7" s="1590"/>
      <c r="Q7" s="1590"/>
      <c r="R7" s="1590"/>
      <c r="S7" s="1590"/>
      <c r="T7" s="1590"/>
      <c r="U7" s="1590"/>
      <c r="V7" s="1590"/>
      <c r="W7" s="1590"/>
    </row>
    <row r="8" ht="32.25" customHeight="1" spans="1:23">
      <c r="A8" s="1581"/>
      <c r="B8" s="1581"/>
      <c r="C8" s="1581"/>
      <c r="D8" s="1581"/>
      <c r="E8" s="1581"/>
      <c r="F8" s="1582"/>
      <c r="G8" s="1583"/>
      <c r="H8" s="1581"/>
      <c r="I8" s="1603" t="s">
        <v>975</v>
      </c>
      <c r="J8" s="1604" t="s">
        <v>976</v>
      </c>
      <c r="K8" s="1605" t="s">
        <v>977</v>
      </c>
      <c r="L8" s="1606" t="s">
        <v>978</v>
      </c>
      <c r="M8" s="1581"/>
      <c r="N8" s="1581"/>
      <c r="O8" s="1590"/>
      <c r="P8" s="1590"/>
      <c r="Q8" s="1590"/>
      <c r="R8" s="1590"/>
      <c r="S8" s="1590"/>
      <c r="T8" s="1590"/>
      <c r="U8" s="1590"/>
      <c r="V8" s="1590"/>
      <c r="W8" s="1590"/>
    </row>
    <row r="9" ht="24.75" customHeight="1" spans="1:23">
      <c r="A9" s="1581"/>
      <c r="B9" s="1581"/>
      <c r="C9" s="1581"/>
      <c r="D9" s="1581"/>
      <c r="E9" s="1581"/>
      <c r="F9" s="1582"/>
      <c r="G9" s="1583"/>
      <c r="H9" s="1581"/>
      <c r="I9" s="1603"/>
      <c r="J9" s="1604"/>
      <c r="K9" s="1607"/>
      <c r="L9" s="1608"/>
      <c r="M9" s="1581"/>
      <c r="N9" s="1581"/>
      <c r="O9" s="1590"/>
      <c r="P9" s="1590"/>
      <c r="Q9" s="1590"/>
      <c r="R9" s="1590"/>
      <c r="S9" s="1590"/>
      <c r="T9" s="1590"/>
      <c r="U9" s="1590"/>
      <c r="V9" s="1590"/>
      <c r="W9" s="1590"/>
    </row>
    <row r="10" ht="28.5" customHeight="1" spans="1:23">
      <c r="A10" s="1584"/>
      <c r="B10" s="1584"/>
      <c r="C10" s="1584"/>
      <c r="D10" s="1584"/>
      <c r="E10" s="1584"/>
      <c r="F10" s="1585" t="s">
        <v>979</v>
      </c>
      <c r="G10" s="1586" t="s">
        <v>980</v>
      </c>
      <c r="H10" s="1584"/>
      <c r="I10" s="1585"/>
      <c r="J10" s="1586"/>
      <c r="K10" s="1609"/>
      <c r="L10" s="1610"/>
      <c r="M10" s="1584"/>
      <c r="N10" s="1584"/>
      <c r="O10" s="1590"/>
      <c r="P10" s="1590"/>
      <c r="Q10" s="1590"/>
      <c r="R10" s="1590"/>
      <c r="S10" s="1590"/>
      <c r="T10" s="1590"/>
      <c r="U10" s="1590"/>
      <c r="V10" s="1590"/>
      <c r="W10" s="1590"/>
    </row>
    <row r="11" ht="195" spans="1:23">
      <c r="A11" s="1587" t="s">
        <v>981</v>
      </c>
      <c r="B11" s="1588" t="s">
        <v>982</v>
      </c>
      <c r="C11" s="1588" t="s">
        <v>983</v>
      </c>
      <c r="D11" s="1588" t="s">
        <v>984</v>
      </c>
      <c r="E11" s="1588" t="s">
        <v>985</v>
      </c>
      <c r="F11" s="1589" t="s">
        <v>986</v>
      </c>
      <c r="G11" s="1589" t="s">
        <v>986</v>
      </c>
      <c r="H11" s="1589" t="s">
        <v>986</v>
      </c>
      <c r="I11" s="1589" t="s">
        <v>986</v>
      </c>
      <c r="J11" s="1589" t="s">
        <v>986</v>
      </c>
      <c r="K11" s="1611">
        <v>22</v>
      </c>
      <c r="L11" s="1611">
        <v>340</v>
      </c>
      <c r="M11" s="1611" t="s">
        <v>986</v>
      </c>
      <c r="N11" s="1611" t="s">
        <v>986</v>
      </c>
      <c r="O11" s="1590" t="s">
        <v>907</v>
      </c>
      <c r="P11" s="1590" t="s">
        <v>907</v>
      </c>
      <c r="Q11" s="1590"/>
      <c r="R11" s="1590"/>
      <c r="S11" s="1590"/>
      <c r="T11" s="1590"/>
      <c r="U11" s="1590"/>
      <c r="V11" s="1590"/>
      <c r="W11" s="1590"/>
    </row>
    <row r="12" spans="1:23">
      <c r="A12" s="1590"/>
      <c r="B12" s="1590"/>
      <c r="C12" s="1590"/>
      <c r="D12" s="1590"/>
      <c r="E12" s="1590"/>
      <c r="F12" s="1590"/>
      <c r="G12" s="1590"/>
      <c r="H12" s="1590"/>
      <c r="I12" s="1590"/>
      <c r="J12" s="1590"/>
      <c r="K12" s="1590"/>
      <c r="L12" s="1590"/>
      <c r="M12" s="1590"/>
      <c r="N12" s="1590"/>
      <c r="O12" s="1590"/>
      <c r="P12" s="1590"/>
      <c r="Q12" s="1590"/>
      <c r="R12" s="1590"/>
      <c r="S12" s="1590"/>
      <c r="T12" s="1590"/>
      <c r="U12" s="1590"/>
      <c r="V12" s="1590"/>
      <c r="W12" s="1590"/>
    </row>
    <row r="13" spans="1:23">
      <c r="A13" s="1591" t="s">
        <v>987</v>
      </c>
      <c r="B13" s="1590"/>
      <c r="C13" s="1590"/>
      <c r="D13" s="1590"/>
      <c r="E13" s="1590"/>
      <c r="F13" s="1590"/>
      <c r="G13" s="1590"/>
      <c r="H13" s="1590"/>
      <c r="I13" s="1590"/>
      <c r="J13" s="1590"/>
      <c r="K13" s="1590"/>
      <c r="L13" s="1590"/>
      <c r="M13" s="1590"/>
      <c r="N13" s="1590"/>
      <c r="O13" s="1590"/>
      <c r="P13" s="1590"/>
      <c r="Q13" s="1590"/>
      <c r="R13" s="1590"/>
      <c r="S13" s="1590"/>
      <c r="T13" s="1590"/>
      <c r="U13" s="1590"/>
      <c r="V13" s="1590"/>
      <c r="W13" s="1590"/>
    </row>
    <row r="14" spans="1:23">
      <c r="A14" s="1592" t="s">
        <v>988</v>
      </c>
      <c r="B14" s="1590"/>
      <c r="C14" s="1590"/>
      <c r="D14" s="1590"/>
      <c r="E14" s="1590"/>
      <c r="F14" s="1590"/>
      <c r="G14" s="1590"/>
      <c r="H14" s="1590"/>
      <c r="I14" s="1590"/>
      <c r="J14" s="1590"/>
      <c r="K14" s="1590"/>
      <c r="L14" s="1590"/>
      <c r="M14" s="1591" t="s">
        <v>989</v>
      </c>
      <c r="N14" s="1591" t="s">
        <v>990</v>
      </c>
      <c r="O14" s="1590"/>
      <c r="P14" s="1590"/>
      <c r="Q14" s="1590"/>
      <c r="R14" s="1590"/>
      <c r="S14" s="1590"/>
      <c r="T14" s="1590"/>
      <c r="U14" s="1590"/>
      <c r="V14" s="1590"/>
      <c r="W14" s="1590"/>
    </row>
    <row r="15" ht="15.75" spans="1:23">
      <c r="A15" s="1593" t="s">
        <v>991</v>
      </c>
      <c r="B15" s="1590"/>
      <c r="C15" s="1590"/>
      <c r="D15" s="1590"/>
      <c r="E15" s="1590"/>
      <c r="F15" s="1590"/>
      <c r="G15" s="1590"/>
      <c r="H15" s="1590"/>
      <c r="I15" s="1590"/>
      <c r="J15" s="1590"/>
      <c r="K15" s="1590"/>
      <c r="L15" s="1590"/>
      <c r="M15" s="1590" t="s">
        <v>992</v>
      </c>
      <c r="N15" s="1590" t="s">
        <v>993</v>
      </c>
      <c r="O15" s="1590"/>
      <c r="P15" s="1590"/>
      <c r="Q15" s="1590"/>
      <c r="R15" s="1590"/>
      <c r="S15" s="1590"/>
      <c r="T15" s="1590"/>
      <c r="U15" s="1590"/>
      <c r="V15" s="1590"/>
      <c r="W15" s="1590"/>
    </row>
    <row r="16" spans="1:23">
      <c r="A16" s="1594"/>
      <c r="B16" s="1590"/>
      <c r="C16" s="1590"/>
      <c r="D16" s="1590"/>
      <c r="E16" s="1590"/>
      <c r="F16" s="1590"/>
      <c r="G16" s="1590"/>
      <c r="H16" s="1590"/>
      <c r="I16" s="1590"/>
      <c r="J16" s="1590"/>
      <c r="K16" s="1590"/>
      <c r="L16" s="1590"/>
      <c r="M16" s="1590" t="s">
        <v>994</v>
      </c>
      <c r="N16" s="1590" t="s">
        <v>995</v>
      </c>
      <c r="O16" s="1590"/>
      <c r="P16" s="1590"/>
      <c r="Q16" s="1590"/>
      <c r="R16" s="1590"/>
      <c r="S16" s="1590"/>
      <c r="T16" s="1590"/>
      <c r="U16" s="1590"/>
      <c r="V16" s="1590"/>
      <c r="W16" s="1590"/>
    </row>
    <row r="17" spans="1:23">
      <c r="A17" s="1590"/>
      <c r="B17" s="1590"/>
      <c r="C17" s="1590"/>
      <c r="D17" s="1590"/>
      <c r="E17" s="1590"/>
      <c r="F17" s="1590"/>
      <c r="G17" s="1590"/>
      <c r="H17" s="1590"/>
      <c r="I17" s="1590"/>
      <c r="J17" s="1590"/>
      <c r="K17" s="1590"/>
      <c r="L17" s="1590"/>
      <c r="M17" s="1590" t="s">
        <v>996</v>
      </c>
      <c r="N17" s="1590" t="s">
        <v>997</v>
      </c>
      <c r="O17" s="1590"/>
      <c r="P17" s="1590"/>
      <c r="Q17" s="1590"/>
      <c r="R17" s="1590"/>
      <c r="S17" s="1590"/>
      <c r="T17" s="1590"/>
      <c r="U17" s="1590"/>
      <c r="V17" s="1590"/>
      <c r="W17" s="1590"/>
    </row>
    <row r="18" spans="1:23">
      <c r="A18" s="1590"/>
      <c r="B18" s="1590"/>
      <c r="C18" s="1590"/>
      <c r="D18" s="1590"/>
      <c r="E18" s="1590"/>
      <c r="F18" s="1590"/>
      <c r="G18" s="1590"/>
      <c r="H18" s="1590"/>
      <c r="I18" s="1590"/>
      <c r="J18" s="1590"/>
      <c r="K18" s="1590"/>
      <c r="L18" s="1590"/>
      <c r="M18" s="1590" t="s">
        <v>998</v>
      </c>
      <c r="N18" s="1590" t="s">
        <v>999</v>
      </c>
      <c r="O18" s="1590"/>
      <c r="P18" s="1590"/>
      <c r="Q18" s="1590"/>
      <c r="R18" s="1590"/>
      <c r="S18" s="1590"/>
      <c r="T18" s="1590"/>
      <c r="U18" s="1590"/>
      <c r="V18" s="1590"/>
      <c r="W18" s="1590"/>
    </row>
    <row r="19" spans="1:23">
      <c r="A19" s="1590"/>
      <c r="B19" s="1590"/>
      <c r="C19" s="1590"/>
      <c r="D19" s="1590"/>
      <c r="E19" s="1590"/>
      <c r="F19" s="1590"/>
      <c r="G19" s="1590"/>
      <c r="H19" s="1590"/>
      <c r="I19" s="1590"/>
      <c r="J19" s="1590"/>
      <c r="K19" s="1590"/>
      <c r="L19" s="1590"/>
      <c r="M19" s="1590"/>
      <c r="N19" s="1590" t="s">
        <v>1000</v>
      </c>
      <c r="O19" s="1590"/>
      <c r="P19" s="1590"/>
      <c r="Q19" s="1590"/>
      <c r="R19" s="1590"/>
      <c r="S19" s="1590"/>
      <c r="T19" s="1590"/>
      <c r="U19" s="1590"/>
      <c r="V19" s="1590"/>
      <c r="W19" s="1590"/>
    </row>
    <row r="20" spans="1:23">
      <c r="A20" s="1590"/>
      <c r="B20" s="1590"/>
      <c r="C20" s="1590"/>
      <c r="D20" s="1590"/>
      <c r="E20" s="1590"/>
      <c r="F20" s="1590"/>
      <c r="G20" s="1590"/>
      <c r="H20" s="1590"/>
      <c r="I20" s="1590"/>
      <c r="J20" s="1590"/>
      <c r="K20" s="1590"/>
      <c r="L20" s="1590"/>
      <c r="M20" s="1590"/>
      <c r="N20" s="1590" t="s">
        <v>1001</v>
      </c>
      <c r="O20" s="1590"/>
      <c r="P20" s="1590"/>
      <c r="Q20" s="1590"/>
      <c r="R20" s="1590"/>
      <c r="S20" s="1590"/>
      <c r="T20" s="1590"/>
      <c r="U20" s="1590"/>
      <c r="V20" s="1590"/>
      <c r="W20" s="1590"/>
    </row>
    <row r="21" spans="1:23">
      <c r="A21" s="1590"/>
      <c r="B21" s="1590"/>
      <c r="C21" s="1590"/>
      <c r="D21" s="1590"/>
      <c r="E21" s="1590"/>
      <c r="F21" s="1590"/>
      <c r="G21" s="1590"/>
      <c r="H21" s="1590"/>
      <c r="I21" s="1590"/>
      <c r="J21" s="1590"/>
      <c r="K21" s="1590"/>
      <c r="L21" s="1590"/>
      <c r="M21" s="1590"/>
      <c r="N21" s="1590" t="s">
        <v>1002</v>
      </c>
      <c r="O21" s="1590"/>
      <c r="P21" s="1590"/>
      <c r="Q21" s="1590"/>
      <c r="R21" s="1590"/>
      <c r="S21" s="1590"/>
      <c r="T21" s="1590"/>
      <c r="U21" s="1590"/>
      <c r="V21" s="1590"/>
      <c r="W21" s="1590"/>
    </row>
    <row r="22" spans="1:23">
      <c r="A22" s="1590"/>
      <c r="B22" s="1590"/>
      <c r="C22" s="1590"/>
      <c r="D22" s="1590"/>
      <c r="E22" s="1590"/>
      <c r="F22" s="1590"/>
      <c r="G22" s="1590"/>
      <c r="H22" s="1590"/>
      <c r="I22" s="1590"/>
      <c r="J22" s="1590"/>
      <c r="K22" s="1590"/>
      <c r="L22" s="1590"/>
      <c r="M22" s="1590"/>
      <c r="N22" s="1590" t="s">
        <v>1003</v>
      </c>
      <c r="O22" s="1590"/>
      <c r="P22" s="1590"/>
      <c r="Q22" s="1590"/>
      <c r="R22" s="1590"/>
      <c r="S22" s="1590"/>
      <c r="T22" s="1590"/>
      <c r="U22" s="1590"/>
      <c r="V22" s="1590"/>
      <c r="W22" s="1590"/>
    </row>
    <row r="23" spans="1:23">
      <c r="A23" s="1590"/>
      <c r="B23" s="1590"/>
      <c r="C23" s="1590"/>
      <c r="D23" s="1590"/>
      <c r="E23" s="1590"/>
      <c r="F23" s="1590"/>
      <c r="G23" s="1590"/>
      <c r="H23" s="1590"/>
      <c r="I23" s="1590"/>
      <c r="J23" s="1590"/>
      <c r="K23" s="1590"/>
      <c r="L23" s="1590"/>
      <c r="M23" s="1590"/>
      <c r="N23" s="1590" t="s">
        <v>1004</v>
      </c>
      <c r="O23" s="1590"/>
      <c r="P23" s="1590"/>
      <c r="Q23" s="1590"/>
      <c r="R23" s="1590"/>
      <c r="S23" s="1590"/>
      <c r="T23" s="1590"/>
      <c r="U23" s="1590"/>
      <c r="V23" s="1590"/>
      <c r="W23" s="1590"/>
    </row>
    <row r="24" spans="1:23">
      <c r="A24" s="1590"/>
      <c r="B24" s="1590"/>
      <c r="C24" s="1590"/>
      <c r="D24" s="1590"/>
      <c r="E24" s="1590"/>
      <c r="F24" s="1590"/>
      <c r="G24" s="1590"/>
      <c r="H24" s="1590"/>
      <c r="I24" s="1590"/>
      <c r="J24" s="1590"/>
      <c r="K24" s="1590"/>
      <c r="L24" s="1590"/>
      <c r="M24" s="1590"/>
      <c r="N24" s="1590" t="s">
        <v>1005</v>
      </c>
      <c r="O24" s="1590"/>
      <c r="P24" s="1590"/>
      <c r="Q24" s="1590"/>
      <c r="R24" s="1590"/>
      <c r="S24" s="1590"/>
      <c r="T24" s="1590"/>
      <c r="U24" s="1590"/>
      <c r="V24" s="1590"/>
      <c r="W24" s="1590"/>
    </row>
    <row r="25" spans="1:23">
      <c r="A25" s="1590"/>
      <c r="B25" s="1590"/>
      <c r="C25" s="1590"/>
      <c r="D25" s="1590"/>
      <c r="E25" s="1590"/>
      <c r="F25" s="1590"/>
      <c r="G25" s="1590"/>
      <c r="H25" s="1590"/>
      <c r="I25" s="1590"/>
      <c r="J25" s="1590"/>
      <c r="K25" s="1590"/>
      <c r="L25" s="1590"/>
      <c r="M25" s="1590"/>
      <c r="N25" s="1590" t="s">
        <v>1006</v>
      </c>
      <c r="O25" s="1590"/>
      <c r="P25" s="1590"/>
      <c r="Q25" s="1590"/>
      <c r="R25" s="1590"/>
      <c r="S25" s="1590"/>
      <c r="T25" s="1590"/>
      <c r="U25" s="1590"/>
      <c r="V25" s="1590"/>
      <c r="W25" s="1590"/>
    </row>
    <row r="26" spans="1:23">
      <c r="A26" s="1590"/>
      <c r="B26" s="1590"/>
      <c r="C26" s="1590"/>
      <c r="D26" s="1590"/>
      <c r="E26" s="1590"/>
      <c r="F26" s="1590"/>
      <c r="G26" s="1590"/>
      <c r="H26" s="1590"/>
      <c r="I26" s="1590"/>
      <c r="J26" s="1590"/>
      <c r="K26" s="1590"/>
      <c r="L26" s="1590"/>
      <c r="M26" s="1590"/>
      <c r="N26" s="1590" t="s">
        <v>1007</v>
      </c>
      <c r="O26" s="1590"/>
      <c r="P26" s="1590"/>
      <c r="Q26" s="1590"/>
      <c r="R26" s="1590"/>
      <c r="S26" s="1590"/>
      <c r="T26" s="1590"/>
      <c r="U26" s="1590"/>
      <c r="V26" s="1590"/>
      <c r="W26" s="1590"/>
    </row>
    <row r="27" spans="1:23">
      <c r="A27" s="1590"/>
      <c r="B27" s="1590"/>
      <c r="C27" s="1590"/>
      <c r="D27" s="1590"/>
      <c r="E27" s="1590"/>
      <c r="F27" s="1590"/>
      <c r="G27" s="1590"/>
      <c r="H27" s="1590"/>
      <c r="I27" s="1590"/>
      <c r="J27" s="1590"/>
      <c r="K27" s="1590"/>
      <c r="L27" s="1590"/>
      <c r="M27" s="1590"/>
      <c r="N27" s="1590" t="s">
        <v>1008</v>
      </c>
      <c r="O27" s="1590"/>
      <c r="P27" s="1590"/>
      <c r="Q27" s="1590"/>
      <c r="R27" s="1590"/>
      <c r="S27" s="1590"/>
      <c r="T27" s="1590"/>
      <c r="U27" s="1590"/>
      <c r="V27" s="1590"/>
      <c r="W27" s="1590"/>
    </row>
    <row r="28" spans="1:23">
      <c r="A28" s="1590"/>
      <c r="B28" s="1590"/>
      <c r="C28" s="1590"/>
      <c r="D28" s="1590"/>
      <c r="E28" s="1590"/>
      <c r="F28" s="1590"/>
      <c r="G28" s="1590"/>
      <c r="H28" s="1590"/>
      <c r="I28" s="1590"/>
      <c r="J28" s="1590"/>
      <c r="K28" s="1590"/>
      <c r="L28" s="1590"/>
      <c r="M28" s="1590"/>
      <c r="N28" s="1590" t="s">
        <v>1009</v>
      </c>
      <c r="O28" s="1590"/>
      <c r="P28" s="1590"/>
      <c r="Q28" s="1590"/>
      <c r="R28" s="1590"/>
      <c r="S28" s="1590"/>
      <c r="T28" s="1590"/>
      <c r="U28" s="1590"/>
      <c r="V28" s="1590"/>
      <c r="W28" s="1590"/>
    </row>
    <row r="29" spans="1:23">
      <c r="A29" s="1590"/>
      <c r="B29" s="1590"/>
      <c r="C29" s="1590"/>
      <c r="D29" s="1590"/>
      <c r="E29" s="1590"/>
      <c r="F29" s="1590"/>
      <c r="G29" s="1590"/>
      <c r="H29" s="1590"/>
      <c r="I29" s="1590"/>
      <c r="J29" s="1590"/>
      <c r="K29" s="1590"/>
      <c r="L29" s="1590"/>
      <c r="M29" s="1590"/>
      <c r="N29" s="1590" t="s">
        <v>1010</v>
      </c>
      <c r="O29" s="1590"/>
      <c r="P29" s="1590"/>
      <c r="Q29" s="1590"/>
      <c r="R29" s="1590"/>
      <c r="S29" s="1590"/>
      <c r="T29" s="1590"/>
      <c r="U29" s="1590"/>
      <c r="V29" s="1590"/>
      <c r="W29" s="1590"/>
    </row>
    <row r="30" spans="1:23">
      <c r="A30" s="1590"/>
      <c r="B30" s="1590"/>
      <c r="C30" s="1590"/>
      <c r="D30" s="1590"/>
      <c r="E30" s="1590"/>
      <c r="F30" s="1590"/>
      <c r="G30" s="1590"/>
      <c r="H30" s="1590"/>
      <c r="I30" s="1590"/>
      <c r="J30" s="1590"/>
      <c r="K30" s="1590"/>
      <c r="L30" s="1590"/>
      <c r="M30" s="1590"/>
      <c r="N30" s="1590" t="s">
        <v>1011</v>
      </c>
      <c r="O30" s="1590"/>
      <c r="P30" s="1590"/>
      <c r="Q30" s="1590"/>
      <c r="R30" s="1590"/>
      <c r="S30" s="1590"/>
      <c r="T30" s="1590"/>
      <c r="U30" s="1590"/>
      <c r="V30" s="1590"/>
      <c r="W30" s="1590"/>
    </row>
    <row r="31" spans="1:23">
      <c r="A31" s="1590"/>
      <c r="B31" s="1590"/>
      <c r="C31" s="1590"/>
      <c r="D31" s="1590"/>
      <c r="E31" s="1590"/>
      <c r="F31" s="1590"/>
      <c r="G31" s="1590"/>
      <c r="H31" s="1590"/>
      <c r="I31" s="1590"/>
      <c r="J31" s="1590"/>
      <c r="K31" s="1590"/>
      <c r="L31" s="1590"/>
      <c r="M31" s="1590"/>
      <c r="N31" s="1590" t="s">
        <v>1012</v>
      </c>
      <c r="O31" s="1590"/>
      <c r="P31" s="1590"/>
      <c r="Q31" s="1590"/>
      <c r="R31" s="1590"/>
      <c r="S31" s="1590"/>
      <c r="T31" s="1590"/>
      <c r="U31" s="1590"/>
      <c r="V31" s="1590"/>
      <c r="W31" s="1590"/>
    </row>
    <row r="32" spans="1:23">
      <c r="A32" s="1590"/>
      <c r="B32" s="1590"/>
      <c r="C32" s="1590"/>
      <c r="D32" s="1590"/>
      <c r="E32" s="1590"/>
      <c r="F32" s="1590"/>
      <c r="G32" s="1590"/>
      <c r="H32" s="1590"/>
      <c r="I32" s="1590"/>
      <c r="J32" s="1590"/>
      <c r="K32" s="1590"/>
      <c r="L32" s="1590"/>
      <c r="M32" s="1590"/>
      <c r="N32" s="1590" t="s">
        <v>1013</v>
      </c>
      <c r="O32" s="1590"/>
      <c r="P32" s="1590"/>
      <c r="Q32" s="1590"/>
      <c r="R32" s="1590"/>
      <c r="S32" s="1590"/>
      <c r="T32" s="1590"/>
      <c r="U32" s="1590"/>
      <c r="V32" s="1590"/>
      <c r="W32" s="1590"/>
    </row>
    <row r="33" spans="1:23">
      <c r="A33" s="1590"/>
      <c r="B33" s="1590"/>
      <c r="C33" s="1590"/>
      <c r="D33" s="1590"/>
      <c r="E33" s="1590"/>
      <c r="F33" s="1590"/>
      <c r="G33" s="1590"/>
      <c r="H33" s="1590"/>
      <c r="I33" s="1590"/>
      <c r="J33" s="1590"/>
      <c r="K33" s="1590"/>
      <c r="L33" s="1590"/>
      <c r="M33" s="1590"/>
      <c r="N33" s="1590" t="s">
        <v>1014</v>
      </c>
      <c r="O33" s="1590"/>
      <c r="P33" s="1590"/>
      <c r="Q33" s="1590"/>
      <c r="R33" s="1590"/>
      <c r="S33" s="1590"/>
      <c r="T33" s="1590"/>
      <c r="U33" s="1590"/>
      <c r="V33" s="1590"/>
      <c r="W33" s="1590"/>
    </row>
    <row r="34" spans="1:23">
      <c r="A34" s="1590"/>
      <c r="B34" s="1590"/>
      <c r="C34" s="1590"/>
      <c r="D34" s="1590"/>
      <c r="E34" s="1590"/>
      <c r="F34" s="1590"/>
      <c r="G34" s="1590"/>
      <c r="H34" s="1590"/>
      <c r="I34" s="1590"/>
      <c r="J34" s="1590"/>
      <c r="K34" s="1590"/>
      <c r="L34" s="1590"/>
      <c r="M34" s="1590"/>
      <c r="N34" s="1590" t="s">
        <v>1015</v>
      </c>
      <c r="O34" s="1590"/>
      <c r="P34" s="1590"/>
      <c r="Q34" s="1590"/>
      <c r="R34" s="1590"/>
      <c r="S34" s="1590"/>
      <c r="T34" s="1590"/>
      <c r="U34" s="1590"/>
      <c r="V34" s="1590"/>
      <c r="W34" s="1590"/>
    </row>
    <row r="35" spans="1:23">
      <c r="A35" s="1590"/>
      <c r="B35" s="1590"/>
      <c r="C35" s="1590"/>
      <c r="D35" s="1590"/>
      <c r="E35" s="1590"/>
      <c r="F35" s="1590"/>
      <c r="G35" s="1590"/>
      <c r="H35" s="1590"/>
      <c r="I35" s="1590"/>
      <c r="J35" s="1590"/>
      <c r="K35" s="1590"/>
      <c r="L35" s="1590"/>
      <c r="M35" s="1590"/>
      <c r="N35" s="1590" t="s">
        <v>1016</v>
      </c>
      <c r="O35" s="1590"/>
      <c r="P35" s="1590"/>
      <c r="Q35" s="1590"/>
      <c r="R35" s="1590"/>
      <c r="S35" s="1590"/>
      <c r="T35" s="1590"/>
      <c r="U35" s="1590"/>
      <c r="V35" s="1590"/>
      <c r="W35" s="1590"/>
    </row>
    <row r="36" spans="1:23">
      <c r="A36" s="1590"/>
      <c r="B36" s="1590"/>
      <c r="C36" s="1590"/>
      <c r="D36" s="1590"/>
      <c r="E36" s="1590"/>
      <c r="F36" s="1590"/>
      <c r="G36" s="1590"/>
      <c r="H36" s="1590"/>
      <c r="I36" s="1590"/>
      <c r="J36" s="1590"/>
      <c r="K36" s="1590"/>
      <c r="L36" s="1590"/>
      <c r="M36" s="1590"/>
      <c r="N36" s="1590" t="s">
        <v>1017</v>
      </c>
      <c r="O36" s="1590"/>
      <c r="P36" s="1590"/>
      <c r="Q36" s="1590"/>
      <c r="R36" s="1590"/>
      <c r="S36" s="1590"/>
      <c r="T36" s="1590"/>
      <c r="U36" s="1590"/>
      <c r="V36" s="1590"/>
      <c r="W36" s="1590"/>
    </row>
    <row r="37" spans="1:23">
      <c r="A37" s="1590"/>
      <c r="B37" s="1590"/>
      <c r="C37" s="1590"/>
      <c r="D37" s="1590"/>
      <c r="E37" s="1590"/>
      <c r="F37" s="1590"/>
      <c r="G37" s="1590"/>
      <c r="H37" s="1590"/>
      <c r="I37" s="1590"/>
      <c r="J37" s="1590"/>
      <c r="K37" s="1590"/>
      <c r="L37" s="1590"/>
      <c r="M37" s="1590"/>
      <c r="N37" s="1590" t="s">
        <v>1018</v>
      </c>
      <c r="O37" s="1590"/>
      <c r="P37" s="1590"/>
      <c r="Q37" s="1590"/>
      <c r="R37" s="1590"/>
      <c r="S37" s="1590"/>
      <c r="T37" s="1590"/>
      <c r="U37" s="1590"/>
      <c r="V37" s="1590"/>
      <c r="W37" s="1590"/>
    </row>
    <row r="38" spans="1:23">
      <c r="A38" s="1590"/>
      <c r="B38" s="1590"/>
      <c r="C38" s="1590"/>
      <c r="D38" s="1590"/>
      <c r="E38" s="1590"/>
      <c r="F38" s="1590"/>
      <c r="G38" s="1590"/>
      <c r="H38" s="1590"/>
      <c r="I38" s="1590"/>
      <c r="J38" s="1590"/>
      <c r="K38" s="1590"/>
      <c r="L38" s="1590"/>
      <c r="M38" s="1590"/>
      <c r="N38" s="1590" t="s">
        <v>1019</v>
      </c>
      <c r="O38" s="1590"/>
      <c r="P38" s="1590"/>
      <c r="Q38" s="1590"/>
      <c r="R38" s="1590"/>
      <c r="S38" s="1590"/>
      <c r="T38" s="1590"/>
      <c r="U38" s="1590"/>
      <c r="V38" s="1590"/>
      <c r="W38" s="1590"/>
    </row>
    <row r="39" spans="1:23">
      <c r="A39" s="1590"/>
      <c r="B39" s="1590"/>
      <c r="C39" s="1590"/>
      <c r="D39" s="1590"/>
      <c r="E39" s="1590"/>
      <c r="F39" s="1590"/>
      <c r="G39" s="1590"/>
      <c r="H39" s="1590"/>
      <c r="I39" s="1590"/>
      <c r="J39" s="1590"/>
      <c r="K39" s="1590"/>
      <c r="L39" s="1590"/>
      <c r="M39" s="1590"/>
      <c r="N39" s="1590" t="s">
        <v>1020</v>
      </c>
      <c r="O39" s="1590"/>
      <c r="P39" s="1590"/>
      <c r="Q39" s="1590"/>
      <c r="R39" s="1590"/>
      <c r="S39" s="1590"/>
      <c r="T39" s="1590"/>
      <c r="U39" s="1590"/>
      <c r="V39" s="1590"/>
      <c r="W39" s="1590"/>
    </row>
    <row r="40" spans="1:23">
      <c r="A40" s="1590"/>
      <c r="B40" s="1590"/>
      <c r="C40" s="1590"/>
      <c r="D40" s="1590"/>
      <c r="E40" s="1590"/>
      <c r="F40" s="1590"/>
      <c r="G40" s="1590"/>
      <c r="H40" s="1590"/>
      <c r="I40" s="1590"/>
      <c r="J40" s="1590"/>
      <c r="K40" s="1590"/>
      <c r="L40" s="1590"/>
      <c r="M40" s="1590"/>
      <c r="N40" s="1590"/>
      <c r="O40" s="1590"/>
      <c r="P40" s="1590"/>
      <c r="Q40" s="1590"/>
      <c r="R40" s="1590"/>
      <c r="S40" s="1590"/>
      <c r="T40" s="1590"/>
      <c r="U40" s="1590"/>
      <c r="V40" s="1590"/>
      <c r="W40" s="1590"/>
    </row>
    <row r="41" spans="1:23">
      <c r="A41" s="1590"/>
      <c r="B41" s="1590"/>
      <c r="C41" s="1590"/>
      <c r="D41" s="1590"/>
      <c r="E41" s="1590"/>
      <c r="F41" s="1590"/>
      <c r="G41" s="1590"/>
      <c r="H41" s="1590"/>
      <c r="I41" s="1590"/>
      <c r="J41" s="1590"/>
      <c r="K41" s="1590"/>
      <c r="L41" s="1590"/>
      <c r="M41" s="1590"/>
      <c r="N41" s="1590"/>
      <c r="O41" s="1590"/>
      <c r="P41" s="1590"/>
      <c r="Q41" s="1590"/>
      <c r="R41" s="1590"/>
      <c r="S41" s="1590"/>
      <c r="T41" s="1590"/>
      <c r="U41" s="1590"/>
      <c r="V41" s="1590"/>
      <c r="W41" s="1590"/>
    </row>
    <row r="42" spans="1:23">
      <c r="A42" s="1590"/>
      <c r="B42" s="1590"/>
      <c r="C42" s="1590"/>
      <c r="D42" s="1590"/>
      <c r="E42" s="1590"/>
      <c r="F42" s="1590"/>
      <c r="G42" s="1590"/>
      <c r="H42" s="1590"/>
      <c r="I42" s="1590"/>
      <c r="J42" s="1590"/>
      <c r="K42" s="1590"/>
      <c r="L42" s="1590"/>
      <c r="M42" s="1590"/>
      <c r="N42" s="1590"/>
      <c r="O42" s="1590"/>
      <c r="P42" s="1590"/>
      <c r="Q42" s="1590"/>
      <c r="R42" s="1590"/>
      <c r="S42" s="1590"/>
      <c r="T42" s="1590"/>
      <c r="U42" s="1590"/>
      <c r="V42" s="1590"/>
      <c r="W42" s="1590"/>
    </row>
    <row r="43" spans="1:23">
      <c r="A43" s="1590"/>
      <c r="B43" s="1590"/>
      <c r="C43" s="1590"/>
      <c r="D43" s="1590"/>
      <c r="E43" s="1590"/>
      <c r="F43" s="1590"/>
      <c r="G43" s="1590"/>
      <c r="H43" s="1590"/>
      <c r="I43" s="1590"/>
      <c r="J43" s="1590"/>
      <c r="K43" s="1590"/>
      <c r="L43" s="1590"/>
      <c r="M43" s="1590"/>
      <c r="N43" s="1590"/>
      <c r="O43" s="1590"/>
      <c r="P43" s="1590"/>
      <c r="Q43" s="1590"/>
      <c r="R43" s="1590"/>
      <c r="S43" s="1590"/>
      <c r="T43" s="1590"/>
      <c r="U43" s="1590"/>
      <c r="V43" s="1590"/>
      <c r="W43" s="1590"/>
    </row>
    <row r="44" spans="1:23">
      <c r="A44" s="1590"/>
      <c r="B44" s="1590"/>
      <c r="C44" s="1590"/>
      <c r="D44" s="1590"/>
      <c r="E44" s="1590"/>
      <c r="F44" s="1590"/>
      <c r="G44" s="1590"/>
      <c r="H44" s="1590"/>
      <c r="I44" s="1590"/>
      <c r="J44" s="1590"/>
      <c r="K44" s="1590"/>
      <c r="L44" s="1590"/>
      <c r="M44" s="1590"/>
      <c r="N44" s="1590"/>
      <c r="O44" s="1590"/>
      <c r="P44" s="1590"/>
      <c r="Q44" s="1590"/>
      <c r="R44" s="1590"/>
      <c r="S44" s="1590"/>
      <c r="T44" s="1590"/>
      <c r="U44" s="1590"/>
      <c r="V44" s="1590"/>
      <c r="W44" s="1590"/>
    </row>
    <row r="45" spans="1:23">
      <c r="A45" s="1590"/>
      <c r="B45" s="1590"/>
      <c r="C45" s="1590"/>
      <c r="D45" s="1590"/>
      <c r="E45" s="1590"/>
      <c r="F45" s="1590"/>
      <c r="G45" s="1590"/>
      <c r="H45" s="1590"/>
      <c r="I45" s="1590"/>
      <c r="J45" s="1590"/>
      <c r="K45" s="1590"/>
      <c r="L45" s="1590"/>
      <c r="M45" s="1590"/>
      <c r="N45" s="1590"/>
      <c r="O45" s="1590"/>
      <c r="P45" s="1590"/>
      <c r="Q45" s="1590"/>
      <c r="R45" s="1590"/>
      <c r="S45" s="1590"/>
      <c r="T45" s="1590"/>
      <c r="U45" s="1590"/>
      <c r="V45" s="1590"/>
      <c r="W45" s="1590"/>
    </row>
    <row r="46" spans="1:23">
      <c r="A46" s="1590"/>
      <c r="B46" s="1590"/>
      <c r="C46" s="1590"/>
      <c r="D46" s="1590"/>
      <c r="E46" s="1590"/>
      <c r="F46" s="1590"/>
      <c r="G46" s="1590"/>
      <c r="H46" s="1590"/>
      <c r="I46" s="1590"/>
      <c r="J46" s="1590"/>
      <c r="K46" s="1590"/>
      <c r="L46" s="1590"/>
      <c r="M46" s="1590"/>
      <c r="N46" s="1590"/>
      <c r="O46" s="1590"/>
      <c r="P46" s="1590"/>
      <c r="Q46" s="1590"/>
      <c r="R46" s="1590"/>
      <c r="S46" s="1590"/>
      <c r="T46" s="1590"/>
      <c r="U46" s="1590"/>
      <c r="V46" s="1590"/>
      <c r="W46" s="1590"/>
    </row>
    <row r="47" spans="1:23">
      <c r="A47" s="1590"/>
      <c r="B47" s="1590"/>
      <c r="C47" s="1590"/>
      <c r="D47" s="1590"/>
      <c r="E47" s="1590"/>
      <c r="F47" s="1590"/>
      <c r="G47" s="1590"/>
      <c r="H47" s="1590"/>
      <c r="I47" s="1590"/>
      <c r="J47" s="1590"/>
      <c r="K47" s="1590"/>
      <c r="L47" s="1590"/>
      <c r="M47" s="1590"/>
      <c r="N47" s="1590"/>
      <c r="O47" s="1590"/>
      <c r="P47" s="1590"/>
      <c r="Q47" s="1590"/>
      <c r="R47" s="1590"/>
      <c r="S47" s="1590"/>
      <c r="T47" s="1590"/>
      <c r="U47" s="1590"/>
      <c r="V47" s="1590"/>
      <c r="W47" s="1590"/>
    </row>
    <row r="48" spans="1:23">
      <c r="A48" s="1590"/>
      <c r="B48" s="1590"/>
      <c r="C48" s="1590"/>
      <c r="D48" s="1590"/>
      <c r="E48" s="1590"/>
      <c r="F48" s="1590"/>
      <c r="G48" s="1590"/>
      <c r="H48" s="1590"/>
      <c r="I48" s="1590"/>
      <c r="J48" s="1590"/>
      <c r="K48" s="1590"/>
      <c r="L48" s="1590"/>
      <c r="M48" s="1590"/>
      <c r="N48" s="1590"/>
      <c r="O48" s="1590"/>
      <c r="P48" s="1590"/>
      <c r="Q48" s="1590"/>
      <c r="R48" s="1590"/>
      <c r="S48" s="1590"/>
      <c r="T48" s="1590"/>
      <c r="U48" s="1590"/>
      <c r="V48" s="1590"/>
      <c r="W48" s="1590"/>
    </row>
    <row r="49" spans="1:23">
      <c r="A49" s="1590"/>
      <c r="B49" s="1590"/>
      <c r="C49" s="1590"/>
      <c r="D49" s="1590"/>
      <c r="E49" s="1590"/>
      <c r="F49" s="1590"/>
      <c r="G49" s="1590"/>
      <c r="H49" s="1590"/>
      <c r="I49" s="1590"/>
      <c r="J49" s="1590"/>
      <c r="K49" s="1590"/>
      <c r="L49" s="1590"/>
      <c r="M49" s="1590"/>
      <c r="N49" s="1590"/>
      <c r="O49" s="1590"/>
      <c r="P49" s="1590"/>
      <c r="Q49" s="1590"/>
      <c r="R49" s="1590"/>
      <c r="S49" s="1590"/>
      <c r="T49" s="1590"/>
      <c r="U49" s="1590"/>
      <c r="V49" s="1590"/>
      <c r="W49" s="1590"/>
    </row>
    <row r="50" spans="15:23">
      <c r="O50" s="1590"/>
      <c r="P50" s="1590"/>
      <c r="Q50" s="1590"/>
      <c r="R50" s="1590"/>
      <c r="S50" s="1590"/>
      <c r="T50" s="1590"/>
      <c r="U50" s="1590"/>
      <c r="V50" s="1590"/>
      <c r="W50" s="1590"/>
    </row>
  </sheetData>
  <sheetProtection selectLockedCells="1" selectUnlockedCells="1" formatCells="0"/>
  <mergeCells count="20">
    <mergeCell ref="A1:M1"/>
    <mergeCell ref="A3:B3"/>
    <mergeCell ref="A4:N4"/>
    <mergeCell ref="A5:N5"/>
    <mergeCell ref="A6:B6"/>
    <mergeCell ref="I7:J7"/>
    <mergeCell ref="K7:L7"/>
    <mergeCell ref="A7:A10"/>
    <mergeCell ref="B7:B10"/>
    <mergeCell ref="C7:C10"/>
    <mergeCell ref="D7:D10"/>
    <mergeCell ref="E7:E10"/>
    <mergeCell ref="H7:H10"/>
    <mergeCell ref="I8:I10"/>
    <mergeCell ref="J8:J10"/>
    <mergeCell ref="K8:K10"/>
    <mergeCell ref="L8:L10"/>
    <mergeCell ref="M7:M10"/>
    <mergeCell ref="N7:N10"/>
    <mergeCell ref="F7:G9"/>
  </mergeCells>
  <pageMargins left="0.7" right="0.7" top="0.75" bottom="0.75" header="0.3" footer="0.3"/>
  <pageSetup paperSize="1" scale="33" orientation="portrait"/>
  <headerFooter/>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Hoja9"/>
  <dimension ref="A1:E28"/>
  <sheetViews>
    <sheetView workbookViewId="0">
      <selection activeCell="N11" sqref="N11"/>
    </sheetView>
  </sheetViews>
  <sheetFormatPr defaultColWidth="11.4285714285714" defaultRowHeight="15" outlineLevelCol="4"/>
  <cols>
    <col min="1" max="1" width="11.4285714285714" style="1563"/>
    <col min="2" max="2" width="24.1428571428571" style="1563" customWidth="1"/>
    <col min="3" max="16384" width="11.4285714285714" style="1563"/>
  </cols>
  <sheetData>
    <row r="1" spans="1:2">
      <c r="A1" s="1563" t="s">
        <v>1021</v>
      </c>
      <c r="B1" s="1563" t="s">
        <v>1022</v>
      </c>
    </row>
    <row r="2" ht="23.25" spans="1:2">
      <c r="A2" s="1564" t="s">
        <v>1023</v>
      </c>
      <c r="B2" s="1565" t="s">
        <v>1024</v>
      </c>
    </row>
    <row r="3" ht="23.25" spans="1:5">
      <c r="A3" s="1564" t="s">
        <v>1025</v>
      </c>
      <c r="B3" s="1565" t="s">
        <v>1026</v>
      </c>
      <c r="E3" s="1566"/>
    </row>
    <row r="4" ht="23.25" spans="1:2">
      <c r="A4" s="1564" t="s">
        <v>1027</v>
      </c>
      <c r="B4" s="1565" t="s">
        <v>1028</v>
      </c>
    </row>
    <row r="5" ht="23.25" spans="1:2">
      <c r="A5" s="1564" t="s">
        <v>1029</v>
      </c>
      <c r="B5" s="1565" t="s">
        <v>1030</v>
      </c>
    </row>
    <row r="6" ht="23.25" spans="1:2">
      <c r="A6" s="1564"/>
      <c r="B6" s="1565" t="s">
        <v>1031</v>
      </c>
    </row>
    <row r="7" ht="23.25" spans="1:2">
      <c r="A7" s="1564"/>
      <c r="B7" s="1565" t="s">
        <v>1032</v>
      </c>
    </row>
    <row r="8" ht="23.25" spans="1:2">
      <c r="A8" s="1564"/>
      <c r="B8" s="1565" t="s">
        <v>1033</v>
      </c>
    </row>
    <row r="9" ht="23.25" spans="1:2">
      <c r="A9" s="1564"/>
      <c r="B9" s="1565" t="s">
        <v>1023</v>
      </c>
    </row>
    <row r="10" ht="23.25" spans="1:2">
      <c r="A10" s="1564"/>
      <c r="B10" s="1565" t="s">
        <v>1034</v>
      </c>
    </row>
    <row r="11" ht="23.25" spans="1:2">
      <c r="A11" s="1564"/>
      <c r="B11" s="1565" t="s">
        <v>1035</v>
      </c>
    </row>
    <row r="12" ht="23.25" spans="1:2">
      <c r="A12" s="1564"/>
      <c r="B12" s="1565" t="s">
        <v>1036</v>
      </c>
    </row>
    <row r="13" ht="23.25" spans="1:2">
      <c r="A13" s="1564"/>
      <c r="B13" s="1565" t="s">
        <v>1037</v>
      </c>
    </row>
    <row r="14" ht="23.25" spans="1:2">
      <c r="A14" s="1564"/>
      <c r="B14" s="1565" t="s">
        <v>1038</v>
      </c>
    </row>
    <row r="15" ht="23.25" spans="1:2">
      <c r="A15" s="1564"/>
      <c r="B15" s="1565" t="s">
        <v>1039</v>
      </c>
    </row>
    <row r="16" ht="23.25" spans="1:2">
      <c r="A16" s="1564"/>
      <c r="B16" s="1565" t="s">
        <v>1040</v>
      </c>
    </row>
    <row r="17" ht="23.25" spans="1:2">
      <c r="A17" s="1564"/>
      <c r="B17" s="1565" t="s">
        <v>1041</v>
      </c>
    </row>
    <row r="18" ht="23.25" spans="1:2">
      <c r="A18" s="1564"/>
      <c r="B18" s="1565" t="s">
        <v>1042</v>
      </c>
    </row>
    <row r="19" ht="23.25" spans="1:2">
      <c r="A19" s="1564"/>
      <c r="B19" s="1565" t="s">
        <v>1043</v>
      </c>
    </row>
    <row r="20" ht="23.25" spans="1:2">
      <c r="A20" s="1564"/>
      <c r="B20" s="1565" t="s">
        <v>1044</v>
      </c>
    </row>
    <row r="21" ht="23.25" spans="1:2">
      <c r="A21" s="1564"/>
      <c r="B21" s="1565" t="s">
        <v>1045</v>
      </c>
    </row>
    <row r="22" ht="23.25" spans="1:2">
      <c r="A22" s="1564"/>
      <c r="B22" s="1565" t="s">
        <v>1046</v>
      </c>
    </row>
    <row r="23" ht="23.25" spans="1:2">
      <c r="A23" s="1564"/>
      <c r="B23" s="1565" t="s">
        <v>1047</v>
      </c>
    </row>
    <row r="24" ht="23.25" spans="1:2">
      <c r="A24" s="1564"/>
      <c r="B24" s="1565" t="s">
        <v>1048</v>
      </c>
    </row>
    <row r="25" ht="23.25" spans="1:2">
      <c r="A25" s="1564"/>
      <c r="B25" s="1565" t="s">
        <v>1049</v>
      </c>
    </row>
    <row r="26" ht="23.25" spans="1:2">
      <c r="A26" s="1564"/>
      <c r="B26" s="1565" t="s">
        <v>1029</v>
      </c>
    </row>
    <row r="27" ht="23.25" spans="1:2">
      <c r="A27" s="1564"/>
      <c r="B27" s="1564"/>
    </row>
    <row r="28" ht="23.25" spans="1:2">
      <c r="A28" s="1564"/>
      <c r="B28" s="1564"/>
    </row>
  </sheetData>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4"/>
  </sheetPr>
  <dimension ref="A1:G72"/>
  <sheetViews>
    <sheetView view="pageBreakPreview" zoomScale="70" zoomScaleNormal="100" topLeftCell="A7" workbookViewId="0">
      <selection activeCell="A27" sqref="A27:Q27"/>
    </sheetView>
  </sheetViews>
  <sheetFormatPr defaultColWidth="11.4285714285714" defaultRowHeight="12.75" outlineLevelCol="6"/>
  <cols>
    <col min="1" max="1" width="40.1428571428571" customWidth="1"/>
    <col min="2" max="2" width="45" customWidth="1"/>
    <col min="3" max="3" width="56" customWidth="1"/>
    <col min="4" max="4" width="29.5714285714286" customWidth="1"/>
  </cols>
  <sheetData>
    <row r="1" ht="36.75" customHeight="1" spans="1:7">
      <c r="A1" s="1527" t="s">
        <v>1050</v>
      </c>
      <c r="B1" s="1528"/>
      <c r="C1" s="1528"/>
      <c r="D1" s="1528"/>
      <c r="E1" s="1547" t="s">
        <v>52</v>
      </c>
      <c r="F1" s="1548"/>
      <c r="G1" s="1548"/>
    </row>
    <row r="2" ht="16.5" spans="1:7">
      <c r="A2" s="1530"/>
      <c r="B2" s="1530"/>
      <c r="C2" s="1530"/>
      <c r="D2" s="1530"/>
      <c r="E2" s="1530"/>
      <c r="F2" s="1548"/>
      <c r="G2" s="1548"/>
    </row>
    <row r="3" ht="16.5" spans="1:7">
      <c r="A3" s="1531" t="s">
        <v>961</v>
      </c>
      <c r="B3" s="1532"/>
      <c r="C3" s="1530"/>
      <c r="D3" s="1530"/>
      <c r="E3" s="1530"/>
      <c r="F3" s="1548"/>
      <c r="G3" s="1548"/>
    </row>
    <row r="4" ht="50.25" customHeight="1" spans="1:7">
      <c r="A4" s="1549" t="s">
        <v>1051</v>
      </c>
      <c r="B4" s="1550"/>
      <c r="C4" s="1550"/>
      <c r="D4" s="1550"/>
      <c r="E4" s="1548"/>
      <c r="F4" s="1548"/>
      <c r="G4" s="1548"/>
    </row>
    <row r="5" ht="50.25" customHeight="1" spans="1:7">
      <c r="A5" s="1551" t="s">
        <v>1052</v>
      </c>
      <c r="B5" s="1552" t="s">
        <v>981</v>
      </c>
      <c r="C5" s="1553"/>
      <c r="D5" s="1553"/>
      <c r="E5" s="1548"/>
      <c r="F5" s="1548"/>
      <c r="G5" s="1548"/>
    </row>
    <row r="6" ht="87" customHeight="1" spans="1:7">
      <c r="A6" s="1551" t="s">
        <v>1053</v>
      </c>
      <c r="B6" s="1554" t="s">
        <v>1054</v>
      </c>
      <c r="C6" s="1554" t="s">
        <v>1055</v>
      </c>
      <c r="D6" s="1555" t="s">
        <v>1056</v>
      </c>
      <c r="E6" s="1548"/>
      <c r="F6" s="1548"/>
      <c r="G6" s="1548"/>
    </row>
    <row r="7" ht="94.5" spans="1:7">
      <c r="A7" s="1556" t="s">
        <v>1057</v>
      </c>
      <c r="B7" s="1557" t="s">
        <v>1058</v>
      </c>
      <c r="C7" s="1557" t="s">
        <v>1059</v>
      </c>
      <c r="D7" s="1557" t="s">
        <v>1060</v>
      </c>
      <c r="E7" s="1548"/>
      <c r="F7" s="1548"/>
      <c r="G7" s="1548"/>
    </row>
    <row r="8" ht="78.75" spans="1:7">
      <c r="A8" s="1556" t="s">
        <v>1061</v>
      </c>
      <c r="B8" s="1558"/>
      <c r="C8" s="1558"/>
      <c r="D8" s="1558"/>
      <c r="E8" s="1548"/>
      <c r="F8" s="1548"/>
      <c r="G8" s="1548"/>
    </row>
    <row r="9" ht="47.25" spans="1:7">
      <c r="A9" s="1556" t="s">
        <v>1062</v>
      </c>
      <c r="B9" s="1558"/>
      <c r="C9" s="1558"/>
      <c r="D9" s="1558"/>
      <c r="E9" s="1548"/>
      <c r="F9" s="1548"/>
      <c r="G9" s="1548"/>
    </row>
    <row r="10" ht="110.25" spans="1:7">
      <c r="A10" s="1556" t="s">
        <v>1063</v>
      </c>
      <c r="B10" s="1558"/>
      <c r="C10" s="1558"/>
      <c r="D10" s="1558"/>
      <c r="E10" s="1548"/>
      <c r="F10" s="1548"/>
      <c r="G10" s="1548"/>
    </row>
    <row r="11" ht="94.5" spans="1:7">
      <c r="A11" s="1556" t="s">
        <v>1064</v>
      </c>
      <c r="B11" s="1558"/>
      <c r="C11" s="1558"/>
      <c r="D11" s="1558"/>
      <c r="E11" s="1548"/>
      <c r="F11" s="1548"/>
      <c r="G11" s="1548"/>
    </row>
    <row r="12" ht="63" spans="1:7">
      <c r="A12" s="1556" t="s">
        <v>1065</v>
      </c>
      <c r="B12" s="1558"/>
      <c r="C12" s="1558"/>
      <c r="D12" s="1558"/>
      <c r="E12" s="1548"/>
      <c r="F12" s="1548"/>
      <c r="G12" s="1548"/>
    </row>
    <row r="13" ht="78.75" spans="1:7">
      <c r="A13" s="1556" t="s">
        <v>1066</v>
      </c>
      <c r="B13" s="1559"/>
      <c r="C13" s="1559"/>
      <c r="D13" s="1559"/>
      <c r="E13" s="1548"/>
      <c r="F13" s="1548"/>
      <c r="G13" s="1548"/>
    </row>
    <row r="14" spans="1:7">
      <c r="A14" s="1548"/>
      <c r="B14" s="1548"/>
      <c r="C14" s="1548"/>
      <c r="D14" s="1548"/>
      <c r="E14" s="1548"/>
      <c r="F14" s="1548"/>
      <c r="G14" s="1548"/>
    </row>
    <row r="15" spans="1:7">
      <c r="A15" s="1548"/>
      <c r="B15" s="1548"/>
      <c r="C15" s="1548"/>
      <c r="D15" s="1548"/>
      <c r="E15" s="1548"/>
      <c r="F15" s="1548"/>
      <c r="G15" s="1548"/>
    </row>
    <row r="16" ht="15.75" spans="1:7">
      <c r="A16" s="1554" t="s">
        <v>1067</v>
      </c>
      <c r="B16" s="1554" t="s">
        <v>1068</v>
      </c>
      <c r="C16" s="1554" t="s">
        <v>1069</v>
      </c>
      <c r="D16" s="1548"/>
      <c r="E16" s="1548"/>
      <c r="F16" s="1548"/>
      <c r="G16" s="1548"/>
    </row>
    <row r="17" ht="165.75" customHeight="1" spans="1:7">
      <c r="A17" s="1560" t="s">
        <v>1070</v>
      </c>
      <c r="B17" s="1561" t="s">
        <v>1071</v>
      </c>
      <c r="C17" s="1561" t="s">
        <v>1072</v>
      </c>
      <c r="D17" s="1548"/>
      <c r="E17" s="1548"/>
      <c r="F17" s="1548"/>
      <c r="G17" s="1548"/>
    </row>
    <row r="18" ht="32.25" customHeight="1" spans="1:7">
      <c r="A18" s="1562" t="s">
        <v>1073</v>
      </c>
      <c r="B18" s="1562" t="s">
        <v>1074</v>
      </c>
      <c r="C18" s="1562" t="s">
        <v>1075</v>
      </c>
      <c r="D18" s="1548"/>
      <c r="E18" s="1548"/>
      <c r="F18" s="1548"/>
      <c r="G18" s="1548"/>
    </row>
    <row r="19" spans="1:7">
      <c r="A19" s="1548"/>
      <c r="B19" s="1548"/>
      <c r="C19" s="1548"/>
      <c r="D19" s="1548"/>
      <c r="E19" s="1548"/>
      <c r="F19" s="1548"/>
      <c r="G19" s="1548"/>
    </row>
    <row r="20" spans="1:7">
      <c r="A20" s="1548"/>
      <c r="B20" s="1548"/>
      <c r="C20" s="1548"/>
      <c r="D20" s="1548"/>
      <c r="E20" s="1548"/>
      <c r="F20" s="1548"/>
      <c r="G20" s="1548"/>
    </row>
    <row r="21" spans="1:7">
      <c r="A21" s="1548"/>
      <c r="B21" s="1548"/>
      <c r="C21" s="1548"/>
      <c r="D21" s="1548"/>
      <c r="E21" s="1548"/>
      <c r="F21" s="1548"/>
      <c r="G21" s="1548"/>
    </row>
    <row r="22" spans="1:7">
      <c r="A22" s="1548"/>
      <c r="B22" s="1548"/>
      <c r="C22" s="1548"/>
      <c r="D22" s="1548"/>
      <c r="E22" s="1548"/>
      <c r="F22" s="1548"/>
      <c r="G22" s="1548"/>
    </row>
    <row r="23" spans="1:7">
      <c r="A23" s="1548"/>
      <c r="B23" s="1548"/>
      <c r="C23" s="1548"/>
      <c r="D23" s="1548"/>
      <c r="E23" s="1548"/>
      <c r="F23" s="1548"/>
      <c r="G23" s="1548"/>
    </row>
    <row r="24" spans="1:7">
      <c r="A24" s="1548"/>
      <c r="B24" s="1548"/>
      <c r="C24" s="1548"/>
      <c r="D24" s="1548"/>
      <c r="E24" s="1548"/>
      <c r="F24" s="1548"/>
      <c r="G24" s="1548"/>
    </row>
    <row r="25" spans="1:7">
      <c r="A25" s="1548"/>
      <c r="B25" s="1548"/>
      <c r="C25" s="1548"/>
      <c r="D25" s="1548"/>
      <c r="E25" s="1548"/>
      <c r="F25" s="1548"/>
      <c r="G25" s="1548"/>
    </row>
    <row r="26" spans="1:7">
      <c r="A26" s="1548"/>
      <c r="B26" s="1548"/>
      <c r="C26" s="1548"/>
      <c r="D26" s="1548"/>
      <c r="E26" s="1548"/>
      <c r="F26" s="1548"/>
      <c r="G26" s="1548"/>
    </row>
    <row r="27" spans="1:7">
      <c r="A27" s="1548"/>
      <c r="B27" s="1548"/>
      <c r="C27" s="1548"/>
      <c r="D27" s="1548"/>
      <c r="E27" s="1548"/>
      <c r="F27" s="1548"/>
      <c r="G27" s="1548"/>
    </row>
    <row r="28" spans="1:7">
      <c r="A28" s="1548"/>
      <c r="B28" s="1548"/>
      <c r="C28" s="1548"/>
      <c r="D28" s="1548"/>
      <c r="E28" s="1548"/>
      <c r="F28" s="1548"/>
      <c r="G28" s="1548"/>
    </row>
    <row r="29" spans="1:7">
      <c r="A29" s="1548"/>
      <c r="B29" s="1548"/>
      <c r="C29" s="1548"/>
      <c r="D29" s="1548"/>
      <c r="E29" s="1548"/>
      <c r="F29" s="1548"/>
      <c r="G29" s="1548"/>
    </row>
    <row r="30" spans="1:7">
      <c r="A30" s="1548"/>
      <c r="B30" s="1548"/>
      <c r="C30" s="1548"/>
      <c r="D30" s="1548"/>
      <c r="E30" s="1548"/>
      <c r="F30" s="1548"/>
      <c r="G30" s="1548"/>
    </row>
    <row r="31" spans="1:7">
      <c r="A31" s="1548"/>
      <c r="B31" s="1548"/>
      <c r="C31" s="1548"/>
      <c r="D31" s="1548"/>
      <c r="E31" s="1548"/>
      <c r="F31" s="1548"/>
      <c r="G31" s="1548"/>
    </row>
    <row r="32" spans="1:7">
      <c r="A32" s="1548"/>
      <c r="B32" s="1548"/>
      <c r="C32" s="1548"/>
      <c r="D32" s="1548"/>
      <c r="E32" s="1548"/>
      <c r="F32" s="1548"/>
      <c r="G32" s="1548"/>
    </row>
    <row r="33" spans="1:7">
      <c r="A33" s="1548"/>
      <c r="B33" s="1548"/>
      <c r="C33" s="1548"/>
      <c r="D33" s="1548"/>
      <c r="E33" s="1548"/>
      <c r="F33" s="1548"/>
      <c r="G33" s="1548"/>
    </row>
    <row r="34" spans="1:7">
      <c r="A34" s="1548"/>
      <c r="B34" s="1548"/>
      <c r="C34" s="1548"/>
      <c r="D34" s="1548"/>
      <c r="E34" s="1548"/>
      <c r="F34" s="1548"/>
      <c r="G34" s="1548"/>
    </row>
    <row r="35" spans="1:7">
      <c r="A35" s="1548"/>
      <c r="B35" s="1548"/>
      <c r="C35" s="1548"/>
      <c r="D35" s="1548"/>
      <c r="E35" s="1548"/>
      <c r="F35" s="1548"/>
      <c r="G35" s="1548"/>
    </row>
    <row r="36" spans="1:7">
      <c r="A36" s="1548"/>
      <c r="B36" s="1548"/>
      <c r="C36" s="1548"/>
      <c r="D36" s="1548"/>
      <c r="E36" s="1548"/>
      <c r="F36" s="1548"/>
      <c r="G36" s="1548"/>
    </row>
    <row r="37" spans="1:7">
      <c r="A37" s="1548"/>
      <c r="B37" s="1548"/>
      <c r="C37" s="1548"/>
      <c r="D37" s="1548"/>
      <c r="E37" s="1548"/>
      <c r="F37" s="1548"/>
      <c r="G37" s="1548"/>
    </row>
    <row r="38" spans="1:7">
      <c r="A38" s="1548"/>
      <c r="B38" s="1548"/>
      <c r="C38" s="1548"/>
      <c r="D38" s="1548"/>
      <c r="E38" s="1548"/>
      <c r="F38" s="1548"/>
      <c r="G38" s="1548"/>
    </row>
    <row r="39" spans="1:7">
      <c r="A39" s="1548"/>
      <c r="B39" s="1548"/>
      <c r="C39" s="1548"/>
      <c r="D39" s="1548"/>
      <c r="E39" s="1548"/>
      <c r="F39" s="1548"/>
      <c r="G39" s="1548"/>
    </row>
    <row r="40" spans="1:7">
      <c r="A40" s="1548"/>
      <c r="B40" s="1548"/>
      <c r="C40" s="1548"/>
      <c r="D40" s="1548"/>
      <c r="E40" s="1548"/>
      <c r="F40" s="1548"/>
      <c r="G40" s="1548"/>
    </row>
    <row r="41" spans="1:7">
      <c r="A41" s="1548"/>
      <c r="B41" s="1548"/>
      <c r="C41" s="1548"/>
      <c r="D41" s="1548"/>
      <c r="E41" s="1548"/>
      <c r="F41" s="1548"/>
      <c r="G41" s="1548"/>
    </row>
    <row r="42" spans="1:7">
      <c r="A42" s="1548"/>
      <c r="B42" s="1548"/>
      <c r="C42" s="1548"/>
      <c r="D42" s="1548"/>
      <c r="E42" s="1548"/>
      <c r="F42" s="1548"/>
      <c r="G42" s="1548"/>
    </row>
    <row r="43" spans="1:7">
      <c r="A43" s="1548"/>
      <c r="B43" s="1548"/>
      <c r="C43" s="1548"/>
      <c r="D43" s="1548"/>
      <c r="E43" s="1548"/>
      <c r="F43" s="1548"/>
      <c r="G43" s="1548"/>
    </row>
    <row r="44" spans="1:7">
      <c r="A44" s="1548"/>
      <c r="B44" s="1548"/>
      <c r="C44" s="1548"/>
      <c r="D44" s="1548"/>
      <c r="E44" s="1548"/>
      <c r="F44" s="1548"/>
      <c r="G44" s="1548"/>
    </row>
    <row r="45" spans="1:7">
      <c r="A45" s="1548"/>
      <c r="B45" s="1548"/>
      <c r="C45" s="1548"/>
      <c r="D45" s="1548"/>
      <c r="E45" s="1548"/>
      <c r="F45" s="1548"/>
      <c r="G45" s="1548"/>
    </row>
    <row r="46" spans="1:7">
      <c r="A46" s="1548"/>
      <c r="B46" s="1548"/>
      <c r="C46" s="1548"/>
      <c r="D46" s="1548"/>
      <c r="E46" s="1548"/>
      <c r="F46" s="1548"/>
      <c r="G46" s="1548"/>
    </row>
    <row r="47" spans="1:7">
      <c r="A47" s="1548"/>
      <c r="B47" s="1548"/>
      <c r="C47" s="1548"/>
      <c r="D47" s="1548"/>
      <c r="E47" s="1548"/>
      <c r="F47" s="1548"/>
      <c r="G47" s="1548"/>
    </row>
    <row r="48" spans="1:7">
      <c r="A48" s="1548"/>
      <c r="B48" s="1548"/>
      <c r="C48" s="1548"/>
      <c r="D48" s="1548"/>
      <c r="E48" s="1548"/>
      <c r="F48" s="1548"/>
      <c r="G48" s="1548"/>
    </row>
    <row r="49" spans="1:7">
      <c r="A49" s="1548"/>
      <c r="B49" s="1548"/>
      <c r="C49" s="1548"/>
      <c r="D49" s="1548"/>
      <c r="E49" s="1548"/>
      <c r="F49" s="1548"/>
      <c r="G49" s="1548"/>
    </row>
    <row r="50" spans="1:7">
      <c r="A50" s="1548"/>
      <c r="B50" s="1548"/>
      <c r="C50" s="1548"/>
      <c r="D50" s="1548"/>
      <c r="E50" s="1548"/>
      <c r="F50" s="1548"/>
      <c r="G50" s="1548"/>
    </row>
    <row r="51" spans="1:7">
      <c r="A51" s="1548"/>
      <c r="B51" s="1548"/>
      <c r="C51" s="1548"/>
      <c r="D51" s="1548"/>
      <c r="E51" s="1548"/>
      <c r="F51" s="1548"/>
      <c r="G51" s="1548"/>
    </row>
    <row r="52" spans="1:7">
      <c r="A52" s="1548"/>
      <c r="B52" s="1548"/>
      <c r="C52" s="1548"/>
      <c r="D52" s="1548"/>
      <c r="E52" s="1548"/>
      <c r="F52" s="1548"/>
      <c r="G52" s="1548"/>
    </row>
    <row r="53" spans="1:7">
      <c r="A53" s="1548"/>
      <c r="B53" s="1548"/>
      <c r="C53" s="1548"/>
      <c r="D53" s="1548"/>
      <c r="E53" s="1548"/>
      <c r="F53" s="1548"/>
      <c r="G53" s="1548"/>
    </row>
    <row r="54" spans="1:7">
      <c r="A54" s="1548"/>
      <c r="B54" s="1548"/>
      <c r="C54" s="1548"/>
      <c r="D54" s="1548"/>
      <c r="E54" s="1548"/>
      <c r="F54" s="1548"/>
      <c r="G54" s="1548"/>
    </row>
    <row r="55" spans="1:7">
      <c r="A55" s="1548"/>
      <c r="B55" s="1548"/>
      <c r="C55" s="1548"/>
      <c r="D55" s="1548"/>
      <c r="E55" s="1548"/>
      <c r="F55" s="1548"/>
      <c r="G55" s="1548"/>
    </row>
    <row r="56" spans="1:7">
      <c r="A56" s="1548"/>
      <c r="B56" s="1548"/>
      <c r="C56" s="1548"/>
      <c r="D56" s="1548"/>
      <c r="E56" s="1548"/>
      <c r="F56" s="1548"/>
      <c r="G56" s="1548"/>
    </row>
    <row r="57" spans="1:7">
      <c r="A57" s="1548"/>
      <c r="B57" s="1548"/>
      <c r="C57" s="1548"/>
      <c r="D57" s="1548"/>
      <c r="E57" s="1548"/>
      <c r="F57" s="1548"/>
      <c r="G57" s="1548"/>
    </row>
    <row r="58" spans="1:7">
      <c r="A58" s="1548"/>
      <c r="B58" s="1548"/>
      <c r="C58" s="1548"/>
      <c r="D58" s="1548"/>
      <c r="E58" s="1548"/>
      <c r="F58" s="1548"/>
      <c r="G58" s="1548"/>
    </row>
    <row r="59" spans="1:7">
      <c r="A59" s="1548"/>
      <c r="B59" s="1548"/>
      <c r="C59" s="1548"/>
      <c r="D59" s="1548"/>
      <c r="E59" s="1548"/>
      <c r="F59" s="1548"/>
      <c r="G59" s="1548"/>
    </row>
    <row r="60" spans="1:7">
      <c r="A60" s="1548"/>
      <c r="B60" s="1548"/>
      <c r="C60" s="1548"/>
      <c r="D60" s="1548"/>
      <c r="E60" s="1548"/>
      <c r="F60" s="1548"/>
      <c r="G60" s="1548"/>
    </row>
    <row r="61" spans="1:7">
      <c r="A61" s="1548"/>
      <c r="B61" s="1548"/>
      <c r="C61" s="1548"/>
      <c r="D61" s="1548"/>
      <c r="E61" s="1548"/>
      <c r="F61" s="1548"/>
      <c r="G61" s="1548"/>
    </row>
    <row r="62" spans="1:7">
      <c r="A62" s="1548"/>
      <c r="B62" s="1548"/>
      <c r="C62" s="1548"/>
      <c r="D62" s="1548"/>
      <c r="E62" s="1548"/>
      <c r="F62" s="1548"/>
      <c r="G62" s="1548"/>
    </row>
    <row r="63" spans="1:7">
      <c r="A63" s="1548"/>
      <c r="B63" s="1548"/>
      <c r="C63" s="1548"/>
      <c r="D63" s="1548"/>
      <c r="E63" s="1548"/>
      <c r="F63" s="1548"/>
      <c r="G63" s="1548"/>
    </row>
    <row r="64" spans="1:7">
      <c r="A64" s="1548"/>
      <c r="B64" s="1548"/>
      <c r="C64" s="1548"/>
      <c r="D64" s="1548"/>
      <c r="E64" s="1548"/>
      <c r="F64" s="1548"/>
      <c r="G64" s="1548"/>
    </row>
    <row r="65" spans="1:7">
      <c r="A65" s="1548"/>
      <c r="B65" s="1548"/>
      <c r="C65" s="1548"/>
      <c r="D65" s="1548"/>
      <c r="E65" s="1548"/>
      <c r="F65" s="1548"/>
      <c r="G65" s="1548"/>
    </row>
    <row r="66" spans="1:7">
      <c r="A66" s="1548"/>
      <c r="B66" s="1548"/>
      <c r="C66" s="1548"/>
      <c r="D66" s="1548"/>
      <c r="E66" s="1548"/>
      <c r="F66" s="1548"/>
      <c r="G66" s="1548"/>
    </row>
    <row r="67" spans="1:7">
      <c r="A67" s="1548"/>
      <c r="B67" s="1548"/>
      <c r="C67" s="1548"/>
      <c r="D67" s="1548"/>
      <c r="E67" s="1548"/>
      <c r="F67" s="1548"/>
      <c r="G67" s="1548"/>
    </row>
    <row r="68" spans="1:7">
      <c r="A68" s="1548"/>
      <c r="B68" s="1548"/>
      <c r="C68" s="1548"/>
      <c r="D68" s="1548"/>
      <c r="E68" s="1548"/>
      <c r="F68" s="1548"/>
      <c r="G68" s="1548"/>
    </row>
    <row r="69" spans="1:7">
      <c r="A69" s="1548"/>
      <c r="B69" s="1548"/>
      <c r="C69" s="1548"/>
      <c r="D69" s="1548"/>
      <c r="E69" s="1548"/>
      <c r="F69" s="1548"/>
      <c r="G69" s="1548"/>
    </row>
    <row r="70" spans="1:7">
      <c r="A70" s="1548"/>
      <c r="B70" s="1548"/>
      <c r="C70" s="1548"/>
      <c r="D70" s="1548"/>
      <c r="E70" s="1548"/>
      <c r="F70" s="1548"/>
      <c r="G70" s="1548"/>
    </row>
    <row r="71" spans="1:6">
      <c r="A71" s="1548"/>
      <c r="B71" s="1548"/>
      <c r="C71" s="1548"/>
      <c r="D71" s="1548"/>
      <c r="E71" s="1548"/>
      <c r="F71" s="1548"/>
    </row>
    <row r="72" spans="1:6">
      <c r="A72" s="1548"/>
      <c r="B72" s="1548"/>
      <c r="C72" s="1548"/>
      <c r="D72" s="1548"/>
      <c r="E72" s="1548"/>
      <c r="F72" s="1548"/>
    </row>
  </sheetData>
  <mergeCells count="7">
    <mergeCell ref="A1:D1"/>
    <mergeCell ref="A3:B3"/>
    <mergeCell ref="A4:D4"/>
    <mergeCell ref="B5:D5"/>
    <mergeCell ref="B7:B13"/>
    <mergeCell ref="C7:C13"/>
    <mergeCell ref="D7:D13"/>
  </mergeCells>
  <pageMargins left="0.7" right="0.7" top="0.75" bottom="0.75" header="0.3" footer="0.3"/>
  <pageSetup paperSize="1" scale="45" orientation="portrait"/>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4"/>
  </sheetPr>
  <dimension ref="A1:F80"/>
  <sheetViews>
    <sheetView view="pageBreakPreview" zoomScale="70" zoomScaleNormal="100" topLeftCell="A7" workbookViewId="0">
      <selection activeCell="N11" sqref="N11"/>
    </sheetView>
  </sheetViews>
  <sheetFormatPr defaultColWidth="11.4285714285714" defaultRowHeight="12.75" outlineLevelCol="5"/>
  <cols>
    <col min="1" max="1" width="41.1428571428571" style="1526" customWidth="1"/>
    <col min="2" max="2" width="45" style="1526" customWidth="1"/>
    <col min="3" max="3" width="69.5714285714286" style="1526" customWidth="1"/>
    <col min="4" max="4" width="22.5714285714286" style="1526" customWidth="1"/>
    <col min="5" max="16384" width="11.4285714285714" style="1526"/>
  </cols>
  <sheetData>
    <row r="1" ht="24.75" customHeight="1" spans="1:6">
      <c r="A1" s="1527" t="s">
        <v>1076</v>
      </c>
      <c r="B1" s="1528"/>
      <c r="C1" s="1528"/>
      <c r="D1" s="1529" t="s">
        <v>54</v>
      </c>
      <c r="E1" s="1240"/>
      <c r="F1" s="1240"/>
    </row>
    <row r="2" ht="16.5" spans="1:6">
      <c r="A2" s="1530"/>
      <c r="B2" s="1530"/>
      <c r="C2" s="1530"/>
      <c r="D2" s="1530"/>
      <c r="E2" s="1240"/>
      <c r="F2" s="1240"/>
    </row>
    <row r="3" ht="16.5" spans="1:6">
      <c r="A3" s="1531" t="s">
        <v>961</v>
      </c>
      <c r="B3" s="1532"/>
      <c r="C3" s="1530"/>
      <c r="D3" s="1530"/>
      <c r="E3" s="1240"/>
      <c r="F3" s="1240"/>
    </row>
    <row r="4" ht="48.75" customHeight="1" spans="1:6">
      <c r="A4" s="1263" t="s">
        <v>1077</v>
      </c>
      <c r="B4" s="1264"/>
      <c r="C4" s="1264"/>
      <c r="D4" s="1264"/>
      <c r="E4" s="1240"/>
      <c r="F4" s="1240"/>
    </row>
    <row r="5" ht="51" customHeight="1" spans="1:6">
      <c r="A5" s="1533" t="s">
        <v>1078</v>
      </c>
      <c r="B5" s="1534" t="s">
        <v>981</v>
      </c>
      <c r="C5" s="1535"/>
      <c r="D5" s="1535"/>
      <c r="E5" s="1240"/>
      <c r="F5" s="1240"/>
    </row>
    <row r="6" ht="81" customHeight="1" spans="1:6">
      <c r="A6" s="1536" t="s">
        <v>1079</v>
      </c>
      <c r="B6" s="1537" t="s">
        <v>1080</v>
      </c>
      <c r="C6" s="1537" t="s">
        <v>1081</v>
      </c>
      <c r="D6" s="1537" t="s">
        <v>1082</v>
      </c>
      <c r="E6" s="1240"/>
      <c r="F6" s="1240"/>
    </row>
    <row r="7" ht="144" customHeight="1" spans="1:6">
      <c r="A7" s="1538" t="s">
        <v>1083</v>
      </c>
      <c r="B7" s="1539" t="s">
        <v>1084</v>
      </c>
      <c r="C7" s="1540" t="s">
        <v>1085</v>
      </c>
      <c r="D7" s="1540" t="s">
        <v>1060</v>
      </c>
      <c r="E7" s="1240"/>
      <c r="F7" s="1240"/>
    </row>
    <row r="8" ht="148.5" customHeight="1" spans="1:6">
      <c r="A8" s="1538" t="s">
        <v>1086</v>
      </c>
      <c r="B8" s="1541"/>
      <c r="C8" s="1540"/>
      <c r="D8" s="1540"/>
      <c r="E8" s="1240"/>
      <c r="F8" s="1240"/>
    </row>
    <row r="9" ht="105" spans="1:6">
      <c r="A9" s="1542" t="s">
        <v>1087</v>
      </c>
      <c r="B9" s="1543" t="s">
        <v>952</v>
      </c>
      <c r="C9" s="1540"/>
      <c r="D9" s="1540"/>
      <c r="E9" s="1240"/>
      <c r="F9" s="1240"/>
    </row>
    <row r="10" ht="60" spans="1:6">
      <c r="A10" s="1538" t="s">
        <v>1088</v>
      </c>
      <c r="B10" s="1544" t="s">
        <v>952</v>
      </c>
      <c r="C10" s="1540"/>
      <c r="D10" s="1540"/>
      <c r="E10" s="1240"/>
      <c r="F10" s="1240"/>
    </row>
    <row r="11" ht="75" spans="1:6">
      <c r="A11" s="1542" t="s">
        <v>1089</v>
      </c>
      <c r="B11" s="1544" t="s">
        <v>952</v>
      </c>
      <c r="C11" s="1540"/>
      <c r="D11" s="1540"/>
      <c r="E11" s="1240"/>
      <c r="F11" s="1240"/>
    </row>
    <row r="12" ht="60" spans="1:6">
      <c r="A12" s="1538" t="s">
        <v>1090</v>
      </c>
      <c r="B12" s="1544" t="s">
        <v>952</v>
      </c>
      <c r="C12" s="1540"/>
      <c r="D12" s="1540"/>
      <c r="E12" s="1240"/>
      <c r="F12" s="1240"/>
    </row>
    <row r="13" ht="75" spans="1:6">
      <c r="A13" s="1545" t="s">
        <v>1091</v>
      </c>
      <c r="B13" s="1544" t="s">
        <v>954</v>
      </c>
      <c r="C13" s="1540"/>
      <c r="D13" s="1540"/>
      <c r="E13" s="1240"/>
      <c r="F13" s="1240"/>
    </row>
    <row r="14" ht="75" spans="1:6">
      <c r="A14" s="1542" t="s">
        <v>1092</v>
      </c>
      <c r="B14" s="1544" t="s">
        <v>955</v>
      </c>
      <c r="C14" s="1540"/>
      <c r="D14" s="1540"/>
      <c r="E14" s="1240"/>
      <c r="F14" s="1240"/>
    </row>
    <row r="15" ht="75" spans="1:6">
      <c r="A15" s="1538" t="s">
        <v>1093</v>
      </c>
      <c r="B15" s="1544" t="s">
        <v>955</v>
      </c>
      <c r="C15" s="1540"/>
      <c r="D15" s="1540"/>
      <c r="E15" s="1240"/>
      <c r="F15" s="1240"/>
    </row>
    <row r="16" ht="105" spans="1:6">
      <c r="A16" s="1542" t="s">
        <v>1094</v>
      </c>
      <c r="B16" s="1543" t="s">
        <v>955</v>
      </c>
      <c r="C16" s="1540"/>
      <c r="D16" s="1540"/>
      <c r="E16" s="1240"/>
      <c r="F16" s="1240"/>
    </row>
    <row r="17" ht="105" spans="1:6">
      <c r="A17" s="1538" t="s">
        <v>1095</v>
      </c>
      <c r="B17" s="1543" t="s">
        <v>1096</v>
      </c>
      <c r="C17" s="1540"/>
      <c r="D17" s="1540"/>
      <c r="E17" s="1240"/>
      <c r="F17" s="1240"/>
    </row>
    <row r="18" ht="105" spans="1:6">
      <c r="A18" s="1542" t="s">
        <v>1097</v>
      </c>
      <c r="B18" s="1544" t="s">
        <v>951</v>
      </c>
      <c r="C18" s="1540"/>
      <c r="D18" s="1540"/>
      <c r="E18" s="1240"/>
      <c r="F18" s="1240"/>
    </row>
    <row r="19" ht="90" spans="1:6">
      <c r="A19" s="1542" t="s">
        <v>1098</v>
      </c>
      <c r="B19" s="1543" t="s">
        <v>956</v>
      </c>
      <c r="C19" s="1540"/>
      <c r="D19" s="1540"/>
      <c r="E19" s="1240"/>
      <c r="F19" s="1240"/>
    </row>
    <row r="20" ht="75" spans="1:6">
      <c r="A20" s="1538" t="s">
        <v>1099</v>
      </c>
      <c r="B20" s="1544" t="s">
        <v>954</v>
      </c>
      <c r="C20" s="1540"/>
      <c r="D20" s="1540"/>
      <c r="E20" s="1240"/>
      <c r="F20" s="1240"/>
    </row>
    <row r="21" ht="75" spans="1:6">
      <c r="A21" s="1538" t="s">
        <v>1100</v>
      </c>
      <c r="B21" s="1544" t="s">
        <v>954</v>
      </c>
      <c r="C21" s="1540"/>
      <c r="D21" s="1540"/>
      <c r="E21" s="1240"/>
      <c r="F21" s="1240"/>
    </row>
    <row r="22" ht="75" spans="1:6">
      <c r="A22" s="1538" t="s">
        <v>1101</v>
      </c>
      <c r="B22" s="1544" t="s">
        <v>954</v>
      </c>
      <c r="C22" s="1540"/>
      <c r="D22" s="1540"/>
      <c r="E22" s="1240"/>
      <c r="F22" s="1240"/>
    </row>
    <row r="23" ht="120" spans="1:6">
      <c r="A23" s="1538" t="s">
        <v>1102</v>
      </c>
      <c r="B23" s="1544" t="s">
        <v>1103</v>
      </c>
      <c r="C23" s="1540"/>
      <c r="D23" s="1540"/>
      <c r="E23" s="1240"/>
      <c r="F23" s="1240"/>
    </row>
    <row r="24" ht="60" spans="1:6">
      <c r="A24" s="1538" t="s">
        <v>1104</v>
      </c>
      <c r="B24" s="1543" t="s">
        <v>957</v>
      </c>
      <c r="C24" s="1540"/>
      <c r="D24" s="1540"/>
      <c r="E24" s="1240"/>
      <c r="F24" s="1240"/>
    </row>
    <row r="25" ht="15" spans="1:6">
      <c r="A25" s="1538"/>
      <c r="B25" s="1544"/>
      <c r="C25" s="1540"/>
      <c r="D25" s="1540"/>
      <c r="E25" s="1240"/>
      <c r="F25" s="1240"/>
    </row>
    <row r="26" customHeight="1" spans="1:6">
      <c r="A26" s="1240"/>
      <c r="B26" s="1240"/>
      <c r="C26" s="1240"/>
      <c r="D26" s="1546"/>
      <c r="E26" s="1240"/>
      <c r="F26" s="1240"/>
    </row>
    <row r="27" spans="1:6">
      <c r="A27" s="1240"/>
      <c r="B27" s="1240"/>
      <c r="C27" s="1240"/>
      <c r="D27" s="1240"/>
      <c r="E27" s="1240"/>
      <c r="F27" s="1240"/>
    </row>
    <row r="28" spans="1:6">
      <c r="A28" s="1240"/>
      <c r="B28" s="1240"/>
      <c r="C28" s="1240"/>
      <c r="D28" s="1240"/>
      <c r="E28" s="1240"/>
      <c r="F28" s="1240"/>
    </row>
    <row r="29" spans="1:6">
      <c r="A29" s="1240"/>
      <c r="B29" s="1240"/>
      <c r="C29" s="1240"/>
      <c r="D29" s="1240"/>
      <c r="E29" s="1240"/>
      <c r="F29" s="1240"/>
    </row>
    <row r="30" spans="1:6">
      <c r="A30" s="1240"/>
      <c r="B30" s="1240"/>
      <c r="C30" s="1240"/>
      <c r="D30" s="1240"/>
      <c r="E30" s="1240"/>
      <c r="F30" s="1240"/>
    </row>
    <row r="31" spans="1:6">
      <c r="A31" s="1240"/>
      <c r="B31" s="1240"/>
      <c r="C31" s="1240"/>
      <c r="D31" s="1240"/>
      <c r="E31" s="1240"/>
      <c r="F31" s="1240"/>
    </row>
    <row r="32" spans="1:6">
      <c r="A32" s="1240"/>
      <c r="B32" s="1240"/>
      <c r="C32" s="1240"/>
      <c r="D32" s="1240"/>
      <c r="E32" s="1240"/>
      <c r="F32" s="1240"/>
    </row>
    <row r="33" spans="1:6">
      <c r="A33" s="1240"/>
      <c r="B33" s="1240"/>
      <c r="C33" s="1240"/>
      <c r="D33" s="1240"/>
      <c r="E33" s="1240"/>
      <c r="F33" s="1240"/>
    </row>
    <row r="34" spans="1:6">
      <c r="A34" s="1240"/>
      <c r="B34" s="1240"/>
      <c r="C34" s="1240"/>
      <c r="D34" s="1240"/>
      <c r="E34" s="1240"/>
      <c r="F34" s="1240"/>
    </row>
    <row r="35" spans="1:6">
      <c r="A35" s="1240"/>
      <c r="B35" s="1240"/>
      <c r="C35" s="1240"/>
      <c r="D35" s="1240"/>
      <c r="E35" s="1240"/>
      <c r="F35" s="1240"/>
    </row>
    <row r="36" spans="1:6">
      <c r="A36" s="1240"/>
      <c r="B36" s="1240"/>
      <c r="C36" s="1240"/>
      <c r="D36" s="1240"/>
      <c r="E36" s="1240"/>
      <c r="F36" s="1240"/>
    </row>
    <row r="37" spans="1:6">
      <c r="A37" s="1240"/>
      <c r="B37" s="1240"/>
      <c r="C37" s="1240"/>
      <c r="D37" s="1240"/>
      <c r="E37" s="1240"/>
      <c r="F37" s="1240"/>
    </row>
    <row r="38" spans="1:6">
      <c r="A38" s="1240"/>
      <c r="B38" s="1240"/>
      <c r="C38" s="1240"/>
      <c r="D38" s="1240"/>
      <c r="E38" s="1240"/>
      <c r="F38" s="1240"/>
    </row>
    <row r="39" spans="1:6">
      <c r="A39" s="1240"/>
      <c r="B39" s="1240"/>
      <c r="C39" s="1240"/>
      <c r="D39" s="1240"/>
      <c r="E39" s="1240"/>
      <c r="F39" s="1240"/>
    </row>
    <row r="40" spans="1:6">
      <c r="A40" s="1240"/>
      <c r="B40" s="1240"/>
      <c r="C40" s="1240"/>
      <c r="D40" s="1240"/>
      <c r="E40" s="1240"/>
      <c r="F40" s="1240"/>
    </row>
    <row r="41" spans="1:6">
      <c r="A41" s="1240"/>
      <c r="B41" s="1240"/>
      <c r="C41" s="1240"/>
      <c r="D41" s="1240"/>
      <c r="E41" s="1240"/>
      <c r="F41" s="1240"/>
    </row>
    <row r="42" spans="1:6">
      <c r="A42" s="1240"/>
      <c r="B42" s="1240"/>
      <c r="C42" s="1240"/>
      <c r="D42" s="1240"/>
      <c r="E42" s="1240"/>
      <c r="F42" s="1240"/>
    </row>
    <row r="43" spans="1:6">
      <c r="A43" s="1240"/>
      <c r="B43" s="1240"/>
      <c r="C43" s="1240"/>
      <c r="D43" s="1240"/>
      <c r="E43" s="1240"/>
      <c r="F43" s="1240"/>
    </row>
    <row r="44" spans="1:6">
      <c r="A44" s="1240"/>
      <c r="B44" s="1240"/>
      <c r="C44" s="1240"/>
      <c r="D44" s="1240"/>
      <c r="E44" s="1240"/>
      <c r="F44" s="1240"/>
    </row>
    <row r="45" spans="1:6">
      <c r="A45" s="1240"/>
      <c r="B45" s="1240"/>
      <c r="C45" s="1240"/>
      <c r="D45" s="1240"/>
      <c r="E45" s="1240"/>
      <c r="F45" s="1240"/>
    </row>
    <row r="46" spans="1:6">
      <c r="A46" s="1240"/>
      <c r="B46" s="1240"/>
      <c r="C46" s="1240"/>
      <c r="D46" s="1240"/>
      <c r="E46" s="1240"/>
      <c r="F46" s="1240"/>
    </row>
    <row r="47" spans="1:6">
      <c r="A47" s="1240"/>
      <c r="B47" s="1240"/>
      <c r="C47" s="1240"/>
      <c r="D47" s="1240"/>
      <c r="E47" s="1240"/>
      <c r="F47" s="1240"/>
    </row>
    <row r="48" spans="1:6">
      <c r="A48" s="1240"/>
      <c r="B48" s="1240"/>
      <c r="C48" s="1240"/>
      <c r="D48" s="1240"/>
      <c r="E48" s="1240"/>
      <c r="F48" s="1240"/>
    </row>
    <row r="49" spans="1:6">
      <c r="A49" s="1240"/>
      <c r="B49" s="1240"/>
      <c r="C49" s="1240"/>
      <c r="D49" s="1240"/>
      <c r="E49" s="1240"/>
      <c r="F49" s="1240"/>
    </row>
    <row r="50" spans="1:6">
      <c r="A50" s="1240"/>
      <c r="B50" s="1240"/>
      <c r="C50" s="1240"/>
      <c r="D50" s="1240"/>
      <c r="E50" s="1240"/>
      <c r="F50" s="1240"/>
    </row>
    <row r="51" spans="1:6">
      <c r="A51" s="1240"/>
      <c r="B51" s="1240"/>
      <c r="C51" s="1240"/>
      <c r="D51" s="1240"/>
      <c r="E51" s="1240"/>
      <c r="F51" s="1240"/>
    </row>
    <row r="52" spans="1:6">
      <c r="A52" s="1240"/>
      <c r="B52" s="1240"/>
      <c r="C52" s="1240"/>
      <c r="D52" s="1240"/>
      <c r="E52" s="1240"/>
      <c r="F52" s="1240"/>
    </row>
    <row r="53" spans="1:6">
      <c r="A53" s="1240"/>
      <c r="B53" s="1240"/>
      <c r="C53" s="1240"/>
      <c r="D53" s="1240"/>
      <c r="E53" s="1240"/>
      <c r="F53" s="1240"/>
    </row>
    <row r="54" spans="1:6">
      <c r="A54" s="1240"/>
      <c r="B54" s="1240"/>
      <c r="C54" s="1240"/>
      <c r="D54" s="1240"/>
      <c r="E54" s="1240"/>
      <c r="F54" s="1240"/>
    </row>
    <row r="55" spans="1:6">
      <c r="A55" s="1240"/>
      <c r="B55" s="1240"/>
      <c r="C55" s="1240"/>
      <c r="D55" s="1240"/>
      <c r="E55" s="1240"/>
      <c r="F55" s="1240"/>
    </row>
    <row r="56" spans="1:6">
      <c r="A56" s="1240"/>
      <c r="B56" s="1240"/>
      <c r="C56" s="1240"/>
      <c r="D56" s="1240"/>
      <c r="E56" s="1240"/>
      <c r="F56" s="1240"/>
    </row>
    <row r="57" spans="1:6">
      <c r="A57" s="1240"/>
      <c r="B57" s="1240"/>
      <c r="C57" s="1240"/>
      <c r="D57" s="1240"/>
      <c r="E57" s="1240"/>
      <c r="F57" s="1240"/>
    </row>
    <row r="58" spans="1:6">
      <c r="A58" s="1240"/>
      <c r="B58" s="1240"/>
      <c r="C58" s="1240"/>
      <c r="D58" s="1240"/>
      <c r="E58" s="1240"/>
      <c r="F58" s="1240"/>
    </row>
    <row r="59" spans="1:6">
      <c r="A59" s="1240"/>
      <c r="B59" s="1240"/>
      <c r="C59" s="1240"/>
      <c r="D59" s="1240"/>
      <c r="E59" s="1240"/>
      <c r="F59" s="1240"/>
    </row>
    <row r="60" spans="1:6">
      <c r="A60" s="1240"/>
      <c r="B60" s="1240"/>
      <c r="C60" s="1240"/>
      <c r="D60" s="1240"/>
      <c r="E60" s="1240"/>
      <c r="F60" s="1240"/>
    </row>
    <row r="61" spans="1:6">
      <c r="A61" s="1240"/>
      <c r="B61" s="1240"/>
      <c r="C61" s="1240"/>
      <c r="D61" s="1240"/>
      <c r="E61" s="1240"/>
      <c r="F61" s="1240"/>
    </row>
    <row r="62" spans="1:6">
      <c r="A62" s="1240"/>
      <c r="B62" s="1240"/>
      <c r="C62" s="1240"/>
      <c r="D62" s="1240"/>
      <c r="E62" s="1240"/>
      <c r="F62" s="1240"/>
    </row>
    <row r="63" spans="1:6">
      <c r="A63" s="1240"/>
      <c r="B63" s="1240"/>
      <c r="C63" s="1240"/>
      <c r="D63" s="1240"/>
      <c r="E63" s="1240"/>
      <c r="F63" s="1240"/>
    </row>
    <row r="64" spans="1:6">
      <c r="A64" s="1240"/>
      <c r="B64" s="1240"/>
      <c r="C64" s="1240"/>
      <c r="D64" s="1240"/>
      <c r="E64" s="1240"/>
      <c r="F64" s="1240"/>
    </row>
    <row r="65" spans="1:6">
      <c r="A65" s="1240"/>
      <c r="B65" s="1240"/>
      <c r="C65" s="1240"/>
      <c r="D65" s="1240"/>
      <c r="E65" s="1240"/>
      <c r="F65" s="1240"/>
    </row>
    <row r="66" spans="1:6">
      <c r="A66" s="1240"/>
      <c r="B66" s="1240"/>
      <c r="C66" s="1240"/>
      <c r="D66" s="1240"/>
      <c r="E66" s="1240"/>
      <c r="F66" s="1240"/>
    </row>
    <row r="67" spans="1:6">
      <c r="A67" s="1240"/>
      <c r="B67" s="1240"/>
      <c r="C67" s="1240"/>
      <c r="D67" s="1240"/>
      <c r="E67" s="1240"/>
      <c r="F67" s="1240"/>
    </row>
    <row r="68" spans="1:6">
      <c r="A68" s="1240"/>
      <c r="B68" s="1240"/>
      <c r="C68" s="1240"/>
      <c r="D68" s="1240"/>
      <c r="E68" s="1240"/>
      <c r="F68" s="1240"/>
    </row>
    <row r="69" spans="1:6">
      <c r="A69" s="1240"/>
      <c r="B69" s="1240"/>
      <c r="C69" s="1240"/>
      <c r="D69" s="1240"/>
      <c r="E69" s="1240"/>
      <c r="F69" s="1240"/>
    </row>
    <row r="70" spans="1:6">
      <c r="A70" s="1240"/>
      <c r="B70" s="1240"/>
      <c r="C70" s="1240"/>
      <c r="D70" s="1240"/>
      <c r="E70" s="1240"/>
      <c r="F70" s="1240"/>
    </row>
    <row r="71" spans="1:6">
      <c r="A71" s="1240"/>
      <c r="B71" s="1240"/>
      <c r="C71" s="1240"/>
      <c r="D71" s="1240"/>
      <c r="E71" s="1240"/>
      <c r="F71" s="1240"/>
    </row>
    <row r="72" spans="1:6">
      <c r="A72" s="1240"/>
      <c r="B72" s="1240"/>
      <c r="C72" s="1240"/>
      <c r="D72" s="1240"/>
      <c r="E72" s="1240"/>
      <c r="F72" s="1240"/>
    </row>
    <row r="73" spans="1:6">
      <c r="A73" s="1240"/>
      <c r="B73" s="1240"/>
      <c r="C73" s="1240"/>
      <c r="D73" s="1240"/>
      <c r="E73" s="1240"/>
      <c r="F73" s="1240"/>
    </row>
    <row r="74" spans="1:6">
      <c r="A74" s="1240"/>
      <c r="B74" s="1240"/>
      <c r="C74" s="1240"/>
      <c r="D74" s="1240"/>
      <c r="E74" s="1240"/>
      <c r="F74" s="1240"/>
    </row>
    <row r="75" spans="1:6">
      <c r="A75" s="1240"/>
      <c r="B75" s="1240"/>
      <c r="C75" s="1240"/>
      <c r="D75" s="1240"/>
      <c r="E75" s="1240"/>
      <c r="F75" s="1240"/>
    </row>
    <row r="76" spans="1:6">
      <c r="A76" s="1240"/>
      <c r="B76" s="1240"/>
      <c r="C76" s="1240"/>
      <c r="D76" s="1240"/>
      <c r="E76" s="1240"/>
      <c r="F76" s="1240"/>
    </row>
    <row r="77" spans="1:6">
      <c r="A77" s="1240"/>
      <c r="B77" s="1240"/>
      <c r="C77" s="1240"/>
      <c r="D77" s="1240"/>
      <c r="E77" s="1240"/>
      <c r="F77" s="1240"/>
    </row>
    <row r="78" spans="1:6">
      <c r="A78" s="1240"/>
      <c r="B78" s="1240"/>
      <c r="C78" s="1240"/>
      <c r="D78" s="1240"/>
      <c r="E78" s="1240"/>
      <c r="F78" s="1240"/>
    </row>
    <row r="79" spans="1:6">
      <c r="A79" s="1240"/>
      <c r="B79" s="1240"/>
      <c r="C79" s="1240"/>
      <c r="D79" s="1240"/>
      <c r="E79" s="1240"/>
      <c r="F79" s="1240"/>
    </row>
    <row r="80" spans="1:5">
      <c r="A80" s="1240"/>
      <c r="B80" s="1240"/>
      <c r="C80" s="1240"/>
      <c r="D80" s="1240"/>
      <c r="E80" s="1240"/>
    </row>
  </sheetData>
  <mergeCells count="7">
    <mergeCell ref="A1:C1"/>
    <mergeCell ref="A3:B3"/>
    <mergeCell ref="A4:D4"/>
    <mergeCell ref="B5:D5"/>
    <mergeCell ref="B7:B8"/>
    <mergeCell ref="C7:C25"/>
    <mergeCell ref="D7:D25"/>
  </mergeCells>
  <pageMargins left="0.7" right="0.7" top="0.75" bottom="0.75" header="0.3" footer="0.3"/>
  <pageSetup paperSize="1" scale="37" orientation="portrait"/>
  <headerFooter/>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Hoja17">
    <tabColor theme="4"/>
  </sheetPr>
  <dimension ref="A1:R21"/>
  <sheetViews>
    <sheetView view="pageBreakPreview" zoomScale="85" zoomScaleNormal="80" topLeftCell="A9" workbookViewId="0">
      <selection activeCell="N11" sqref="B11:Q11"/>
    </sheetView>
  </sheetViews>
  <sheetFormatPr defaultColWidth="11.4285714285714" defaultRowHeight="14.25"/>
  <cols>
    <col min="1" max="1" width="17.5714285714286" style="1471" customWidth="1"/>
    <col min="2" max="2" width="38.8571428571429" style="1471" customWidth="1"/>
    <col min="3" max="3" width="55.8571428571429" style="1471" customWidth="1"/>
    <col min="4" max="4" width="17.5714285714286" style="1471" customWidth="1"/>
    <col min="5" max="5" width="16.1428571428571" style="1471" customWidth="1"/>
    <col min="6" max="6" width="16.4285714285714" style="1471" customWidth="1"/>
    <col min="7" max="7" width="27.5714285714286" style="1471" customWidth="1"/>
    <col min="8" max="8" width="5.85714285714286" style="1471" customWidth="1"/>
    <col min="9" max="9" width="11" style="1471" customWidth="1"/>
    <col min="10" max="10" width="11.1428571428571" style="1471" customWidth="1"/>
    <col min="11" max="11" width="16.4285714285714" style="1471" customWidth="1"/>
    <col min="12" max="12" width="10.2857142857143" style="1471" customWidth="1"/>
    <col min="13" max="13" width="12" style="1471" customWidth="1"/>
    <col min="14" max="14" width="12.2857142857143" style="1471" customWidth="1"/>
    <col min="15" max="15" width="15.4285714285714" style="1471" customWidth="1"/>
    <col min="16" max="16" width="14" style="1472" customWidth="1"/>
    <col min="17" max="17" width="17.2857142857143" style="1472" customWidth="1"/>
    <col min="18" max="18" width="21.1428571428571" style="1471" customWidth="1"/>
    <col min="19" max="16384" width="11.4285714285714" style="1472"/>
  </cols>
  <sheetData>
    <row r="1" ht="29.25" customHeight="1" spans="1:18">
      <c r="A1" s="1473" t="s">
        <v>1105</v>
      </c>
      <c r="B1" s="1474"/>
      <c r="C1" s="1474"/>
      <c r="D1" s="1474"/>
      <c r="E1" s="1474"/>
      <c r="F1" s="1474"/>
      <c r="G1" s="1474"/>
      <c r="H1" s="1474"/>
      <c r="I1" s="1474"/>
      <c r="J1" s="1474"/>
      <c r="K1" s="1474"/>
      <c r="L1" s="1474"/>
      <c r="M1" s="1474"/>
      <c r="N1" s="1474"/>
      <c r="O1" s="1474"/>
      <c r="P1" s="1474"/>
      <c r="Q1" s="1519" t="s">
        <v>56</v>
      </c>
      <c r="R1" s="1472"/>
    </row>
    <row r="2" ht="20.25" customHeight="1" spans="1:18">
      <c r="A2" s="1475"/>
      <c r="B2" s="1475"/>
      <c r="C2" s="1475"/>
      <c r="D2" s="1475"/>
      <c r="E2" s="1475"/>
      <c r="F2" s="1475"/>
      <c r="G2" s="1476"/>
      <c r="H2" s="1475"/>
      <c r="I2" s="1475"/>
      <c r="J2" s="1475"/>
      <c r="K2" s="1510"/>
      <c r="L2" s="1510"/>
      <c r="M2" s="1510"/>
      <c r="N2" s="1510"/>
      <c r="O2" s="1510"/>
      <c r="P2" s="1510"/>
      <c r="Q2" s="1510"/>
      <c r="R2" s="1520"/>
    </row>
    <row r="3" ht="26.25" customHeight="1" spans="1:18">
      <c r="A3" s="1477" t="s">
        <v>1106</v>
      </c>
      <c r="B3" s="1478"/>
      <c r="C3" s="1478"/>
      <c r="D3" s="1478"/>
      <c r="E3" s="1478"/>
      <c r="F3" s="1479"/>
      <c r="G3" s="1477" t="s">
        <v>1107</v>
      </c>
      <c r="H3" s="1480"/>
      <c r="I3" s="1480"/>
      <c r="J3" s="1480"/>
      <c r="K3" s="1511" t="s">
        <v>1108</v>
      </c>
      <c r="L3" s="1480" t="s">
        <v>1109</v>
      </c>
      <c r="M3" s="1480"/>
      <c r="N3" s="1480"/>
      <c r="O3" s="1511" t="s">
        <v>1110</v>
      </c>
      <c r="P3" s="1480" t="s">
        <v>1111</v>
      </c>
      <c r="Q3" s="1479"/>
      <c r="R3" s="1472"/>
    </row>
    <row r="4" ht="20.25" customHeight="1" spans="1:18">
      <c r="A4" s="1481"/>
      <c r="B4" s="1482"/>
      <c r="C4" s="1482"/>
      <c r="D4" s="1483"/>
      <c r="E4" s="1483"/>
      <c r="F4" s="1484"/>
      <c r="G4" s="1485" t="s">
        <v>1112</v>
      </c>
      <c r="H4" s="1486" t="s">
        <v>1113</v>
      </c>
      <c r="I4" s="1486"/>
      <c r="J4" s="1486"/>
      <c r="K4" s="1512"/>
      <c r="L4" s="1486"/>
      <c r="M4" s="1486"/>
      <c r="N4" s="1486"/>
      <c r="O4" s="1512"/>
      <c r="P4" s="1486"/>
      <c r="Q4" s="1521"/>
      <c r="R4" s="1472"/>
    </row>
    <row r="5" ht="46.5" customHeight="1" spans="1:18">
      <c r="A5" s="1487" t="s">
        <v>1114</v>
      </c>
      <c r="B5" s="1488" t="s">
        <v>1115</v>
      </c>
      <c r="C5" s="1488" t="s">
        <v>1116</v>
      </c>
      <c r="D5" s="1489" t="s">
        <v>1117</v>
      </c>
      <c r="E5" s="1490"/>
      <c r="F5" s="1491" t="s">
        <v>1118</v>
      </c>
      <c r="G5" s="1492"/>
      <c r="H5" s="1493" t="s">
        <v>1119</v>
      </c>
      <c r="I5" s="1493" t="s">
        <v>1120</v>
      </c>
      <c r="J5" s="1493" t="s">
        <v>1121</v>
      </c>
      <c r="K5" s="1512"/>
      <c r="L5" s="1493" t="s">
        <v>1122</v>
      </c>
      <c r="M5" s="1493" t="s">
        <v>1123</v>
      </c>
      <c r="N5" s="1493" t="s">
        <v>1124</v>
      </c>
      <c r="O5" s="1512"/>
      <c r="P5" s="1493" t="s">
        <v>1123</v>
      </c>
      <c r="Q5" s="1522" t="s">
        <v>1124</v>
      </c>
      <c r="R5" s="1472"/>
    </row>
    <row r="6" ht="41.25" customHeight="1" spans="1:18">
      <c r="A6" s="1494"/>
      <c r="B6" s="1495"/>
      <c r="C6" s="1495"/>
      <c r="D6" s="1496" t="s">
        <v>1125</v>
      </c>
      <c r="E6" s="1497" t="s">
        <v>1126</v>
      </c>
      <c r="F6" s="1498"/>
      <c r="G6" s="1499"/>
      <c r="H6" s="1500"/>
      <c r="I6" s="1500"/>
      <c r="J6" s="1500"/>
      <c r="K6" s="1500"/>
      <c r="L6" s="1500"/>
      <c r="M6" s="1500"/>
      <c r="N6" s="1500"/>
      <c r="O6" s="1500"/>
      <c r="P6" s="1500"/>
      <c r="Q6" s="1523"/>
      <c r="R6" s="1472"/>
    </row>
    <row r="7" ht="370.5" spans="1:18">
      <c r="A7" s="1501" t="s">
        <v>1127</v>
      </c>
      <c r="B7" s="1501" t="s">
        <v>1128</v>
      </c>
      <c r="C7" s="1501" t="s">
        <v>1129</v>
      </c>
      <c r="D7" s="1502" t="s">
        <v>901</v>
      </c>
      <c r="E7" s="1503" t="s">
        <v>897</v>
      </c>
      <c r="F7" s="1501" t="s">
        <v>1130</v>
      </c>
      <c r="G7" s="1501" t="s">
        <v>1131</v>
      </c>
      <c r="H7" s="1502" t="s">
        <v>1132</v>
      </c>
      <c r="I7" s="1502"/>
      <c r="J7" s="1513"/>
      <c r="K7" s="1514" t="s">
        <v>1133</v>
      </c>
      <c r="L7" s="1515">
        <v>2023</v>
      </c>
      <c r="M7" s="1515">
        <v>7</v>
      </c>
      <c r="N7" s="1516">
        <v>0.03</v>
      </c>
      <c r="O7" s="1515" t="s">
        <v>1134</v>
      </c>
      <c r="P7" s="1515">
        <v>215</v>
      </c>
      <c r="Q7" s="1516">
        <v>0.8</v>
      </c>
      <c r="R7" s="1472"/>
    </row>
    <row r="8" ht="370.5" spans="1:18">
      <c r="A8" s="1501" t="s">
        <v>1127</v>
      </c>
      <c r="B8" s="1501" t="s">
        <v>1128</v>
      </c>
      <c r="C8" s="1501" t="s">
        <v>1129</v>
      </c>
      <c r="D8" s="1502" t="s">
        <v>901</v>
      </c>
      <c r="E8" s="1503" t="s">
        <v>897</v>
      </c>
      <c r="F8" s="1501" t="s">
        <v>1135</v>
      </c>
      <c r="G8" s="1501" t="s">
        <v>1136</v>
      </c>
      <c r="H8" s="1504"/>
      <c r="I8" s="1503" t="s">
        <v>1132</v>
      </c>
      <c r="J8" s="1504"/>
      <c r="K8" s="1514" t="s">
        <v>1133</v>
      </c>
      <c r="L8" s="1515">
        <v>2023</v>
      </c>
      <c r="M8" s="1515">
        <v>7</v>
      </c>
      <c r="N8" s="1516">
        <v>0.03</v>
      </c>
      <c r="O8" s="1515" t="s">
        <v>1134</v>
      </c>
      <c r="P8" s="1515">
        <v>90</v>
      </c>
      <c r="Q8" s="1516">
        <v>0.33</v>
      </c>
      <c r="R8" s="1472"/>
    </row>
    <row r="9" ht="370.5" spans="1:18">
      <c r="A9" s="1501" t="s">
        <v>1127</v>
      </c>
      <c r="B9" s="1501" t="s">
        <v>1128</v>
      </c>
      <c r="C9" s="1501" t="s">
        <v>1129</v>
      </c>
      <c r="D9" s="1502" t="s">
        <v>901</v>
      </c>
      <c r="E9" s="1503" t="s">
        <v>897</v>
      </c>
      <c r="F9" s="1501" t="s">
        <v>1135</v>
      </c>
      <c r="G9" s="1505" t="s">
        <v>1137</v>
      </c>
      <c r="H9" s="1506"/>
      <c r="I9" s="1506"/>
      <c r="J9" s="1503" t="s">
        <v>1132</v>
      </c>
      <c r="K9" s="1514" t="s">
        <v>1133</v>
      </c>
      <c r="L9" s="1515">
        <v>2023</v>
      </c>
      <c r="M9" s="1515">
        <v>7</v>
      </c>
      <c r="N9" s="1516">
        <v>0.03</v>
      </c>
      <c r="O9" s="1515" t="s">
        <v>1134</v>
      </c>
      <c r="P9" s="1517">
        <v>36</v>
      </c>
      <c r="Q9" s="1524">
        <v>0.13</v>
      </c>
      <c r="R9" s="1472"/>
    </row>
    <row r="10" ht="20.25" customHeight="1" spans="18:18">
      <c r="R10" s="1472"/>
    </row>
    <row r="11" ht="70.5" customHeight="1" spans="1:18">
      <c r="A11" s="1507" t="s">
        <v>1138</v>
      </c>
      <c r="B11" s="1508" t="s">
        <v>1139</v>
      </c>
      <c r="C11" s="1509"/>
      <c r="D11" s="1509"/>
      <c r="E11" s="1509"/>
      <c r="F11" s="1509"/>
      <c r="G11" s="1509"/>
      <c r="H11" s="1509"/>
      <c r="I11" s="1509"/>
      <c r="J11" s="1509"/>
      <c r="K11" s="1509"/>
      <c r="L11" s="1509"/>
      <c r="M11" s="1509"/>
      <c r="N11" s="1509"/>
      <c r="O11" s="1509"/>
      <c r="P11" s="1509"/>
      <c r="Q11" s="1525"/>
      <c r="R11" s="1472"/>
    </row>
    <row r="14" ht="15" spans="13:13">
      <c r="M14" s="1518"/>
    </row>
    <row r="15" ht="15" customHeight="1"/>
    <row r="16" ht="15" customHeight="1"/>
    <row r="17" ht="15" hidden="1" customHeight="1"/>
    <row r="18" ht="15" hidden="1" customHeight="1"/>
    <row r="19" hidden="1"/>
    <row r="20" hidden="1"/>
    <row r="21" hidden="1"/>
  </sheetData>
  <mergeCells count="23">
    <mergeCell ref="A1:P1"/>
    <mergeCell ref="G3:J3"/>
    <mergeCell ref="H4:J4"/>
    <mergeCell ref="D5:E5"/>
    <mergeCell ref="B11:Q11"/>
    <mergeCell ref="A5:A6"/>
    <mergeCell ref="B5:B6"/>
    <mergeCell ref="C5:C6"/>
    <mergeCell ref="F5:F6"/>
    <mergeCell ref="G4:G6"/>
    <mergeCell ref="H5:H6"/>
    <mergeCell ref="I5:I6"/>
    <mergeCell ref="J5:J6"/>
    <mergeCell ref="K3:K6"/>
    <mergeCell ref="L5:L6"/>
    <mergeCell ref="M5:M6"/>
    <mergeCell ref="N5:N6"/>
    <mergeCell ref="O3:O6"/>
    <mergeCell ref="P5:P6"/>
    <mergeCell ref="Q5:Q6"/>
    <mergeCell ref="A3:F4"/>
    <mergeCell ref="L3:N4"/>
    <mergeCell ref="P3:Q4"/>
  </mergeCells>
  <printOptions horizontalCentered="1"/>
  <pageMargins left="0.31496062992126" right="0.31496062992126" top="0.984251968503937" bottom="0.984251968503937" header="0" footer="0"/>
  <pageSetup paperSize="1" scale="42" orientation="landscape"/>
  <headerFooter alignWithMargins="0"/>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4"/>
  </sheetPr>
  <dimension ref="A1:T47"/>
  <sheetViews>
    <sheetView view="pageBreakPreview" zoomScale="70" zoomScaleNormal="70" topLeftCell="A5" workbookViewId="0">
      <selection activeCell="N11" sqref="N11"/>
    </sheetView>
  </sheetViews>
  <sheetFormatPr defaultColWidth="11.4285714285714" defaultRowHeight="12.75"/>
  <cols>
    <col min="1" max="1" width="46.8571428571429" style="50" customWidth="1"/>
    <col min="2" max="2" width="27.2857142857143" style="50" customWidth="1"/>
    <col min="3" max="3" width="20.2857142857143" style="50" customWidth="1"/>
    <col min="4" max="4" width="26" style="50" customWidth="1"/>
    <col min="5" max="5" width="24.1428571428571" style="50" customWidth="1"/>
    <col min="6" max="6" width="4.57142857142857" style="50" customWidth="1"/>
    <col min="7" max="7" width="13.7142857142857" style="50" customWidth="1"/>
    <col min="8" max="8" width="29.2857142857143" style="50" customWidth="1"/>
    <col min="9" max="9" width="9.28571428571429" style="50" customWidth="1"/>
    <col min="10" max="10" width="11.4285714285714" style="50" customWidth="1"/>
    <col min="11" max="13" width="21.4285714285714" style="50" customWidth="1"/>
    <col min="14" max="14" width="11.4285714285714" style="50" customWidth="1"/>
    <col min="15" max="16384" width="11.4285714285714" style="50"/>
  </cols>
  <sheetData>
    <row r="1" ht="31.5" customHeight="1" spans="1:10">
      <c r="A1" s="1370" t="s">
        <v>1140</v>
      </c>
      <c r="B1" s="1371"/>
      <c r="C1" s="1371"/>
      <c r="D1" s="1371"/>
      <c r="E1" s="1371"/>
      <c r="F1" s="1371"/>
      <c r="G1" s="1371"/>
      <c r="H1" s="1372" t="s">
        <v>58</v>
      </c>
      <c r="I1" s="1463"/>
      <c r="J1" s="1461"/>
    </row>
    <row r="2" ht="24" customHeight="1" spans="1:20">
      <c r="A2" s="1373" t="s">
        <v>132</v>
      </c>
      <c r="B2" s="1374"/>
      <c r="C2" s="1374"/>
      <c r="D2" s="1374"/>
      <c r="E2" s="1374"/>
      <c r="F2" s="1374"/>
      <c r="G2" s="1374"/>
      <c r="H2" s="1375"/>
      <c r="I2" s="1461"/>
      <c r="J2" s="1461"/>
      <c r="K2" s="1461"/>
      <c r="L2" s="1461"/>
      <c r="M2" s="1461"/>
      <c r="N2" s="1461"/>
      <c r="O2" s="1461"/>
      <c r="P2" s="1461"/>
      <c r="Q2" s="1461"/>
      <c r="R2" s="1461"/>
      <c r="S2" s="1461"/>
      <c r="T2" s="1461"/>
    </row>
    <row r="3" ht="63" customHeight="1" spans="1:20">
      <c r="A3" s="1376" t="s">
        <v>1141</v>
      </c>
      <c r="B3" s="1377" t="s">
        <v>1133</v>
      </c>
      <c r="C3" s="1377"/>
      <c r="D3" s="1377"/>
      <c r="E3" s="1378"/>
      <c r="F3" s="1378"/>
      <c r="G3" s="1378"/>
      <c r="H3" s="1379"/>
      <c r="I3" s="1461"/>
      <c r="J3" s="55"/>
      <c r="K3" s="55"/>
      <c r="L3" s="55"/>
      <c r="M3" s="1461"/>
      <c r="N3" s="1461"/>
      <c r="O3" s="1461"/>
      <c r="P3" s="1461"/>
      <c r="Q3" s="1461"/>
      <c r="R3" s="1461"/>
      <c r="S3" s="1461"/>
      <c r="T3" s="1461"/>
    </row>
    <row r="4" ht="30" customHeight="1" spans="1:20">
      <c r="A4" s="1380" t="s">
        <v>1142</v>
      </c>
      <c r="B4" s="1381" t="s">
        <v>1143</v>
      </c>
      <c r="C4" s="1382"/>
      <c r="D4" s="1382"/>
      <c r="E4" s="1382"/>
      <c r="F4" s="1382"/>
      <c r="G4" s="1382"/>
      <c r="H4" s="1383"/>
      <c r="I4" s="1461"/>
      <c r="J4" s="1464"/>
      <c r="K4" s="55"/>
      <c r="L4" s="55"/>
      <c r="M4" s="1461"/>
      <c r="N4" s="1461"/>
      <c r="O4" s="1461"/>
      <c r="P4" s="1461"/>
      <c r="Q4" s="1461"/>
      <c r="R4" s="1461"/>
      <c r="S4" s="1461"/>
      <c r="T4" s="1461"/>
    </row>
    <row r="5" ht="57" customHeight="1" spans="1:20">
      <c r="A5" s="1384" t="s">
        <v>1144</v>
      </c>
      <c r="B5" s="1385" t="s">
        <v>1145</v>
      </c>
      <c r="C5" s="1382"/>
      <c r="D5" s="1382"/>
      <c r="E5" s="1382"/>
      <c r="F5" s="1382"/>
      <c r="G5" s="1382"/>
      <c r="H5" s="1383"/>
      <c r="I5" s="1461"/>
      <c r="J5" s="1464"/>
      <c r="K5" s="55"/>
      <c r="L5" s="55"/>
      <c r="M5" s="1461"/>
      <c r="N5" s="1461"/>
      <c r="O5" s="1461"/>
      <c r="P5" s="1461"/>
      <c r="Q5" s="1461"/>
      <c r="R5" s="1461"/>
      <c r="S5" s="1461"/>
      <c r="T5" s="1461"/>
    </row>
    <row r="6" ht="34.5" customHeight="1" spans="1:20">
      <c r="A6" s="1386" t="s">
        <v>1146</v>
      </c>
      <c r="B6" s="1387" t="s">
        <v>1147</v>
      </c>
      <c r="C6" s="1387"/>
      <c r="D6" s="1387"/>
      <c r="E6" s="1387"/>
      <c r="F6" s="1387"/>
      <c r="G6" s="1387"/>
      <c r="H6" s="1388"/>
      <c r="I6" s="1461"/>
      <c r="J6" s="55"/>
      <c r="K6" s="55"/>
      <c r="L6" s="55"/>
      <c r="M6" s="1461"/>
      <c r="N6" s="1461"/>
      <c r="O6" s="1461"/>
      <c r="P6" s="1461"/>
      <c r="Q6" s="1461"/>
      <c r="R6" s="1461"/>
      <c r="S6" s="1461"/>
      <c r="T6" s="1461"/>
    </row>
    <row r="7" ht="29.25" customHeight="1" spans="1:20">
      <c r="A7" s="1389"/>
      <c r="B7" s="1390"/>
      <c r="C7" s="1390"/>
      <c r="D7" s="1390"/>
      <c r="E7" s="1390"/>
      <c r="F7" s="1390"/>
      <c r="G7" s="1390"/>
      <c r="H7" s="1390"/>
      <c r="I7" s="1461"/>
      <c r="J7" s="55"/>
      <c r="K7" s="55"/>
      <c r="L7" s="55"/>
      <c r="M7" s="1461"/>
      <c r="N7" s="1461"/>
      <c r="O7" s="1461"/>
      <c r="P7" s="1461"/>
      <c r="Q7" s="1461"/>
      <c r="R7" s="1461"/>
      <c r="S7" s="1461"/>
      <c r="T7" s="1461"/>
    </row>
    <row r="8" ht="75" customHeight="1" spans="1:20">
      <c r="A8" s="1376" t="s">
        <v>1148</v>
      </c>
      <c r="B8" s="1391" t="s">
        <v>1149</v>
      </c>
      <c r="C8" s="1392"/>
      <c r="D8" s="1392"/>
      <c r="E8" s="1392"/>
      <c r="F8" s="1392"/>
      <c r="G8" s="1392"/>
      <c r="H8" s="1393"/>
      <c r="I8" s="1461"/>
      <c r="J8" s="1461"/>
      <c r="K8" s="1461"/>
      <c r="L8" s="1461"/>
      <c r="M8" s="1461"/>
      <c r="N8" s="1461"/>
      <c r="O8" s="1461"/>
      <c r="P8" s="1461"/>
      <c r="Q8" s="1461"/>
      <c r="R8" s="1461"/>
      <c r="S8" s="1461"/>
      <c r="T8" s="1461"/>
    </row>
    <row r="9" ht="63.75" customHeight="1" spans="1:20">
      <c r="A9" s="1394" t="s">
        <v>1150</v>
      </c>
      <c r="B9" s="1395" t="s">
        <v>1151</v>
      </c>
      <c r="C9" s="1396"/>
      <c r="D9" s="1396"/>
      <c r="E9" s="1396"/>
      <c r="F9" s="1396"/>
      <c r="G9" s="1396"/>
      <c r="H9" s="1397"/>
      <c r="I9" s="1461"/>
      <c r="J9" s="1461"/>
      <c r="K9" s="1461"/>
      <c r="L9" s="1461"/>
      <c r="M9" s="1461"/>
      <c r="N9" s="1461"/>
      <c r="O9" s="1461"/>
      <c r="P9" s="1461"/>
      <c r="Q9" s="1461"/>
      <c r="R9" s="1461"/>
      <c r="S9" s="1461"/>
      <c r="T9" s="1461"/>
    </row>
    <row r="10" ht="67.5" customHeight="1" spans="1:20">
      <c r="A10" s="1398" t="s">
        <v>1152</v>
      </c>
      <c r="B10" s="1399" t="s">
        <v>1134</v>
      </c>
      <c r="C10" s="1400"/>
      <c r="D10" s="1400"/>
      <c r="E10" s="1400"/>
      <c r="F10" s="1400"/>
      <c r="G10" s="1400"/>
      <c r="H10" s="1401"/>
      <c r="I10" s="1461"/>
      <c r="J10" s="1461"/>
      <c r="K10" s="1461"/>
      <c r="L10" s="1461"/>
      <c r="M10" s="1461"/>
      <c r="N10" s="1461"/>
      <c r="O10" s="1461"/>
      <c r="P10" s="1461"/>
      <c r="Q10" s="1461"/>
      <c r="R10" s="1461"/>
      <c r="S10" s="1461"/>
      <c r="T10" s="1461"/>
    </row>
    <row r="11" ht="17.25" customHeight="1" spans="1:20">
      <c r="A11" s="1402"/>
      <c r="B11" s="1403"/>
      <c r="C11" s="1403"/>
      <c r="D11" s="1403"/>
      <c r="E11" s="1403"/>
      <c r="F11" s="1403"/>
      <c r="G11" s="1403"/>
      <c r="H11" s="1403"/>
      <c r="I11" s="1461"/>
      <c r="J11" s="1461"/>
      <c r="K11" s="1461"/>
      <c r="L11" s="1461"/>
      <c r="M11" s="1461"/>
      <c r="N11" s="1461"/>
      <c r="O11" s="1461"/>
      <c r="P11" s="1461"/>
      <c r="Q11" s="1461"/>
      <c r="R11" s="1461"/>
      <c r="S11" s="1461"/>
      <c r="T11" s="1461"/>
    </row>
    <row r="12" ht="30" customHeight="1" spans="1:16">
      <c r="A12" s="1404" t="s">
        <v>1153</v>
      </c>
      <c r="B12" s="1405" t="s">
        <v>1154</v>
      </c>
      <c r="C12" s="1405" t="s">
        <v>1155</v>
      </c>
      <c r="D12" s="1405" t="s">
        <v>977</v>
      </c>
      <c r="E12" s="1406" t="s">
        <v>978</v>
      </c>
      <c r="F12" s="1407"/>
      <c r="G12" s="1407"/>
      <c r="H12" s="1407"/>
      <c r="I12" s="1407"/>
      <c r="J12" s="1407"/>
      <c r="K12" s="1407"/>
      <c r="L12" s="1461"/>
      <c r="M12" s="1461"/>
      <c r="N12" s="1461"/>
      <c r="O12" s="1461"/>
      <c r="P12" s="1461"/>
    </row>
    <row r="13" ht="30" customHeight="1" spans="1:16">
      <c r="A13" s="1408"/>
      <c r="B13" s="1409" t="s">
        <v>1132</v>
      </c>
      <c r="C13" s="1409"/>
      <c r="D13" s="1409"/>
      <c r="E13" s="1410"/>
      <c r="F13" s="1411"/>
      <c r="G13" s="1411"/>
      <c r="H13" s="1411"/>
      <c r="I13" s="1411"/>
      <c r="J13" s="55"/>
      <c r="K13" s="55"/>
      <c r="L13" s="1461"/>
      <c r="M13" s="1461"/>
      <c r="N13" s="1461"/>
      <c r="O13" s="1461"/>
      <c r="P13" s="1461"/>
    </row>
    <row r="14" ht="30" customHeight="1" spans="1:19">
      <c r="A14" s="1412" t="s">
        <v>1156</v>
      </c>
      <c r="B14" s="1413" t="s">
        <v>1157</v>
      </c>
      <c r="C14" s="1413" t="s">
        <v>1158</v>
      </c>
      <c r="D14" s="1413" t="s">
        <v>1159</v>
      </c>
      <c r="E14" s="1414" t="s">
        <v>1160</v>
      </c>
      <c r="F14" s="1415"/>
      <c r="G14" s="1415"/>
      <c r="H14" s="1415"/>
      <c r="I14" s="1415"/>
      <c r="J14" s="55"/>
      <c r="K14" s="55"/>
      <c r="L14" s="1461"/>
      <c r="M14" s="1461"/>
      <c r="N14" s="1461"/>
      <c r="O14" s="1461"/>
      <c r="P14" s="1461"/>
      <c r="Q14" s="1461"/>
      <c r="R14" s="1461"/>
      <c r="S14" s="1461"/>
    </row>
    <row r="15" ht="30" customHeight="1" spans="1:19">
      <c r="A15" s="1398"/>
      <c r="B15" s="1416"/>
      <c r="C15" s="1416"/>
      <c r="D15" s="1416"/>
      <c r="E15" s="1417" t="s">
        <v>1132</v>
      </c>
      <c r="F15" s="1415"/>
      <c r="G15" s="1415"/>
      <c r="H15" s="1415"/>
      <c r="I15" s="1415"/>
      <c r="J15" s="55"/>
      <c r="K15" s="55"/>
      <c r="L15" s="1461"/>
      <c r="M15" s="1461"/>
      <c r="N15" s="1461"/>
      <c r="O15" s="1461"/>
      <c r="P15" s="1461"/>
      <c r="Q15" s="1461"/>
      <c r="R15" s="1461"/>
      <c r="S15" s="1461"/>
    </row>
    <row r="16" ht="30" customHeight="1" spans="1:20">
      <c r="A16" s="1418"/>
      <c r="B16" s="1419"/>
      <c r="C16" s="1419"/>
      <c r="D16" s="1419"/>
      <c r="E16" s="1420"/>
      <c r="F16" s="1420"/>
      <c r="G16" s="1420"/>
      <c r="H16" s="1421"/>
      <c r="I16" s="1411"/>
      <c r="J16" s="55"/>
      <c r="K16" s="55"/>
      <c r="L16" s="1461"/>
      <c r="M16" s="1461"/>
      <c r="N16" s="1461"/>
      <c r="O16" s="1461"/>
      <c r="P16" s="1461"/>
      <c r="Q16" s="1461"/>
      <c r="R16" s="1461"/>
      <c r="S16" s="1461"/>
      <c r="T16" s="1461"/>
    </row>
    <row r="17" ht="26.25" customHeight="1" spans="1:20">
      <c r="A17" s="1404" t="s">
        <v>1161</v>
      </c>
      <c r="B17" s="1422">
        <v>2025</v>
      </c>
      <c r="C17" s="1422">
        <v>2026</v>
      </c>
      <c r="D17" s="1422">
        <v>2027</v>
      </c>
      <c r="E17" s="1423">
        <v>2028</v>
      </c>
      <c r="F17" s="1423">
        <v>2029</v>
      </c>
      <c r="G17" s="1424"/>
      <c r="H17" s="1425"/>
      <c r="I17" s="1411"/>
      <c r="J17" s="55"/>
      <c r="K17" s="1465">
        <v>2030</v>
      </c>
      <c r="L17" s="1465">
        <v>2031</v>
      </c>
      <c r="M17" s="1465">
        <v>2032</v>
      </c>
      <c r="N17" s="1461"/>
      <c r="O17" s="1461"/>
      <c r="P17" s="1461"/>
      <c r="Q17" s="1461"/>
      <c r="R17" s="1461"/>
      <c r="S17" s="1461"/>
      <c r="T17" s="1461"/>
    </row>
    <row r="18" ht="30" customHeight="1" spans="1:20">
      <c r="A18" s="1426" t="s">
        <v>1162</v>
      </c>
      <c r="B18" s="1427"/>
      <c r="C18" s="1427"/>
      <c r="D18" s="1427"/>
      <c r="E18" s="1428"/>
      <c r="F18" s="1428"/>
      <c r="G18" s="1429"/>
      <c r="H18" s="1425"/>
      <c r="I18" s="1411"/>
      <c r="J18" s="55"/>
      <c r="K18" s="1465"/>
      <c r="L18" s="1465"/>
      <c r="M18" s="1465"/>
      <c r="N18" s="1461"/>
      <c r="O18" s="1461"/>
      <c r="P18" s="1461"/>
      <c r="Q18" s="1461"/>
      <c r="R18" s="1461"/>
      <c r="S18" s="1461"/>
      <c r="T18" s="1461"/>
    </row>
    <row r="19" ht="63" customHeight="1" spans="1:20">
      <c r="A19" s="1398" t="s">
        <v>1163</v>
      </c>
      <c r="B19" s="1431" t="s">
        <v>1164</v>
      </c>
      <c r="C19" s="1431" t="s">
        <v>1165</v>
      </c>
      <c r="D19" s="1431" t="s">
        <v>1166</v>
      </c>
      <c r="E19" s="1431" t="s">
        <v>1167</v>
      </c>
      <c r="F19" s="1432" t="s">
        <v>1168</v>
      </c>
      <c r="G19" s="1433"/>
      <c r="H19" s="1434"/>
      <c r="I19" s="1466"/>
      <c r="J19" s="1467"/>
      <c r="K19" s="1468" t="s">
        <v>1169</v>
      </c>
      <c r="L19" s="1468" t="s">
        <v>1170</v>
      </c>
      <c r="M19" s="1468" t="s">
        <v>1171</v>
      </c>
      <c r="N19" s="1461"/>
      <c r="O19" s="1461"/>
      <c r="P19" s="1461"/>
      <c r="Q19" s="1461"/>
      <c r="R19" s="1461"/>
      <c r="S19" s="1461"/>
      <c r="T19" s="1461"/>
    </row>
    <row r="20" ht="63" hidden="1" customHeight="1" spans="1:20">
      <c r="A20" s="1398" t="s">
        <v>1163</v>
      </c>
      <c r="B20" s="1435">
        <v>0.13</v>
      </c>
      <c r="C20" s="1435">
        <v>0.1</v>
      </c>
      <c r="D20" s="1435">
        <v>0.1</v>
      </c>
      <c r="E20" s="1435">
        <v>0.1</v>
      </c>
      <c r="F20" s="1436">
        <v>0.1</v>
      </c>
      <c r="G20" s="1437"/>
      <c r="H20" s="1434"/>
      <c r="I20" s="1466"/>
      <c r="J20" s="1467"/>
      <c r="K20" s="1469">
        <v>0.09</v>
      </c>
      <c r="L20" s="1469">
        <v>0.09</v>
      </c>
      <c r="M20" s="1469">
        <v>0.09</v>
      </c>
      <c r="N20" s="1461"/>
      <c r="O20" s="1461"/>
      <c r="P20" s="1461"/>
      <c r="Q20" s="1461"/>
      <c r="R20" s="1461"/>
      <c r="S20" s="1461"/>
      <c r="T20" s="1461"/>
    </row>
    <row r="21" ht="63" hidden="1" customHeight="1" spans="1:20">
      <c r="A21" s="1398" t="s">
        <v>1163</v>
      </c>
      <c r="B21" s="1438">
        <f>36/269*100</f>
        <v>13.3828996282528</v>
      </c>
      <c r="C21" s="1438">
        <f>27/269*100</f>
        <v>10.0371747211896</v>
      </c>
      <c r="D21" s="1438">
        <f>27/269*100</f>
        <v>10.0371747211896</v>
      </c>
      <c r="E21" s="1438">
        <f>0.0966542750929368*100</f>
        <v>9.66542750929368</v>
      </c>
      <c r="F21" s="1439">
        <f>0.100371747211896*100</f>
        <v>10.0371747211896</v>
      </c>
      <c r="G21" s="1440"/>
      <c r="H21" s="1434"/>
      <c r="I21" s="1466"/>
      <c r="J21" s="1467"/>
      <c r="K21" s="1470">
        <f>0.0855018587360595*100</f>
        <v>8.55018587360595</v>
      </c>
      <c r="L21" s="1470">
        <f>0.0929368029739777*100</f>
        <v>9.29368029739777</v>
      </c>
      <c r="M21" s="1470">
        <f>0.0892193308550186*100</f>
        <v>8.92193308550186</v>
      </c>
      <c r="N21" s="1461"/>
      <c r="O21" s="1461"/>
      <c r="P21" s="1461"/>
      <c r="Q21" s="1461"/>
      <c r="R21" s="1461"/>
      <c r="S21" s="1461"/>
      <c r="T21" s="1461"/>
    </row>
    <row r="22" ht="51.75" customHeight="1" spans="1:20">
      <c r="A22" s="1418"/>
      <c r="B22" s="1441"/>
      <c r="C22" s="1441"/>
      <c r="D22" s="1441"/>
      <c r="E22" s="1441"/>
      <c r="F22" s="1441"/>
      <c r="G22" s="1441"/>
      <c r="H22" s="1425"/>
      <c r="I22" s="1411"/>
      <c r="J22" s="55"/>
      <c r="K22" s="55"/>
      <c r="L22" s="1461"/>
      <c r="M22" s="1461"/>
      <c r="N22" s="1461"/>
      <c r="O22" s="1461"/>
      <c r="P22" s="1461"/>
      <c r="Q22" s="1461"/>
      <c r="R22" s="1461"/>
      <c r="S22" s="1461"/>
      <c r="T22" s="1461"/>
    </row>
    <row r="23" ht="36" customHeight="1" spans="1:20">
      <c r="A23" s="1442" t="s">
        <v>1172</v>
      </c>
      <c r="B23" s="1443"/>
      <c r="C23" s="1443"/>
      <c r="D23" s="1443"/>
      <c r="E23" s="1443"/>
      <c r="F23" s="1443"/>
      <c r="G23" s="1443"/>
      <c r="H23" s="1425"/>
      <c r="I23" s="1411"/>
      <c r="J23" s="55"/>
      <c r="K23" s="55"/>
      <c r="L23" s="1461"/>
      <c r="M23" s="1461"/>
      <c r="N23" s="1461"/>
      <c r="O23" s="1461"/>
      <c r="P23" s="1461"/>
      <c r="Q23" s="1461"/>
      <c r="R23" s="1461"/>
      <c r="S23" s="1461"/>
      <c r="T23" s="1461"/>
    </row>
    <row r="24" ht="40.5" customHeight="1" spans="1:19">
      <c r="A24" s="1444" t="s">
        <v>1173</v>
      </c>
      <c r="B24" s="1445" t="s">
        <v>1174</v>
      </c>
      <c r="C24" s="1443"/>
      <c r="D24" s="1443"/>
      <c r="E24" s="1443"/>
      <c r="F24" s="1443"/>
      <c r="G24" s="1425"/>
      <c r="H24" s="1411"/>
      <c r="I24" s="55"/>
      <c r="J24" s="55"/>
      <c r="K24" s="1461"/>
      <c r="L24" s="1461"/>
      <c r="M24" s="1461"/>
      <c r="N24" s="1461"/>
      <c r="O24" s="1461"/>
      <c r="P24" s="1461"/>
      <c r="Q24" s="1461"/>
      <c r="R24" s="1461"/>
      <c r="S24" s="1461"/>
    </row>
    <row r="25" ht="50.1" customHeight="1" spans="1:18">
      <c r="A25" s="1446">
        <v>2023</v>
      </c>
      <c r="B25" s="1431">
        <v>7</v>
      </c>
      <c r="C25" s="1411"/>
      <c r="D25" s="1411"/>
      <c r="E25" s="1411"/>
      <c r="F25" s="1411"/>
      <c r="G25" s="1411"/>
      <c r="H25" s="55"/>
      <c r="I25" s="55"/>
      <c r="J25" s="55"/>
      <c r="K25" s="1461"/>
      <c r="L25" s="1461"/>
      <c r="M25" s="1461"/>
      <c r="N25" s="1461"/>
      <c r="O25" s="1461"/>
      <c r="P25" s="1461"/>
      <c r="Q25" s="1461"/>
      <c r="R25" s="1461"/>
    </row>
    <row r="26" ht="36.75" customHeight="1" spans="1:18">
      <c r="A26" s="1418"/>
      <c r="B26" s="1443"/>
      <c r="C26" s="1411"/>
      <c r="D26" s="1411"/>
      <c r="E26" s="1411"/>
      <c r="F26" s="1411"/>
      <c r="G26" s="1411"/>
      <c r="H26" s="55"/>
      <c r="I26" s="55"/>
      <c r="J26" s="55"/>
      <c r="K26" s="1461"/>
      <c r="L26" s="1461"/>
      <c r="M26" s="1461"/>
      <c r="N26" s="1461"/>
      <c r="O26" s="1461"/>
      <c r="P26" s="1461"/>
      <c r="Q26" s="1461"/>
      <c r="R26" s="1461"/>
    </row>
    <row r="27" ht="30" customHeight="1" spans="1:20">
      <c r="A27" s="1447" t="s">
        <v>1175</v>
      </c>
      <c r="B27" s="1448"/>
      <c r="C27" s="1448"/>
      <c r="D27" s="1449"/>
      <c r="E27" s="1450"/>
      <c r="F27" s="1450"/>
      <c r="G27" s="1450"/>
      <c r="H27" s="1450"/>
      <c r="I27" s="55"/>
      <c r="J27" s="55"/>
      <c r="K27" s="55"/>
      <c r="L27" s="1461"/>
      <c r="M27" s="1461"/>
      <c r="N27" s="1461"/>
      <c r="O27" s="1461"/>
      <c r="P27" s="1461"/>
      <c r="Q27" s="1461"/>
      <c r="R27" s="1461"/>
      <c r="S27" s="1461"/>
      <c r="T27" s="1461"/>
    </row>
    <row r="28" ht="57" customHeight="1" spans="1:20">
      <c r="A28" s="1451" t="s">
        <v>1176</v>
      </c>
      <c r="B28" s="1452" t="s">
        <v>1177</v>
      </c>
      <c r="C28" s="1452"/>
      <c r="D28" s="1452"/>
      <c r="E28" s="1453"/>
      <c r="F28" s="1450"/>
      <c r="G28" s="1450"/>
      <c r="H28" s="1450"/>
      <c r="I28" s="55"/>
      <c r="J28" s="55"/>
      <c r="K28" s="55"/>
      <c r="L28" s="1461"/>
      <c r="M28" s="1461"/>
      <c r="N28" s="1461"/>
      <c r="O28" s="1461"/>
      <c r="P28" s="1461"/>
      <c r="Q28" s="1461"/>
      <c r="R28" s="1461"/>
      <c r="S28" s="1461"/>
      <c r="T28" s="1461"/>
    </row>
    <row r="29" ht="150.75" customHeight="1" spans="1:20">
      <c r="A29" s="1454" t="s">
        <v>1178</v>
      </c>
      <c r="B29" s="1455" t="s">
        <v>1179</v>
      </c>
      <c r="C29" s="1455"/>
      <c r="D29" s="1455"/>
      <c r="E29" s="1456"/>
      <c r="F29" s="1450"/>
      <c r="G29" s="1450"/>
      <c r="H29" s="1450"/>
      <c r="I29" s="55"/>
      <c r="J29" s="55"/>
      <c r="K29" s="55"/>
      <c r="L29" s="1461"/>
      <c r="M29" s="1461"/>
      <c r="N29" s="1461"/>
      <c r="O29" s="1461"/>
      <c r="P29" s="1461"/>
      <c r="Q29" s="1461"/>
      <c r="R29" s="1461"/>
      <c r="S29" s="1461"/>
      <c r="T29" s="1461"/>
    </row>
    <row r="30" ht="95.25" customHeight="1" spans="1:20">
      <c r="A30" s="1457" t="s">
        <v>1180</v>
      </c>
      <c r="B30" s="1458" t="s">
        <v>1181</v>
      </c>
      <c r="C30" s="1458"/>
      <c r="D30" s="1458"/>
      <c r="E30" s="1459"/>
      <c r="F30" s="1450"/>
      <c r="G30" s="1450"/>
      <c r="H30" s="1450"/>
      <c r="I30" s="55"/>
      <c r="J30" s="55"/>
      <c r="K30" s="55"/>
      <c r="L30" s="1461"/>
      <c r="M30" s="1461"/>
      <c r="N30" s="1461"/>
      <c r="O30" s="1461"/>
      <c r="P30" s="1461"/>
      <c r="Q30" s="1461"/>
      <c r="R30" s="1461"/>
      <c r="S30" s="1461"/>
      <c r="T30" s="1461"/>
    </row>
    <row r="31" ht="29.25" hidden="1" customHeight="1" spans="1:20">
      <c r="A31" s="1460" t="s">
        <v>1182</v>
      </c>
      <c r="B31" s="1460"/>
      <c r="C31" s="1460"/>
      <c r="D31" s="1460"/>
      <c r="E31" s="1460"/>
      <c r="F31" s="1450"/>
      <c r="G31" s="1450"/>
      <c r="H31" s="1450"/>
      <c r="I31" s="55"/>
      <c r="J31" s="55"/>
      <c r="K31" s="55"/>
      <c r="L31" s="1461"/>
      <c r="M31" s="1461"/>
      <c r="N31" s="1461"/>
      <c r="O31" s="1461"/>
      <c r="P31" s="1461"/>
      <c r="Q31" s="1461"/>
      <c r="R31" s="1461"/>
      <c r="S31" s="1461"/>
      <c r="T31" s="1461"/>
    </row>
    <row r="32" hidden="1" spans="1:20">
      <c r="A32" s="1461"/>
      <c r="B32" s="1461"/>
      <c r="C32" s="1461"/>
      <c r="D32" s="1461"/>
      <c r="E32" s="1461"/>
      <c r="F32" s="1461"/>
      <c r="G32" s="1461"/>
      <c r="H32" s="1461"/>
      <c r="I32" s="1461"/>
      <c r="J32" s="1461"/>
      <c r="K32" s="1461"/>
      <c r="L32" s="1461"/>
      <c r="M32" s="1461"/>
      <c r="N32" s="1461"/>
      <c r="O32" s="1461"/>
      <c r="P32" s="1461"/>
      <c r="Q32" s="1461"/>
      <c r="R32" s="1461"/>
      <c r="S32" s="1461"/>
      <c r="T32" s="1461"/>
    </row>
    <row r="33" ht="15.75" hidden="1" spans="1:20">
      <c r="A33" s="1462" t="s">
        <v>1183</v>
      </c>
      <c r="B33" s="1462"/>
      <c r="C33" s="1462"/>
      <c r="D33" s="1462"/>
      <c r="E33" s="1462"/>
      <c r="F33" s="1462"/>
      <c r="G33" s="1462"/>
      <c r="H33" s="1462"/>
      <c r="I33" s="1461"/>
      <c r="J33" s="1461"/>
      <c r="K33" s="1461"/>
      <c r="L33" s="1461"/>
      <c r="M33" s="1461"/>
      <c r="N33" s="1461"/>
      <c r="O33" s="1461"/>
      <c r="P33" s="1461"/>
      <c r="Q33" s="1461"/>
      <c r="R33" s="1461"/>
      <c r="S33" s="1461"/>
      <c r="T33" s="1461"/>
    </row>
    <row r="34" ht="15.75" hidden="1" spans="1:20">
      <c r="A34" s="1462" t="s">
        <v>1184</v>
      </c>
      <c r="B34" s="1462"/>
      <c r="C34" s="1462"/>
      <c r="D34" s="1462"/>
      <c r="E34" s="1462"/>
      <c r="F34" s="1462"/>
      <c r="G34" s="1462"/>
      <c r="H34" s="1462"/>
      <c r="I34" s="1461"/>
      <c r="J34" s="1461"/>
      <c r="K34" s="1461"/>
      <c r="L34" s="1461"/>
      <c r="M34" s="1461"/>
      <c r="N34" s="1461"/>
      <c r="O34" s="1461"/>
      <c r="P34" s="1461"/>
      <c r="Q34" s="1461"/>
      <c r="R34" s="1461"/>
      <c r="S34" s="1461"/>
      <c r="T34" s="1461"/>
    </row>
    <row r="35" ht="15.75" hidden="1" spans="1:20">
      <c r="A35" s="1462" t="s">
        <v>1185</v>
      </c>
      <c r="B35" s="1462"/>
      <c r="C35" s="1462"/>
      <c r="D35" s="1462"/>
      <c r="E35" s="1462"/>
      <c r="F35" s="1462"/>
      <c r="G35" s="1462"/>
      <c r="H35" s="1462"/>
      <c r="I35" s="1461"/>
      <c r="J35" s="1461"/>
      <c r="K35" s="1461"/>
      <c r="L35" s="1461"/>
      <c r="M35" s="1461"/>
      <c r="N35" s="1461"/>
      <c r="O35" s="1461"/>
      <c r="P35" s="1461"/>
      <c r="Q35" s="1461"/>
      <c r="R35" s="1461"/>
      <c r="S35" s="1461"/>
      <c r="T35" s="1461"/>
    </row>
    <row r="36" ht="15.75" hidden="1" spans="1:20">
      <c r="A36" s="1462" t="s">
        <v>1186</v>
      </c>
      <c r="B36" s="1462"/>
      <c r="C36" s="1462"/>
      <c r="D36" s="1462"/>
      <c r="E36" s="1462"/>
      <c r="F36" s="1462"/>
      <c r="G36" s="1462"/>
      <c r="H36" s="1462"/>
      <c r="I36" s="1461"/>
      <c r="J36" s="1461"/>
      <c r="K36" s="1461"/>
      <c r="L36" s="1461"/>
      <c r="M36" s="1461"/>
      <c r="N36" s="1461"/>
      <c r="O36" s="1461"/>
      <c r="P36" s="1461"/>
      <c r="Q36" s="1461"/>
      <c r="R36" s="1461"/>
      <c r="S36" s="1461"/>
      <c r="T36" s="1461"/>
    </row>
    <row r="37" ht="15.75" hidden="1" spans="1:20">
      <c r="A37" s="1462" t="s">
        <v>1187</v>
      </c>
      <c r="B37" s="1462"/>
      <c r="C37" s="1462"/>
      <c r="D37" s="1462"/>
      <c r="E37" s="1462"/>
      <c r="F37" s="1462"/>
      <c r="G37" s="1462"/>
      <c r="H37" s="1462"/>
      <c r="I37" s="55"/>
      <c r="J37" s="1461"/>
      <c r="K37" s="1461"/>
      <c r="L37" s="1461"/>
      <c r="M37" s="1461"/>
      <c r="N37" s="1461"/>
      <c r="O37" s="1461"/>
      <c r="P37" s="1461"/>
      <c r="Q37" s="1461"/>
      <c r="R37" s="1461"/>
      <c r="S37" s="1461"/>
      <c r="T37" s="1461"/>
    </row>
    <row r="38" ht="15.75" hidden="1" spans="1:9">
      <c r="A38" s="1462" t="s">
        <v>1188</v>
      </c>
      <c r="B38" s="1462"/>
      <c r="C38" s="1462"/>
      <c r="D38" s="1462"/>
      <c r="E38" s="1462"/>
      <c r="F38" s="1462"/>
      <c r="G38" s="1462"/>
      <c r="H38" s="1462"/>
      <c r="I38" s="55"/>
    </row>
    <row r="39" ht="15.75" hidden="1" spans="1:9">
      <c r="A39" s="1462" t="s">
        <v>1189</v>
      </c>
      <c r="B39" s="1462"/>
      <c r="C39" s="1462"/>
      <c r="D39" s="1462"/>
      <c r="E39" s="1462"/>
      <c r="F39" s="1462"/>
      <c r="G39" s="1462"/>
      <c r="H39" s="1462"/>
      <c r="I39" s="55"/>
    </row>
    <row r="40" ht="15.75" hidden="1" spans="1:9">
      <c r="A40" s="1462" t="s">
        <v>1190</v>
      </c>
      <c r="B40" s="1462"/>
      <c r="C40" s="1462"/>
      <c r="D40" s="1462"/>
      <c r="E40" s="1462"/>
      <c r="F40" s="1462"/>
      <c r="G40" s="1462"/>
      <c r="H40" s="1462"/>
      <c r="I40" s="55"/>
    </row>
    <row r="41" ht="15.75" hidden="1" spans="1:9">
      <c r="A41" s="1462" t="s">
        <v>1191</v>
      </c>
      <c r="B41" s="1462"/>
      <c r="C41" s="1462"/>
      <c r="D41" s="1462"/>
      <c r="E41" s="1462"/>
      <c r="F41" s="1462"/>
      <c r="G41" s="1462"/>
      <c r="H41" s="1462"/>
      <c r="I41" s="55"/>
    </row>
    <row r="42" ht="15.75" hidden="1" spans="1:9">
      <c r="A42" s="1462" t="s">
        <v>1192</v>
      </c>
      <c r="B42" s="1462"/>
      <c r="C42" s="1462"/>
      <c r="D42" s="1462"/>
      <c r="E42" s="1462"/>
      <c r="F42" s="1462"/>
      <c r="G42" s="1462"/>
      <c r="H42" s="1462"/>
      <c r="I42" s="55"/>
    </row>
    <row r="43" ht="15.75" hidden="1" spans="1:9">
      <c r="A43" s="1462" t="s">
        <v>1193</v>
      </c>
      <c r="B43" s="1462"/>
      <c r="C43" s="1462"/>
      <c r="D43" s="1462"/>
      <c r="E43" s="1462"/>
      <c r="F43" s="1462"/>
      <c r="G43" s="1462"/>
      <c r="H43" s="1462"/>
      <c r="I43" s="55"/>
    </row>
    <row r="44" ht="15.75" hidden="1" spans="1:9">
      <c r="A44" s="1462" t="s">
        <v>1194</v>
      </c>
      <c r="B44" s="1462"/>
      <c r="C44" s="1462"/>
      <c r="D44" s="1462"/>
      <c r="E44" s="1462"/>
      <c r="F44" s="1462"/>
      <c r="G44" s="1462"/>
      <c r="H44" s="1462"/>
      <c r="I44" s="55"/>
    </row>
    <row r="45" ht="15.75" hidden="1" spans="1:9">
      <c r="A45" s="1462" t="s">
        <v>1195</v>
      </c>
      <c r="B45" s="1462"/>
      <c r="C45" s="1462"/>
      <c r="D45" s="1462"/>
      <c r="E45" s="1462"/>
      <c r="F45" s="1462"/>
      <c r="G45" s="1462"/>
      <c r="H45" s="1462"/>
      <c r="I45" s="55"/>
    </row>
    <row r="46" ht="15.75" hidden="1" spans="1:9">
      <c r="A46" s="1462" t="s">
        <v>1196</v>
      </c>
      <c r="B46" s="1462"/>
      <c r="C46" s="1462"/>
      <c r="D46" s="1462"/>
      <c r="E46" s="1462"/>
      <c r="F46" s="1462"/>
      <c r="G46" s="1462"/>
      <c r="H46" s="1462"/>
      <c r="I46" s="55"/>
    </row>
    <row r="47" ht="15.75" hidden="1" spans="1:9">
      <c r="A47" s="1462" t="s">
        <v>1197</v>
      </c>
      <c r="B47" s="1462"/>
      <c r="C47" s="1462"/>
      <c r="D47" s="1462"/>
      <c r="E47" s="1462"/>
      <c r="F47" s="1462"/>
      <c r="G47" s="1462"/>
      <c r="H47" s="1462"/>
      <c r="I47" s="55"/>
    </row>
  </sheetData>
  <mergeCells count="42">
    <mergeCell ref="A1:G1"/>
    <mergeCell ref="A2:H2"/>
    <mergeCell ref="B3:H3"/>
    <mergeCell ref="B4:H4"/>
    <mergeCell ref="B5:H5"/>
    <mergeCell ref="B6:H6"/>
    <mergeCell ref="B8:H8"/>
    <mergeCell ref="B9:H9"/>
    <mergeCell ref="B10:H10"/>
    <mergeCell ref="F12:K12"/>
    <mergeCell ref="F19:G19"/>
    <mergeCell ref="F20:G20"/>
    <mergeCell ref="F21:G21"/>
    <mergeCell ref="A27:D27"/>
    <mergeCell ref="B28:E28"/>
    <mergeCell ref="B29:E29"/>
    <mergeCell ref="B30:E30"/>
    <mergeCell ref="A31:E31"/>
    <mergeCell ref="A33:H33"/>
    <mergeCell ref="A34:H34"/>
    <mergeCell ref="A35:H35"/>
    <mergeCell ref="A36:H36"/>
    <mergeCell ref="A37:H37"/>
    <mergeCell ref="A38:H38"/>
    <mergeCell ref="A39:H39"/>
    <mergeCell ref="A40:H40"/>
    <mergeCell ref="A41:H41"/>
    <mergeCell ref="A42:H42"/>
    <mergeCell ref="A43:H43"/>
    <mergeCell ref="A44:H44"/>
    <mergeCell ref="A45:H45"/>
    <mergeCell ref="A46:H46"/>
    <mergeCell ref="A47:H47"/>
    <mergeCell ref="B17:B18"/>
    <mergeCell ref="C17:C18"/>
    <mergeCell ref="D17:D18"/>
    <mergeCell ref="E17:E18"/>
    <mergeCell ref="K17:K18"/>
    <mergeCell ref="L17:L18"/>
    <mergeCell ref="M17:M18"/>
    <mergeCell ref="F14:I15"/>
    <mergeCell ref="F17:G18"/>
  </mergeCells>
  <printOptions horizontalCentered="1"/>
  <pageMargins left="0.196850393700787" right="0.196850393700787" top="0.511811023622047" bottom="0.984251968503937" header="0" footer="0"/>
  <pageSetup paperSize="1" scale="50" orientation="portrait"/>
  <headerFooter alignWithMargins="0"/>
  <rowBreaks count="1" manualBreakCount="1">
    <brk id="26" max="8" man="1"/>
  </rowBreaks>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4"/>
  </sheetPr>
  <dimension ref="A1:T47"/>
  <sheetViews>
    <sheetView view="pageBreakPreview" zoomScale="70" zoomScaleNormal="70" workbookViewId="0">
      <selection activeCell="N11" sqref="N11"/>
    </sheetView>
  </sheetViews>
  <sheetFormatPr defaultColWidth="11.4285714285714" defaultRowHeight="12.75"/>
  <cols>
    <col min="1" max="1" width="46.8571428571429" style="50" customWidth="1"/>
    <col min="2" max="2" width="27.2857142857143" style="50" customWidth="1"/>
    <col min="3" max="3" width="20.2857142857143" style="50" customWidth="1"/>
    <col min="4" max="4" width="26" style="50" customWidth="1"/>
    <col min="5" max="5" width="24.1428571428571" style="50" customWidth="1"/>
    <col min="6" max="6" width="4.57142857142857" style="50" customWidth="1"/>
    <col min="7" max="7" width="13.7142857142857" style="50" customWidth="1"/>
    <col min="8" max="8" width="29.2857142857143" style="50" customWidth="1"/>
    <col min="9" max="9" width="9.28571428571429" style="50" customWidth="1"/>
    <col min="10" max="10" width="11.4285714285714" style="50"/>
    <col min="11" max="13" width="21.4285714285714" style="50" hidden="1" customWidth="1"/>
    <col min="14" max="16384" width="11.4285714285714" style="50"/>
  </cols>
  <sheetData>
    <row r="1" ht="31.5" customHeight="1" spans="1:10">
      <c r="A1" s="1370" t="s">
        <v>1140</v>
      </c>
      <c r="B1" s="1371"/>
      <c r="C1" s="1371"/>
      <c r="D1" s="1371"/>
      <c r="E1" s="1371"/>
      <c r="F1" s="1371"/>
      <c r="G1" s="1371"/>
      <c r="H1" s="1372" t="s">
        <v>58</v>
      </c>
      <c r="I1" s="1463"/>
      <c r="J1" s="1461"/>
    </row>
    <row r="2" ht="24" customHeight="1" spans="1:20">
      <c r="A2" s="1373" t="s">
        <v>132</v>
      </c>
      <c r="B2" s="1374"/>
      <c r="C2" s="1374"/>
      <c r="D2" s="1374"/>
      <c r="E2" s="1374"/>
      <c r="F2" s="1374"/>
      <c r="G2" s="1374"/>
      <c r="H2" s="1375"/>
      <c r="I2" s="1461"/>
      <c r="J2" s="1461"/>
      <c r="K2" s="1461"/>
      <c r="L2" s="1461"/>
      <c r="M2" s="1461"/>
      <c r="N2" s="1461"/>
      <c r="O2" s="1461"/>
      <c r="P2" s="1461"/>
      <c r="Q2" s="1461"/>
      <c r="R2" s="1461"/>
      <c r="S2" s="1461"/>
      <c r="T2" s="1461"/>
    </row>
    <row r="3" ht="63" customHeight="1" spans="1:20">
      <c r="A3" s="1376" t="s">
        <v>1141</v>
      </c>
      <c r="B3" s="1377" t="s">
        <v>1133</v>
      </c>
      <c r="C3" s="1377"/>
      <c r="D3" s="1377"/>
      <c r="E3" s="1378"/>
      <c r="F3" s="1378"/>
      <c r="G3" s="1378"/>
      <c r="H3" s="1379"/>
      <c r="I3" s="1461"/>
      <c r="J3" s="55"/>
      <c r="K3" s="55"/>
      <c r="L3" s="55"/>
      <c r="M3" s="1461"/>
      <c r="N3" s="1461"/>
      <c r="O3" s="1461"/>
      <c r="P3" s="1461"/>
      <c r="Q3" s="1461"/>
      <c r="R3" s="1461"/>
      <c r="S3" s="1461"/>
      <c r="T3" s="1461"/>
    </row>
    <row r="4" ht="30" customHeight="1" spans="1:20">
      <c r="A4" s="1380" t="s">
        <v>1142</v>
      </c>
      <c r="B4" s="1381" t="s">
        <v>1120</v>
      </c>
      <c r="C4" s="1382"/>
      <c r="D4" s="1382"/>
      <c r="E4" s="1382"/>
      <c r="F4" s="1382"/>
      <c r="G4" s="1382"/>
      <c r="H4" s="1383"/>
      <c r="I4" s="1461"/>
      <c r="J4" s="1464"/>
      <c r="K4" s="55"/>
      <c r="L4" s="55"/>
      <c r="M4" s="1461"/>
      <c r="N4" s="1461"/>
      <c r="O4" s="1461"/>
      <c r="P4" s="1461"/>
      <c r="Q4" s="1461"/>
      <c r="R4" s="1461"/>
      <c r="S4" s="1461"/>
      <c r="T4" s="1461"/>
    </row>
    <row r="5" ht="57" customHeight="1" spans="1:20">
      <c r="A5" s="1384" t="s">
        <v>1144</v>
      </c>
      <c r="B5" s="1385" t="s">
        <v>1145</v>
      </c>
      <c r="C5" s="1382"/>
      <c r="D5" s="1382"/>
      <c r="E5" s="1382"/>
      <c r="F5" s="1382"/>
      <c r="G5" s="1382"/>
      <c r="H5" s="1383"/>
      <c r="I5" s="1461"/>
      <c r="J5" s="1464"/>
      <c r="K5" s="55"/>
      <c r="L5" s="55"/>
      <c r="M5" s="1461"/>
      <c r="N5" s="1461"/>
      <c r="O5" s="1461"/>
      <c r="P5" s="1461"/>
      <c r="Q5" s="1461"/>
      <c r="R5" s="1461"/>
      <c r="S5" s="1461"/>
      <c r="T5" s="1461"/>
    </row>
    <row r="6" ht="34.5" customHeight="1" spans="1:20">
      <c r="A6" s="1386" t="s">
        <v>1146</v>
      </c>
      <c r="B6" s="1387" t="s">
        <v>1147</v>
      </c>
      <c r="C6" s="1387"/>
      <c r="D6" s="1387"/>
      <c r="E6" s="1387"/>
      <c r="F6" s="1387"/>
      <c r="G6" s="1387"/>
      <c r="H6" s="1388"/>
      <c r="I6" s="1461"/>
      <c r="J6" s="55"/>
      <c r="K6" s="55"/>
      <c r="L6" s="55"/>
      <c r="M6" s="1461"/>
      <c r="N6" s="1461"/>
      <c r="O6" s="1461"/>
      <c r="P6" s="1461"/>
      <c r="Q6" s="1461"/>
      <c r="R6" s="1461"/>
      <c r="S6" s="1461"/>
      <c r="T6" s="1461"/>
    </row>
    <row r="7" ht="29.25" customHeight="1" spans="1:20">
      <c r="A7" s="1389"/>
      <c r="B7" s="1390"/>
      <c r="C7" s="1390"/>
      <c r="D7" s="1390"/>
      <c r="E7" s="1390"/>
      <c r="F7" s="1390"/>
      <c r="G7" s="1390"/>
      <c r="H7" s="1390"/>
      <c r="I7" s="1461"/>
      <c r="J7" s="55"/>
      <c r="K7" s="55"/>
      <c r="L7" s="55"/>
      <c r="M7" s="1461"/>
      <c r="N7" s="1461"/>
      <c r="O7" s="1461"/>
      <c r="P7" s="1461"/>
      <c r="Q7" s="1461"/>
      <c r="R7" s="1461"/>
      <c r="S7" s="1461"/>
      <c r="T7" s="1461"/>
    </row>
    <row r="8" ht="75" customHeight="1" spans="1:20">
      <c r="A8" s="1376" t="s">
        <v>1148</v>
      </c>
      <c r="B8" s="1391" t="s">
        <v>1198</v>
      </c>
      <c r="C8" s="1392"/>
      <c r="D8" s="1392"/>
      <c r="E8" s="1392"/>
      <c r="F8" s="1392"/>
      <c r="G8" s="1392"/>
      <c r="H8" s="1393"/>
      <c r="I8" s="1461"/>
      <c r="J8" s="1461"/>
      <c r="K8" s="1461"/>
      <c r="L8" s="1461"/>
      <c r="M8" s="1461"/>
      <c r="N8" s="1461"/>
      <c r="O8" s="1461"/>
      <c r="P8" s="1461"/>
      <c r="Q8" s="1461"/>
      <c r="R8" s="1461"/>
      <c r="S8" s="1461"/>
      <c r="T8" s="1461"/>
    </row>
    <row r="9" ht="63.75" customHeight="1" spans="1:20">
      <c r="A9" s="1394" t="s">
        <v>1150</v>
      </c>
      <c r="B9" s="1395" t="s">
        <v>1151</v>
      </c>
      <c r="C9" s="1396"/>
      <c r="D9" s="1396"/>
      <c r="E9" s="1396"/>
      <c r="F9" s="1396"/>
      <c r="G9" s="1396"/>
      <c r="H9" s="1397"/>
      <c r="I9" s="1461"/>
      <c r="J9" s="1461"/>
      <c r="K9" s="1461"/>
      <c r="L9" s="1461"/>
      <c r="M9" s="1461"/>
      <c r="N9" s="1461"/>
      <c r="O9" s="1461"/>
      <c r="P9" s="1461"/>
      <c r="Q9" s="1461"/>
      <c r="R9" s="1461"/>
      <c r="S9" s="1461"/>
      <c r="T9" s="1461"/>
    </row>
    <row r="10" ht="67.5" customHeight="1" spans="1:20">
      <c r="A10" s="1398" t="s">
        <v>1152</v>
      </c>
      <c r="B10" s="1399" t="s">
        <v>1134</v>
      </c>
      <c r="C10" s="1400"/>
      <c r="D10" s="1400"/>
      <c r="E10" s="1400"/>
      <c r="F10" s="1400"/>
      <c r="G10" s="1400"/>
      <c r="H10" s="1401"/>
      <c r="I10" s="1461"/>
      <c r="J10" s="1461"/>
      <c r="K10" s="1461"/>
      <c r="L10" s="1461"/>
      <c r="M10" s="1461"/>
      <c r="N10" s="1461"/>
      <c r="O10" s="1461"/>
      <c r="P10" s="1461"/>
      <c r="Q10" s="1461"/>
      <c r="R10" s="1461"/>
      <c r="S10" s="1461"/>
      <c r="T10" s="1461"/>
    </row>
    <row r="11" ht="17.25" customHeight="1" spans="1:20">
      <c r="A11" s="1402"/>
      <c r="B11" s="1403"/>
      <c r="C11" s="1403"/>
      <c r="D11" s="1403"/>
      <c r="E11" s="1403"/>
      <c r="F11" s="1403"/>
      <c r="G11" s="1403"/>
      <c r="H11" s="1403"/>
      <c r="I11" s="1461"/>
      <c r="J11" s="1461"/>
      <c r="K11" s="1461"/>
      <c r="L11" s="1461"/>
      <c r="M11" s="1461"/>
      <c r="N11" s="1461"/>
      <c r="O11" s="1461"/>
      <c r="P11" s="1461"/>
      <c r="Q11" s="1461"/>
      <c r="R11" s="1461"/>
      <c r="S11" s="1461"/>
      <c r="T11" s="1461"/>
    </row>
    <row r="12" ht="30" customHeight="1" spans="1:16">
      <c r="A12" s="1404" t="s">
        <v>1153</v>
      </c>
      <c r="B12" s="1405" t="s">
        <v>1154</v>
      </c>
      <c r="C12" s="1405" t="s">
        <v>1155</v>
      </c>
      <c r="D12" s="1405" t="s">
        <v>977</v>
      </c>
      <c r="E12" s="1406" t="s">
        <v>978</v>
      </c>
      <c r="F12" s="1407"/>
      <c r="G12" s="1407"/>
      <c r="H12" s="1407"/>
      <c r="I12" s="1407"/>
      <c r="J12" s="1407"/>
      <c r="K12" s="1407"/>
      <c r="L12" s="1461"/>
      <c r="M12" s="1461"/>
      <c r="N12" s="1461"/>
      <c r="O12" s="1461"/>
      <c r="P12" s="1461"/>
    </row>
    <row r="13" ht="30" customHeight="1" spans="1:16">
      <c r="A13" s="1408"/>
      <c r="B13" s="1409" t="s">
        <v>1132</v>
      </c>
      <c r="C13" s="1409"/>
      <c r="D13" s="1409"/>
      <c r="E13" s="1410"/>
      <c r="F13" s="1411"/>
      <c r="G13" s="1411"/>
      <c r="H13" s="1411"/>
      <c r="I13" s="1411"/>
      <c r="J13" s="55"/>
      <c r="K13" s="55"/>
      <c r="L13" s="1461"/>
      <c r="M13" s="1461"/>
      <c r="N13" s="1461"/>
      <c r="O13" s="1461"/>
      <c r="P13" s="1461"/>
    </row>
    <row r="14" ht="30" customHeight="1" spans="1:19">
      <c r="A14" s="1412" t="s">
        <v>1156</v>
      </c>
      <c r="B14" s="1413" t="s">
        <v>1157</v>
      </c>
      <c r="C14" s="1413" t="s">
        <v>1158</v>
      </c>
      <c r="D14" s="1413" t="s">
        <v>1159</v>
      </c>
      <c r="E14" s="1414" t="s">
        <v>1160</v>
      </c>
      <c r="F14" s="1415"/>
      <c r="G14" s="1415"/>
      <c r="H14" s="1415"/>
      <c r="I14" s="1415"/>
      <c r="J14" s="55"/>
      <c r="K14" s="55"/>
      <c r="L14" s="1461"/>
      <c r="M14" s="1461"/>
      <c r="N14" s="1461"/>
      <c r="O14" s="1461"/>
      <c r="P14" s="1461"/>
      <c r="Q14" s="1461"/>
      <c r="R14" s="1461"/>
      <c r="S14" s="1461"/>
    </row>
    <row r="15" ht="30" customHeight="1" spans="1:19">
      <c r="A15" s="1398"/>
      <c r="B15" s="1416"/>
      <c r="C15" s="1416"/>
      <c r="D15" s="1416"/>
      <c r="E15" s="1417" t="s">
        <v>1132</v>
      </c>
      <c r="F15" s="1415"/>
      <c r="G15" s="1415"/>
      <c r="H15" s="1415"/>
      <c r="I15" s="1415"/>
      <c r="J15" s="55"/>
      <c r="K15" s="55"/>
      <c r="L15" s="1461"/>
      <c r="M15" s="1461"/>
      <c r="N15" s="1461"/>
      <c r="O15" s="1461"/>
      <c r="P15" s="1461"/>
      <c r="Q15" s="1461"/>
      <c r="R15" s="1461"/>
      <c r="S15" s="1461"/>
    </row>
    <row r="16" ht="30" customHeight="1" spans="1:20">
      <c r="A16" s="1418"/>
      <c r="B16" s="1419"/>
      <c r="C16" s="1419"/>
      <c r="D16" s="1419"/>
      <c r="E16" s="1420"/>
      <c r="F16" s="1420"/>
      <c r="G16" s="1420"/>
      <c r="H16" s="1421"/>
      <c r="I16" s="1411"/>
      <c r="J16" s="55"/>
      <c r="K16" s="55"/>
      <c r="L16" s="1461"/>
      <c r="M16" s="1461"/>
      <c r="N16" s="1461"/>
      <c r="O16" s="1461"/>
      <c r="P16" s="1461"/>
      <c r="Q16" s="1461"/>
      <c r="R16" s="1461"/>
      <c r="S16" s="1461"/>
      <c r="T16" s="1461"/>
    </row>
    <row r="17" ht="26.25" customHeight="1" spans="1:20">
      <c r="A17" s="1404" t="s">
        <v>1161</v>
      </c>
      <c r="B17" s="1422">
        <v>2025</v>
      </c>
      <c r="C17" s="1422">
        <v>2026</v>
      </c>
      <c r="D17" s="1422">
        <v>2027</v>
      </c>
      <c r="E17" s="1423">
        <v>2028</v>
      </c>
      <c r="F17" s="1423">
        <v>2029</v>
      </c>
      <c r="G17" s="1424"/>
      <c r="H17" s="1425"/>
      <c r="I17" s="1411"/>
      <c r="J17" s="55"/>
      <c r="K17" s="1465">
        <v>2030</v>
      </c>
      <c r="L17" s="1465">
        <v>2031</v>
      </c>
      <c r="M17" s="1465">
        <v>2032</v>
      </c>
      <c r="N17" s="1461"/>
      <c r="O17" s="1461"/>
      <c r="P17" s="1461"/>
      <c r="Q17" s="1461"/>
      <c r="R17" s="1461"/>
      <c r="S17" s="1461"/>
      <c r="T17" s="1461"/>
    </row>
    <row r="18" ht="30" customHeight="1" spans="1:20">
      <c r="A18" s="1426" t="s">
        <v>1162</v>
      </c>
      <c r="B18" s="1427"/>
      <c r="C18" s="1427"/>
      <c r="D18" s="1427"/>
      <c r="E18" s="1428"/>
      <c r="F18" s="1428"/>
      <c r="G18" s="1429"/>
      <c r="H18" s="1425"/>
      <c r="I18" s="1411"/>
      <c r="J18" s="55"/>
      <c r="K18" s="1465"/>
      <c r="L18" s="1465"/>
      <c r="M18" s="1465"/>
      <c r="N18" s="1461"/>
      <c r="O18" s="1461"/>
      <c r="P18" s="1461"/>
      <c r="Q18" s="1461"/>
      <c r="R18" s="1461"/>
      <c r="S18" s="1461"/>
      <c r="T18" s="1461"/>
    </row>
    <row r="19" ht="63" customHeight="1" spans="1:20">
      <c r="A19" s="1398" t="s">
        <v>1163</v>
      </c>
      <c r="B19" s="1431" t="s">
        <v>1164</v>
      </c>
      <c r="C19" s="1431" t="s">
        <v>1165</v>
      </c>
      <c r="D19" s="1430" t="s">
        <v>1166</v>
      </c>
      <c r="E19" s="1431" t="s">
        <v>1167</v>
      </c>
      <c r="F19" s="1432" t="s">
        <v>1168</v>
      </c>
      <c r="G19" s="1433"/>
      <c r="H19" s="1434"/>
      <c r="I19" s="1466"/>
      <c r="J19" s="1467"/>
      <c r="K19" s="1468" t="s">
        <v>1169</v>
      </c>
      <c r="L19" s="1468" t="s">
        <v>1170</v>
      </c>
      <c r="M19" s="1468" t="s">
        <v>1171</v>
      </c>
      <c r="N19" s="1461"/>
      <c r="O19" s="1461"/>
      <c r="P19" s="1461"/>
      <c r="Q19" s="1461"/>
      <c r="R19" s="1461"/>
      <c r="S19" s="1461"/>
      <c r="T19" s="1461"/>
    </row>
    <row r="20" ht="63" hidden="1" customHeight="1" spans="1:20">
      <c r="A20" s="1398" t="s">
        <v>1163</v>
      </c>
      <c r="B20" s="1435">
        <v>0.13</v>
      </c>
      <c r="C20" s="1435">
        <v>0.1</v>
      </c>
      <c r="D20" s="1435">
        <v>0.1</v>
      </c>
      <c r="E20" s="1435">
        <v>0.1</v>
      </c>
      <c r="F20" s="1436">
        <v>0.1</v>
      </c>
      <c r="G20" s="1437"/>
      <c r="H20" s="1434"/>
      <c r="I20" s="1466"/>
      <c r="J20" s="1467"/>
      <c r="K20" s="1469">
        <v>0.09</v>
      </c>
      <c r="L20" s="1469">
        <v>0.09</v>
      </c>
      <c r="M20" s="1469">
        <v>0.09</v>
      </c>
      <c r="N20" s="1461"/>
      <c r="O20" s="1461"/>
      <c r="P20" s="1461"/>
      <c r="Q20" s="1461"/>
      <c r="R20" s="1461"/>
      <c r="S20" s="1461"/>
      <c r="T20" s="1461"/>
    </row>
    <row r="21" ht="63" hidden="1" customHeight="1" spans="1:20">
      <c r="A21" s="1398" t="s">
        <v>1163</v>
      </c>
      <c r="B21" s="1438">
        <f>36/269*100</f>
        <v>13.3828996282528</v>
      </c>
      <c r="C21" s="1438">
        <f>27/269*100</f>
        <v>10.0371747211896</v>
      </c>
      <c r="D21" s="1438">
        <f>27/269*100</f>
        <v>10.0371747211896</v>
      </c>
      <c r="E21" s="1438">
        <f>0.0966542750929368*100</f>
        <v>9.66542750929368</v>
      </c>
      <c r="F21" s="1439">
        <f>0.100371747211896*100</f>
        <v>10.0371747211896</v>
      </c>
      <c r="G21" s="1440"/>
      <c r="H21" s="1434"/>
      <c r="I21" s="1466"/>
      <c r="J21" s="1467"/>
      <c r="K21" s="1470">
        <f>0.0855018587360595*100</f>
        <v>8.55018587360595</v>
      </c>
      <c r="L21" s="1470">
        <f>0.0929368029739777*100</f>
        <v>9.29368029739777</v>
      </c>
      <c r="M21" s="1470">
        <f>0.0892193308550186*100</f>
        <v>8.92193308550186</v>
      </c>
      <c r="N21" s="1461"/>
      <c r="O21" s="1461"/>
      <c r="P21" s="1461"/>
      <c r="Q21" s="1461"/>
      <c r="R21" s="1461"/>
      <c r="S21" s="1461"/>
      <c r="T21" s="1461"/>
    </row>
    <row r="22" ht="51.75" customHeight="1" spans="1:20">
      <c r="A22" s="1418"/>
      <c r="B22" s="1441"/>
      <c r="C22" s="1441"/>
      <c r="D22" s="1441"/>
      <c r="E22" s="1441"/>
      <c r="F22" s="1441"/>
      <c r="G22" s="1441"/>
      <c r="H22" s="1425"/>
      <c r="I22" s="1411"/>
      <c r="J22" s="55"/>
      <c r="K22" s="55"/>
      <c r="L22" s="1461"/>
      <c r="M22" s="1461"/>
      <c r="N22" s="1461"/>
      <c r="O22" s="1461"/>
      <c r="P22" s="1461"/>
      <c r="Q22" s="1461"/>
      <c r="R22" s="1461"/>
      <c r="S22" s="1461"/>
      <c r="T22" s="1461"/>
    </row>
    <row r="23" ht="36" customHeight="1" spans="1:20">
      <c r="A23" s="1442" t="s">
        <v>1172</v>
      </c>
      <c r="B23" s="1443"/>
      <c r="C23" s="1443"/>
      <c r="D23" s="1443"/>
      <c r="E23" s="1443"/>
      <c r="F23" s="1443"/>
      <c r="G23" s="1443"/>
      <c r="H23" s="1425"/>
      <c r="I23" s="1411"/>
      <c r="J23" s="55"/>
      <c r="K23" s="55"/>
      <c r="L23" s="1461"/>
      <c r="M23" s="1461"/>
      <c r="N23" s="1461"/>
      <c r="O23" s="1461"/>
      <c r="P23" s="1461"/>
      <c r="Q23" s="1461"/>
      <c r="R23" s="1461"/>
      <c r="S23" s="1461"/>
      <c r="T23" s="1461"/>
    </row>
    <row r="24" ht="40.5" customHeight="1" spans="1:19">
      <c r="A24" s="1444" t="s">
        <v>1173</v>
      </c>
      <c r="B24" s="1445" t="s">
        <v>1174</v>
      </c>
      <c r="C24" s="1443"/>
      <c r="D24" s="1443"/>
      <c r="E24" s="1443"/>
      <c r="F24" s="1443"/>
      <c r="G24" s="1425"/>
      <c r="H24" s="1411"/>
      <c r="I24" s="55"/>
      <c r="J24" s="55"/>
      <c r="K24" s="1461"/>
      <c r="L24" s="1461"/>
      <c r="M24" s="1461"/>
      <c r="N24" s="1461"/>
      <c r="O24" s="1461"/>
      <c r="P24" s="1461"/>
      <c r="Q24" s="1461"/>
      <c r="R24" s="1461"/>
      <c r="S24" s="1461"/>
    </row>
    <row r="25" ht="50.1" customHeight="1" spans="1:18">
      <c r="A25" s="1446">
        <v>2023</v>
      </c>
      <c r="B25" s="1431">
        <v>7</v>
      </c>
      <c r="C25" s="1411"/>
      <c r="D25" s="1411"/>
      <c r="E25" s="1411"/>
      <c r="F25" s="1411"/>
      <c r="G25" s="1411"/>
      <c r="H25" s="55"/>
      <c r="I25" s="55"/>
      <c r="J25" s="55"/>
      <c r="K25" s="1461"/>
      <c r="L25" s="1461"/>
      <c r="M25" s="1461"/>
      <c r="N25" s="1461"/>
      <c r="O25" s="1461"/>
      <c r="P25" s="1461"/>
      <c r="Q25" s="1461"/>
      <c r="R25" s="1461"/>
    </row>
    <row r="26" ht="36.75" customHeight="1" spans="1:18">
      <c r="A26" s="1418"/>
      <c r="B26" s="1443"/>
      <c r="C26" s="1411"/>
      <c r="D26" s="1411"/>
      <c r="E26" s="1411"/>
      <c r="F26" s="1411"/>
      <c r="G26" s="1411"/>
      <c r="H26" s="55"/>
      <c r="I26" s="55"/>
      <c r="J26" s="55"/>
      <c r="K26" s="1461"/>
      <c r="L26" s="1461"/>
      <c r="M26" s="1461"/>
      <c r="N26" s="1461"/>
      <c r="O26" s="1461"/>
      <c r="P26" s="1461"/>
      <c r="Q26" s="1461"/>
      <c r="R26" s="1461"/>
    </row>
    <row r="27" ht="30" customHeight="1" spans="1:20">
      <c r="A27" s="1447" t="s">
        <v>1175</v>
      </c>
      <c r="B27" s="1448"/>
      <c r="C27" s="1448"/>
      <c r="D27" s="1449"/>
      <c r="E27" s="1450"/>
      <c r="F27" s="1450"/>
      <c r="G27" s="1450"/>
      <c r="H27" s="1450"/>
      <c r="I27" s="55"/>
      <c r="J27" s="55"/>
      <c r="K27" s="55"/>
      <c r="L27" s="1461"/>
      <c r="M27" s="1461"/>
      <c r="N27" s="1461"/>
      <c r="O27" s="1461"/>
      <c r="P27" s="1461"/>
      <c r="Q27" s="1461"/>
      <c r="R27" s="1461"/>
      <c r="S27" s="1461"/>
      <c r="T27" s="1461"/>
    </row>
    <row r="28" ht="57" customHeight="1" spans="1:20">
      <c r="A28" s="1451" t="s">
        <v>1176</v>
      </c>
      <c r="B28" s="1452" t="s">
        <v>1199</v>
      </c>
      <c r="C28" s="1452"/>
      <c r="D28" s="1452"/>
      <c r="E28" s="1453"/>
      <c r="F28" s="1450"/>
      <c r="G28" s="1450"/>
      <c r="H28" s="1450"/>
      <c r="I28" s="55"/>
      <c r="J28" s="55"/>
      <c r="K28" s="55"/>
      <c r="L28" s="1461"/>
      <c r="M28" s="1461"/>
      <c r="N28" s="1461"/>
      <c r="O28" s="1461"/>
      <c r="P28" s="1461"/>
      <c r="Q28" s="1461"/>
      <c r="R28" s="1461"/>
      <c r="S28" s="1461"/>
      <c r="T28" s="1461"/>
    </row>
    <row r="29" ht="150.75" customHeight="1" spans="1:20">
      <c r="A29" s="1454" t="s">
        <v>1178</v>
      </c>
      <c r="B29" s="1455" t="s">
        <v>1179</v>
      </c>
      <c r="C29" s="1455"/>
      <c r="D29" s="1455"/>
      <c r="E29" s="1456"/>
      <c r="F29" s="1450"/>
      <c r="G29" s="1450"/>
      <c r="H29" s="1450"/>
      <c r="I29" s="55"/>
      <c r="J29" s="55"/>
      <c r="K29" s="55"/>
      <c r="L29" s="1461"/>
      <c r="M29" s="1461"/>
      <c r="N29" s="1461"/>
      <c r="O29" s="1461"/>
      <c r="P29" s="1461"/>
      <c r="Q29" s="1461"/>
      <c r="R29" s="1461"/>
      <c r="S29" s="1461"/>
      <c r="T29" s="1461"/>
    </row>
    <row r="30" ht="95.25" customHeight="1" spans="1:20">
      <c r="A30" s="1457" t="s">
        <v>1180</v>
      </c>
      <c r="B30" s="1458" t="s">
        <v>1181</v>
      </c>
      <c r="C30" s="1458"/>
      <c r="D30" s="1458"/>
      <c r="E30" s="1459"/>
      <c r="F30" s="1450"/>
      <c r="G30" s="1450"/>
      <c r="H30" s="1450"/>
      <c r="I30" s="55"/>
      <c r="J30" s="55"/>
      <c r="K30" s="55"/>
      <c r="L30" s="1461"/>
      <c r="M30" s="1461"/>
      <c r="N30" s="1461"/>
      <c r="O30" s="1461"/>
      <c r="P30" s="1461"/>
      <c r="Q30" s="1461"/>
      <c r="R30" s="1461"/>
      <c r="S30" s="1461"/>
      <c r="T30" s="1461"/>
    </row>
    <row r="31" ht="29.25" hidden="1" customHeight="1" spans="1:20">
      <c r="A31" s="1460" t="s">
        <v>1182</v>
      </c>
      <c r="B31" s="1460"/>
      <c r="C31" s="1460"/>
      <c r="D31" s="1460"/>
      <c r="E31" s="1460"/>
      <c r="F31" s="1450"/>
      <c r="G31" s="1450"/>
      <c r="H31" s="1450"/>
      <c r="I31" s="55"/>
      <c r="J31" s="55"/>
      <c r="K31" s="55"/>
      <c r="L31" s="1461"/>
      <c r="M31" s="1461"/>
      <c r="N31" s="1461"/>
      <c r="O31" s="1461"/>
      <c r="P31" s="1461"/>
      <c r="Q31" s="1461"/>
      <c r="R31" s="1461"/>
      <c r="S31" s="1461"/>
      <c r="T31" s="1461"/>
    </row>
    <row r="32" hidden="1" spans="1:20">
      <c r="A32" s="1461"/>
      <c r="B32" s="1461"/>
      <c r="C32" s="1461"/>
      <c r="D32" s="1461"/>
      <c r="E32" s="1461"/>
      <c r="F32" s="1461"/>
      <c r="G32" s="1461"/>
      <c r="H32" s="1461"/>
      <c r="I32" s="1461"/>
      <c r="J32" s="1461"/>
      <c r="K32" s="1461"/>
      <c r="L32" s="1461"/>
      <c r="M32" s="1461"/>
      <c r="N32" s="1461"/>
      <c r="O32" s="1461"/>
      <c r="P32" s="1461"/>
      <c r="Q32" s="1461"/>
      <c r="R32" s="1461"/>
      <c r="S32" s="1461"/>
      <c r="T32" s="1461"/>
    </row>
    <row r="33" ht="15.75" hidden="1" spans="1:20">
      <c r="A33" s="1462" t="s">
        <v>1183</v>
      </c>
      <c r="B33" s="1462"/>
      <c r="C33" s="1462"/>
      <c r="D33" s="1462"/>
      <c r="E33" s="1462"/>
      <c r="F33" s="1462"/>
      <c r="G33" s="1462"/>
      <c r="H33" s="1462"/>
      <c r="I33" s="1461"/>
      <c r="J33" s="1461"/>
      <c r="K33" s="1461"/>
      <c r="L33" s="1461"/>
      <c r="M33" s="1461"/>
      <c r="N33" s="1461"/>
      <c r="O33" s="1461"/>
      <c r="P33" s="1461"/>
      <c r="Q33" s="1461"/>
      <c r="R33" s="1461"/>
      <c r="S33" s="1461"/>
      <c r="T33" s="1461"/>
    </row>
    <row r="34" ht="15.75" hidden="1" spans="1:20">
      <c r="A34" s="1462" t="s">
        <v>1184</v>
      </c>
      <c r="B34" s="1462"/>
      <c r="C34" s="1462"/>
      <c r="D34" s="1462"/>
      <c r="E34" s="1462"/>
      <c r="F34" s="1462"/>
      <c r="G34" s="1462"/>
      <c r="H34" s="1462"/>
      <c r="I34" s="1461"/>
      <c r="J34" s="1461"/>
      <c r="K34" s="1461"/>
      <c r="L34" s="1461"/>
      <c r="M34" s="1461"/>
      <c r="N34" s="1461"/>
      <c r="O34" s="1461"/>
      <c r="P34" s="1461"/>
      <c r="Q34" s="1461"/>
      <c r="R34" s="1461"/>
      <c r="S34" s="1461"/>
      <c r="T34" s="1461"/>
    </row>
    <row r="35" ht="15.75" hidden="1" spans="1:20">
      <c r="A35" s="1462" t="s">
        <v>1185</v>
      </c>
      <c r="B35" s="1462"/>
      <c r="C35" s="1462"/>
      <c r="D35" s="1462"/>
      <c r="E35" s="1462"/>
      <c r="F35" s="1462"/>
      <c r="G35" s="1462"/>
      <c r="H35" s="1462"/>
      <c r="I35" s="1461"/>
      <c r="J35" s="1461"/>
      <c r="K35" s="1461"/>
      <c r="L35" s="1461"/>
      <c r="M35" s="1461"/>
      <c r="N35" s="1461"/>
      <c r="O35" s="1461"/>
      <c r="P35" s="1461"/>
      <c r="Q35" s="1461"/>
      <c r="R35" s="1461"/>
      <c r="S35" s="1461"/>
      <c r="T35" s="1461"/>
    </row>
    <row r="36" ht="15.75" hidden="1" spans="1:20">
      <c r="A36" s="1462" t="s">
        <v>1186</v>
      </c>
      <c r="B36" s="1462"/>
      <c r="C36" s="1462"/>
      <c r="D36" s="1462"/>
      <c r="E36" s="1462"/>
      <c r="F36" s="1462"/>
      <c r="G36" s="1462"/>
      <c r="H36" s="1462"/>
      <c r="I36" s="1461"/>
      <c r="J36" s="1461"/>
      <c r="K36" s="1461"/>
      <c r="L36" s="1461"/>
      <c r="M36" s="1461"/>
      <c r="N36" s="1461"/>
      <c r="O36" s="1461"/>
      <c r="P36" s="1461"/>
      <c r="Q36" s="1461"/>
      <c r="R36" s="1461"/>
      <c r="S36" s="1461"/>
      <c r="T36" s="1461"/>
    </row>
    <row r="37" ht="15.75" hidden="1" spans="1:20">
      <c r="A37" s="1462" t="s">
        <v>1187</v>
      </c>
      <c r="B37" s="1462"/>
      <c r="C37" s="1462"/>
      <c r="D37" s="1462"/>
      <c r="E37" s="1462"/>
      <c r="F37" s="1462"/>
      <c r="G37" s="1462"/>
      <c r="H37" s="1462"/>
      <c r="I37" s="55"/>
      <c r="J37" s="1461"/>
      <c r="K37" s="1461"/>
      <c r="L37" s="1461"/>
      <c r="M37" s="1461"/>
      <c r="N37" s="1461"/>
      <c r="O37" s="1461"/>
      <c r="P37" s="1461"/>
      <c r="Q37" s="1461"/>
      <c r="R37" s="1461"/>
      <c r="S37" s="1461"/>
      <c r="T37" s="1461"/>
    </row>
    <row r="38" ht="15.75" hidden="1" spans="1:9">
      <c r="A38" s="1462" t="s">
        <v>1188</v>
      </c>
      <c r="B38" s="1462"/>
      <c r="C38" s="1462"/>
      <c r="D38" s="1462"/>
      <c r="E38" s="1462"/>
      <c r="F38" s="1462"/>
      <c r="G38" s="1462"/>
      <c r="H38" s="1462"/>
      <c r="I38" s="55"/>
    </row>
    <row r="39" ht="15.75" hidden="1" spans="1:9">
      <c r="A39" s="1462" t="s">
        <v>1189</v>
      </c>
      <c r="B39" s="1462"/>
      <c r="C39" s="1462"/>
      <c r="D39" s="1462"/>
      <c r="E39" s="1462"/>
      <c r="F39" s="1462"/>
      <c r="G39" s="1462"/>
      <c r="H39" s="1462"/>
      <c r="I39" s="55"/>
    </row>
    <row r="40" ht="15.75" hidden="1" spans="1:9">
      <c r="A40" s="1462" t="s">
        <v>1190</v>
      </c>
      <c r="B40" s="1462"/>
      <c r="C40" s="1462"/>
      <c r="D40" s="1462"/>
      <c r="E40" s="1462"/>
      <c r="F40" s="1462"/>
      <c r="G40" s="1462"/>
      <c r="H40" s="1462"/>
      <c r="I40" s="55"/>
    </row>
    <row r="41" ht="15.75" hidden="1" spans="1:9">
      <c r="A41" s="1462" t="s">
        <v>1191</v>
      </c>
      <c r="B41" s="1462"/>
      <c r="C41" s="1462"/>
      <c r="D41" s="1462"/>
      <c r="E41" s="1462"/>
      <c r="F41" s="1462"/>
      <c r="G41" s="1462"/>
      <c r="H41" s="1462"/>
      <c r="I41" s="55"/>
    </row>
    <row r="42" ht="15.75" hidden="1" spans="1:9">
      <c r="A42" s="1462" t="s">
        <v>1192</v>
      </c>
      <c r="B42" s="1462"/>
      <c r="C42" s="1462"/>
      <c r="D42" s="1462"/>
      <c r="E42" s="1462"/>
      <c r="F42" s="1462"/>
      <c r="G42" s="1462"/>
      <c r="H42" s="1462"/>
      <c r="I42" s="55"/>
    </row>
    <row r="43" ht="15.75" hidden="1" spans="1:9">
      <c r="A43" s="1462" t="s">
        <v>1193</v>
      </c>
      <c r="B43" s="1462"/>
      <c r="C43" s="1462"/>
      <c r="D43" s="1462"/>
      <c r="E43" s="1462"/>
      <c r="F43" s="1462"/>
      <c r="G43" s="1462"/>
      <c r="H43" s="1462"/>
      <c r="I43" s="55"/>
    </row>
    <row r="44" ht="15.75" hidden="1" spans="1:9">
      <c r="A44" s="1462" t="s">
        <v>1194</v>
      </c>
      <c r="B44" s="1462"/>
      <c r="C44" s="1462"/>
      <c r="D44" s="1462"/>
      <c r="E44" s="1462"/>
      <c r="F44" s="1462"/>
      <c r="G44" s="1462"/>
      <c r="H44" s="1462"/>
      <c r="I44" s="55"/>
    </row>
    <row r="45" ht="15.75" hidden="1" spans="1:9">
      <c r="A45" s="1462" t="s">
        <v>1195</v>
      </c>
      <c r="B45" s="1462"/>
      <c r="C45" s="1462"/>
      <c r="D45" s="1462"/>
      <c r="E45" s="1462"/>
      <c r="F45" s="1462"/>
      <c r="G45" s="1462"/>
      <c r="H45" s="1462"/>
      <c r="I45" s="55"/>
    </row>
    <row r="46" ht="15.75" hidden="1" spans="1:9">
      <c r="A46" s="1462" t="s">
        <v>1196</v>
      </c>
      <c r="B46" s="1462"/>
      <c r="C46" s="1462"/>
      <c r="D46" s="1462"/>
      <c r="E46" s="1462"/>
      <c r="F46" s="1462"/>
      <c r="G46" s="1462"/>
      <c r="H46" s="1462"/>
      <c r="I46" s="55"/>
    </row>
    <row r="47" ht="15.75" hidden="1" spans="1:9">
      <c r="A47" s="1462" t="s">
        <v>1197</v>
      </c>
      <c r="B47" s="1462"/>
      <c r="C47" s="1462"/>
      <c r="D47" s="1462"/>
      <c r="E47" s="1462"/>
      <c r="F47" s="1462"/>
      <c r="G47" s="1462"/>
      <c r="H47" s="1462"/>
      <c r="I47" s="55"/>
    </row>
  </sheetData>
  <mergeCells count="42">
    <mergeCell ref="A1:G1"/>
    <mergeCell ref="A2:H2"/>
    <mergeCell ref="B3:H3"/>
    <mergeCell ref="B4:H4"/>
    <mergeCell ref="B5:H5"/>
    <mergeCell ref="B6:H6"/>
    <mergeCell ref="B8:H8"/>
    <mergeCell ref="B9:H9"/>
    <mergeCell ref="B10:H10"/>
    <mergeCell ref="F12:K12"/>
    <mergeCell ref="F19:G19"/>
    <mergeCell ref="F20:G20"/>
    <mergeCell ref="F21:G21"/>
    <mergeCell ref="A27:D27"/>
    <mergeCell ref="B28:E28"/>
    <mergeCell ref="B29:E29"/>
    <mergeCell ref="B30:E30"/>
    <mergeCell ref="A31:E31"/>
    <mergeCell ref="A33:H33"/>
    <mergeCell ref="A34:H34"/>
    <mergeCell ref="A35:H35"/>
    <mergeCell ref="A36:H36"/>
    <mergeCell ref="A37:H37"/>
    <mergeCell ref="A38:H38"/>
    <mergeCell ref="A39:H39"/>
    <mergeCell ref="A40:H40"/>
    <mergeCell ref="A41:H41"/>
    <mergeCell ref="A42:H42"/>
    <mergeCell ref="A43:H43"/>
    <mergeCell ref="A44:H44"/>
    <mergeCell ref="A45:H45"/>
    <mergeCell ref="A46:H46"/>
    <mergeCell ref="A47:H47"/>
    <mergeCell ref="B17:B18"/>
    <mergeCell ref="C17:C18"/>
    <mergeCell ref="D17:D18"/>
    <mergeCell ref="E17:E18"/>
    <mergeCell ref="K17:K18"/>
    <mergeCell ref="L17:L18"/>
    <mergeCell ref="M17:M18"/>
    <mergeCell ref="F14:I15"/>
    <mergeCell ref="F17:G18"/>
  </mergeCells>
  <printOptions horizontalCentered="1"/>
  <pageMargins left="0.196850393700787" right="0.196850393700787" top="0.511811023622047" bottom="0.984251968503937" header="0" footer="0"/>
  <pageSetup paperSize="1" scale="50" orientation="portrait"/>
  <headerFooter alignWithMargins="0"/>
  <rowBreaks count="1" manualBreakCount="1">
    <brk id="26" max="8" man="1"/>
  </rowBreaks>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4"/>
  </sheetPr>
  <dimension ref="A1:T47"/>
  <sheetViews>
    <sheetView view="pageBreakPreview" zoomScale="70" zoomScaleNormal="70" topLeftCell="A14" workbookViewId="0">
      <selection activeCell="N11" sqref="N11"/>
    </sheetView>
  </sheetViews>
  <sheetFormatPr defaultColWidth="11.4285714285714" defaultRowHeight="12.75"/>
  <cols>
    <col min="1" max="1" width="46.8571428571429" style="50" customWidth="1"/>
    <col min="2" max="2" width="27.2857142857143" style="50" customWidth="1"/>
    <col min="3" max="3" width="20.2857142857143" style="50" customWidth="1"/>
    <col min="4" max="4" width="26" style="50" customWidth="1"/>
    <col min="5" max="5" width="24.1428571428571" style="50" customWidth="1"/>
    <col min="6" max="6" width="4.57142857142857" style="50" customWidth="1"/>
    <col min="7" max="7" width="13.7142857142857" style="50" customWidth="1"/>
    <col min="8" max="8" width="29.2857142857143" style="50" customWidth="1"/>
    <col min="9" max="9" width="9.28571428571429" style="50" customWidth="1"/>
    <col min="10" max="10" width="11.4285714285714" style="50"/>
    <col min="11" max="13" width="21.4285714285714" style="50" hidden="1" customWidth="1"/>
    <col min="14" max="16384" width="11.4285714285714" style="50"/>
  </cols>
  <sheetData>
    <row r="1" ht="31.5" customHeight="1" spans="1:10">
      <c r="A1" s="1370" t="s">
        <v>1140</v>
      </c>
      <c r="B1" s="1371"/>
      <c r="C1" s="1371"/>
      <c r="D1" s="1371"/>
      <c r="E1" s="1371"/>
      <c r="F1" s="1371"/>
      <c r="G1" s="1371"/>
      <c r="H1" s="1372" t="s">
        <v>58</v>
      </c>
      <c r="I1" s="1463"/>
      <c r="J1" s="1461"/>
    </row>
    <row r="2" ht="24" customHeight="1" spans="1:20">
      <c r="A2" s="1373" t="s">
        <v>132</v>
      </c>
      <c r="B2" s="1374"/>
      <c r="C2" s="1374"/>
      <c r="D2" s="1374"/>
      <c r="E2" s="1374"/>
      <c r="F2" s="1374"/>
      <c r="G2" s="1374"/>
      <c r="H2" s="1375"/>
      <c r="I2" s="1461"/>
      <c r="J2" s="1461"/>
      <c r="K2" s="1461"/>
      <c r="L2" s="1461"/>
      <c r="M2" s="1461"/>
      <c r="N2" s="1461"/>
      <c r="O2" s="1461"/>
      <c r="P2" s="1461"/>
      <c r="Q2" s="1461"/>
      <c r="R2" s="1461"/>
      <c r="S2" s="1461"/>
      <c r="T2" s="1461"/>
    </row>
    <row r="3" ht="63" customHeight="1" spans="1:20">
      <c r="A3" s="1376" t="s">
        <v>1141</v>
      </c>
      <c r="B3" s="1377" t="s">
        <v>1133</v>
      </c>
      <c r="C3" s="1377"/>
      <c r="D3" s="1377"/>
      <c r="E3" s="1378"/>
      <c r="F3" s="1378"/>
      <c r="G3" s="1378"/>
      <c r="H3" s="1379"/>
      <c r="I3" s="1461"/>
      <c r="J3" s="55"/>
      <c r="K3" s="55"/>
      <c r="L3" s="55"/>
      <c r="M3" s="1461"/>
      <c r="N3" s="1461"/>
      <c r="O3" s="1461"/>
      <c r="P3" s="1461"/>
      <c r="Q3" s="1461"/>
      <c r="R3" s="1461"/>
      <c r="S3" s="1461"/>
      <c r="T3" s="1461"/>
    </row>
    <row r="4" ht="30" customHeight="1" spans="1:20">
      <c r="A4" s="1380" t="s">
        <v>1142</v>
      </c>
      <c r="B4" s="1381" t="s">
        <v>1121</v>
      </c>
      <c r="C4" s="1382"/>
      <c r="D4" s="1382"/>
      <c r="E4" s="1382"/>
      <c r="F4" s="1382"/>
      <c r="G4" s="1382"/>
      <c r="H4" s="1383"/>
      <c r="I4" s="1461"/>
      <c r="J4" s="1464"/>
      <c r="K4" s="55"/>
      <c r="L4" s="55"/>
      <c r="M4" s="1461"/>
      <c r="N4" s="1461"/>
      <c r="O4" s="1461"/>
      <c r="P4" s="1461"/>
      <c r="Q4" s="1461"/>
      <c r="R4" s="1461"/>
      <c r="S4" s="1461"/>
      <c r="T4" s="1461"/>
    </row>
    <row r="5" ht="57" customHeight="1" spans="1:20">
      <c r="A5" s="1384" t="s">
        <v>1144</v>
      </c>
      <c r="B5" s="1385" t="s">
        <v>1145</v>
      </c>
      <c r="C5" s="1382"/>
      <c r="D5" s="1382"/>
      <c r="E5" s="1382"/>
      <c r="F5" s="1382"/>
      <c r="G5" s="1382"/>
      <c r="H5" s="1383"/>
      <c r="I5" s="1461"/>
      <c r="J5" s="1464"/>
      <c r="K5" s="55"/>
      <c r="L5" s="55"/>
      <c r="M5" s="1461"/>
      <c r="N5" s="1461"/>
      <c r="O5" s="1461"/>
      <c r="P5" s="1461"/>
      <c r="Q5" s="1461"/>
      <c r="R5" s="1461"/>
      <c r="S5" s="1461"/>
      <c r="T5" s="1461"/>
    </row>
    <row r="6" ht="34.5" customHeight="1" spans="1:20">
      <c r="A6" s="1386" t="s">
        <v>1146</v>
      </c>
      <c r="B6" s="1387" t="s">
        <v>1147</v>
      </c>
      <c r="C6" s="1387"/>
      <c r="D6" s="1387"/>
      <c r="E6" s="1387"/>
      <c r="F6" s="1387"/>
      <c r="G6" s="1387"/>
      <c r="H6" s="1388"/>
      <c r="I6" s="1461"/>
      <c r="J6" s="55"/>
      <c r="K6" s="55"/>
      <c r="L6" s="55"/>
      <c r="M6" s="1461"/>
      <c r="N6" s="1461"/>
      <c r="O6" s="1461"/>
      <c r="P6" s="1461"/>
      <c r="Q6" s="1461"/>
      <c r="R6" s="1461"/>
      <c r="S6" s="1461"/>
      <c r="T6" s="1461"/>
    </row>
    <row r="7" ht="29.25" customHeight="1" spans="1:20">
      <c r="A7" s="1389"/>
      <c r="B7" s="1390"/>
      <c r="C7" s="1390"/>
      <c r="D7" s="1390"/>
      <c r="E7" s="1390"/>
      <c r="F7" s="1390"/>
      <c r="G7" s="1390"/>
      <c r="H7" s="1390"/>
      <c r="I7" s="1461"/>
      <c r="J7" s="55"/>
      <c r="K7" s="55"/>
      <c r="L7" s="55"/>
      <c r="M7" s="1461"/>
      <c r="N7" s="1461"/>
      <c r="O7" s="1461"/>
      <c r="P7" s="1461"/>
      <c r="Q7" s="1461"/>
      <c r="R7" s="1461"/>
      <c r="S7" s="1461"/>
      <c r="T7" s="1461"/>
    </row>
    <row r="8" ht="75" customHeight="1" spans="1:20">
      <c r="A8" s="1376" t="s">
        <v>1148</v>
      </c>
      <c r="B8" s="1391" t="s">
        <v>1200</v>
      </c>
      <c r="C8" s="1392"/>
      <c r="D8" s="1392"/>
      <c r="E8" s="1392"/>
      <c r="F8" s="1392"/>
      <c r="G8" s="1392"/>
      <c r="H8" s="1393"/>
      <c r="I8" s="1461"/>
      <c r="J8" s="1461"/>
      <c r="K8" s="1461"/>
      <c r="L8" s="1461"/>
      <c r="M8" s="1461"/>
      <c r="N8" s="1461"/>
      <c r="O8" s="1461"/>
      <c r="P8" s="1461"/>
      <c r="Q8" s="1461"/>
      <c r="R8" s="1461"/>
      <c r="S8" s="1461"/>
      <c r="T8" s="1461"/>
    </row>
    <row r="9" ht="63.75" customHeight="1" spans="1:20">
      <c r="A9" s="1394" t="s">
        <v>1150</v>
      </c>
      <c r="B9" s="1395" t="s">
        <v>1151</v>
      </c>
      <c r="C9" s="1396"/>
      <c r="D9" s="1396"/>
      <c r="E9" s="1396"/>
      <c r="F9" s="1396"/>
      <c r="G9" s="1396"/>
      <c r="H9" s="1397"/>
      <c r="I9" s="1461"/>
      <c r="J9" s="1461"/>
      <c r="K9" s="1461"/>
      <c r="L9" s="1461"/>
      <c r="M9" s="1461"/>
      <c r="N9" s="1461"/>
      <c r="O9" s="1461"/>
      <c r="P9" s="1461"/>
      <c r="Q9" s="1461"/>
      <c r="R9" s="1461"/>
      <c r="S9" s="1461"/>
      <c r="T9" s="1461"/>
    </row>
    <row r="10" ht="67.5" customHeight="1" spans="1:20">
      <c r="A10" s="1398" t="s">
        <v>1152</v>
      </c>
      <c r="B10" s="1399" t="s">
        <v>1134</v>
      </c>
      <c r="C10" s="1400"/>
      <c r="D10" s="1400"/>
      <c r="E10" s="1400"/>
      <c r="F10" s="1400"/>
      <c r="G10" s="1400"/>
      <c r="H10" s="1401"/>
      <c r="I10" s="1461"/>
      <c r="J10" s="1461"/>
      <c r="K10" s="1461"/>
      <c r="L10" s="1461"/>
      <c r="M10" s="1461"/>
      <c r="N10" s="1461"/>
      <c r="O10" s="1461"/>
      <c r="P10" s="1461"/>
      <c r="Q10" s="1461"/>
      <c r="R10" s="1461"/>
      <c r="S10" s="1461"/>
      <c r="T10" s="1461"/>
    </row>
    <row r="11" ht="17.25" customHeight="1" spans="1:20">
      <c r="A11" s="1402"/>
      <c r="B11" s="1403"/>
      <c r="C11" s="1403"/>
      <c r="D11" s="1403"/>
      <c r="E11" s="1403"/>
      <c r="F11" s="1403"/>
      <c r="G11" s="1403"/>
      <c r="H11" s="1403"/>
      <c r="I11" s="1461"/>
      <c r="J11" s="1461"/>
      <c r="K11" s="1461"/>
      <c r="L11" s="1461"/>
      <c r="M11" s="1461"/>
      <c r="N11" s="1461"/>
      <c r="O11" s="1461"/>
      <c r="P11" s="1461"/>
      <c r="Q11" s="1461"/>
      <c r="R11" s="1461"/>
      <c r="S11" s="1461"/>
      <c r="T11" s="1461"/>
    </row>
    <row r="12" ht="30" customHeight="1" spans="1:16">
      <c r="A12" s="1404" t="s">
        <v>1153</v>
      </c>
      <c r="B12" s="1405" t="s">
        <v>1154</v>
      </c>
      <c r="C12" s="1405" t="s">
        <v>1155</v>
      </c>
      <c r="D12" s="1405" t="s">
        <v>977</v>
      </c>
      <c r="E12" s="1406" t="s">
        <v>978</v>
      </c>
      <c r="F12" s="1407"/>
      <c r="G12" s="1407"/>
      <c r="H12" s="1407"/>
      <c r="I12" s="1407"/>
      <c r="J12" s="1407"/>
      <c r="K12" s="1407"/>
      <c r="L12" s="1461"/>
      <c r="M12" s="1461"/>
      <c r="N12" s="1461"/>
      <c r="O12" s="1461"/>
      <c r="P12" s="1461"/>
    </row>
    <row r="13" ht="30" customHeight="1" spans="1:16">
      <c r="A13" s="1408"/>
      <c r="B13" s="1409" t="s">
        <v>1132</v>
      </c>
      <c r="C13" s="1409"/>
      <c r="D13" s="1409"/>
      <c r="E13" s="1410"/>
      <c r="F13" s="1411"/>
      <c r="G13" s="1411"/>
      <c r="H13" s="1411"/>
      <c r="I13" s="1411"/>
      <c r="J13" s="55"/>
      <c r="K13" s="55"/>
      <c r="L13" s="1461"/>
      <c r="M13" s="1461"/>
      <c r="N13" s="1461"/>
      <c r="O13" s="1461"/>
      <c r="P13" s="1461"/>
    </row>
    <row r="14" ht="30" customHeight="1" spans="1:19">
      <c r="A14" s="1412" t="s">
        <v>1156</v>
      </c>
      <c r="B14" s="1413" t="s">
        <v>1157</v>
      </c>
      <c r="C14" s="1413" t="s">
        <v>1158</v>
      </c>
      <c r="D14" s="1413" t="s">
        <v>1159</v>
      </c>
      <c r="E14" s="1414" t="s">
        <v>1160</v>
      </c>
      <c r="F14" s="1415"/>
      <c r="G14" s="1415"/>
      <c r="H14" s="1415"/>
      <c r="I14" s="1415"/>
      <c r="J14" s="55"/>
      <c r="K14" s="55"/>
      <c r="L14" s="1461"/>
      <c r="M14" s="1461"/>
      <c r="N14" s="1461"/>
      <c r="O14" s="1461"/>
      <c r="P14" s="1461"/>
      <c r="Q14" s="1461"/>
      <c r="R14" s="1461"/>
      <c r="S14" s="1461"/>
    </row>
    <row r="15" ht="30" customHeight="1" spans="1:19">
      <c r="A15" s="1398"/>
      <c r="B15" s="1416"/>
      <c r="C15" s="1416"/>
      <c r="D15" s="1416"/>
      <c r="E15" s="1417" t="s">
        <v>1132</v>
      </c>
      <c r="F15" s="1415"/>
      <c r="G15" s="1415"/>
      <c r="H15" s="1415"/>
      <c r="I15" s="1415"/>
      <c r="J15" s="55"/>
      <c r="K15" s="55"/>
      <c r="L15" s="1461"/>
      <c r="M15" s="1461"/>
      <c r="N15" s="1461"/>
      <c r="O15" s="1461"/>
      <c r="P15" s="1461"/>
      <c r="Q15" s="1461"/>
      <c r="R15" s="1461"/>
      <c r="S15" s="1461"/>
    </row>
    <row r="16" ht="30" customHeight="1" spans="1:20">
      <c r="A16" s="1418"/>
      <c r="B16" s="1419"/>
      <c r="C16" s="1419"/>
      <c r="D16" s="1419"/>
      <c r="E16" s="1420"/>
      <c r="F16" s="1420"/>
      <c r="G16" s="1420"/>
      <c r="H16" s="1421"/>
      <c r="I16" s="1411"/>
      <c r="J16" s="55"/>
      <c r="K16" s="55"/>
      <c r="L16" s="1461"/>
      <c r="M16" s="1461"/>
      <c r="N16" s="1461"/>
      <c r="O16" s="1461"/>
      <c r="P16" s="1461"/>
      <c r="Q16" s="1461"/>
      <c r="R16" s="1461"/>
      <c r="S16" s="1461"/>
      <c r="T16" s="1461"/>
    </row>
    <row r="17" ht="26.25" customHeight="1" spans="1:20">
      <c r="A17" s="1404" t="s">
        <v>1161</v>
      </c>
      <c r="B17" s="1422">
        <v>2025</v>
      </c>
      <c r="C17" s="1422">
        <v>2026</v>
      </c>
      <c r="D17" s="1422">
        <v>2027</v>
      </c>
      <c r="E17" s="1423">
        <v>2028</v>
      </c>
      <c r="F17" s="1423">
        <v>2029</v>
      </c>
      <c r="G17" s="1424"/>
      <c r="H17" s="1425"/>
      <c r="I17" s="1411"/>
      <c r="J17" s="55"/>
      <c r="K17" s="1465">
        <v>2030</v>
      </c>
      <c r="L17" s="1465">
        <v>2031</v>
      </c>
      <c r="M17" s="1465">
        <v>2032</v>
      </c>
      <c r="N17" s="1461"/>
      <c r="O17" s="1461"/>
      <c r="P17" s="1461"/>
      <c r="Q17" s="1461"/>
      <c r="R17" s="1461"/>
      <c r="S17" s="1461"/>
      <c r="T17" s="1461"/>
    </row>
    <row r="18" ht="30" customHeight="1" spans="1:20">
      <c r="A18" s="1426" t="s">
        <v>1162</v>
      </c>
      <c r="B18" s="1427"/>
      <c r="C18" s="1427"/>
      <c r="D18" s="1427"/>
      <c r="E18" s="1428"/>
      <c r="F18" s="1428"/>
      <c r="G18" s="1429"/>
      <c r="H18" s="1425"/>
      <c r="I18" s="1411"/>
      <c r="J18" s="55"/>
      <c r="K18" s="1465"/>
      <c r="L18" s="1465"/>
      <c r="M18" s="1465"/>
      <c r="N18" s="1461"/>
      <c r="O18" s="1461"/>
      <c r="P18" s="1461"/>
      <c r="Q18" s="1461"/>
      <c r="R18" s="1461"/>
      <c r="S18" s="1461"/>
      <c r="T18" s="1461"/>
    </row>
    <row r="19" ht="63" customHeight="1" spans="1:20">
      <c r="A19" s="1398" t="s">
        <v>1163</v>
      </c>
      <c r="B19" s="1430" t="s">
        <v>1164</v>
      </c>
      <c r="C19" s="1431" t="s">
        <v>1165</v>
      </c>
      <c r="D19" s="1431" t="s">
        <v>1166</v>
      </c>
      <c r="E19" s="1431" t="s">
        <v>1167</v>
      </c>
      <c r="F19" s="1432" t="s">
        <v>1168</v>
      </c>
      <c r="G19" s="1433"/>
      <c r="H19" s="1434"/>
      <c r="I19" s="1466"/>
      <c r="J19" s="1467"/>
      <c r="K19" s="1468" t="s">
        <v>1169</v>
      </c>
      <c r="L19" s="1468" t="s">
        <v>1170</v>
      </c>
      <c r="M19" s="1468" t="s">
        <v>1171</v>
      </c>
      <c r="N19" s="1461"/>
      <c r="O19" s="1461"/>
      <c r="P19" s="1461"/>
      <c r="Q19" s="1461"/>
      <c r="R19" s="1461"/>
      <c r="S19" s="1461"/>
      <c r="T19" s="1461"/>
    </row>
    <row r="20" ht="63" customHeight="1" spans="1:20">
      <c r="A20" s="1398" t="s">
        <v>1163</v>
      </c>
      <c r="B20" s="1435">
        <v>0.13</v>
      </c>
      <c r="C20" s="1435">
        <v>0.1</v>
      </c>
      <c r="D20" s="1435">
        <v>0.1</v>
      </c>
      <c r="E20" s="1435">
        <v>0.1</v>
      </c>
      <c r="F20" s="1436">
        <v>0.1</v>
      </c>
      <c r="G20" s="1437"/>
      <c r="H20" s="1434"/>
      <c r="I20" s="1466"/>
      <c r="J20" s="1467"/>
      <c r="K20" s="1469">
        <v>0.09</v>
      </c>
      <c r="L20" s="1469">
        <v>0.09</v>
      </c>
      <c r="M20" s="1469">
        <v>0.09</v>
      </c>
      <c r="N20" s="1461"/>
      <c r="O20" s="1461"/>
      <c r="P20" s="1461"/>
      <c r="Q20" s="1461"/>
      <c r="R20" s="1461"/>
      <c r="S20" s="1461"/>
      <c r="T20" s="1461"/>
    </row>
    <row r="21" ht="63" customHeight="1" spans="1:20">
      <c r="A21" s="1398" t="s">
        <v>1163</v>
      </c>
      <c r="B21" s="1438">
        <f>36/269*100</f>
        <v>13.3828996282528</v>
      </c>
      <c r="C21" s="1438">
        <f>27/269*100</f>
        <v>10.0371747211896</v>
      </c>
      <c r="D21" s="1438">
        <f>27/269*100</f>
        <v>10.0371747211896</v>
      </c>
      <c r="E21" s="1438">
        <f>0.0966542750929368*100</f>
        <v>9.66542750929368</v>
      </c>
      <c r="F21" s="1439">
        <f>0.100371747211896*100</f>
        <v>10.0371747211896</v>
      </c>
      <c r="G21" s="1440"/>
      <c r="H21" s="1434"/>
      <c r="I21" s="1466"/>
      <c r="J21" s="1467"/>
      <c r="K21" s="1470">
        <f>0.0855018587360595*100</f>
        <v>8.55018587360595</v>
      </c>
      <c r="L21" s="1470">
        <f>0.0929368029739777*100</f>
        <v>9.29368029739777</v>
      </c>
      <c r="M21" s="1470">
        <f>0.0892193308550186*100</f>
        <v>8.92193308550186</v>
      </c>
      <c r="N21" s="1461"/>
      <c r="O21" s="1461"/>
      <c r="P21" s="1461"/>
      <c r="Q21" s="1461"/>
      <c r="R21" s="1461"/>
      <c r="S21" s="1461"/>
      <c r="T21" s="1461"/>
    </row>
    <row r="22" ht="51.75" customHeight="1" spans="1:20">
      <c r="A22" s="1418"/>
      <c r="B22" s="1441"/>
      <c r="C22" s="1441"/>
      <c r="D22" s="1441"/>
      <c r="E22" s="1441"/>
      <c r="F22" s="1441"/>
      <c r="G22" s="1441"/>
      <c r="H22" s="1425"/>
      <c r="I22" s="1411"/>
      <c r="J22" s="55"/>
      <c r="K22" s="55"/>
      <c r="L22" s="1461"/>
      <c r="M22" s="1461"/>
      <c r="N22" s="1461"/>
      <c r="O22" s="1461"/>
      <c r="P22" s="1461"/>
      <c r="Q22" s="1461"/>
      <c r="R22" s="1461"/>
      <c r="S22" s="1461"/>
      <c r="T22" s="1461"/>
    </row>
    <row r="23" ht="36" customHeight="1" spans="1:20">
      <c r="A23" s="1442" t="s">
        <v>1172</v>
      </c>
      <c r="B23" s="1443"/>
      <c r="C23" s="1443"/>
      <c r="D23" s="1443"/>
      <c r="E23" s="1443"/>
      <c r="F23" s="1443"/>
      <c r="G23" s="1443"/>
      <c r="H23" s="1425"/>
      <c r="I23" s="1411"/>
      <c r="J23" s="55"/>
      <c r="K23" s="55"/>
      <c r="L23" s="1461"/>
      <c r="M23" s="1461"/>
      <c r="N23" s="1461"/>
      <c r="O23" s="1461"/>
      <c r="P23" s="1461"/>
      <c r="Q23" s="1461"/>
      <c r="R23" s="1461"/>
      <c r="S23" s="1461"/>
      <c r="T23" s="1461"/>
    </row>
    <row r="24" ht="40.5" customHeight="1" spans="1:19">
      <c r="A24" s="1444" t="s">
        <v>1173</v>
      </c>
      <c r="B24" s="1445" t="s">
        <v>1174</v>
      </c>
      <c r="C24" s="1443"/>
      <c r="D24" s="1443"/>
      <c r="E24" s="1443"/>
      <c r="F24" s="1443"/>
      <c r="G24" s="1425"/>
      <c r="H24" s="1411"/>
      <c r="I24" s="55"/>
      <c r="J24" s="55"/>
      <c r="K24" s="1461"/>
      <c r="L24" s="1461"/>
      <c r="M24" s="1461"/>
      <c r="N24" s="1461"/>
      <c r="O24" s="1461"/>
      <c r="P24" s="1461"/>
      <c r="Q24" s="1461"/>
      <c r="R24" s="1461"/>
      <c r="S24" s="1461"/>
    </row>
    <row r="25" ht="50.1" customHeight="1" spans="1:18">
      <c r="A25" s="1446">
        <v>2023</v>
      </c>
      <c r="B25" s="1431">
        <v>7</v>
      </c>
      <c r="C25" s="1411"/>
      <c r="D25" s="1411"/>
      <c r="E25" s="1411"/>
      <c r="F25" s="1411"/>
      <c r="G25" s="1411"/>
      <c r="H25" s="55"/>
      <c r="I25" s="55"/>
      <c r="J25" s="55"/>
      <c r="K25" s="1461"/>
      <c r="L25" s="1461"/>
      <c r="M25" s="1461"/>
      <c r="N25" s="1461"/>
      <c r="O25" s="1461"/>
      <c r="P25" s="1461"/>
      <c r="Q25" s="1461"/>
      <c r="R25" s="1461"/>
    </row>
    <row r="26" ht="36.75" customHeight="1" spans="1:18">
      <c r="A26" s="1418"/>
      <c r="B26" s="1443"/>
      <c r="C26" s="1411"/>
      <c r="D26" s="1411"/>
      <c r="E26" s="1411"/>
      <c r="F26" s="1411"/>
      <c r="G26" s="1411"/>
      <c r="H26" s="55"/>
      <c r="I26" s="55"/>
      <c r="J26" s="55"/>
      <c r="K26" s="1461"/>
      <c r="L26" s="1461"/>
      <c r="M26" s="1461"/>
      <c r="N26" s="1461"/>
      <c r="O26" s="1461"/>
      <c r="P26" s="1461"/>
      <c r="Q26" s="1461"/>
      <c r="R26" s="1461"/>
    </row>
    <row r="27" ht="30" customHeight="1" spans="1:20">
      <c r="A27" s="1447" t="s">
        <v>1175</v>
      </c>
      <c r="B27" s="1448"/>
      <c r="C27" s="1448"/>
      <c r="D27" s="1449"/>
      <c r="E27" s="1450"/>
      <c r="F27" s="1450"/>
      <c r="G27" s="1450"/>
      <c r="H27" s="1450"/>
      <c r="I27" s="55"/>
      <c r="J27" s="55"/>
      <c r="K27" s="55"/>
      <c r="L27" s="1461"/>
      <c r="M27" s="1461"/>
      <c r="N27" s="1461"/>
      <c r="O27" s="1461"/>
      <c r="P27" s="1461"/>
      <c r="Q27" s="1461"/>
      <c r="R27" s="1461"/>
      <c r="S27" s="1461"/>
      <c r="T27" s="1461"/>
    </row>
    <row r="28" ht="57" customHeight="1" spans="1:20">
      <c r="A28" s="1451" t="s">
        <v>1176</v>
      </c>
      <c r="B28" s="1452" t="s">
        <v>1201</v>
      </c>
      <c r="C28" s="1452"/>
      <c r="D28" s="1452"/>
      <c r="E28" s="1453"/>
      <c r="F28" s="1450"/>
      <c r="G28" s="1450"/>
      <c r="H28" s="1450"/>
      <c r="I28" s="55"/>
      <c r="J28" s="55"/>
      <c r="K28" s="55"/>
      <c r="L28" s="1461"/>
      <c r="M28" s="1461"/>
      <c r="N28" s="1461"/>
      <c r="O28" s="1461"/>
      <c r="P28" s="1461"/>
      <c r="Q28" s="1461"/>
      <c r="R28" s="1461"/>
      <c r="S28" s="1461"/>
      <c r="T28" s="1461"/>
    </row>
    <row r="29" ht="150.75" customHeight="1" spans="1:20">
      <c r="A29" s="1454" t="s">
        <v>1178</v>
      </c>
      <c r="B29" s="1455" t="s">
        <v>1179</v>
      </c>
      <c r="C29" s="1455"/>
      <c r="D29" s="1455"/>
      <c r="E29" s="1456"/>
      <c r="F29" s="1450"/>
      <c r="G29" s="1450"/>
      <c r="H29" s="1450"/>
      <c r="I29" s="55"/>
      <c r="J29" s="55"/>
      <c r="K29" s="55"/>
      <c r="L29" s="1461"/>
      <c r="M29" s="1461"/>
      <c r="N29" s="1461"/>
      <c r="O29" s="1461"/>
      <c r="P29" s="1461"/>
      <c r="Q29" s="1461"/>
      <c r="R29" s="1461"/>
      <c r="S29" s="1461"/>
      <c r="T29" s="1461"/>
    </row>
    <row r="30" ht="95.25" customHeight="1" spans="1:20">
      <c r="A30" s="1457" t="s">
        <v>1180</v>
      </c>
      <c r="B30" s="1458" t="s">
        <v>1181</v>
      </c>
      <c r="C30" s="1458"/>
      <c r="D30" s="1458"/>
      <c r="E30" s="1459"/>
      <c r="F30" s="1450"/>
      <c r="G30" s="1450"/>
      <c r="H30" s="1450"/>
      <c r="I30" s="55"/>
      <c r="J30" s="55"/>
      <c r="K30" s="55"/>
      <c r="L30" s="1461"/>
      <c r="M30" s="1461"/>
      <c r="N30" s="1461"/>
      <c r="O30" s="1461"/>
      <c r="P30" s="1461"/>
      <c r="Q30" s="1461"/>
      <c r="R30" s="1461"/>
      <c r="S30" s="1461"/>
      <c r="T30" s="1461"/>
    </row>
    <row r="31" ht="29.25" hidden="1" customHeight="1" spans="1:20">
      <c r="A31" s="1460" t="s">
        <v>1182</v>
      </c>
      <c r="B31" s="1460"/>
      <c r="C31" s="1460"/>
      <c r="D31" s="1460"/>
      <c r="E31" s="1460"/>
      <c r="F31" s="1450"/>
      <c r="G31" s="1450"/>
      <c r="H31" s="1450"/>
      <c r="I31" s="55"/>
      <c r="J31" s="55"/>
      <c r="K31" s="55"/>
      <c r="L31" s="1461"/>
      <c r="M31" s="1461"/>
      <c r="N31" s="1461"/>
      <c r="O31" s="1461"/>
      <c r="P31" s="1461"/>
      <c r="Q31" s="1461"/>
      <c r="R31" s="1461"/>
      <c r="S31" s="1461"/>
      <c r="T31" s="1461"/>
    </row>
    <row r="32" hidden="1" spans="1:20">
      <c r="A32" s="1461"/>
      <c r="B32" s="1461"/>
      <c r="C32" s="1461"/>
      <c r="D32" s="1461"/>
      <c r="E32" s="1461"/>
      <c r="F32" s="1461"/>
      <c r="G32" s="1461"/>
      <c r="H32" s="1461"/>
      <c r="I32" s="1461"/>
      <c r="J32" s="1461"/>
      <c r="K32" s="1461"/>
      <c r="L32" s="1461"/>
      <c r="M32" s="1461"/>
      <c r="N32" s="1461"/>
      <c r="O32" s="1461"/>
      <c r="P32" s="1461"/>
      <c r="Q32" s="1461"/>
      <c r="R32" s="1461"/>
      <c r="S32" s="1461"/>
      <c r="T32" s="1461"/>
    </row>
    <row r="33" ht="15.75" hidden="1" spans="1:20">
      <c r="A33" s="1462" t="s">
        <v>1183</v>
      </c>
      <c r="B33" s="1462"/>
      <c r="C33" s="1462"/>
      <c r="D33" s="1462"/>
      <c r="E33" s="1462"/>
      <c r="F33" s="1462"/>
      <c r="G33" s="1462"/>
      <c r="H33" s="1462"/>
      <c r="I33" s="1461"/>
      <c r="J33" s="1461"/>
      <c r="K33" s="1461"/>
      <c r="L33" s="1461"/>
      <c r="M33" s="1461"/>
      <c r="N33" s="1461"/>
      <c r="O33" s="1461"/>
      <c r="P33" s="1461"/>
      <c r="Q33" s="1461"/>
      <c r="R33" s="1461"/>
      <c r="S33" s="1461"/>
      <c r="T33" s="1461"/>
    </row>
    <row r="34" ht="15.75" hidden="1" spans="1:20">
      <c r="A34" s="1462" t="s">
        <v>1184</v>
      </c>
      <c r="B34" s="1462"/>
      <c r="C34" s="1462"/>
      <c r="D34" s="1462"/>
      <c r="E34" s="1462"/>
      <c r="F34" s="1462"/>
      <c r="G34" s="1462"/>
      <c r="H34" s="1462"/>
      <c r="I34" s="1461"/>
      <c r="J34" s="1461"/>
      <c r="K34" s="1461"/>
      <c r="L34" s="1461"/>
      <c r="M34" s="1461"/>
      <c r="N34" s="1461"/>
      <c r="O34" s="1461"/>
      <c r="P34" s="1461"/>
      <c r="Q34" s="1461"/>
      <c r="R34" s="1461"/>
      <c r="S34" s="1461"/>
      <c r="T34" s="1461"/>
    </row>
    <row r="35" ht="15.75" hidden="1" spans="1:20">
      <c r="A35" s="1462" t="s">
        <v>1185</v>
      </c>
      <c r="B35" s="1462"/>
      <c r="C35" s="1462"/>
      <c r="D35" s="1462"/>
      <c r="E35" s="1462"/>
      <c r="F35" s="1462"/>
      <c r="G35" s="1462"/>
      <c r="H35" s="1462"/>
      <c r="I35" s="1461"/>
      <c r="J35" s="1461"/>
      <c r="K35" s="1461"/>
      <c r="L35" s="1461"/>
      <c r="M35" s="1461"/>
      <c r="N35" s="1461"/>
      <c r="O35" s="1461"/>
      <c r="P35" s="1461"/>
      <c r="Q35" s="1461"/>
      <c r="R35" s="1461"/>
      <c r="S35" s="1461"/>
      <c r="T35" s="1461"/>
    </row>
    <row r="36" ht="15.75" hidden="1" spans="1:20">
      <c r="A36" s="1462" t="s">
        <v>1186</v>
      </c>
      <c r="B36" s="1462"/>
      <c r="C36" s="1462"/>
      <c r="D36" s="1462"/>
      <c r="E36" s="1462"/>
      <c r="F36" s="1462"/>
      <c r="G36" s="1462"/>
      <c r="H36" s="1462"/>
      <c r="I36" s="1461"/>
      <c r="J36" s="1461"/>
      <c r="K36" s="1461"/>
      <c r="L36" s="1461"/>
      <c r="M36" s="1461"/>
      <c r="N36" s="1461"/>
      <c r="O36" s="1461"/>
      <c r="P36" s="1461"/>
      <c r="Q36" s="1461"/>
      <c r="R36" s="1461"/>
      <c r="S36" s="1461"/>
      <c r="T36" s="1461"/>
    </row>
    <row r="37" ht="15.75" hidden="1" spans="1:20">
      <c r="A37" s="1462" t="s">
        <v>1187</v>
      </c>
      <c r="B37" s="1462"/>
      <c r="C37" s="1462"/>
      <c r="D37" s="1462"/>
      <c r="E37" s="1462"/>
      <c r="F37" s="1462"/>
      <c r="G37" s="1462"/>
      <c r="H37" s="1462"/>
      <c r="I37" s="55"/>
      <c r="J37" s="1461"/>
      <c r="K37" s="1461"/>
      <c r="L37" s="1461"/>
      <c r="M37" s="1461"/>
      <c r="N37" s="1461"/>
      <c r="O37" s="1461"/>
      <c r="P37" s="1461"/>
      <c r="Q37" s="1461"/>
      <c r="R37" s="1461"/>
      <c r="S37" s="1461"/>
      <c r="T37" s="1461"/>
    </row>
    <row r="38" ht="15.75" hidden="1" spans="1:9">
      <c r="A38" s="1462" t="s">
        <v>1188</v>
      </c>
      <c r="B38" s="1462"/>
      <c r="C38" s="1462"/>
      <c r="D38" s="1462"/>
      <c r="E38" s="1462"/>
      <c r="F38" s="1462"/>
      <c r="G38" s="1462"/>
      <c r="H38" s="1462"/>
      <c r="I38" s="55"/>
    </row>
    <row r="39" ht="15.75" hidden="1" spans="1:9">
      <c r="A39" s="1462" t="s">
        <v>1189</v>
      </c>
      <c r="B39" s="1462"/>
      <c r="C39" s="1462"/>
      <c r="D39" s="1462"/>
      <c r="E39" s="1462"/>
      <c r="F39" s="1462"/>
      <c r="G39" s="1462"/>
      <c r="H39" s="1462"/>
      <c r="I39" s="55"/>
    </row>
    <row r="40" ht="15.75" hidden="1" spans="1:9">
      <c r="A40" s="1462" t="s">
        <v>1190</v>
      </c>
      <c r="B40" s="1462"/>
      <c r="C40" s="1462"/>
      <c r="D40" s="1462"/>
      <c r="E40" s="1462"/>
      <c r="F40" s="1462"/>
      <c r="G40" s="1462"/>
      <c r="H40" s="1462"/>
      <c r="I40" s="55"/>
    </row>
    <row r="41" ht="15.75" hidden="1" spans="1:9">
      <c r="A41" s="1462" t="s">
        <v>1191</v>
      </c>
      <c r="B41" s="1462"/>
      <c r="C41" s="1462"/>
      <c r="D41" s="1462"/>
      <c r="E41" s="1462"/>
      <c r="F41" s="1462"/>
      <c r="G41" s="1462"/>
      <c r="H41" s="1462"/>
      <c r="I41" s="55"/>
    </row>
    <row r="42" ht="15.75" hidden="1" spans="1:9">
      <c r="A42" s="1462" t="s">
        <v>1192</v>
      </c>
      <c r="B42" s="1462"/>
      <c r="C42" s="1462"/>
      <c r="D42" s="1462"/>
      <c r="E42" s="1462"/>
      <c r="F42" s="1462"/>
      <c r="G42" s="1462"/>
      <c r="H42" s="1462"/>
      <c r="I42" s="55"/>
    </row>
    <row r="43" ht="15.75" hidden="1" spans="1:9">
      <c r="A43" s="1462" t="s">
        <v>1193</v>
      </c>
      <c r="B43" s="1462"/>
      <c r="C43" s="1462"/>
      <c r="D43" s="1462"/>
      <c r="E43" s="1462"/>
      <c r="F43" s="1462"/>
      <c r="G43" s="1462"/>
      <c r="H43" s="1462"/>
      <c r="I43" s="55"/>
    </row>
    <row r="44" ht="15.75" hidden="1" spans="1:9">
      <c r="A44" s="1462" t="s">
        <v>1194</v>
      </c>
      <c r="B44" s="1462"/>
      <c r="C44" s="1462"/>
      <c r="D44" s="1462"/>
      <c r="E44" s="1462"/>
      <c r="F44" s="1462"/>
      <c r="G44" s="1462"/>
      <c r="H44" s="1462"/>
      <c r="I44" s="55"/>
    </row>
    <row r="45" ht="15.75" hidden="1" spans="1:9">
      <c r="A45" s="1462" t="s">
        <v>1195</v>
      </c>
      <c r="B45" s="1462"/>
      <c r="C45" s="1462"/>
      <c r="D45" s="1462"/>
      <c r="E45" s="1462"/>
      <c r="F45" s="1462"/>
      <c r="G45" s="1462"/>
      <c r="H45" s="1462"/>
      <c r="I45" s="55"/>
    </row>
    <row r="46" ht="15.75" hidden="1" spans="1:9">
      <c r="A46" s="1462" t="s">
        <v>1196</v>
      </c>
      <c r="B46" s="1462"/>
      <c r="C46" s="1462"/>
      <c r="D46" s="1462"/>
      <c r="E46" s="1462"/>
      <c r="F46" s="1462"/>
      <c r="G46" s="1462"/>
      <c r="H46" s="1462"/>
      <c r="I46" s="55"/>
    </row>
    <row r="47" ht="15.75" hidden="1" spans="1:9">
      <c r="A47" s="1462" t="s">
        <v>1197</v>
      </c>
      <c r="B47" s="1462"/>
      <c r="C47" s="1462"/>
      <c r="D47" s="1462"/>
      <c r="E47" s="1462"/>
      <c r="F47" s="1462"/>
      <c r="G47" s="1462"/>
      <c r="H47" s="1462"/>
      <c r="I47" s="55"/>
    </row>
  </sheetData>
  <mergeCells count="42">
    <mergeCell ref="A1:G1"/>
    <mergeCell ref="A2:H2"/>
    <mergeCell ref="B3:H3"/>
    <mergeCell ref="B4:H4"/>
    <mergeCell ref="B5:H5"/>
    <mergeCell ref="B6:H6"/>
    <mergeCell ref="B8:H8"/>
    <mergeCell ref="B9:H9"/>
    <mergeCell ref="B10:H10"/>
    <mergeCell ref="F12:K12"/>
    <mergeCell ref="F19:G19"/>
    <mergeCell ref="F20:G20"/>
    <mergeCell ref="F21:G21"/>
    <mergeCell ref="A27:D27"/>
    <mergeCell ref="B28:E28"/>
    <mergeCell ref="B29:E29"/>
    <mergeCell ref="B30:E30"/>
    <mergeCell ref="A31:E31"/>
    <mergeCell ref="A33:H33"/>
    <mergeCell ref="A34:H34"/>
    <mergeCell ref="A35:H35"/>
    <mergeCell ref="A36:H36"/>
    <mergeCell ref="A37:H37"/>
    <mergeCell ref="A38:H38"/>
    <mergeCell ref="A39:H39"/>
    <mergeCell ref="A40:H40"/>
    <mergeCell ref="A41:H41"/>
    <mergeCell ref="A42:H42"/>
    <mergeCell ref="A43:H43"/>
    <mergeCell ref="A44:H44"/>
    <mergeCell ref="A45:H45"/>
    <mergeCell ref="A46:H46"/>
    <mergeCell ref="A47:H47"/>
    <mergeCell ref="B17:B18"/>
    <mergeCell ref="C17:C18"/>
    <mergeCell ref="D17:D18"/>
    <mergeCell ref="E17:E18"/>
    <mergeCell ref="K17:K18"/>
    <mergeCell ref="L17:L18"/>
    <mergeCell ref="M17:M18"/>
    <mergeCell ref="F14:I15"/>
    <mergeCell ref="F17:G18"/>
  </mergeCells>
  <printOptions horizontalCentered="1"/>
  <pageMargins left="0.196850393700787" right="0.196850393700787" top="0.511811023622047" bottom="0.984251968503937" header="0" footer="0"/>
  <pageSetup paperSize="1" scale="50" orientation="portrait"/>
  <headerFooter alignWithMargins="0"/>
  <rowBreaks count="1" manualBreakCount="1">
    <brk id="26" max="8" man="1"/>
  </rowBreaks>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Hoja3">
    <tabColor rgb="FFFFFF00"/>
  </sheetPr>
  <dimension ref="A1:AO124"/>
  <sheetViews>
    <sheetView view="pageBreakPreview" zoomScale="90" zoomScaleNormal="80" workbookViewId="0">
      <selection activeCell="B6" sqref="B6:F6"/>
    </sheetView>
  </sheetViews>
  <sheetFormatPr defaultColWidth="11.4285714285714" defaultRowHeight="12.75"/>
  <cols>
    <col min="1" max="1" width="7.28571428571429" style="1526" customWidth="1"/>
    <col min="2" max="2" width="144.285714285714" style="1526" customWidth="1"/>
    <col min="3" max="16384" width="11.4285714285714" style="1526"/>
  </cols>
  <sheetData>
    <row r="1" ht="46.5" customHeight="1" spans="1:41">
      <c r="A1" s="1240"/>
      <c r="B1" s="1528" t="s">
        <v>11</v>
      </c>
      <c r="C1" s="1240"/>
      <c r="D1" s="1240"/>
      <c r="E1" s="1240"/>
      <c r="F1" s="1240"/>
      <c r="G1" s="1240"/>
      <c r="H1" s="1240"/>
      <c r="I1" s="1240"/>
      <c r="J1" s="1240"/>
      <c r="K1" s="1240"/>
      <c r="L1" s="1240"/>
      <c r="M1" s="1240"/>
      <c r="N1" s="1240"/>
      <c r="O1" s="1240"/>
      <c r="P1" s="1240"/>
      <c r="Q1" s="1240"/>
      <c r="R1" s="1240"/>
      <c r="S1" s="1240"/>
      <c r="T1" s="1240"/>
      <c r="U1" s="1240"/>
      <c r="V1" s="1240"/>
      <c r="W1" s="1240"/>
      <c r="X1" s="1240"/>
      <c r="Y1" s="1240"/>
      <c r="Z1" s="1240"/>
      <c r="AA1" s="1240"/>
      <c r="AB1" s="1240"/>
      <c r="AC1" s="1240"/>
      <c r="AD1" s="1240"/>
      <c r="AE1" s="1240"/>
      <c r="AF1" s="1240"/>
      <c r="AG1" s="1240"/>
      <c r="AH1" s="1240"/>
      <c r="AI1" s="1240"/>
      <c r="AJ1" s="1240"/>
      <c r="AK1" s="1240"/>
      <c r="AL1" s="1240"/>
      <c r="AM1" s="1240"/>
      <c r="AN1" s="1240"/>
      <c r="AO1" s="1240"/>
    </row>
    <row r="2" ht="18" customHeight="1" spans="1:41">
      <c r="A2" s="1240"/>
      <c r="B2" s="1956"/>
      <c r="C2" s="1240"/>
      <c r="D2" s="1240"/>
      <c r="E2" s="1240"/>
      <c r="F2" s="1240"/>
      <c r="G2" s="1240"/>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row>
    <row r="3" ht="24" customHeight="1" spans="1:41">
      <c r="A3" s="1240"/>
      <c r="B3" s="1957" t="s">
        <v>12</v>
      </c>
      <c r="C3" s="1958"/>
      <c r="D3" s="1240"/>
      <c r="E3" s="1240"/>
      <c r="F3" s="1240"/>
      <c r="G3" s="1240"/>
      <c r="H3" s="1240"/>
      <c r="I3" s="1240"/>
      <c r="J3" s="1240"/>
      <c r="K3" s="1240"/>
      <c r="L3" s="1240"/>
      <c r="M3" s="1240"/>
      <c r="N3" s="1240"/>
      <c r="O3" s="1240"/>
      <c r="P3" s="1240"/>
      <c r="Q3" s="1240"/>
      <c r="R3" s="1240"/>
      <c r="S3" s="1240"/>
      <c r="T3" s="1240"/>
      <c r="U3" s="1240"/>
      <c r="V3" s="1240"/>
      <c r="W3" s="1240"/>
      <c r="X3" s="1240"/>
      <c r="Y3" s="1240"/>
      <c r="Z3" s="1240"/>
      <c r="AA3" s="1240"/>
      <c r="AB3" s="1240"/>
      <c r="AC3" s="1240"/>
      <c r="AD3" s="1240"/>
      <c r="AE3" s="1240"/>
      <c r="AF3" s="1240"/>
      <c r="AG3" s="1240"/>
      <c r="AH3" s="1240"/>
      <c r="AI3" s="1240"/>
      <c r="AJ3" s="1240"/>
      <c r="AK3" s="1240"/>
      <c r="AL3" s="1240"/>
      <c r="AM3" s="1240"/>
      <c r="AN3" s="1240"/>
      <c r="AO3" s="1240"/>
    </row>
    <row r="4" spans="1:41">
      <c r="A4" s="1240"/>
      <c r="B4" s="1240"/>
      <c r="C4" s="1240"/>
      <c r="D4" s="1240"/>
      <c r="E4" s="1240"/>
      <c r="F4" s="1240"/>
      <c r="G4" s="1240"/>
      <c r="H4" s="1240"/>
      <c r="I4" s="1240"/>
      <c r="J4" s="1240"/>
      <c r="K4" s="1240"/>
      <c r="L4" s="1240"/>
      <c r="M4" s="1240"/>
      <c r="N4" s="1240"/>
      <c r="O4" s="1240"/>
      <c r="P4" s="1240"/>
      <c r="Q4" s="1240"/>
      <c r="R4" s="1240"/>
      <c r="S4" s="1240"/>
      <c r="T4" s="1240"/>
      <c r="U4" s="1240"/>
      <c r="V4" s="1240"/>
      <c r="W4" s="1240"/>
      <c r="X4" s="1240"/>
      <c r="Y4" s="1240"/>
      <c r="Z4" s="1240"/>
      <c r="AA4" s="1240"/>
      <c r="AB4" s="1240"/>
      <c r="AC4" s="1240"/>
      <c r="AD4" s="1240"/>
      <c r="AE4" s="1240"/>
      <c r="AF4" s="1240"/>
      <c r="AG4" s="1240"/>
      <c r="AH4" s="1240"/>
      <c r="AI4" s="1240"/>
      <c r="AJ4" s="1240"/>
      <c r="AK4" s="1240"/>
      <c r="AL4" s="1240"/>
      <c r="AM4" s="1240"/>
      <c r="AN4" s="1240"/>
      <c r="AO4" s="1240"/>
    </row>
    <row r="5" ht="18.75" spans="1:41">
      <c r="A5" s="1240"/>
      <c r="B5" s="1959" t="s">
        <v>13</v>
      </c>
      <c r="C5" s="1240"/>
      <c r="D5" s="1240"/>
      <c r="E5" s="1240"/>
      <c r="F5" s="1240"/>
      <c r="G5" s="1240"/>
      <c r="H5" s="1240"/>
      <c r="I5" s="1240"/>
      <c r="J5" s="1240"/>
      <c r="K5" s="1240"/>
      <c r="L5" s="1240"/>
      <c r="M5" s="1240"/>
      <c r="N5" s="1240"/>
      <c r="O5" s="1240"/>
      <c r="P5" s="1240"/>
      <c r="Q5" s="1240"/>
      <c r="R5" s="1240"/>
      <c r="S5" s="1240"/>
      <c r="T5" s="1240"/>
      <c r="U5" s="1240"/>
      <c r="V5" s="1240"/>
      <c r="W5" s="1240"/>
      <c r="X5" s="1240"/>
      <c r="Y5" s="1240"/>
      <c r="Z5" s="1240"/>
      <c r="AA5" s="1240"/>
      <c r="AB5" s="1240"/>
      <c r="AC5" s="1240"/>
      <c r="AD5" s="1240"/>
      <c r="AE5" s="1240"/>
      <c r="AF5" s="1240"/>
      <c r="AG5" s="1240"/>
      <c r="AH5" s="1240"/>
      <c r="AI5" s="1240"/>
      <c r="AJ5" s="1240"/>
      <c r="AK5" s="1240"/>
      <c r="AL5" s="1240"/>
      <c r="AM5" s="1240"/>
      <c r="AN5" s="1240"/>
      <c r="AO5" s="1240"/>
    </row>
    <row r="6" ht="16.5" spans="1:41">
      <c r="A6" s="1240"/>
      <c r="B6" s="1960"/>
      <c r="C6" s="1240"/>
      <c r="D6" s="1240"/>
      <c r="E6" s="1240"/>
      <c r="F6" s="1240"/>
      <c r="G6" s="1240"/>
      <c r="H6" s="1240"/>
      <c r="I6" s="1240"/>
      <c r="J6" s="1240"/>
      <c r="K6" s="1240"/>
      <c r="L6" s="1240"/>
      <c r="M6" s="1240"/>
      <c r="N6" s="1240"/>
      <c r="O6" s="1240"/>
      <c r="P6" s="1240"/>
      <c r="Q6" s="1240"/>
      <c r="R6" s="1240"/>
      <c r="S6" s="1240"/>
      <c r="T6" s="1240"/>
      <c r="U6" s="1240"/>
      <c r="V6" s="1240"/>
      <c r="W6" s="1240"/>
      <c r="X6" s="1240"/>
      <c r="Y6" s="1240"/>
      <c r="Z6" s="1240"/>
      <c r="AA6" s="1240"/>
      <c r="AB6" s="1240"/>
      <c r="AC6" s="1240"/>
      <c r="AD6" s="1240"/>
      <c r="AE6" s="1240"/>
      <c r="AF6" s="1240"/>
      <c r="AG6" s="1240"/>
      <c r="AH6" s="1240"/>
      <c r="AI6" s="1240"/>
      <c r="AJ6" s="1240"/>
      <c r="AK6" s="1240"/>
      <c r="AL6" s="1240"/>
      <c r="AM6" s="1240"/>
      <c r="AN6" s="1240"/>
      <c r="AO6" s="1240"/>
    </row>
    <row r="7" ht="186" customHeight="1" spans="1:41">
      <c r="A7" s="1240"/>
      <c r="B7" s="1961" t="s">
        <v>14</v>
      </c>
      <c r="C7" s="1240"/>
      <c r="D7" s="1240"/>
      <c r="E7" s="1240"/>
      <c r="F7" s="1240"/>
      <c r="G7" s="1240"/>
      <c r="H7" s="1240"/>
      <c r="I7" s="1240"/>
      <c r="J7" s="1240"/>
      <c r="K7" s="1240"/>
      <c r="L7" s="1240"/>
      <c r="M7" s="1240"/>
      <c r="N7" s="1240"/>
      <c r="O7" s="1240"/>
      <c r="P7" s="1240"/>
      <c r="Q7" s="1240"/>
      <c r="R7" s="1240"/>
      <c r="S7" s="1240"/>
      <c r="T7" s="1240"/>
      <c r="U7" s="1240"/>
      <c r="V7" s="1240"/>
      <c r="W7" s="1240"/>
      <c r="X7" s="1240"/>
      <c r="Y7" s="1240"/>
      <c r="Z7" s="1240"/>
      <c r="AA7" s="1240"/>
      <c r="AB7" s="1240"/>
      <c r="AC7" s="1240"/>
      <c r="AD7" s="1240"/>
      <c r="AE7" s="1240"/>
      <c r="AF7" s="1240"/>
      <c r="AG7" s="1240"/>
      <c r="AH7" s="1240"/>
      <c r="AI7" s="1240"/>
      <c r="AJ7" s="1240"/>
      <c r="AK7" s="1240"/>
      <c r="AL7" s="1240"/>
      <c r="AM7" s="1240"/>
      <c r="AN7" s="1240"/>
      <c r="AO7" s="1240"/>
    </row>
    <row r="8" ht="40.5" customHeight="1" spans="1:41">
      <c r="A8" s="1240"/>
      <c r="B8" s="1962"/>
      <c r="C8" s="1240"/>
      <c r="D8" s="1240"/>
      <c r="E8" s="1240"/>
      <c r="F8" s="1240"/>
      <c r="G8" s="1240"/>
      <c r="H8" s="1240"/>
      <c r="I8" s="1240"/>
      <c r="J8" s="1240"/>
      <c r="K8" s="1240"/>
      <c r="L8" s="1240"/>
      <c r="M8" s="1240"/>
      <c r="N8" s="1240"/>
      <c r="O8" s="1240"/>
      <c r="P8" s="1240"/>
      <c r="Q8" s="1240"/>
      <c r="R8" s="1240"/>
      <c r="S8" s="1240"/>
      <c r="T8" s="1240"/>
      <c r="U8" s="1240"/>
      <c r="V8" s="1240"/>
      <c r="W8" s="1240"/>
      <c r="X8" s="1240"/>
      <c r="Y8" s="1240"/>
      <c r="Z8" s="1240"/>
      <c r="AA8" s="1240"/>
      <c r="AB8" s="1240"/>
      <c r="AC8" s="1240"/>
      <c r="AD8" s="1240"/>
      <c r="AE8" s="1240"/>
      <c r="AF8" s="1240"/>
      <c r="AG8" s="1240"/>
      <c r="AH8" s="1240"/>
      <c r="AI8" s="1240"/>
      <c r="AJ8" s="1240"/>
      <c r="AK8" s="1240"/>
      <c r="AL8" s="1240"/>
      <c r="AM8" s="1240"/>
      <c r="AN8" s="1240"/>
      <c r="AO8" s="1240"/>
    </row>
    <row r="9" ht="137.25" customHeight="1" spans="1:41">
      <c r="A9" s="1240"/>
      <c r="B9" s="1961" t="s">
        <v>15</v>
      </c>
      <c r="C9" s="1240"/>
      <c r="D9" s="1240"/>
      <c r="E9" s="1240"/>
      <c r="F9" s="1240"/>
      <c r="G9" s="1240"/>
      <c r="H9" s="1240"/>
      <c r="I9" s="1240"/>
      <c r="J9" s="1240"/>
      <c r="K9" s="1240"/>
      <c r="L9" s="1240"/>
      <c r="M9" s="1240"/>
      <c r="N9" s="1240"/>
      <c r="O9" s="1240"/>
      <c r="P9" s="1240"/>
      <c r="Q9" s="1240"/>
      <c r="R9" s="1240"/>
      <c r="S9" s="1240"/>
      <c r="T9" s="1240"/>
      <c r="U9" s="1240"/>
      <c r="V9" s="1240"/>
      <c r="W9" s="1240"/>
      <c r="X9" s="1240"/>
      <c r="Y9" s="1240"/>
      <c r="Z9" s="1240"/>
      <c r="AA9" s="1240"/>
      <c r="AB9" s="1240"/>
      <c r="AC9" s="1240"/>
      <c r="AD9" s="1240"/>
      <c r="AE9" s="1240"/>
      <c r="AF9" s="1240"/>
      <c r="AG9" s="1240"/>
      <c r="AH9" s="1240"/>
      <c r="AI9" s="1240"/>
      <c r="AJ9" s="1240"/>
      <c r="AK9" s="1240"/>
      <c r="AL9" s="1240"/>
      <c r="AM9" s="1240"/>
      <c r="AN9" s="1240"/>
      <c r="AO9" s="1240"/>
    </row>
    <row r="10" ht="51.75" customHeight="1" spans="1:41">
      <c r="A10" s="1240"/>
      <c r="B10" s="1963"/>
      <c r="C10" s="1240"/>
      <c r="D10" s="1240"/>
      <c r="E10" s="1240"/>
      <c r="F10" s="1240"/>
      <c r="G10" s="1240"/>
      <c r="H10" s="1240"/>
      <c r="I10" s="1240"/>
      <c r="J10" s="1240"/>
      <c r="K10" s="1240"/>
      <c r="L10" s="1240"/>
      <c r="M10" s="1240"/>
      <c r="N10" s="1240"/>
      <c r="O10" s="1240"/>
      <c r="P10" s="1240"/>
      <c r="Q10" s="1240"/>
      <c r="R10" s="1240"/>
      <c r="S10" s="1240"/>
      <c r="T10" s="1240"/>
      <c r="U10" s="1240"/>
      <c r="V10" s="1240"/>
      <c r="W10" s="1240"/>
      <c r="X10" s="1240"/>
      <c r="Y10" s="1240"/>
      <c r="Z10" s="1240"/>
      <c r="AA10" s="1240"/>
      <c r="AB10" s="1240"/>
      <c r="AC10" s="1240"/>
      <c r="AD10" s="1240"/>
      <c r="AE10" s="1240"/>
      <c r="AF10" s="1240"/>
      <c r="AG10" s="1240"/>
      <c r="AH10" s="1240"/>
      <c r="AI10" s="1240"/>
      <c r="AJ10" s="1240"/>
      <c r="AK10" s="1240"/>
      <c r="AL10" s="1240"/>
      <c r="AM10" s="1240"/>
      <c r="AN10" s="1240"/>
      <c r="AO10" s="1240"/>
    </row>
    <row r="11" ht="128.25" customHeight="1" spans="1:41">
      <c r="A11" s="1240"/>
      <c r="B11" s="1961" t="s">
        <v>16</v>
      </c>
      <c r="C11" s="1240"/>
      <c r="D11" s="1240"/>
      <c r="E11" s="1240"/>
      <c r="F11" s="1240"/>
      <c r="G11" s="1240"/>
      <c r="H11" s="1240"/>
      <c r="I11" s="1240"/>
      <c r="J11" s="1240"/>
      <c r="K11" s="1240"/>
      <c r="L11" s="1240"/>
      <c r="M11" s="1240"/>
      <c r="N11" s="1240"/>
      <c r="O11" s="1240"/>
      <c r="P11" s="1240"/>
      <c r="Q11" s="1240"/>
      <c r="R11" s="1240"/>
      <c r="S11" s="1240"/>
      <c r="T11" s="1240"/>
      <c r="U11" s="1240"/>
      <c r="V11" s="1240"/>
      <c r="W11" s="1240"/>
      <c r="X11" s="1240"/>
      <c r="Y11" s="1240"/>
      <c r="Z11" s="1240"/>
      <c r="AA11" s="1240"/>
      <c r="AB11" s="1240"/>
      <c r="AC11" s="1240"/>
      <c r="AD11" s="1240"/>
      <c r="AE11" s="1240"/>
      <c r="AF11" s="1240"/>
      <c r="AG11" s="1240"/>
      <c r="AH11" s="1240"/>
      <c r="AI11" s="1240"/>
      <c r="AJ11" s="1240"/>
      <c r="AK11" s="1240"/>
      <c r="AL11" s="1240"/>
      <c r="AM11" s="1240"/>
      <c r="AN11" s="1240"/>
      <c r="AO11" s="1240"/>
    </row>
    <row r="12" spans="1:41">
      <c r="A12" s="1240"/>
      <c r="B12" s="1240"/>
      <c r="C12" s="1240"/>
      <c r="D12" s="1240"/>
      <c r="E12" s="1240"/>
      <c r="F12" s="1240"/>
      <c r="G12" s="1240"/>
      <c r="H12" s="1240"/>
      <c r="I12" s="1240"/>
      <c r="J12" s="1240"/>
      <c r="K12" s="1240"/>
      <c r="L12" s="1240"/>
      <c r="M12" s="1240"/>
      <c r="N12" s="1240"/>
      <c r="O12" s="1240"/>
      <c r="P12" s="1240"/>
      <c r="Q12" s="1240"/>
      <c r="R12" s="1240"/>
      <c r="S12" s="1240"/>
      <c r="T12" s="1240"/>
      <c r="U12" s="1240"/>
      <c r="V12" s="1240"/>
      <c r="W12" s="1240"/>
      <c r="X12" s="1240"/>
      <c r="Y12" s="1240"/>
      <c r="Z12" s="1240"/>
      <c r="AA12" s="1240"/>
      <c r="AB12" s="1240"/>
      <c r="AC12" s="1240"/>
      <c r="AD12" s="1240"/>
      <c r="AE12" s="1240"/>
      <c r="AF12" s="1240"/>
      <c r="AG12" s="1240"/>
      <c r="AH12" s="1240"/>
      <c r="AI12" s="1240"/>
      <c r="AJ12" s="1240"/>
      <c r="AK12" s="1240"/>
      <c r="AL12" s="1240"/>
      <c r="AM12" s="1240"/>
      <c r="AN12" s="1240"/>
      <c r="AO12" s="1240"/>
    </row>
    <row r="13" ht="21" spans="1:41">
      <c r="A13" s="1240"/>
      <c r="B13" s="1964" t="s">
        <v>17</v>
      </c>
      <c r="C13" s="1240"/>
      <c r="D13" s="1240"/>
      <c r="E13" s="1240"/>
      <c r="F13" s="1240"/>
      <c r="G13" s="1240"/>
      <c r="H13" s="1240"/>
      <c r="I13" s="1240"/>
      <c r="J13" s="1240"/>
      <c r="K13" s="1240"/>
      <c r="L13" s="1240"/>
      <c r="M13" s="1240"/>
      <c r="N13" s="1240"/>
      <c r="O13" s="1240"/>
      <c r="P13" s="1240"/>
      <c r="Q13" s="1240"/>
      <c r="R13" s="1240"/>
      <c r="S13" s="1240"/>
      <c r="T13" s="1240"/>
      <c r="U13" s="1240"/>
      <c r="V13" s="1240"/>
      <c r="W13" s="1240"/>
      <c r="X13" s="1240"/>
      <c r="Y13" s="1240"/>
      <c r="Z13" s="1240"/>
      <c r="AA13" s="1240"/>
      <c r="AB13" s="1240"/>
      <c r="AC13" s="1240"/>
      <c r="AD13" s="1240"/>
      <c r="AE13" s="1240"/>
      <c r="AF13" s="1240"/>
      <c r="AG13" s="1240"/>
      <c r="AH13" s="1240"/>
      <c r="AI13" s="1240"/>
      <c r="AJ13" s="1240"/>
      <c r="AK13" s="1240"/>
      <c r="AL13" s="1240"/>
      <c r="AM13" s="1240"/>
      <c r="AN13" s="1240"/>
      <c r="AO13" s="1240"/>
    </row>
    <row r="14" spans="1:41">
      <c r="A14" s="1240"/>
      <c r="B14" s="1240"/>
      <c r="C14" s="1240"/>
      <c r="D14" s="1240"/>
      <c r="E14" s="1240"/>
      <c r="F14" s="1240"/>
      <c r="G14" s="1240"/>
      <c r="H14" s="1240"/>
      <c r="I14" s="1240"/>
      <c r="J14" s="1240"/>
      <c r="K14" s="1240"/>
      <c r="L14" s="1240"/>
      <c r="M14" s="1240"/>
      <c r="N14" s="1240"/>
      <c r="O14" s="1240"/>
      <c r="P14" s="1240"/>
      <c r="Q14" s="1240"/>
      <c r="R14" s="1240"/>
      <c r="S14" s="1240"/>
      <c r="T14" s="1240"/>
      <c r="U14" s="1240"/>
      <c r="V14" s="1240"/>
      <c r="W14" s="1240"/>
      <c r="X14" s="1240"/>
      <c r="Y14" s="1240"/>
      <c r="Z14" s="1240"/>
      <c r="AA14" s="1240"/>
      <c r="AB14" s="1240"/>
      <c r="AC14" s="1240"/>
      <c r="AD14" s="1240"/>
      <c r="AE14" s="1240"/>
      <c r="AF14" s="1240"/>
      <c r="AG14" s="1240"/>
      <c r="AH14" s="1240"/>
      <c r="AI14" s="1240"/>
      <c r="AJ14" s="1240"/>
      <c r="AK14" s="1240"/>
      <c r="AL14" s="1240"/>
      <c r="AM14" s="1240"/>
      <c r="AN14" s="1240"/>
      <c r="AO14" s="1240"/>
    </row>
    <row r="15" ht="40.5" customHeight="1" spans="1:41">
      <c r="A15" s="1965" t="s">
        <v>18</v>
      </c>
      <c r="B15" s="1966" t="s">
        <v>19</v>
      </c>
      <c r="C15" s="1240"/>
      <c r="D15" s="1240"/>
      <c r="E15" s="1240"/>
      <c r="F15" s="1240"/>
      <c r="G15" s="1240"/>
      <c r="H15" s="1240"/>
      <c r="I15" s="1240"/>
      <c r="J15" s="1240"/>
      <c r="K15" s="1240"/>
      <c r="L15" s="1240"/>
      <c r="M15" s="1240"/>
      <c r="N15" s="1240"/>
      <c r="O15" s="1240"/>
      <c r="P15" s="1240"/>
      <c r="Q15" s="1240"/>
      <c r="R15" s="1240"/>
      <c r="S15" s="1240"/>
      <c r="T15" s="1240"/>
      <c r="U15" s="1240"/>
      <c r="V15" s="1240"/>
      <c r="W15" s="1240"/>
      <c r="X15" s="1240"/>
      <c r="Y15" s="1240"/>
      <c r="Z15" s="1240"/>
      <c r="AA15" s="1240"/>
      <c r="AB15" s="1240"/>
      <c r="AC15" s="1240"/>
      <c r="AD15" s="1240"/>
      <c r="AE15" s="1240"/>
      <c r="AF15" s="1240"/>
      <c r="AG15" s="1240"/>
      <c r="AH15" s="1240"/>
      <c r="AI15" s="1240"/>
      <c r="AJ15" s="1240"/>
      <c r="AK15" s="1240"/>
      <c r="AL15" s="1240"/>
      <c r="AM15" s="1240"/>
      <c r="AN15" s="1240"/>
      <c r="AO15" s="1240"/>
    </row>
    <row r="16" ht="102" customHeight="1" spans="1:41">
      <c r="A16" s="1965" t="s">
        <v>20</v>
      </c>
      <c r="B16" s="1967" t="s">
        <v>21</v>
      </c>
      <c r="C16" s="1240"/>
      <c r="D16" s="1240"/>
      <c r="E16" s="1240"/>
      <c r="F16" s="1240"/>
      <c r="G16" s="1240"/>
      <c r="H16" s="1240"/>
      <c r="I16" s="1240"/>
      <c r="J16" s="1240"/>
      <c r="K16" s="1240"/>
      <c r="L16" s="1240"/>
      <c r="M16" s="1240"/>
      <c r="N16" s="1240"/>
      <c r="O16" s="1240"/>
      <c r="P16" s="1240"/>
      <c r="Q16" s="1240"/>
      <c r="R16" s="1240"/>
      <c r="S16" s="1240"/>
      <c r="T16" s="1240"/>
      <c r="U16" s="1240"/>
      <c r="V16" s="1240"/>
      <c r="W16" s="1240"/>
      <c r="X16" s="1240"/>
      <c r="Y16" s="1240"/>
      <c r="Z16" s="1240"/>
      <c r="AA16" s="1240"/>
      <c r="AB16" s="1240"/>
      <c r="AC16" s="1240"/>
      <c r="AD16" s="1240"/>
      <c r="AE16" s="1240"/>
      <c r="AF16" s="1240"/>
      <c r="AG16" s="1240"/>
      <c r="AH16" s="1240"/>
      <c r="AI16" s="1240"/>
      <c r="AJ16" s="1240"/>
      <c r="AK16" s="1240"/>
      <c r="AL16" s="1240"/>
      <c r="AM16" s="1240"/>
      <c r="AN16" s="1240"/>
      <c r="AO16" s="1240"/>
    </row>
    <row r="17" ht="50.25" customHeight="1" spans="1:41">
      <c r="A17" s="1965" t="s">
        <v>22</v>
      </c>
      <c r="B17" s="1967" t="s">
        <v>23</v>
      </c>
      <c r="C17" s="1240"/>
      <c r="D17" s="1240"/>
      <c r="E17" s="1240"/>
      <c r="F17" s="1240"/>
      <c r="G17" s="1240"/>
      <c r="H17" s="1240"/>
      <c r="I17" s="1240"/>
      <c r="J17" s="1240"/>
      <c r="K17" s="1240"/>
      <c r="L17" s="1240"/>
      <c r="M17" s="1240"/>
      <c r="N17" s="1240"/>
      <c r="O17" s="1240"/>
      <c r="P17" s="1240"/>
      <c r="Q17" s="1240"/>
      <c r="R17" s="1240"/>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row>
    <row r="18" ht="43.5" customHeight="1" spans="1:41">
      <c r="A18" s="1965" t="s">
        <v>24</v>
      </c>
      <c r="B18" s="1967" t="s">
        <v>25</v>
      </c>
      <c r="C18" s="1240"/>
      <c r="D18" s="1240"/>
      <c r="E18" s="1240"/>
      <c r="F18" s="1240"/>
      <c r="G18" s="1240"/>
      <c r="H18" s="1240"/>
      <c r="I18" s="1240"/>
      <c r="J18" s="1240"/>
      <c r="K18" s="1240"/>
      <c r="L18" s="1240"/>
      <c r="M18" s="1240"/>
      <c r="N18" s="1240"/>
      <c r="O18" s="1240"/>
      <c r="P18" s="1240"/>
      <c r="Q18" s="1240"/>
      <c r="R18" s="1240"/>
      <c r="S18" s="1240"/>
      <c r="T18" s="1240"/>
      <c r="U18" s="1240"/>
      <c r="V18" s="1240"/>
      <c r="W18" s="1240"/>
      <c r="X18" s="1240"/>
      <c r="Y18" s="1240"/>
      <c r="Z18" s="1240"/>
      <c r="AA18" s="1240"/>
      <c r="AB18" s="1240"/>
      <c r="AC18" s="1240"/>
      <c r="AD18" s="1240"/>
      <c r="AE18" s="1240"/>
      <c r="AF18" s="1240"/>
      <c r="AG18" s="1240"/>
      <c r="AH18" s="1240"/>
      <c r="AI18" s="1240"/>
      <c r="AJ18" s="1240"/>
      <c r="AK18" s="1240"/>
      <c r="AL18" s="1240"/>
      <c r="AM18" s="1240"/>
      <c r="AN18" s="1240"/>
      <c r="AO18" s="1240"/>
    </row>
    <row r="19" ht="76.5" customHeight="1" spans="1:41">
      <c r="A19" s="1965"/>
      <c r="B19" s="1967" t="s">
        <v>26</v>
      </c>
      <c r="C19" s="1240"/>
      <c r="D19" s="1240"/>
      <c r="E19" s="1240"/>
      <c r="F19" s="1240"/>
      <c r="G19" s="1240"/>
      <c r="H19" s="1240"/>
      <c r="I19" s="1240"/>
      <c r="J19" s="1240"/>
      <c r="K19" s="1240"/>
      <c r="L19" s="1240"/>
      <c r="M19" s="1240"/>
      <c r="N19" s="1240"/>
      <c r="O19" s="1240"/>
      <c r="P19" s="1240"/>
      <c r="Q19" s="1240"/>
      <c r="R19" s="1240"/>
      <c r="S19" s="1240"/>
      <c r="T19" s="1240"/>
      <c r="U19" s="1240"/>
      <c r="V19" s="1240"/>
      <c r="W19" s="1240"/>
      <c r="X19" s="1240"/>
      <c r="Y19" s="1240"/>
      <c r="Z19" s="1240"/>
      <c r="AA19" s="1240"/>
      <c r="AB19" s="1240"/>
      <c r="AC19" s="1240"/>
      <c r="AD19" s="1240"/>
      <c r="AE19" s="1240"/>
      <c r="AF19" s="1240"/>
      <c r="AG19" s="1240"/>
      <c r="AH19" s="1240"/>
      <c r="AI19" s="1240"/>
      <c r="AJ19" s="1240"/>
      <c r="AK19" s="1240"/>
      <c r="AL19" s="1240"/>
      <c r="AM19" s="1240"/>
      <c r="AN19" s="1240"/>
      <c r="AO19" s="1240"/>
    </row>
    <row r="20" ht="13.5" customHeight="1" spans="1:41">
      <c r="A20" s="1240"/>
      <c r="B20" s="1240"/>
      <c r="C20" s="1240"/>
      <c r="D20" s="1240"/>
      <c r="E20" s="1240"/>
      <c r="F20" s="1240"/>
      <c r="G20" s="1240"/>
      <c r="H20" s="1240"/>
      <c r="I20" s="1240"/>
      <c r="J20" s="1240"/>
      <c r="K20" s="1240"/>
      <c r="L20" s="1240"/>
      <c r="M20" s="1240"/>
      <c r="N20" s="1240"/>
      <c r="O20" s="1240"/>
      <c r="P20" s="1240"/>
      <c r="Q20" s="1240"/>
      <c r="R20" s="1240"/>
      <c r="S20" s="1240"/>
      <c r="T20" s="1240"/>
      <c r="U20" s="1240"/>
      <c r="V20" s="1240"/>
      <c r="W20" s="1240"/>
      <c r="X20" s="1240"/>
      <c r="Y20" s="1240"/>
      <c r="Z20" s="1240"/>
      <c r="AA20" s="1240"/>
      <c r="AB20" s="1240"/>
      <c r="AC20" s="1240"/>
      <c r="AD20" s="1240"/>
      <c r="AE20" s="1240"/>
      <c r="AF20" s="1240"/>
      <c r="AG20" s="1240"/>
      <c r="AH20" s="1240"/>
      <c r="AI20" s="1240"/>
      <c r="AJ20" s="1240"/>
      <c r="AK20" s="1240"/>
      <c r="AL20" s="1240"/>
      <c r="AM20" s="1240"/>
      <c r="AN20" s="1240"/>
      <c r="AO20" s="1240"/>
    </row>
    <row r="21" ht="18.75" spans="1:41">
      <c r="A21" s="1240"/>
      <c r="B21" s="1968" t="s">
        <v>27</v>
      </c>
      <c r="C21" s="1240"/>
      <c r="D21" s="1240"/>
      <c r="E21" s="1240"/>
      <c r="F21" s="1240"/>
      <c r="G21" s="1240"/>
      <c r="H21" s="1240"/>
      <c r="I21" s="1240"/>
      <c r="J21" s="1240"/>
      <c r="K21" s="1240"/>
      <c r="L21" s="1240"/>
      <c r="M21" s="1240"/>
      <c r="N21" s="1240"/>
      <c r="O21" s="1240"/>
      <c r="P21" s="1240"/>
      <c r="Q21" s="1240"/>
      <c r="R21" s="1240"/>
      <c r="S21" s="1240"/>
      <c r="T21" s="1240"/>
      <c r="U21" s="1240"/>
      <c r="V21" s="1240"/>
      <c r="W21" s="1240"/>
      <c r="X21" s="1240"/>
      <c r="Y21" s="1240"/>
      <c r="Z21" s="1240"/>
      <c r="AA21" s="1240"/>
      <c r="AB21" s="1240"/>
      <c r="AC21" s="1240"/>
      <c r="AD21" s="1240"/>
      <c r="AE21" s="1240"/>
      <c r="AF21" s="1240"/>
      <c r="AG21" s="1240"/>
      <c r="AH21" s="1240"/>
      <c r="AI21" s="1240"/>
      <c r="AJ21" s="1240"/>
      <c r="AK21" s="1240"/>
      <c r="AL21" s="1240"/>
      <c r="AM21" s="1240"/>
      <c r="AN21" s="1240"/>
      <c r="AO21" s="1240"/>
    </row>
    <row r="22" ht="18.75" spans="1:41">
      <c r="A22" s="1240"/>
      <c r="B22" s="1969" t="s">
        <v>28</v>
      </c>
      <c r="C22" s="1240"/>
      <c r="D22" s="1240"/>
      <c r="E22" s="1240"/>
      <c r="F22" s="1240"/>
      <c r="G22" s="1240"/>
      <c r="H22" s="1240"/>
      <c r="I22" s="1240"/>
      <c r="J22" s="1240"/>
      <c r="K22" s="1240"/>
      <c r="L22" s="1240"/>
      <c r="M22" s="1240"/>
      <c r="N22" s="1240"/>
      <c r="O22" s="1240"/>
      <c r="P22" s="1240"/>
      <c r="Q22" s="1240"/>
      <c r="R22" s="1240"/>
      <c r="S22" s="1240"/>
      <c r="T22" s="1240"/>
      <c r="U22" s="1240"/>
      <c r="V22" s="1240"/>
      <c r="W22" s="1240"/>
      <c r="X22" s="1240"/>
      <c r="Y22" s="1240"/>
      <c r="Z22" s="1240"/>
      <c r="AA22" s="1240"/>
      <c r="AB22" s="1240"/>
      <c r="AC22" s="1240"/>
      <c r="AD22" s="1240"/>
      <c r="AE22" s="1240"/>
      <c r="AF22" s="1240"/>
      <c r="AG22" s="1240"/>
      <c r="AH22" s="1240"/>
      <c r="AI22" s="1240"/>
      <c r="AJ22" s="1240"/>
      <c r="AK22" s="1240"/>
      <c r="AL22" s="1240"/>
      <c r="AM22" s="1240"/>
      <c r="AN22" s="1240"/>
      <c r="AO22" s="1240"/>
    </row>
    <row r="23" ht="18.75" spans="1:41">
      <c r="A23" s="1240"/>
      <c r="B23" s="1967" t="s">
        <v>29</v>
      </c>
      <c r="C23" s="1240"/>
      <c r="D23" s="1240"/>
      <c r="E23" s="1240"/>
      <c r="F23" s="1240"/>
      <c r="G23" s="1240"/>
      <c r="H23" s="1240"/>
      <c r="I23" s="1240"/>
      <c r="J23" s="1240"/>
      <c r="K23" s="1240"/>
      <c r="L23" s="1240"/>
      <c r="M23" s="1240"/>
      <c r="N23" s="1240"/>
      <c r="O23" s="1240"/>
      <c r="P23" s="1240"/>
      <c r="Q23" s="1240"/>
      <c r="R23" s="1240"/>
      <c r="S23" s="1240"/>
      <c r="T23" s="1240"/>
      <c r="U23" s="1240"/>
      <c r="V23" s="1240"/>
      <c r="W23" s="1240"/>
      <c r="X23" s="1240"/>
      <c r="Y23" s="1240"/>
      <c r="Z23" s="1240"/>
      <c r="AA23" s="1240"/>
      <c r="AB23" s="1240"/>
      <c r="AC23" s="1240"/>
      <c r="AD23" s="1240"/>
      <c r="AE23" s="1240"/>
      <c r="AF23" s="1240"/>
      <c r="AG23" s="1240"/>
      <c r="AH23" s="1240"/>
      <c r="AI23" s="1240"/>
      <c r="AJ23" s="1240"/>
      <c r="AK23" s="1240"/>
      <c r="AL23" s="1240"/>
      <c r="AM23" s="1240"/>
      <c r="AN23" s="1240"/>
      <c r="AO23" s="1240"/>
    </row>
    <row r="24" ht="18.75" spans="1:41">
      <c r="A24" s="1240"/>
      <c r="B24" s="1969"/>
      <c r="C24" s="1240"/>
      <c r="D24" s="1240"/>
      <c r="E24" s="1240"/>
      <c r="F24" s="1240"/>
      <c r="G24" s="1240"/>
      <c r="H24" s="1240"/>
      <c r="I24" s="1240"/>
      <c r="J24" s="1240"/>
      <c r="K24" s="1240"/>
      <c r="L24" s="1240"/>
      <c r="M24" s="1240"/>
      <c r="N24" s="1240"/>
      <c r="O24" s="1240"/>
      <c r="P24" s="1240"/>
      <c r="Q24" s="1240"/>
      <c r="R24" s="1240"/>
      <c r="S24" s="1240"/>
      <c r="T24" s="1240"/>
      <c r="U24" s="1240"/>
      <c r="V24" s="1240"/>
      <c r="W24" s="1240"/>
      <c r="X24" s="1240"/>
      <c r="Y24" s="1240"/>
      <c r="Z24" s="1240"/>
      <c r="AA24" s="1240"/>
      <c r="AB24" s="1240"/>
      <c r="AC24" s="1240"/>
      <c r="AD24" s="1240"/>
      <c r="AE24" s="1240"/>
      <c r="AF24" s="1240"/>
      <c r="AG24" s="1240"/>
      <c r="AH24" s="1240"/>
      <c r="AI24" s="1240"/>
      <c r="AJ24" s="1240"/>
      <c r="AK24" s="1240"/>
      <c r="AL24" s="1240"/>
      <c r="AM24" s="1240"/>
      <c r="AN24" s="1240"/>
      <c r="AO24" s="1240"/>
    </row>
    <row r="25" ht="18.75" spans="2:41">
      <c r="B25" s="1969"/>
      <c r="C25" s="1240"/>
      <c r="D25" s="1240"/>
      <c r="E25" s="1240"/>
      <c r="F25" s="1240"/>
      <c r="G25" s="1240"/>
      <c r="H25" s="1240"/>
      <c r="I25" s="1240"/>
      <c r="J25" s="1240"/>
      <c r="K25" s="1240"/>
      <c r="L25" s="1240"/>
      <c r="M25" s="1240"/>
      <c r="N25" s="1240"/>
      <c r="O25" s="1240"/>
      <c r="P25" s="1240"/>
      <c r="Q25" s="1240"/>
      <c r="R25" s="1240"/>
      <c r="S25" s="1240"/>
      <c r="T25" s="1240"/>
      <c r="U25" s="1240"/>
      <c r="V25" s="1240"/>
      <c r="W25" s="1240"/>
      <c r="X25" s="1240"/>
      <c r="Y25" s="1240"/>
      <c r="Z25" s="1240"/>
      <c r="AA25" s="1240"/>
      <c r="AB25" s="1240"/>
      <c r="AC25" s="1240"/>
      <c r="AD25" s="1240"/>
      <c r="AE25" s="1240"/>
      <c r="AF25" s="1240"/>
      <c r="AG25" s="1240"/>
      <c r="AH25" s="1240"/>
      <c r="AI25" s="1240"/>
      <c r="AJ25" s="1240"/>
      <c r="AK25" s="1240"/>
      <c r="AL25" s="1240"/>
      <c r="AM25" s="1240"/>
      <c r="AN25" s="1240"/>
      <c r="AO25" s="1240"/>
    </row>
    <row r="26" ht="18.75" spans="1:41">
      <c r="A26" s="1240"/>
      <c r="B26" s="1969"/>
      <c r="C26" s="1240"/>
      <c r="D26" s="1240"/>
      <c r="E26" s="1240"/>
      <c r="F26" s="1240"/>
      <c r="G26" s="1240"/>
      <c r="H26" s="1240"/>
      <c r="I26" s="1240"/>
      <c r="J26" s="1240"/>
      <c r="K26" s="1240"/>
      <c r="L26" s="1240"/>
      <c r="M26" s="1240"/>
      <c r="N26" s="1240"/>
      <c r="O26" s="1240"/>
      <c r="P26" s="1240"/>
      <c r="Q26" s="1240"/>
      <c r="R26" s="1240"/>
      <c r="S26" s="1240"/>
      <c r="T26" s="1240"/>
      <c r="U26" s="1240"/>
      <c r="V26" s="1240"/>
      <c r="W26" s="1240"/>
      <c r="X26" s="1240"/>
      <c r="Y26" s="1240"/>
      <c r="Z26" s="1240"/>
      <c r="AA26" s="1240"/>
      <c r="AB26" s="1240"/>
      <c r="AC26" s="1240"/>
      <c r="AD26" s="1240"/>
      <c r="AE26" s="1240"/>
      <c r="AF26" s="1240"/>
      <c r="AG26" s="1240"/>
      <c r="AH26" s="1240"/>
      <c r="AI26" s="1240"/>
      <c r="AJ26" s="1240"/>
      <c r="AK26" s="1240"/>
      <c r="AL26" s="1240"/>
      <c r="AM26" s="1240"/>
      <c r="AN26" s="1240"/>
      <c r="AO26" s="1240"/>
    </row>
    <row r="27" spans="1:41">
      <c r="A27" s="1240"/>
      <c r="B27" s="1240"/>
      <c r="C27" s="1240"/>
      <c r="D27" s="1240"/>
      <c r="E27" s="1240"/>
      <c r="F27" s="1240"/>
      <c r="G27" s="1240"/>
      <c r="H27" s="1240"/>
      <c r="I27" s="1240"/>
      <c r="J27" s="1240"/>
      <c r="K27" s="1240"/>
      <c r="L27" s="1240"/>
      <c r="M27" s="1240"/>
      <c r="N27" s="1240"/>
      <c r="O27" s="1240"/>
      <c r="P27" s="1240"/>
      <c r="Q27" s="1240"/>
      <c r="R27" s="1240"/>
      <c r="S27" s="1240"/>
      <c r="T27" s="1240"/>
      <c r="U27" s="1240"/>
      <c r="V27" s="1240"/>
      <c r="W27" s="1240"/>
      <c r="X27" s="1240"/>
      <c r="Y27" s="1240"/>
      <c r="Z27" s="1240"/>
      <c r="AA27" s="1240"/>
      <c r="AB27" s="1240"/>
      <c r="AC27" s="1240"/>
      <c r="AD27" s="1240"/>
      <c r="AE27" s="1240"/>
      <c r="AF27" s="1240"/>
      <c r="AG27" s="1240"/>
      <c r="AH27" s="1240"/>
      <c r="AI27" s="1240"/>
      <c r="AJ27" s="1240"/>
      <c r="AK27" s="1240"/>
      <c r="AL27" s="1240"/>
      <c r="AM27" s="1240"/>
      <c r="AN27" s="1240"/>
      <c r="AO27" s="1240"/>
    </row>
    <row r="28" spans="1:41">
      <c r="A28" s="1240"/>
      <c r="B28" s="1240"/>
      <c r="C28" s="1240"/>
      <c r="D28" s="1240"/>
      <c r="E28" s="1240"/>
      <c r="F28" s="1240"/>
      <c r="G28" s="1240"/>
      <c r="H28" s="1240"/>
      <c r="I28" s="1240"/>
      <c r="J28" s="1240"/>
      <c r="K28" s="1240"/>
      <c r="L28" s="1240"/>
      <c r="M28" s="1240"/>
      <c r="N28" s="1240"/>
      <c r="O28" s="1240"/>
      <c r="P28" s="1240"/>
      <c r="Q28" s="1240"/>
      <c r="R28" s="1240"/>
      <c r="S28" s="1240"/>
      <c r="T28" s="1240"/>
      <c r="U28" s="1240"/>
      <c r="V28" s="1240"/>
      <c r="W28" s="1240"/>
      <c r="X28" s="1240"/>
      <c r="Y28" s="1240"/>
      <c r="Z28" s="1240"/>
      <c r="AA28" s="1240"/>
      <c r="AB28" s="1240"/>
      <c r="AC28" s="1240"/>
      <c r="AD28" s="1240"/>
      <c r="AE28" s="1240"/>
      <c r="AF28" s="1240"/>
      <c r="AG28" s="1240"/>
      <c r="AH28" s="1240"/>
      <c r="AI28" s="1240"/>
      <c r="AJ28" s="1240"/>
      <c r="AK28" s="1240"/>
      <c r="AL28" s="1240"/>
      <c r="AM28" s="1240"/>
      <c r="AN28" s="1240"/>
      <c r="AO28" s="1240"/>
    </row>
    <row r="29" spans="1:41">
      <c r="A29" s="1240"/>
      <c r="B29" s="1240"/>
      <c r="C29" s="1240"/>
      <c r="D29" s="1240"/>
      <c r="E29" s="1240"/>
      <c r="F29" s="1240"/>
      <c r="G29" s="1240"/>
      <c r="H29" s="1240"/>
      <c r="I29" s="1240"/>
      <c r="J29" s="1240"/>
      <c r="K29" s="1240"/>
      <c r="L29" s="1240"/>
      <c r="M29" s="1240"/>
      <c r="N29" s="1240"/>
      <c r="O29" s="1240"/>
      <c r="P29" s="1240"/>
      <c r="Q29" s="1240"/>
      <c r="R29" s="1240"/>
      <c r="S29" s="1240"/>
      <c r="T29" s="1240"/>
      <c r="U29" s="1240"/>
      <c r="V29" s="1240"/>
      <c r="W29" s="1240"/>
      <c r="X29" s="1240"/>
      <c r="Y29" s="1240"/>
      <c r="Z29" s="1240"/>
      <c r="AA29" s="1240"/>
      <c r="AB29" s="1240"/>
      <c r="AC29" s="1240"/>
      <c r="AD29" s="1240"/>
      <c r="AE29" s="1240"/>
      <c r="AF29" s="1240"/>
      <c r="AG29" s="1240"/>
      <c r="AH29" s="1240"/>
      <c r="AI29" s="1240"/>
      <c r="AJ29" s="1240"/>
      <c r="AK29" s="1240"/>
      <c r="AL29" s="1240"/>
      <c r="AM29" s="1240"/>
      <c r="AN29" s="1240"/>
      <c r="AO29" s="1240"/>
    </row>
    <row r="30" spans="1:41">
      <c r="A30" s="1240"/>
      <c r="B30" s="1240"/>
      <c r="C30" s="1240"/>
      <c r="D30" s="1240"/>
      <c r="E30" s="1240"/>
      <c r="F30" s="1240"/>
      <c r="G30" s="1240"/>
      <c r="H30" s="1240"/>
      <c r="I30" s="1240"/>
      <c r="J30" s="1240"/>
      <c r="K30" s="1240"/>
      <c r="L30" s="1240"/>
      <c r="M30" s="1240"/>
      <c r="N30" s="1240"/>
      <c r="O30" s="1240"/>
      <c r="P30" s="1240"/>
      <c r="Q30" s="1240"/>
      <c r="R30" s="1240"/>
      <c r="S30" s="1240"/>
      <c r="T30" s="1240"/>
      <c r="U30" s="1240"/>
      <c r="V30" s="1240"/>
      <c r="W30" s="1240"/>
      <c r="X30" s="1240"/>
      <c r="Y30" s="1240"/>
      <c r="Z30" s="1240"/>
      <c r="AA30" s="1240"/>
      <c r="AB30" s="1240"/>
      <c r="AC30" s="1240"/>
      <c r="AD30" s="1240"/>
      <c r="AE30" s="1240"/>
      <c r="AF30" s="1240"/>
      <c r="AG30" s="1240"/>
      <c r="AH30" s="1240"/>
      <c r="AI30" s="1240"/>
      <c r="AJ30" s="1240"/>
      <c r="AK30" s="1240"/>
      <c r="AL30" s="1240"/>
      <c r="AM30" s="1240"/>
      <c r="AN30" s="1240"/>
      <c r="AO30" s="1240"/>
    </row>
    <row r="31" spans="1:41">
      <c r="A31" s="1240"/>
      <c r="B31" s="1240"/>
      <c r="C31" s="1240"/>
      <c r="D31" s="1240"/>
      <c r="E31" s="1240"/>
      <c r="F31" s="1240"/>
      <c r="G31" s="1240"/>
      <c r="H31" s="1240"/>
      <c r="I31" s="1240"/>
      <c r="J31" s="1240"/>
      <c r="K31" s="1240"/>
      <c r="L31" s="1240"/>
      <c r="M31" s="1240"/>
      <c r="N31" s="1240"/>
      <c r="O31" s="1240"/>
      <c r="P31" s="1240"/>
      <c r="Q31" s="1240"/>
      <c r="R31" s="1240"/>
      <c r="S31" s="1240"/>
      <c r="T31" s="1240"/>
      <c r="U31" s="1240"/>
      <c r="V31" s="1240"/>
      <c r="W31" s="1240"/>
      <c r="X31" s="1240"/>
      <c r="Y31" s="1240"/>
      <c r="Z31" s="1240"/>
      <c r="AA31" s="1240"/>
      <c r="AB31" s="1240"/>
      <c r="AC31" s="1240"/>
      <c r="AD31" s="1240"/>
      <c r="AE31" s="1240"/>
      <c r="AF31" s="1240"/>
      <c r="AG31" s="1240"/>
      <c r="AH31" s="1240"/>
      <c r="AI31" s="1240"/>
      <c r="AJ31" s="1240"/>
      <c r="AK31" s="1240"/>
      <c r="AL31" s="1240"/>
      <c r="AM31" s="1240"/>
      <c r="AN31" s="1240"/>
      <c r="AO31" s="1240"/>
    </row>
    <row r="32" spans="1:41">
      <c r="A32" s="1240"/>
      <c r="B32" s="1240"/>
      <c r="C32" s="1240"/>
      <c r="D32" s="1240"/>
      <c r="E32" s="1240"/>
      <c r="F32" s="1240"/>
      <c r="G32" s="1240"/>
      <c r="H32" s="1240"/>
      <c r="I32" s="1240"/>
      <c r="J32" s="1240"/>
      <c r="K32" s="1240"/>
      <c r="L32" s="1240"/>
      <c r="M32" s="1240"/>
      <c r="N32" s="1240"/>
      <c r="O32" s="1240"/>
      <c r="P32" s="1240"/>
      <c r="Q32" s="1240"/>
      <c r="R32" s="1240"/>
      <c r="S32" s="1240"/>
      <c r="T32" s="1240"/>
      <c r="U32" s="1240"/>
      <c r="V32" s="1240"/>
      <c r="W32" s="1240"/>
      <c r="X32" s="1240"/>
      <c r="Y32" s="1240"/>
      <c r="Z32" s="1240"/>
      <c r="AA32" s="1240"/>
      <c r="AB32" s="1240"/>
      <c r="AC32" s="1240"/>
      <c r="AD32" s="1240"/>
      <c r="AE32" s="1240"/>
      <c r="AF32" s="1240"/>
      <c r="AG32" s="1240"/>
      <c r="AH32" s="1240"/>
      <c r="AI32" s="1240"/>
      <c r="AJ32" s="1240"/>
      <c r="AK32" s="1240"/>
      <c r="AL32" s="1240"/>
      <c r="AM32" s="1240"/>
      <c r="AN32" s="1240"/>
      <c r="AO32" s="1240"/>
    </row>
    <row r="33" spans="1:41">
      <c r="A33" s="1240"/>
      <c r="B33" s="1240"/>
      <c r="C33" s="1240"/>
      <c r="D33" s="1240"/>
      <c r="E33" s="1240"/>
      <c r="F33" s="1240"/>
      <c r="G33" s="1240"/>
      <c r="H33" s="1240"/>
      <c r="I33" s="1240"/>
      <c r="J33" s="1240"/>
      <c r="K33" s="1240"/>
      <c r="L33" s="1240"/>
      <c r="M33" s="1240"/>
      <c r="N33" s="1240"/>
      <c r="O33" s="1240"/>
      <c r="P33" s="1240"/>
      <c r="Q33" s="1240"/>
      <c r="R33" s="1240"/>
      <c r="S33" s="1240"/>
      <c r="T33" s="1240"/>
      <c r="U33" s="1240"/>
      <c r="V33" s="1240"/>
      <c r="W33" s="1240"/>
      <c r="X33" s="1240"/>
      <c r="Y33" s="1240"/>
      <c r="Z33" s="1240"/>
      <c r="AA33" s="1240"/>
      <c r="AB33" s="1240"/>
      <c r="AC33" s="1240"/>
      <c r="AD33" s="1240"/>
      <c r="AE33" s="1240"/>
      <c r="AF33" s="1240"/>
      <c r="AG33" s="1240"/>
      <c r="AH33" s="1240"/>
      <c r="AI33" s="1240"/>
      <c r="AJ33" s="1240"/>
      <c r="AK33" s="1240"/>
      <c r="AL33" s="1240"/>
      <c r="AM33" s="1240"/>
      <c r="AN33" s="1240"/>
      <c r="AO33" s="1240"/>
    </row>
    <row r="34" spans="1:41">
      <c r="A34" s="1240"/>
      <c r="B34" s="1240"/>
      <c r="C34" s="1240"/>
      <c r="D34" s="1240"/>
      <c r="E34" s="1240"/>
      <c r="F34" s="1240"/>
      <c r="G34" s="1240"/>
      <c r="H34" s="1240"/>
      <c r="I34" s="1240"/>
      <c r="J34" s="1240"/>
      <c r="K34" s="1240"/>
      <c r="L34" s="1240"/>
      <c r="M34" s="1240"/>
      <c r="N34" s="1240"/>
      <c r="O34" s="1240"/>
      <c r="P34" s="1240"/>
      <c r="Q34" s="1240"/>
      <c r="R34" s="1240"/>
      <c r="S34" s="1240"/>
      <c r="T34" s="1240"/>
      <c r="U34" s="1240"/>
      <c r="V34" s="1240"/>
      <c r="W34" s="1240"/>
      <c r="X34" s="1240"/>
      <c r="Y34" s="1240"/>
      <c r="Z34" s="1240"/>
      <c r="AA34" s="1240"/>
      <c r="AB34" s="1240"/>
      <c r="AC34" s="1240"/>
      <c r="AD34" s="1240"/>
      <c r="AE34" s="1240"/>
      <c r="AF34" s="1240"/>
      <c r="AG34" s="1240"/>
      <c r="AH34" s="1240"/>
      <c r="AI34" s="1240"/>
      <c r="AJ34" s="1240"/>
      <c r="AK34" s="1240"/>
      <c r="AL34" s="1240"/>
      <c r="AM34" s="1240"/>
      <c r="AN34" s="1240"/>
      <c r="AO34" s="1240"/>
    </row>
    <row r="35" spans="1:41">
      <c r="A35" s="1240"/>
      <c r="B35" s="1240"/>
      <c r="C35" s="1240"/>
      <c r="D35" s="1240"/>
      <c r="E35" s="1240"/>
      <c r="F35" s="1240"/>
      <c r="G35" s="1240"/>
      <c r="H35" s="1240"/>
      <c r="I35" s="1240"/>
      <c r="J35" s="1240"/>
      <c r="K35" s="1240"/>
      <c r="L35" s="1240"/>
      <c r="M35" s="1240"/>
      <c r="N35" s="1240"/>
      <c r="O35" s="1240"/>
      <c r="P35" s="1240"/>
      <c r="Q35" s="1240"/>
      <c r="R35" s="1240"/>
      <c r="S35" s="1240"/>
      <c r="T35" s="1240"/>
      <c r="U35" s="1240"/>
      <c r="V35" s="1240"/>
      <c r="W35" s="1240"/>
      <c r="X35" s="1240"/>
      <c r="Y35" s="1240"/>
      <c r="Z35" s="1240"/>
      <c r="AA35" s="1240"/>
      <c r="AB35" s="1240"/>
      <c r="AC35" s="1240"/>
      <c r="AD35" s="1240"/>
      <c r="AE35" s="1240"/>
      <c r="AF35" s="1240"/>
      <c r="AG35" s="1240"/>
      <c r="AH35" s="1240"/>
      <c r="AI35" s="1240"/>
      <c r="AJ35" s="1240"/>
      <c r="AK35" s="1240"/>
      <c r="AL35" s="1240"/>
      <c r="AM35" s="1240"/>
      <c r="AN35" s="1240"/>
      <c r="AO35" s="1240"/>
    </row>
    <row r="36" spans="1:41">
      <c r="A36" s="1240"/>
      <c r="B36" s="1240"/>
      <c r="C36" s="1240"/>
      <c r="D36" s="1240"/>
      <c r="E36" s="1240"/>
      <c r="F36" s="1240"/>
      <c r="G36" s="1240"/>
      <c r="H36" s="1240"/>
      <c r="I36" s="1240"/>
      <c r="J36" s="1240"/>
      <c r="K36" s="1240"/>
      <c r="L36" s="1240"/>
      <c r="M36" s="1240"/>
      <c r="N36" s="1240"/>
      <c r="O36" s="1240"/>
      <c r="P36" s="1240"/>
      <c r="Q36" s="1240"/>
      <c r="R36" s="1240"/>
      <c r="S36" s="1240"/>
      <c r="T36" s="1240"/>
      <c r="U36" s="1240"/>
      <c r="V36" s="1240"/>
      <c r="W36" s="1240"/>
      <c r="X36" s="1240"/>
      <c r="Y36" s="1240"/>
      <c r="Z36" s="1240"/>
      <c r="AA36" s="1240"/>
      <c r="AB36" s="1240"/>
      <c r="AC36" s="1240"/>
      <c r="AD36" s="1240"/>
      <c r="AE36" s="1240"/>
      <c r="AF36" s="1240"/>
      <c r="AG36" s="1240"/>
      <c r="AH36" s="1240"/>
      <c r="AI36" s="1240"/>
      <c r="AJ36" s="1240"/>
      <c r="AK36" s="1240"/>
      <c r="AL36" s="1240"/>
      <c r="AM36" s="1240"/>
      <c r="AN36" s="1240"/>
      <c r="AO36" s="1240"/>
    </row>
    <row r="37" spans="1:41">
      <c r="A37" s="1240"/>
      <c r="B37" s="1240"/>
      <c r="C37" s="1240"/>
      <c r="D37" s="1240"/>
      <c r="E37" s="1240"/>
      <c r="F37" s="1240"/>
      <c r="G37" s="1240"/>
      <c r="H37" s="1240"/>
      <c r="I37" s="1240"/>
      <c r="J37" s="1240"/>
      <c r="K37" s="1240"/>
      <c r="L37" s="1240"/>
      <c r="M37" s="1240"/>
      <c r="N37" s="1240"/>
      <c r="O37" s="1240"/>
      <c r="P37" s="1240"/>
      <c r="Q37" s="1240"/>
      <c r="R37" s="1240"/>
      <c r="S37" s="1240"/>
      <c r="T37" s="1240"/>
      <c r="U37" s="1240"/>
      <c r="V37" s="1240"/>
      <c r="W37" s="1240"/>
      <c r="X37" s="1240"/>
      <c r="Y37" s="1240"/>
      <c r="Z37" s="1240"/>
      <c r="AA37" s="1240"/>
      <c r="AB37" s="1240"/>
      <c r="AC37" s="1240"/>
      <c r="AD37" s="1240"/>
      <c r="AE37" s="1240"/>
      <c r="AF37" s="1240"/>
      <c r="AG37" s="1240"/>
      <c r="AH37" s="1240"/>
      <c r="AI37" s="1240"/>
      <c r="AJ37" s="1240"/>
      <c r="AK37" s="1240"/>
      <c r="AL37" s="1240"/>
      <c r="AM37" s="1240"/>
      <c r="AN37" s="1240"/>
      <c r="AO37" s="1240"/>
    </row>
    <row r="38" spans="1:41">
      <c r="A38" s="1240"/>
      <c r="B38" s="1240"/>
      <c r="C38" s="1240"/>
      <c r="D38" s="1240"/>
      <c r="E38" s="1240"/>
      <c r="F38" s="1240"/>
      <c r="G38" s="1240"/>
      <c r="H38" s="1240"/>
      <c r="I38" s="1240"/>
      <c r="J38" s="1240"/>
      <c r="K38" s="1240"/>
      <c r="L38" s="1240"/>
      <c r="M38" s="1240"/>
      <c r="N38" s="1240"/>
      <c r="O38" s="1240"/>
      <c r="P38" s="1240"/>
      <c r="Q38" s="1240"/>
      <c r="R38" s="1240"/>
      <c r="S38" s="1240"/>
      <c r="T38" s="1240"/>
      <c r="U38" s="1240"/>
      <c r="V38" s="1240"/>
      <c r="W38" s="1240"/>
      <c r="X38" s="1240"/>
      <c r="Y38" s="1240"/>
      <c r="Z38" s="1240"/>
      <c r="AA38" s="1240"/>
      <c r="AB38" s="1240"/>
      <c r="AC38" s="1240"/>
      <c r="AD38" s="1240"/>
      <c r="AE38" s="1240"/>
      <c r="AF38" s="1240"/>
      <c r="AG38" s="1240"/>
      <c r="AH38" s="1240"/>
      <c r="AI38" s="1240"/>
      <c r="AJ38" s="1240"/>
      <c r="AK38" s="1240"/>
      <c r="AL38" s="1240"/>
      <c r="AM38" s="1240"/>
      <c r="AN38" s="1240"/>
      <c r="AO38" s="1240"/>
    </row>
    <row r="39" spans="1:41">
      <c r="A39" s="1240"/>
      <c r="B39" s="1240"/>
      <c r="C39" s="1240"/>
      <c r="D39" s="1240"/>
      <c r="E39" s="1240"/>
      <c r="F39" s="1240"/>
      <c r="G39" s="1240"/>
      <c r="H39" s="1240"/>
      <c r="I39" s="1240"/>
      <c r="J39" s="1240"/>
      <c r="K39" s="1240"/>
      <c r="L39" s="1240"/>
      <c r="M39" s="1240"/>
      <c r="N39" s="1240"/>
      <c r="O39" s="1240"/>
      <c r="P39" s="1240"/>
      <c r="Q39" s="1240"/>
      <c r="R39" s="1240"/>
      <c r="S39" s="1240"/>
      <c r="T39" s="1240"/>
      <c r="U39" s="1240"/>
      <c r="V39" s="1240"/>
      <c r="W39" s="1240"/>
      <c r="X39" s="1240"/>
      <c r="Y39" s="1240"/>
      <c r="Z39" s="1240"/>
      <c r="AA39" s="1240"/>
      <c r="AB39" s="1240"/>
      <c r="AC39" s="1240"/>
      <c r="AD39" s="1240"/>
      <c r="AE39" s="1240"/>
      <c r="AF39" s="1240"/>
      <c r="AG39" s="1240"/>
      <c r="AH39" s="1240"/>
      <c r="AI39" s="1240"/>
      <c r="AJ39" s="1240"/>
      <c r="AK39" s="1240"/>
      <c r="AL39" s="1240"/>
      <c r="AM39" s="1240"/>
      <c r="AN39" s="1240"/>
      <c r="AO39" s="1240"/>
    </row>
    <row r="40" spans="1:41">
      <c r="A40" s="1240"/>
      <c r="B40" s="1240"/>
      <c r="C40" s="1240"/>
      <c r="D40" s="1240"/>
      <c r="E40" s="1240"/>
      <c r="F40" s="1240"/>
      <c r="G40" s="1240"/>
      <c r="H40" s="1240"/>
      <c r="I40" s="1240"/>
      <c r="J40" s="1240"/>
      <c r="K40" s="1240"/>
      <c r="L40" s="1240"/>
      <c r="M40" s="1240"/>
      <c r="N40" s="1240"/>
      <c r="O40" s="1240"/>
      <c r="P40" s="1240"/>
      <c r="Q40" s="1240"/>
      <c r="R40" s="1240"/>
      <c r="S40" s="1240"/>
      <c r="T40" s="1240"/>
      <c r="U40" s="1240"/>
      <c r="V40" s="1240"/>
      <c r="W40" s="1240"/>
      <c r="X40" s="1240"/>
      <c r="Y40" s="1240"/>
      <c r="Z40" s="1240"/>
      <c r="AA40" s="1240"/>
      <c r="AB40" s="1240"/>
      <c r="AC40" s="1240"/>
      <c r="AD40" s="1240"/>
      <c r="AE40" s="1240"/>
      <c r="AF40" s="1240"/>
      <c r="AG40" s="1240"/>
      <c r="AH40" s="1240"/>
      <c r="AI40" s="1240"/>
      <c r="AJ40" s="1240"/>
      <c r="AK40" s="1240"/>
      <c r="AL40" s="1240"/>
      <c r="AM40" s="1240"/>
      <c r="AN40" s="1240"/>
      <c r="AO40" s="1240"/>
    </row>
    <row r="41" spans="1:41">
      <c r="A41" s="1240"/>
      <c r="B41" s="1240"/>
      <c r="C41" s="1240"/>
      <c r="D41" s="1240"/>
      <c r="E41" s="1240"/>
      <c r="F41" s="1240"/>
      <c r="G41" s="1240"/>
      <c r="H41" s="1240"/>
      <c r="I41" s="1240"/>
      <c r="J41" s="1240"/>
      <c r="K41" s="1240"/>
      <c r="L41" s="1240"/>
      <c r="M41" s="1240"/>
      <c r="N41" s="1240"/>
      <c r="O41" s="1240"/>
      <c r="P41" s="1240"/>
      <c r="Q41" s="1240"/>
      <c r="R41" s="1240"/>
      <c r="S41" s="1240"/>
      <c r="T41" s="1240"/>
      <c r="U41" s="1240"/>
      <c r="V41" s="1240"/>
      <c r="W41" s="1240"/>
      <c r="X41" s="1240"/>
      <c r="Y41" s="1240"/>
      <c r="Z41" s="1240"/>
      <c r="AA41" s="1240"/>
      <c r="AB41" s="1240"/>
      <c r="AC41" s="1240"/>
      <c r="AD41" s="1240"/>
      <c r="AE41" s="1240"/>
      <c r="AF41" s="1240"/>
      <c r="AG41" s="1240"/>
      <c r="AH41" s="1240"/>
      <c r="AI41" s="1240"/>
      <c r="AJ41" s="1240"/>
      <c r="AK41" s="1240"/>
      <c r="AL41" s="1240"/>
      <c r="AM41" s="1240"/>
      <c r="AN41" s="1240"/>
      <c r="AO41" s="1240"/>
    </row>
    <row r="42" spans="1:41">
      <c r="A42" s="1240"/>
      <c r="B42" s="1240"/>
      <c r="C42" s="1240"/>
      <c r="D42" s="1240"/>
      <c r="E42" s="1240"/>
      <c r="F42" s="1240"/>
      <c r="G42" s="1240"/>
      <c r="H42" s="1240"/>
      <c r="I42" s="1240"/>
      <c r="J42" s="1240"/>
      <c r="K42" s="1240"/>
      <c r="L42" s="1240"/>
      <c r="M42" s="1240"/>
      <c r="N42" s="1240"/>
      <c r="O42" s="1240"/>
      <c r="P42" s="1240"/>
      <c r="Q42" s="1240"/>
      <c r="R42" s="1240"/>
      <c r="S42" s="1240"/>
      <c r="T42" s="1240"/>
      <c r="U42" s="1240"/>
      <c r="V42" s="1240"/>
      <c r="W42" s="1240"/>
      <c r="X42" s="1240"/>
      <c r="Y42" s="1240"/>
      <c r="Z42" s="1240"/>
      <c r="AA42" s="1240"/>
      <c r="AB42" s="1240"/>
      <c r="AC42" s="1240"/>
      <c r="AD42" s="1240"/>
      <c r="AE42" s="1240"/>
      <c r="AF42" s="1240"/>
      <c r="AG42" s="1240"/>
      <c r="AH42" s="1240"/>
      <c r="AI42" s="1240"/>
      <c r="AJ42" s="1240"/>
      <c r="AK42" s="1240"/>
      <c r="AL42" s="1240"/>
      <c r="AM42" s="1240"/>
      <c r="AN42" s="1240"/>
      <c r="AO42" s="1240"/>
    </row>
    <row r="43" spans="1:41">
      <c r="A43" s="1240"/>
      <c r="B43" s="1240"/>
      <c r="C43" s="1240"/>
      <c r="D43" s="1240"/>
      <c r="E43" s="1240"/>
      <c r="F43" s="1240"/>
      <c r="G43" s="1240"/>
      <c r="H43" s="1240"/>
      <c r="I43" s="1240"/>
      <c r="J43" s="1240"/>
      <c r="K43" s="1240"/>
      <c r="L43" s="1240"/>
      <c r="M43" s="1240"/>
      <c r="N43" s="1240"/>
      <c r="O43" s="1240"/>
      <c r="P43" s="1240"/>
      <c r="Q43" s="1240"/>
      <c r="R43" s="1240"/>
      <c r="S43" s="1240"/>
      <c r="T43" s="1240"/>
      <c r="U43" s="1240"/>
      <c r="V43" s="1240"/>
      <c r="W43" s="1240"/>
      <c r="X43" s="1240"/>
      <c r="Y43" s="1240"/>
      <c r="Z43" s="1240"/>
      <c r="AA43" s="1240"/>
      <c r="AB43" s="1240"/>
      <c r="AC43" s="1240"/>
      <c r="AD43" s="1240"/>
      <c r="AE43" s="1240"/>
      <c r="AF43" s="1240"/>
      <c r="AG43" s="1240"/>
      <c r="AH43" s="1240"/>
      <c r="AI43" s="1240"/>
      <c r="AJ43" s="1240"/>
      <c r="AK43" s="1240"/>
      <c r="AL43" s="1240"/>
      <c r="AM43" s="1240"/>
      <c r="AN43" s="1240"/>
      <c r="AO43" s="1240"/>
    </row>
    <row r="44" spans="1:41">
      <c r="A44" s="1240"/>
      <c r="B44" s="1240"/>
      <c r="C44" s="1240"/>
      <c r="D44" s="1240"/>
      <c r="E44" s="1240"/>
      <c r="F44" s="1240"/>
      <c r="G44" s="1240"/>
      <c r="H44" s="1240"/>
      <c r="I44" s="1240"/>
      <c r="J44" s="1240"/>
      <c r="K44" s="1240"/>
      <c r="L44" s="1240"/>
      <c r="M44" s="1240"/>
      <c r="N44" s="1240"/>
      <c r="O44" s="1240"/>
      <c r="P44" s="1240"/>
      <c r="Q44" s="1240"/>
      <c r="R44" s="1240"/>
      <c r="S44" s="1240"/>
      <c r="T44" s="1240"/>
      <c r="U44" s="1240"/>
      <c r="V44" s="1240"/>
      <c r="W44" s="1240"/>
      <c r="X44" s="1240"/>
      <c r="Y44" s="1240"/>
      <c r="Z44" s="1240"/>
      <c r="AA44" s="1240"/>
      <c r="AB44" s="1240"/>
      <c r="AC44" s="1240"/>
      <c r="AD44" s="1240"/>
      <c r="AE44" s="1240"/>
      <c r="AF44" s="1240"/>
      <c r="AG44" s="1240"/>
      <c r="AH44" s="1240"/>
      <c r="AI44" s="1240"/>
      <c r="AJ44" s="1240"/>
      <c r="AK44" s="1240"/>
      <c r="AL44" s="1240"/>
      <c r="AM44" s="1240"/>
      <c r="AN44" s="1240"/>
      <c r="AO44" s="1240"/>
    </row>
    <row r="45" spans="1:41">
      <c r="A45" s="1240"/>
      <c r="B45" s="1240"/>
      <c r="C45" s="1240"/>
      <c r="D45" s="1240"/>
      <c r="E45" s="1240"/>
      <c r="F45" s="1240"/>
      <c r="G45" s="1240"/>
      <c r="H45" s="1240"/>
      <c r="I45" s="1240"/>
      <c r="J45" s="1240"/>
      <c r="K45" s="1240"/>
      <c r="L45" s="1240"/>
      <c r="M45" s="1240"/>
      <c r="N45" s="1240"/>
      <c r="O45" s="1240"/>
      <c r="P45" s="1240"/>
      <c r="Q45" s="1240"/>
      <c r="R45" s="1240"/>
      <c r="S45" s="1240"/>
      <c r="T45" s="1240"/>
      <c r="U45" s="1240"/>
      <c r="V45" s="1240"/>
      <c r="W45" s="1240"/>
      <c r="X45" s="1240"/>
      <c r="Y45" s="1240"/>
      <c r="Z45" s="1240"/>
      <c r="AA45" s="1240"/>
      <c r="AB45" s="1240"/>
      <c r="AC45" s="1240"/>
      <c r="AD45" s="1240"/>
      <c r="AE45" s="1240"/>
      <c r="AF45" s="1240"/>
      <c r="AG45" s="1240"/>
      <c r="AH45" s="1240"/>
      <c r="AI45" s="1240"/>
      <c r="AJ45" s="1240"/>
      <c r="AK45" s="1240"/>
      <c r="AL45" s="1240"/>
      <c r="AM45" s="1240"/>
      <c r="AN45" s="1240"/>
      <c r="AO45" s="1240"/>
    </row>
    <row r="46" spans="1:41">
      <c r="A46" s="1240"/>
      <c r="B46" s="1240"/>
      <c r="C46" s="1240"/>
      <c r="D46" s="1240"/>
      <c r="E46" s="1240"/>
      <c r="F46" s="1240"/>
      <c r="G46" s="1240"/>
      <c r="H46" s="1240"/>
      <c r="I46" s="1240"/>
      <c r="J46" s="1240"/>
      <c r="K46" s="1240"/>
      <c r="L46" s="1240"/>
      <c r="M46" s="1240"/>
      <c r="N46" s="1240"/>
      <c r="O46" s="1240"/>
      <c r="P46" s="1240"/>
      <c r="Q46" s="1240"/>
      <c r="R46" s="1240"/>
      <c r="S46" s="1240"/>
      <c r="T46" s="1240"/>
      <c r="U46" s="1240"/>
      <c r="V46" s="1240"/>
      <c r="W46" s="1240"/>
      <c r="X46" s="1240"/>
      <c r="Y46" s="1240"/>
      <c r="Z46" s="1240"/>
      <c r="AA46" s="1240"/>
      <c r="AB46" s="1240"/>
      <c r="AC46" s="1240"/>
      <c r="AD46" s="1240"/>
      <c r="AE46" s="1240"/>
      <c r="AF46" s="1240"/>
      <c r="AG46" s="1240"/>
      <c r="AH46" s="1240"/>
      <c r="AI46" s="1240"/>
      <c r="AJ46" s="1240"/>
      <c r="AK46" s="1240"/>
      <c r="AL46" s="1240"/>
      <c r="AM46" s="1240"/>
      <c r="AN46" s="1240"/>
      <c r="AO46" s="1240"/>
    </row>
    <row r="47" spans="1:41">
      <c r="A47" s="1240"/>
      <c r="B47" s="1240"/>
      <c r="C47" s="1240"/>
      <c r="D47" s="1240"/>
      <c r="E47" s="1240"/>
      <c r="F47" s="1240"/>
      <c r="G47" s="1240"/>
      <c r="H47" s="1240"/>
      <c r="I47" s="1240"/>
      <c r="J47" s="1240"/>
      <c r="K47" s="1240"/>
      <c r="L47" s="1240"/>
      <c r="M47" s="1240"/>
      <c r="N47" s="1240"/>
      <c r="O47" s="1240"/>
      <c r="P47" s="1240"/>
      <c r="Q47" s="1240"/>
      <c r="R47" s="1240"/>
      <c r="S47" s="1240"/>
      <c r="T47" s="1240"/>
      <c r="U47" s="1240"/>
      <c r="V47" s="1240"/>
      <c r="W47" s="1240"/>
      <c r="X47" s="1240"/>
      <c r="Y47" s="1240"/>
      <c r="Z47" s="1240"/>
      <c r="AA47" s="1240"/>
      <c r="AB47" s="1240"/>
      <c r="AC47" s="1240"/>
      <c r="AD47" s="1240"/>
      <c r="AE47" s="1240"/>
      <c r="AF47" s="1240"/>
      <c r="AG47" s="1240"/>
      <c r="AH47" s="1240"/>
      <c r="AI47" s="1240"/>
      <c r="AJ47" s="1240"/>
      <c r="AK47" s="1240"/>
      <c r="AL47" s="1240"/>
      <c r="AM47" s="1240"/>
      <c r="AN47" s="1240"/>
      <c r="AO47" s="1240"/>
    </row>
    <row r="48" spans="1:41">
      <c r="A48" s="1240"/>
      <c r="B48" s="1240"/>
      <c r="C48" s="1240"/>
      <c r="D48" s="1240"/>
      <c r="E48" s="1240"/>
      <c r="F48" s="1240"/>
      <c r="G48" s="1240"/>
      <c r="H48" s="1240"/>
      <c r="I48" s="1240"/>
      <c r="J48" s="1240"/>
      <c r="K48" s="1240"/>
      <c r="L48" s="1240"/>
      <c r="M48" s="1240"/>
      <c r="N48" s="1240"/>
      <c r="O48" s="1240"/>
      <c r="P48" s="1240"/>
      <c r="Q48" s="1240"/>
      <c r="R48" s="1240"/>
      <c r="S48" s="1240"/>
      <c r="T48" s="1240"/>
      <c r="U48" s="1240"/>
      <c r="V48" s="1240"/>
      <c r="W48" s="1240"/>
      <c r="X48" s="1240"/>
      <c r="Y48" s="1240"/>
      <c r="Z48" s="1240"/>
      <c r="AA48" s="1240"/>
      <c r="AB48" s="1240"/>
      <c r="AC48" s="1240"/>
      <c r="AD48" s="1240"/>
      <c r="AE48" s="1240"/>
      <c r="AF48" s="1240"/>
      <c r="AG48" s="1240"/>
      <c r="AH48" s="1240"/>
      <c r="AI48" s="1240"/>
      <c r="AJ48" s="1240"/>
      <c r="AK48" s="1240"/>
      <c r="AL48" s="1240"/>
      <c r="AM48" s="1240"/>
      <c r="AN48" s="1240"/>
      <c r="AO48" s="1240"/>
    </row>
    <row r="49" spans="1:41">
      <c r="A49" s="1240"/>
      <c r="B49" s="1240"/>
      <c r="C49" s="1240"/>
      <c r="D49" s="1240"/>
      <c r="E49" s="1240"/>
      <c r="F49" s="1240"/>
      <c r="G49" s="1240"/>
      <c r="H49" s="1240"/>
      <c r="I49" s="1240"/>
      <c r="J49" s="1240"/>
      <c r="K49" s="1240"/>
      <c r="L49" s="1240"/>
      <c r="M49" s="1240"/>
      <c r="N49" s="1240"/>
      <c r="O49" s="1240"/>
      <c r="P49" s="1240"/>
      <c r="Q49" s="1240"/>
      <c r="R49" s="1240"/>
      <c r="S49" s="1240"/>
      <c r="T49" s="1240"/>
      <c r="U49" s="1240"/>
      <c r="V49" s="1240"/>
      <c r="W49" s="1240"/>
      <c r="X49" s="1240"/>
      <c r="Y49" s="1240"/>
      <c r="Z49" s="1240"/>
      <c r="AA49" s="1240"/>
      <c r="AB49" s="1240"/>
      <c r="AC49" s="1240"/>
      <c r="AD49" s="1240"/>
      <c r="AE49" s="1240"/>
      <c r="AF49" s="1240"/>
      <c r="AG49" s="1240"/>
      <c r="AH49" s="1240"/>
      <c r="AI49" s="1240"/>
      <c r="AJ49" s="1240"/>
      <c r="AK49" s="1240"/>
      <c r="AL49" s="1240"/>
      <c r="AM49" s="1240"/>
      <c r="AN49" s="1240"/>
      <c r="AO49" s="1240"/>
    </row>
    <row r="50" spans="1:41">
      <c r="A50" s="1240"/>
      <c r="B50" s="1240"/>
      <c r="C50" s="1240"/>
      <c r="D50" s="1240"/>
      <c r="E50" s="1240"/>
      <c r="F50" s="1240"/>
      <c r="G50" s="1240"/>
      <c r="H50" s="1240"/>
      <c r="I50" s="1240"/>
      <c r="J50" s="1240"/>
      <c r="K50" s="1240"/>
      <c r="L50" s="1240"/>
      <c r="M50" s="1240"/>
      <c r="N50" s="1240"/>
      <c r="O50" s="1240"/>
      <c r="P50" s="1240"/>
      <c r="Q50" s="1240"/>
      <c r="R50" s="1240"/>
      <c r="S50" s="1240"/>
      <c r="T50" s="1240"/>
      <c r="U50" s="1240"/>
      <c r="V50" s="1240"/>
      <c r="W50" s="1240"/>
      <c r="X50" s="1240"/>
      <c r="Y50" s="1240"/>
      <c r="Z50" s="1240"/>
      <c r="AA50" s="1240"/>
      <c r="AB50" s="1240"/>
      <c r="AC50" s="1240"/>
      <c r="AD50" s="1240"/>
      <c r="AE50" s="1240"/>
      <c r="AF50" s="1240"/>
      <c r="AG50" s="1240"/>
      <c r="AH50" s="1240"/>
      <c r="AI50" s="1240"/>
      <c r="AJ50" s="1240"/>
      <c r="AK50" s="1240"/>
      <c r="AL50" s="1240"/>
      <c r="AM50" s="1240"/>
      <c r="AN50" s="1240"/>
      <c r="AO50" s="1240"/>
    </row>
    <row r="51" spans="1:41">
      <c r="A51" s="1240"/>
      <c r="B51" s="1240"/>
      <c r="C51" s="1240"/>
      <c r="D51" s="1240"/>
      <c r="E51" s="1240"/>
      <c r="F51" s="1240"/>
      <c r="G51" s="1240"/>
      <c r="H51" s="1240"/>
      <c r="I51" s="1240"/>
      <c r="J51" s="1240"/>
      <c r="K51" s="1240"/>
      <c r="L51" s="1240"/>
      <c r="M51" s="1240"/>
      <c r="N51" s="1240"/>
      <c r="O51" s="1240"/>
      <c r="P51" s="1240"/>
      <c r="Q51" s="1240"/>
      <c r="R51" s="1240"/>
      <c r="S51" s="1240"/>
      <c r="T51" s="1240"/>
      <c r="U51" s="1240"/>
      <c r="V51" s="1240"/>
      <c r="W51" s="1240"/>
      <c r="X51" s="1240"/>
      <c r="Y51" s="1240"/>
      <c r="Z51" s="1240"/>
      <c r="AA51" s="1240"/>
      <c r="AB51" s="1240"/>
      <c r="AC51" s="1240"/>
      <c r="AD51" s="1240"/>
      <c r="AE51" s="1240"/>
      <c r="AF51" s="1240"/>
      <c r="AG51" s="1240"/>
      <c r="AH51" s="1240"/>
      <c r="AI51" s="1240"/>
      <c r="AJ51" s="1240"/>
      <c r="AK51" s="1240"/>
      <c r="AL51" s="1240"/>
      <c r="AM51" s="1240"/>
      <c r="AN51" s="1240"/>
      <c r="AO51" s="1240"/>
    </row>
    <row r="52" spans="1:41">
      <c r="A52" s="1240"/>
      <c r="B52" s="1240"/>
      <c r="C52" s="1240"/>
      <c r="D52" s="1240"/>
      <c r="E52" s="1240"/>
      <c r="F52" s="1240"/>
      <c r="G52" s="1240"/>
      <c r="H52" s="1240"/>
      <c r="I52" s="1240"/>
      <c r="J52" s="1240"/>
      <c r="K52" s="1240"/>
      <c r="L52" s="1240"/>
      <c r="M52" s="1240"/>
      <c r="N52" s="1240"/>
      <c r="O52" s="1240"/>
      <c r="P52" s="1240"/>
      <c r="Q52" s="1240"/>
      <c r="R52" s="1240"/>
      <c r="S52" s="1240"/>
      <c r="T52" s="1240"/>
      <c r="U52" s="1240"/>
      <c r="V52" s="1240"/>
      <c r="W52" s="1240"/>
      <c r="X52" s="1240"/>
      <c r="Y52" s="1240"/>
      <c r="Z52" s="1240"/>
      <c r="AA52" s="1240"/>
      <c r="AB52" s="1240"/>
      <c r="AC52" s="1240"/>
      <c r="AD52" s="1240"/>
      <c r="AE52" s="1240"/>
      <c r="AF52" s="1240"/>
      <c r="AG52" s="1240"/>
      <c r="AH52" s="1240"/>
      <c r="AI52" s="1240"/>
      <c r="AJ52" s="1240"/>
      <c r="AK52" s="1240"/>
      <c r="AL52" s="1240"/>
      <c r="AM52" s="1240"/>
      <c r="AN52" s="1240"/>
      <c r="AO52" s="1240"/>
    </row>
    <row r="53" spans="1:41">
      <c r="A53" s="1240"/>
      <c r="B53" s="1240"/>
      <c r="C53" s="1240"/>
      <c r="D53" s="1240"/>
      <c r="E53" s="1240"/>
      <c r="F53" s="1240"/>
      <c r="G53" s="1240"/>
      <c r="H53" s="1240"/>
      <c r="I53" s="1240"/>
      <c r="J53" s="1240"/>
      <c r="K53" s="1240"/>
      <c r="L53" s="1240"/>
      <c r="M53" s="1240"/>
      <c r="N53" s="1240"/>
      <c r="O53" s="1240"/>
      <c r="P53" s="1240"/>
      <c r="Q53" s="1240"/>
      <c r="R53" s="1240"/>
      <c r="S53" s="1240"/>
      <c r="T53" s="1240"/>
      <c r="U53" s="1240"/>
      <c r="V53" s="1240"/>
      <c r="W53" s="1240"/>
      <c r="X53" s="1240"/>
      <c r="Y53" s="1240"/>
      <c r="Z53" s="1240"/>
      <c r="AA53" s="1240"/>
      <c r="AB53" s="1240"/>
      <c r="AC53" s="1240"/>
      <c r="AD53" s="1240"/>
      <c r="AE53" s="1240"/>
      <c r="AF53" s="1240"/>
      <c r="AG53" s="1240"/>
      <c r="AH53" s="1240"/>
      <c r="AI53" s="1240"/>
      <c r="AJ53" s="1240"/>
      <c r="AK53" s="1240"/>
      <c r="AL53" s="1240"/>
      <c r="AM53" s="1240"/>
      <c r="AN53" s="1240"/>
      <c r="AO53" s="1240"/>
    </row>
    <row r="54" spans="1:41">
      <c r="A54" s="1240"/>
      <c r="B54" s="1240"/>
      <c r="C54" s="1240"/>
      <c r="D54" s="1240"/>
      <c r="E54" s="1240"/>
      <c r="F54" s="1240"/>
      <c r="G54" s="1240"/>
      <c r="H54" s="1240"/>
      <c r="I54" s="1240"/>
      <c r="J54" s="1240"/>
      <c r="K54" s="1240"/>
      <c r="L54" s="1240"/>
      <c r="M54" s="1240"/>
      <c r="N54" s="1240"/>
      <c r="O54" s="1240"/>
      <c r="P54" s="1240"/>
      <c r="Q54" s="1240"/>
      <c r="R54" s="1240"/>
      <c r="S54" s="1240"/>
      <c r="T54" s="1240"/>
      <c r="U54" s="1240"/>
      <c r="V54" s="1240"/>
      <c r="W54" s="1240"/>
      <c r="X54" s="1240"/>
      <c r="Y54" s="1240"/>
      <c r="Z54" s="1240"/>
      <c r="AA54" s="1240"/>
      <c r="AB54" s="1240"/>
      <c r="AC54" s="1240"/>
      <c r="AD54" s="1240"/>
      <c r="AE54" s="1240"/>
      <c r="AF54" s="1240"/>
      <c r="AG54" s="1240"/>
      <c r="AH54" s="1240"/>
      <c r="AI54" s="1240"/>
      <c r="AJ54" s="1240"/>
      <c r="AK54" s="1240"/>
      <c r="AL54" s="1240"/>
      <c r="AM54" s="1240"/>
      <c r="AN54" s="1240"/>
      <c r="AO54" s="1240"/>
    </row>
    <row r="55" spans="1:41">
      <c r="A55" s="1240"/>
      <c r="B55" s="1240"/>
      <c r="C55" s="1240"/>
      <c r="D55" s="1240"/>
      <c r="E55" s="1240"/>
      <c r="F55" s="1240"/>
      <c r="G55" s="1240"/>
      <c r="H55" s="1240"/>
      <c r="I55" s="1240"/>
      <c r="J55" s="1240"/>
      <c r="K55" s="1240"/>
      <c r="L55" s="1240"/>
      <c r="M55" s="1240"/>
      <c r="N55" s="1240"/>
      <c r="O55" s="1240"/>
      <c r="P55" s="1240"/>
      <c r="Q55" s="1240"/>
      <c r="R55" s="1240"/>
      <c r="S55" s="1240"/>
      <c r="T55" s="1240"/>
      <c r="U55" s="1240"/>
      <c r="V55" s="1240"/>
      <c r="W55" s="1240"/>
      <c r="X55" s="1240"/>
      <c r="Y55" s="1240"/>
      <c r="Z55" s="1240"/>
      <c r="AA55" s="1240"/>
      <c r="AB55" s="1240"/>
      <c r="AC55" s="1240"/>
      <c r="AD55" s="1240"/>
      <c r="AE55" s="1240"/>
      <c r="AF55" s="1240"/>
      <c r="AG55" s="1240"/>
      <c r="AH55" s="1240"/>
      <c r="AI55" s="1240"/>
      <c r="AJ55" s="1240"/>
      <c r="AK55" s="1240"/>
      <c r="AL55" s="1240"/>
      <c r="AM55" s="1240"/>
      <c r="AN55" s="1240"/>
      <c r="AO55" s="1240"/>
    </row>
    <row r="56" spans="1:41">
      <c r="A56" s="1240"/>
      <c r="B56" s="1240"/>
      <c r="C56" s="1240"/>
      <c r="D56" s="1240"/>
      <c r="E56" s="1240"/>
      <c r="F56" s="1240"/>
      <c r="G56" s="1240"/>
      <c r="H56" s="1240"/>
      <c r="I56" s="1240"/>
      <c r="J56" s="1240"/>
      <c r="K56" s="1240"/>
      <c r="L56" s="1240"/>
      <c r="M56" s="1240"/>
      <c r="N56" s="1240"/>
      <c r="O56" s="1240"/>
      <c r="P56" s="1240"/>
      <c r="Q56" s="1240"/>
      <c r="R56" s="1240"/>
      <c r="S56" s="1240"/>
      <c r="T56" s="1240"/>
      <c r="U56" s="1240"/>
      <c r="V56" s="1240"/>
      <c r="W56" s="1240"/>
      <c r="X56" s="1240"/>
      <c r="Y56" s="1240"/>
      <c r="Z56" s="1240"/>
      <c r="AA56" s="1240"/>
      <c r="AB56" s="1240"/>
      <c r="AC56" s="1240"/>
      <c r="AD56" s="1240"/>
      <c r="AE56" s="1240"/>
      <c r="AF56" s="1240"/>
      <c r="AG56" s="1240"/>
      <c r="AH56" s="1240"/>
      <c r="AI56" s="1240"/>
      <c r="AJ56" s="1240"/>
      <c r="AK56" s="1240"/>
      <c r="AL56" s="1240"/>
      <c r="AM56" s="1240"/>
      <c r="AN56" s="1240"/>
      <c r="AO56" s="1240"/>
    </row>
    <row r="57" spans="1:41">
      <c r="A57" s="1240"/>
      <c r="B57" s="1240"/>
      <c r="C57" s="1240"/>
      <c r="D57" s="1240"/>
      <c r="E57" s="1240"/>
      <c r="F57" s="1240"/>
      <c r="G57" s="1240"/>
      <c r="H57" s="1240"/>
      <c r="I57" s="1240"/>
      <c r="J57" s="1240"/>
      <c r="K57" s="1240"/>
      <c r="L57" s="1240"/>
      <c r="M57" s="1240"/>
      <c r="N57" s="1240"/>
      <c r="O57" s="1240"/>
      <c r="P57" s="1240"/>
      <c r="Q57" s="1240"/>
      <c r="R57" s="1240"/>
      <c r="S57" s="1240"/>
      <c r="T57" s="1240"/>
      <c r="U57" s="1240"/>
      <c r="V57" s="1240"/>
      <c r="W57" s="1240"/>
      <c r="X57" s="1240"/>
      <c r="Y57" s="1240"/>
      <c r="Z57" s="1240"/>
      <c r="AA57" s="1240"/>
      <c r="AB57" s="1240"/>
      <c r="AC57" s="1240"/>
      <c r="AD57" s="1240"/>
      <c r="AE57" s="1240"/>
      <c r="AF57" s="1240"/>
      <c r="AG57" s="1240"/>
      <c r="AH57" s="1240"/>
      <c r="AI57" s="1240"/>
      <c r="AJ57" s="1240"/>
      <c r="AK57" s="1240"/>
      <c r="AL57" s="1240"/>
      <c r="AM57" s="1240"/>
      <c r="AN57" s="1240"/>
      <c r="AO57" s="1240"/>
    </row>
    <row r="58" spans="1:41">
      <c r="A58" s="1240"/>
      <c r="B58" s="1240"/>
      <c r="C58" s="1240"/>
      <c r="D58" s="1240"/>
      <c r="E58" s="1240"/>
      <c r="F58" s="1240"/>
      <c r="G58" s="1240"/>
      <c r="H58" s="1240"/>
      <c r="I58" s="1240"/>
      <c r="J58" s="1240"/>
      <c r="K58" s="1240"/>
      <c r="L58" s="1240"/>
      <c r="M58" s="1240"/>
      <c r="N58" s="1240"/>
      <c r="O58" s="1240"/>
      <c r="P58" s="1240"/>
      <c r="Q58" s="1240"/>
      <c r="R58" s="1240"/>
      <c r="S58" s="1240"/>
      <c r="T58" s="1240"/>
      <c r="U58" s="1240"/>
      <c r="V58" s="1240"/>
      <c r="W58" s="1240"/>
      <c r="X58" s="1240"/>
      <c r="Y58" s="1240"/>
      <c r="Z58" s="1240"/>
      <c r="AA58" s="1240"/>
      <c r="AB58" s="1240"/>
      <c r="AC58" s="1240"/>
      <c r="AD58" s="1240"/>
      <c r="AE58" s="1240"/>
      <c r="AF58" s="1240"/>
      <c r="AG58" s="1240"/>
      <c r="AH58" s="1240"/>
      <c r="AI58" s="1240"/>
      <c r="AJ58" s="1240"/>
      <c r="AK58" s="1240"/>
      <c r="AL58" s="1240"/>
      <c r="AM58" s="1240"/>
      <c r="AN58" s="1240"/>
      <c r="AO58" s="1240"/>
    </row>
    <row r="59" spans="1:41">
      <c r="A59" s="1240"/>
      <c r="B59" s="1240"/>
      <c r="C59" s="1240"/>
      <c r="D59" s="1240"/>
      <c r="E59" s="1240"/>
      <c r="F59" s="1240"/>
      <c r="G59" s="1240"/>
      <c r="H59" s="1240"/>
      <c r="I59" s="1240"/>
      <c r="J59" s="1240"/>
      <c r="K59" s="1240"/>
      <c r="L59" s="1240"/>
      <c r="M59" s="1240"/>
      <c r="N59" s="1240"/>
      <c r="O59" s="1240"/>
      <c r="P59" s="1240"/>
      <c r="Q59" s="1240"/>
      <c r="R59" s="1240"/>
      <c r="S59" s="1240"/>
      <c r="T59" s="1240"/>
      <c r="U59" s="1240"/>
      <c r="V59" s="1240"/>
      <c r="W59" s="1240"/>
      <c r="X59" s="1240"/>
      <c r="Y59" s="1240"/>
      <c r="Z59" s="1240"/>
      <c r="AA59" s="1240"/>
      <c r="AB59" s="1240"/>
      <c r="AC59" s="1240"/>
      <c r="AD59" s="1240"/>
      <c r="AE59" s="1240"/>
      <c r="AF59" s="1240"/>
      <c r="AG59" s="1240"/>
      <c r="AH59" s="1240"/>
      <c r="AI59" s="1240"/>
      <c r="AJ59" s="1240"/>
      <c r="AK59" s="1240"/>
      <c r="AL59" s="1240"/>
      <c r="AM59" s="1240"/>
      <c r="AN59" s="1240"/>
      <c r="AO59" s="1240"/>
    </row>
    <row r="60" spans="1:41">
      <c r="A60" s="1240"/>
      <c r="B60" s="1240"/>
      <c r="C60" s="1240"/>
      <c r="D60" s="1240"/>
      <c r="E60" s="1240"/>
      <c r="F60" s="1240"/>
      <c r="G60" s="1240"/>
      <c r="H60" s="1240"/>
      <c r="I60" s="1240"/>
      <c r="J60" s="1240"/>
      <c r="K60" s="1240"/>
      <c r="L60" s="1240"/>
      <c r="M60" s="1240"/>
      <c r="N60" s="1240"/>
      <c r="O60" s="1240"/>
      <c r="P60" s="1240"/>
      <c r="Q60" s="1240"/>
      <c r="R60" s="1240"/>
      <c r="S60" s="1240"/>
      <c r="T60" s="1240"/>
      <c r="U60" s="1240"/>
      <c r="V60" s="1240"/>
      <c r="W60" s="1240"/>
      <c r="X60" s="1240"/>
      <c r="Y60" s="1240"/>
      <c r="Z60" s="1240"/>
      <c r="AA60" s="1240"/>
      <c r="AB60" s="1240"/>
      <c r="AC60" s="1240"/>
      <c r="AD60" s="1240"/>
      <c r="AE60" s="1240"/>
      <c r="AF60" s="1240"/>
      <c r="AG60" s="1240"/>
      <c r="AH60" s="1240"/>
      <c r="AI60" s="1240"/>
      <c r="AJ60" s="1240"/>
      <c r="AK60" s="1240"/>
      <c r="AL60" s="1240"/>
      <c r="AM60" s="1240"/>
      <c r="AN60" s="1240"/>
      <c r="AO60" s="1240"/>
    </row>
    <row r="61" spans="1:41">
      <c r="A61" s="1240"/>
      <c r="B61" s="1240"/>
      <c r="C61" s="1240"/>
      <c r="D61" s="1240"/>
      <c r="E61" s="1240"/>
      <c r="F61" s="1240"/>
      <c r="G61" s="1240"/>
      <c r="H61" s="1240"/>
      <c r="I61" s="1240"/>
      <c r="J61" s="1240"/>
      <c r="K61" s="1240"/>
      <c r="L61" s="1240"/>
      <c r="M61" s="1240"/>
      <c r="N61" s="1240"/>
      <c r="O61" s="1240"/>
      <c r="P61" s="1240"/>
      <c r="Q61" s="1240"/>
      <c r="R61" s="1240"/>
      <c r="S61" s="1240"/>
      <c r="T61" s="1240"/>
      <c r="U61" s="1240"/>
      <c r="V61" s="1240"/>
      <c r="W61" s="1240"/>
      <c r="X61" s="1240"/>
      <c r="Y61" s="1240"/>
      <c r="Z61" s="1240"/>
      <c r="AA61" s="1240"/>
      <c r="AB61" s="1240"/>
      <c r="AC61" s="1240"/>
      <c r="AD61" s="1240"/>
      <c r="AE61" s="1240"/>
      <c r="AF61" s="1240"/>
      <c r="AG61" s="1240"/>
      <c r="AH61" s="1240"/>
      <c r="AI61" s="1240"/>
      <c r="AJ61" s="1240"/>
      <c r="AK61" s="1240"/>
      <c r="AL61" s="1240"/>
      <c r="AM61" s="1240"/>
      <c r="AN61" s="1240"/>
      <c r="AO61" s="1240"/>
    </row>
    <row r="62" spans="1:41">
      <c r="A62" s="1240"/>
      <c r="B62" s="1240"/>
      <c r="C62" s="1240"/>
      <c r="D62" s="1240"/>
      <c r="E62" s="1240"/>
      <c r="F62" s="1240"/>
      <c r="G62" s="1240"/>
      <c r="H62" s="1240"/>
      <c r="I62" s="1240"/>
      <c r="J62" s="1240"/>
      <c r="K62" s="1240"/>
      <c r="L62" s="1240"/>
      <c r="M62" s="1240"/>
      <c r="N62" s="1240"/>
      <c r="O62" s="1240"/>
      <c r="P62" s="1240"/>
      <c r="Q62" s="1240"/>
      <c r="R62" s="1240"/>
      <c r="S62" s="1240"/>
      <c r="T62" s="1240"/>
      <c r="U62" s="1240"/>
      <c r="V62" s="1240"/>
      <c r="W62" s="1240"/>
      <c r="X62" s="1240"/>
      <c r="Y62" s="1240"/>
      <c r="Z62" s="1240"/>
      <c r="AA62" s="1240"/>
      <c r="AB62" s="1240"/>
      <c r="AC62" s="1240"/>
      <c r="AD62" s="1240"/>
      <c r="AE62" s="1240"/>
      <c r="AF62" s="1240"/>
      <c r="AG62" s="1240"/>
      <c r="AH62" s="1240"/>
      <c r="AI62" s="1240"/>
      <c r="AJ62" s="1240"/>
      <c r="AK62" s="1240"/>
      <c r="AL62" s="1240"/>
      <c r="AM62" s="1240"/>
      <c r="AN62" s="1240"/>
      <c r="AO62" s="1240"/>
    </row>
    <row r="63" spans="1:41">
      <c r="A63" s="1240"/>
      <c r="B63" s="1240"/>
      <c r="C63" s="1240"/>
      <c r="D63" s="1240"/>
      <c r="E63" s="1240"/>
      <c r="F63" s="1240"/>
      <c r="G63" s="1240"/>
      <c r="H63" s="1240"/>
      <c r="I63" s="1240"/>
      <c r="J63" s="1240"/>
      <c r="K63" s="1240"/>
      <c r="L63" s="1240"/>
      <c r="M63" s="1240"/>
      <c r="N63" s="1240"/>
      <c r="O63" s="1240"/>
      <c r="P63" s="1240"/>
      <c r="Q63" s="1240"/>
      <c r="R63" s="1240"/>
      <c r="S63" s="1240"/>
      <c r="T63" s="1240"/>
      <c r="U63" s="1240"/>
      <c r="V63" s="1240"/>
      <c r="W63" s="1240"/>
      <c r="X63" s="1240"/>
      <c r="Y63" s="1240"/>
      <c r="Z63" s="1240"/>
      <c r="AA63" s="1240"/>
      <c r="AB63" s="1240"/>
      <c r="AC63" s="1240"/>
      <c r="AD63" s="1240"/>
      <c r="AE63" s="1240"/>
      <c r="AF63" s="1240"/>
      <c r="AG63" s="1240"/>
      <c r="AH63" s="1240"/>
      <c r="AI63" s="1240"/>
      <c r="AJ63" s="1240"/>
      <c r="AK63" s="1240"/>
      <c r="AL63" s="1240"/>
      <c r="AM63" s="1240"/>
      <c r="AN63" s="1240"/>
      <c r="AO63" s="1240"/>
    </row>
    <row r="64" spans="1:41">
      <c r="A64" s="1240"/>
      <c r="B64" s="1240"/>
      <c r="C64" s="1240"/>
      <c r="D64" s="1240"/>
      <c r="E64" s="1240"/>
      <c r="F64" s="1240"/>
      <c r="G64" s="1240"/>
      <c r="H64" s="1240"/>
      <c r="I64" s="1240"/>
      <c r="J64" s="1240"/>
      <c r="K64" s="1240"/>
      <c r="L64" s="1240"/>
      <c r="M64" s="1240"/>
      <c r="N64" s="1240"/>
      <c r="O64" s="1240"/>
      <c r="P64" s="1240"/>
      <c r="Q64" s="1240"/>
      <c r="R64" s="1240"/>
      <c r="S64" s="1240"/>
      <c r="T64" s="1240"/>
      <c r="U64" s="1240"/>
      <c r="V64" s="1240"/>
      <c r="W64" s="1240"/>
      <c r="X64" s="1240"/>
      <c r="Y64" s="1240"/>
      <c r="Z64" s="1240"/>
      <c r="AA64" s="1240"/>
      <c r="AB64" s="1240"/>
      <c r="AC64" s="1240"/>
      <c r="AD64" s="1240"/>
      <c r="AE64" s="1240"/>
      <c r="AF64" s="1240"/>
      <c r="AG64" s="1240"/>
      <c r="AH64" s="1240"/>
      <c r="AI64" s="1240"/>
      <c r="AJ64" s="1240"/>
      <c r="AK64" s="1240"/>
      <c r="AL64" s="1240"/>
      <c r="AM64" s="1240"/>
      <c r="AN64" s="1240"/>
      <c r="AO64" s="1240"/>
    </row>
    <row r="65" spans="1:41">
      <c r="A65" s="1240"/>
      <c r="B65" s="1240"/>
      <c r="C65" s="1240"/>
      <c r="D65" s="1240"/>
      <c r="E65" s="1240"/>
      <c r="F65" s="1240"/>
      <c r="G65" s="1240"/>
      <c r="H65" s="1240"/>
      <c r="I65" s="1240"/>
      <c r="J65" s="1240"/>
      <c r="K65" s="1240"/>
      <c r="L65" s="1240"/>
      <c r="M65" s="1240"/>
      <c r="N65" s="1240"/>
      <c r="O65" s="1240"/>
      <c r="P65" s="1240"/>
      <c r="Q65" s="1240"/>
      <c r="R65" s="1240"/>
      <c r="S65" s="1240"/>
      <c r="T65" s="1240"/>
      <c r="U65" s="1240"/>
      <c r="V65" s="1240"/>
      <c r="W65" s="1240"/>
      <c r="X65" s="1240"/>
      <c r="Y65" s="1240"/>
      <c r="Z65" s="1240"/>
      <c r="AA65" s="1240"/>
      <c r="AB65" s="1240"/>
      <c r="AC65" s="1240"/>
      <c r="AD65" s="1240"/>
      <c r="AE65" s="1240"/>
      <c r="AF65" s="1240"/>
      <c r="AG65" s="1240"/>
      <c r="AH65" s="1240"/>
      <c r="AI65" s="1240"/>
      <c r="AJ65" s="1240"/>
      <c r="AK65" s="1240"/>
      <c r="AL65" s="1240"/>
      <c r="AM65" s="1240"/>
      <c r="AN65" s="1240"/>
      <c r="AO65" s="1240"/>
    </row>
    <row r="66" spans="1:41">
      <c r="A66" s="1240"/>
      <c r="B66" s="1240"/>
      <c r="C66" s="1240"/>
      <c r="D66" s="1240"/>
      <c r="E66" s="1240"/>
      <c r="F66" s="1240"/>
      <c r="G66" s="1240"/>
      <c r="H66" s="1240"/>
      <c r="I66" s="1240"/>
      <c r="J66" s="1240"/>
      <c r="K66" s="1240"/>
      <c r="L66" s="1240"/>
      <c r="M66" s="1240"/>
      <c r="N66" s="1240"/>
      <c r="O66" s="1240"/>
      <c r="P66" s="1240"/>
      <c r="Q66" s="1240"/>
      <c r="R66" s="1240"/>
      <c r="S66" s="1240"/>
      <c r="T66" s="1240"/>
      <c r="U66" s="1240"/>
      <c r="V66" s="1240"/>
      <c r="W66" s="1240"/>
      <c r="X66" s="1240"/>
      <c r="Y66" s="1240"/>
      <c r="Z66" s="1240"/>
      <c r="AA66" s="1240"/>
      <c r="AB66" s="1240"/>
      <c r="AC66" s="1240"/>
      <c r="AD66" s="1240"/>
      <c r="AE66" s="1240"/>
      <c r="AF66" s="1240"/>
      <c r="AG66" s="1240"/>
      <c r="AH66" s="1240"/>
      <c r="AI66" s="1240"/>
      <c r="AJ66" s="1240"/>
      <c r="AK66" s="1240"/>
      <c r="AL66" s="1240"/>
      <c r="AM66" s="1240"/>
      <c r="AN66" s="1240"/>
      <c r="AO66" s="1240"/>
    </row>
    <row r="67" spans="1:41">
      <c r="A67" s="1240"/>
      <c r="B67" s="1240"/>
      <c r="C67" s="1240"/>
      <c r="D67" s="1240"/>
      <c r="E67" s="1240"/>
      <c r="F67" s="1240"/>
      <c r="G67" s="1240"/>
      <c r="H67" s="1240"/>
      <c r="I67" s="1240"/>
      <c r="J67" s="1240"/>
      <c r="K67" s="1240"/>
      <c r="L67" s="1240"/>
      <c r="M67" s="1240"/>
      <c r="N67" s="1240"/>
      <c r="O67" s="1240"/>
      <c r="P67" s="1240"/>
      <c r="Q67" s="1240"/>
      <c r="R67" s="1240"/>
      <c r="S67" s="1240"/>
      <c r="T67" s="1240"/>
      <c r="U67" s="1240"/>
      <c r="V67" s="1240"/>
      <c r="W67" s="1240"/>
      <c r="X67" s="1240"/>
      <c r="Y67" s="1240"/>
      <c r="Z67" s="1240"/>
      <c r="AA67" s="1240"/>
      <c r="AB67" s="1240"/>
      <c r="AC67" s="1240"/>
      <c r="AD67" s="1240"/>
      <c r="AE67" s="1240"/>
      <c r="AF67" s="1240"/>
      <c r="AG67" s="1240"/>
      <c r="AH67" s="1240"/>
      <c r="AI67" s="1240"/>
      <c r="AJ67" s="1240"/>
      <c r="AK67" s="1240"/>
      <c r="AL67" s="1240"/>
      <c r="AM67" s="1240"/>
      <c r="AN67" s="1240"/>
      <c r="AO67" s="1240"/>
    </row>
    <row r="68" spans="1:41">
      <c r="A68" s="1240"/>
      <c r="B68" s="1240"/>
      <c r="C68" s="1240"/>
      <c r="D68" s="1240"/>
      <c r="E68" s="1240"/>
      <c r="F68" s="1240"/>
      <c r="G68" s="1240"/>
      <c r="H68" s="1240"/>
      <c r="I68" s="1240"/>
      <c r="J68" s="1240"/>
      <c r="K68" s="1240"/>
      <c r="L68" s="1240"/>
      <c r="M68" s="1240"/>
      <c r="N68" s="1240"/>
      <c r="O68" s="1240"/>
      <c r="P68" s="1240"/>
      <c r="Q68" s="1240"/>
      <c r="R68" s="1240"/>
      <c r="S68" s="1240"/>
      <c r="T68" s="1240"/>
      <c r="U68" s="1240"/>
      <c r="V68" s="1240"/>
      <c r="W68" s="1240"/>
      <c r="X68" s="1240"/>
      <c r="Y68" s="1240"/>
      <c r="Z68" s="1240"/>
      <c r="AA68" s="1240"/>
      <c r="AB68" s="1240"/>
      <c r="AC68" s="1240"/>
      <c r="AD68" s="1240"/>
      <c r="AE68" s="1240"/>
      <c r="AF68" s="1240"/>
      <c r="AG68" s="1240"/>
      <c r="AH68" s="1240"/>
      <c r="AI68" s="1240"/>
      <c r="AJ68" s="1240"/>
      <c r="AK68" s="1240"/>
      <c r="AL68" s="1240"/>
      <c r="AM68" s="1240"/>
      <c r="AN68" s="1240"/>
      <c r="AO68" s="1240"/>
    </row>
    <row r="69" spans="1:41">
      <c r="A69" s="1240"/>
      <c r="B69" s="1240"/>
      <c r="C69" s="1240"/>
      <c r="D69" s="1240"/>
      <c r="E69" s="1240"/>
      <c r="F69" s="1240"/>
      <c r="G69" s="1240"/>
      <c r="H69" s="1240"/>
      <c r="I69" s="1240"/>
      <c r="J69" s="1240"/>
      <c r="K69" s="1240"/>
      <c r="L69" s="1240"/>
      <c r="M69" s="1240"/>
      <c r="N69" s="1240"/>
      <c r="O69" s="1240"/>
      <c r="P69" s="1240"/>
      <c r="Q69" s="1240"/>
      <c r="R69" s="1240"/>
      <c r="S69" s="1240"/>
      <c r="T69" s="1240"/>
      <c r="U69" s="1240"/>
      <c r="V69" s="1240"/>
      <c r="W69" s="1240"/>
      <c r="X69" s="1240"/>
      <c r="Y69" s="1240"/>
      <c r="Z69" s="1240"/>
      <c r="AA69" s="1240"/>
      <c r="AB69" s="1240"/>
      <c r="AC69" s="1240"/>
      <c r="AD69" s="1240"/>
      <c r="AE69" s="1240"/>
      <c r="AF69" s="1240"/>
      <c r="AG69" s="1240"/>
      <c r="AH69" s="1240"/>
      <c r="AI69" s="1240"/>
      <c r="AJ69" s="1240"/>
      <c r="AK69" s="1240"/>
      <c r="AL69" s="1240"/>
      <c r="AM69" s="1240"/>
      <c r="AN69" s="1240"/>
      <c r="AO69" s="1240"/>
    </row>
    <row r="70" spans="1:41">
      <c r="A70" s="1240"/>
      <c r="B70" s="1240"/>
      <c r="C70" s="1240"/>
      <c r="D70" s="1240"/>
      <c r="E70" s="1240"/>
      <c r="F70" s="1240"/>
      <c r="G70" s="1240"/>
      <c r="H70" s="1240"/>
      <c r="I70" s="1240"/>
      <c r="J70" s="1240"/>
      <c r="K70" s="1240"/>
      <c r="L70" s="1240"/>
      <c r="M70" s="1240"/>
      <c r="N70" s="1240"/>
      <c r="O70" s="1240"/>
      <c r="P70" s="1240"/>
      <c r="Q70" s="1240"/>
      <c r="R70" s="1240"/>
      <c r="S70" s="1240"/>
      <c r="T70" s="1240"/>
      <c r="U70" s="1240"/>
      <c r="V70" s="1240"/>
      <c r="W70" s="1240"/>
      <c r="X70" s="1240"/>
      <c r="Y70" s="1240"/>
      <c r="Z70" s="1240"/>
      <c r="AA70" s="1240"/>
      <c r="AB70" s="1240"/>
      <c r="AC70" s="1240"/>
      <c r="AD70" s="1240"/>
      <c r="AE70" s="1240"/>
      <c r="AF70" s="1240"/>
      <c r="AG70" s="1240"/>
      <c r="AH70" s="1240"/>
      <c r="AI70" s="1240"/>
      <c r="AJ70" s="1240"/>
      <c r="AK70" s="1240"/>
      <c r="AL70" s="1240"/>
      <c r="AM70" s="1240"/>
      <c r="AN70" s="1240"/>
      <c r="AO70" s="1240"/>
    </row>
    <row r="71" spans="1:41">
      <c r="A71" s="1240"/>
      <c r="B71" s="1240"/>
      <c r="C71" s="1240"/>
      <c r="D71" s="1240"/>
      <c r="E71" s="1240"/>
      <c r="F71" s="1240"/>
      <c r="G71" s="1240"/>
      <c r="H71" s="1240"/>
      <c r="I71" s="1240"/>
      <c r="J71" s="1240"/>
      <c r="K71" s="1240"/>
      <c r="L71" s="1240"/>
      <c r="M71" s="1240"/>
      <c r="N71" s="1240"/>
      <c r="O71" s="1240"/>
      <c r="P71" s="1240"/>
      <c r="Q71" s="1240"/>
      <c r="R71" s="1240"/>
      <c r="S71" s="1240"/>
      <c r="T71" s="1240"/>
      <c r="U71" s="1240"/>
      <c r="V71" s="1240"/>
      <c r="W71" s="1240"/>
      <c r="X71" s="1240"/>
      <c r="Y71" s="1240"/>
      <c r="Z71" s="1240"/>
      <c r="AA71" s="1240"/>
      <c r="AB71" s="1240"/>
      <c r="AC71" s="1240"/>
      <c r="AD71" s="1240"/>
      <c r="AE71" s="1240"/>
      <c r="AF71" s="1240"/>
      <c r="AG71" s="1240"/>
      <c r="AH71" s="1240"/>
      <c r="AI71" s="1240"/>
      <c r="AJ71" s="1240"/>
      <c r="AK71" s="1240"/>
      <c r="AL71" s="1240"/>
      <c r="AM71" s="1240"/>
      <c r="AN71" s="1240"/>
      <c r="AO71" s="1240"/>
    </row>
    <row r="72" spans="1:41">
      <c r="A72" s="1240"/>
      <c r="B72" s="1240"/>
      <c r="C72" s="1240"/>
      <c r="D72" s="1240"/>
      <c r="E72" s="1240"/>
      <c r="F72" s="1240"/>
      <c r="G72" s="1240"/>
      <c r="H72" s="1240"/>
      <c r="I72" s="1240"/>
      <c r="J72" s="1240"/>
      <c r="K72" s="1240"/>
      <c r="L72" s="1240"/>
      <c r="M72" s="1240"/>
      <c r="N72" s="1240"/>
      <c r="O72" s="1240"/>
      <c r="P72" s="1240"/>
      <c r="Q72" s="1240"/>
      <c r="R72" s="1240"/>
      <c r="S72" s="1240"/>
      <c r="T72" s="1240"/>
      <c r="U72" s="1240"/>
      <c r="V72" s="1240"/>
      <c r="W72" s="1240"/>
      <c r="X72" s="1240"/>
      <c r="Y72" s="1240"/>
      <c r="Z72" s="1240"/>
      <c r="AA72" s="1240"/>
      <c r="AB72" s="1240"/>
      <c r="AC72" s="1240"/>
      <c r="AD72" s="1240"/>
      <c r="AE72" s="1240"/>
      <c r="AF72" s="1240"/>
      <c r="AG72" s="1240"/>
      <c r="AH72" s="1240"/>
      <c r="AI72" s="1240"/>
      <c r="AJ72" s="1240"/>
      <c r="AK72" s="1240"/>
      <c r="AL72" s="1240"/>
      <c r="AM72" s="1240"/>
      <c r="AN72" s="1240"/>
      <c r="AO72" s="1240"/>
    </row>
    <row r="73" spans="1:41">
      <c r="A73" s="1240"/>
      <c r="B73" s="1240"/>
      <c r="C73" s="1240"/>
      <c r="D73" s="1240"/>
      <c r="E73" s="1240"/>
      <c r="F73" s="1240"/>
      <c r="G73" s="1240"/>
      <c r="H73" s="1240"/>
      <c r="I73" s="1240"/>
      <c r="J73" s="1240"/>
      <c r="K73" s="1240"/>
      <c r="L73" s="1240"/>
      <c r="M73" s="1240"/>
      <c r="N73" s="1240"/>
      <c r="O73" s="1240"/>
      <c r="P73" s="1240"/>
      <c r="Q73" s="1240"/>
      <c r="R73" s="1240"/>
      <c r="S73" s="1240"/>
      <c r="T73" s="1240"/>
      <c r="U73" s="1240"/>
      <c r="V73" s="1240"/>
      <c r="W73" s="1240"/>
      <c r="X73" s="1240"/>
      <c r="Y73" s="1240"/>
      <c r="Z73" s="1240"/>
      <c r="AA73" s="1240"/>
      <c r="AB73" s="1240"/>
      <c r="AC73" s="1240"/>
      <c r="AD73" s="1240"/>
      <c r="AE73" s="1240"/>
      <c r="AF73" s="1240"/>
      <c r="AG73" s="1240"/>
      <c r="AH73" s="1240"/>
      <c r="AI73" s="1240"/>
      <c r="AJ73" s="1240"/>
      <c r="AK73" s="1240"/>
      <c r="AL73" s="1240"/>
      <c r="AM73" s="1240"/>
      <c r="AN73" s="1240"/>
      <c r="AO73" s="1240"/>
    </row>
    <row r="74" spans="1:41">
      <c r="A74" s="1240"/>
      <c r="B74" s="1240"/>
      <c r="C74" s="1240"/>
      <c r="D74" s="1240"/>
      <c r="E74" s="1240"/>
      <c r="F74" s="1240"/>
      <c r="G74" s="1240"/>
      <c r="H74" s="1240"/>
      <c r="I74" s="1240"/>
      <c r="J74" s="1240"/>
      <c r="K74" s="1240"/>
      <c r="L74" s="1240"/>
      <c r="M74" s="1240"/>
      <c r="N74" s="1240"/>
      <c r="O74" s="1240"/>
      <c r="P74" s="1240"/>
      <c r="Q74" s="1240"/>
      <c r="R74" s="1240"/>
      <c r="S74" s="1240"/>
      <c r="T74" s="1240"/>
      <c r="U74" s="1240"/>
      <c r="V74" s="1240"/>
      <c r="W74" s="1240"/>
      <c r="X74" s="1240"/>
      <c r="Y74" s="1240"/>
      <c r="Z74" s="1240"/>
      <c r="AA74" s="1240"/>
      <c r="AB74" s="1240"/>
      <c r="AC74" s="1240"/>
      <c r="AD74" s="1240"/>
      <c r="AE74" s="1240"/>
      <c r="AF74" s="1240"/>
      <c r="AG74" s="1240"/>
      <c r="AH74" s="1240"/>
      <c r="AI74" s="1240"/>
      <c r="AJ74" s="1240"/>
      <c r="AK74" s="1240"/>
      <c r="AL74" s="1240"/>
      <c r="AM74" s="1240"/>
      <c r="AN74" s="1240"/>
      <c r="AO74" s="1240"/>
    </row>
    <row r="75" spans="1:41">
      <c r="A75" s="1240"/>
      <c r="B75" s="1240"/>
      <c r="C75" s="1240"/>
      <c r="D75" s="1240"/>
      <c r="E75" s="1240"/>
      <c r="F75" s="1240"/>
      <c r="G75" s="1240"/>
      <c r="H75" s="1240"/>
      <c r="I75" s="1240"/>
      <c r="J75" s="1240"/>
      <c r="K75" s="1240"/>
      <c r="L75" s="1240"/>
      <c r="M75" s="1240"/>
      <c r="N75" s="1240"/>
      <c r="O75" s="1240"/>
      <c r="P75" s="1240"/>
      <c r="Q75" s="1240"/>
      <c r="R75" s="1240"/>
      <c r="S75" s="1240"/>
      <c r="T75" s="1240"/>
      <c r="U75" s="1240"/>
      <c r="V75" s="1240"/>
      <c r="W75" s="1240"/>
      <c r="X75" s="1240"/>
      <c r="Y75" s="1240"/>
      <c r="Z75" s="1240"/>
      <c r="AA75" s="1240"/>
      <c r="AB75" s="1240"/>
      <c r="AC75" s="1240"/>
      <c r="AD75" s="1240"/>
      <c r="AE75" s="1240"/>
      <c r="AF75" s="1240"/>
      <c r="AG75" s="1240"/>
      <c r="AH75" s="1240"/>
      <c r="AI75" s="1240"/>
      <c r="AJ75" s="1240"/>
      <c r="AK75" s="1240"/>
      <c r="AL75" s="1240"/>
      <c r="AM75" s="1240"/>
      <c r="AN75" s="1240"/>
      <c r="AO75" s="1240"/>
    </row>
    <row r="76" spans="1:41">
      <c r="A76" s="1240"/>
      <c r="B76" s="1240"/>
      <c r="C76" s="1240"/>
      <c r="D76" s="1240"/>
      <c r="E76" s="1240"/>
      <c r="F76" s="1240"/>
      <c r="G76" s="1240"/>
      <c r="H76" s="1240"/>
      <c r="I76" s="1240"/>
      <c r="J76" s="1240"/>
      <c r="K76" s="1240"/>
      <c r="L76" s="1240"/>
      <c r="M76" s="1240"/>
      <c r="N76" s="1240"/>
      <c r="O76" s="1240"/>
      <c r="P76" s="1240"/>
      <c r="Q76" s="1240"/>
      <c r="R76" s="1240"/>
      <c r="S76" s="1240"/>
      <c r="T76" s="1240"/>
      <c r="U76" s="1240"/>
      <c r="V76" s="1240"/>
      <c r="W76" s="1240"/>
      <c r="X76" s="1240"/>
      <c r="Y76" s="1240"/>
      <c r="Z76" s="1240"/>
      <c r="AA76" s="1240"/>
      <c r="AB76" s="1240"/>
      <c r="AC76" s="1240"/>
      <c r="AD76" s="1240"/>
      <c r="AE76" s="1240"/>
      <c r="AF76" s="1240"/>
      <c r="AG76" s="1240"/>
      <c r="AH76" s="1240"/>
      <c r="AI76" s="1240"/>
      <c r="AJ76" s="1240"/>
      <c r="AK76" s="1240"/>
      <c r="AL76" s="1240"/>
      <c r="AM76" s="1240"/>
      <c r="AN76" s="1240"/>
      <c r="AO76" s="1240"/>
    </row>
    <row r="77" spans="1:41">
      <c r="A77" s="1240"/>
      <c r="B77" s="1240"/>
      <c r="C77" s="1240"/>
      <c r="D77" s="1240"/>
      <c r="E77" s="1240"/>
      <c r="F77" s="1240"/>
      <c r="G77" s="1240"/>
      <c r="H77" s="1240"/>
      <c r="I77" s="1240"/>
      <c r="J77" s="1240"/>
      <c r="K77" s="1240"/>
      <c r="L77" s="1240"/>
      <c r="M77" s="1240"/>
      <c r="N77" s="1240"/>
      <c r="O77" s="1240"/>
      <c r="P77" s="1240"/>
      <c r="Q77" s="1240"/>
      <c r="R77" s="1240"/>
      <c r="S77" s="1240"/>
      <c r="T77" s="1240"/>
      <c r="U77" s="1240"/>
      <c r="V77" s="1240"/>
      <c r="W77" s="1240"/>
      <c r="X77" s="1240"/>
      <c r="Y77" s="1240"/>
      <c r="Z77" s="1240"/>
      <c r="AA77" s="1240"/>
      <c r="AB77" s="1240"/>
      <c r="AC77" s="1240"/>
      <c r="AD77" s="1240"/>
      <c r="AE77" s="1240"/>
      <c r="AF77" s="1240"/>
      <c r="AG77" s="1240"/>
      <c r="AH77" s="1240"/>
      <c r="AI77" s="1240"/>
      <c r="AJ77" s="1240"/>
      <c r="AK77" s="1240"/>
      <c r="AL77" s="1240"/>
      <c r="AM77" s="1240"/>
      <c r="AN77" s="1240"/>
      <c r="AO77" s="1240"/>
    </row>
    <row r="78" spans="1:41">
      <c r="A78" s="1240"/>
      <c r="B78" s="1240"/>
      <c r="C78" s="1240"/>
      <c r="D78" s="1240"/>
      <c r="E78" s="1240"/>
      <c r="F78" s="1240"/>
      <c r="G78" s="1240"/>
      <c r="H78" s="1240"/>
      <c r="I78" s="1240"/>
      <c r="J78" s="1240"/>
      <c r="K78" s="1240"/>
      <c r="L78" s="1240"/>
      <c r="M78" s="1240"/>
      <c r="N78" s="1240"/>
      <c r="O78" s="1240"/>
      <c r="P78" s="1240"/>
      <c r="Q78" s="1240"/>
      <c r="R78" s="1240"/>
      <c r="S78" s="1240"/>
      <c r="T78" s="1240"/>
      <c r="U78" s="1240"/>
      <c r="V78" s="1240"/>
      <c r="W78" s="1240"/>
      <c r="X78" s="1240"/>
      <c r="Y78" s="1240"/>
      <c r="Z78" s="1240"/>
      <c r="AA78" s="1240"/>
      <c r="AB78" s="1240"/>
      <c r="AC78" s="1240"/>
      <c r="AD78" s="1240"/>
      <c r="AE78" s="1240"/>
      <c r="AF78" s="1240"/>
      <c r="AG78" s="1240"/>
      <c r="AH78" s="1240"/>
      <c r="AI78" s="1240"/>
      <c r="AJ78" s="1240"/>
      <c r="AK78" s="1240"/>
      <c r="AL78" s="1240"/>
      <c r="AM78" s="1240"/>
      <c r="AN78" s="1240"/>
      <c r="AO78" s="1240"/>
    </row>
    <row r="79" spans="1:41">
      <c r="A79" s="1240"/>
      <c r="B79" s="1240"/>
      <c r="C79" s="1240"/>
      <c r="D79" s="1240"/>
      <c r="E79" s="1240"/>
      <c r="F79" s="1240"/>
      <c r="G79" s="1240"/>
      <c r="H79" s="1240"/>
      <c r="I79" s="1240"/>
      <c r="J79" s="1240"/>
      <c r="K79" s="1240"/>
      <c r="L79" s="1240"/>
      <c r="M79" s="1240"/>
      <c r="N79" s="1240"/>
      <c r="O79" s="1240"/>
      <c r="P79" s="1240"/>
      <c r="Q79" s="1240"/>
      <c r="R79" s="1240"/>
      <c r="S79" s="1240"/>
      <c r="T79" s="1240"/>
      <c r="U79" s="1240"/>
      <c r="V79" s="1240"/>
      <c r="W79" s="1240"/>
      <c r="X79" s="1240"/>
      <c r="Y79" s="1240"/>
      <c r="Z79" s="1240"/>
      <c r="AA79" s="1240"/>
      <c r="AB79" s="1240"/>
      <c r="AC79" s="1240"/>
      <c r="AD79" s="1240"/>
      <c r="AE79" s="1240"/>
      <c r="AF79" s="1240"/>
      <c r="AG79" s="1240"/>
      <c r="AH79" s="1240"/>
      <c r="AI79" s="1240"/>
      <c r="AJ79" s="1240"/>
      <c r="AK79" s="1240"/>
      <c r="AL79" s="1240"/>
      <c r="AM79" s="1240"/>
      <c r="AN79" s="1240"/>
      <c r="AO79" s="1240"/>
    </row>
    <row r="80" spans="1:41">
      <c r="A80" s="1240"/>
      <c r="B80" s="1240"/>
      <c r="C80" s="1240"/>
      <c r="D80" s="1240"/>
      <c r="E80" s="1240"/>
      <c r="F80" s="1240"/>
      <c r="G80" s="1240"/>
      <c r="H80" s="1240"/>
      <c r="I80" s="1240"/>
      <c r="J80" s="1240"/>
      <c r="K80" s="1240"/>
      <c r="L80" s="1240"/>
      <c r="M80" s="1240"/>
      <c r="N80" s="1240"/>
      <c r="O80" s="1240"/>
      <c r="P80" s="1240"/>
      <c r="Q80" s="1240"/>
      <c r="R80" s="1240"/>
      <c r="S80" s="1240"/>
      <c r="T80" s="1240"/>
      <c r="U80" s="1240"/>
      <c r="V80" s="1240"/>
      <c r="W80" s="1240"/>
      <c r="X80" s="1240"/>
      <c r="Y80" s="1240"/>
      <c r="Z80" s="1240"/>
      <c r="AA80" s="1240"/>
      <c r="AB80" s="1240"/>
      <c r="AC80" s="1240"/>
      <c r="AD80" s="1240"/>
      <c r="AE80" s="1240"/>
      <c r="AF80" s="1240"/>
      <c r="AG80" s="1240"/>
      <c r="AH80" s="1240"/>
      <c r="AI80" s="1240"/>
      <c r="AJ80" s="1240"/>
      <c r="AK80" s="1240"/>
      <c r="AL80" s="1240"/>
      <c r="AM80" s="1240"/>
      <c r="AN80" s="1240"/>
      <c r="AO80" s="1240"/>
    </row>
    <row r="81" spans="1:41">
      <c r="A81" s="1240"/>
      <c r="B81" s="1240"/>
      <c r="C81" s="1240"/>
      <c r="D81" s="1240"/>
      <c r="E81" s="1240"/>
      <c r="F81" s="1240"/>
      <c r="G81" s="1240"/>
      <c r="H81" s="1240"/>
      <c r="I81" s="1240"/>
      <c r="J81" s="1240"/>
      <c r="K81" s="1240"/>
      <c r="L81" s="1240"/>
      <c r="M81" s="1240"/>
      <c r="N81" s="1240"/>
      <c r="O81" s="1240"/>
      <c r="P81" s="1240"/>
      <c r="Q81" s="1240"/>
      <c r="R81" s="1240"/>
      <c r="S81" s="1240"/>
      <c r="T81" s="1240"/>
      <c r="U81" s="1240"/>
      <c r="V81" s="1240"/>
      <c r="W81" s="1240"/>
      <c r="X81" s="1240"/>
      <c r="Y81" s="1240"/>
      <c r="Z81" s="1240"/>
      <c r="AA81" s="1240"/>
      <c r="AB81" s="1240"/>
      <c r="AC81" s="1240"/>
      <c r="AD81" s="1240"/>
      <c r="AE81" s="1240"/>
      <c r="AF81" s="1240"/>
      <c r="AG81" s="1240"/>
      <c r="AH81" s="1240"/>
      <c r="AI81" s="1240"/>
      <c r="AJ81" s="1240"/>
      <c r="AK81" s="1240"/>
      <c r="AL81" s="1240"/>
      <c r="AM81" s="1240"/>
      <c r="AN81" s="1240"/>
      <c r="AO81" s="1240"/>
    </row>
    <row r="82" spans="1:41">
      <c r="A82" s="1240"/>
      <c r="B82" s="1240"/>
      <c r="C82" s="1240"/>
      <c r="D82" s="1240"/>
      <c r="E82" s="1240"/>
      <c r="F82" s="1240"/>
      <c r="G82" s="1240"/>
      <c r="H82" s="1240"/>
      <c r="I82" s="1240"/>
      <c r="J82" s="1240"/>
      <c r="K82" s="1240"/>
      <c r="L82" s="1240"/>
      <c r="M82" s="1240"/>
      <c r="N82" s="1240"/>
      <c r="O82" s="1240"/>
      <c r="P82" s="1240"/>
      <c r="Q82" s="1240"/>
      <c r="R82" s="1240"/>
      <c r="S82" s="1240"/>
      <c r="T82" s="1240"/>
      <c r="U82" s="1240"/>
      <c r="V82" s="1240"/>
      <c r="W82" s="1240"/>
      <c r="X82" s="1240"/>
      <c r="Y82" s="1240"/>
      <c r="Z82" s="1240"/>
      <c r="AA82" s="1240"/>
      <c r="AB82" s="1240"/>
      <c r="AC82" s="1240"/>
      <c r="AD82" s="1240"/>
      <c r="AE82" s="1240"/>
      <c r="AF82" s="1240"/>
      <c r="AG82" s="1240"/>
      <c r="AH82" s="1240"/>
      <c r="AI82" s="1240"/>
      <c r="AJ82" s="1240"/>
      <c r="AK82" s="1240"/>
      <c r="AL82" s="1240"/>
      <c r="AM82" s="1240"/>
      <c r="AN82" s="1240"/>
      <c r="AO82" s="1240"/>
    </row>
    <row r="83" spans="1:41">
      <c r="A83" s="1240"/>
      <c r="B83" s="1240"/>
      <c r="C83" s="1240"/>
      <c r="D83" s="1240"/>
      <c r="E83" s="1240"/>
      <c r="F83" s="1240"/>
      <c r="G83" s="1240"/>
      <c r="H83" s="1240"/>
      <c r="I83" s="1240"/>
      <c r="J83" s="1240"/>
      <c r="K83" s="1240"/>
      <c r="L83" s="1240"/>
      <c r="M83" s="1240"/>
      <c r="N83" s="1240"/>
      <c r="O83" s="1240"/>
      <c r="P83" s="1240"/>
      <c r="Q83" s="1240"/>
      <c r="R83" s="1240"/>
      <c r="S83" s="1240"/>
      <c r="T83" s="1240"/>
      <c r="U83" s="1240"/>
      <c r="V83" s="1240"/>
      <c r="W83" s="1240"/>
      <c r="X83" s="1240"/>
      <c r="Y83" s="1240"/>
      <c r="Z83" s="1240"/>
      <c r="AA83" s="1240"/>
      <c r="AB83" s="1240"/>
      <c r="AC83" s="1240"/>
      <c r="AD83" s="1240"/>
      <c r="AE83" s="1240"/>
      <c r="AF83" s="1240"/>
      <c r="AG83" s="1240"/>
      <c r="AH83" s="1240"/>
      <c r="AI83" s="1240"/>
      <c r="AJ83" s="1240"/>
      <c r="AK83" s="1240"/>
      <c r="AL83" s="1240"/>
      <c r="AM83" s="1240"/>
      <c r="AN83" s="1240"/>
      <c r="AO83" s="1240"/>
    </row>
    <row r="84" spans="1:41">
      <c r="A84" s="1240"/>
      <c r="B84" s="1240"/>
      <c r="C84" s="1240"/>
      <c r="D84" s="1240"/>
      <c r="E84" s="1240"/>
      <c r="F84" s="1240"/>
      <c r="G84" s="1240"/>
      <c r="H84" s="1240"/>
      <c r="I84" s="1240"/>
      <c r="J84" s="1240"/>
      <c r="K84" s="1240"/>
      <c r="L84" s="1240"/>
      <c r="M84" s="1240"/>
      <c r="N84" s="1240"/>
      <c r="O84" s="1240"/>
      <c r="P84" s="1240"/>
      <c r="Q84" s="1240"/>
      <c r="R84" s="1240"/>
      <c r="S84" s="1240"/>
      <c r="T84" s="1240"/>
      <c r="U84" s="1240"/>
      <c r="V84" s="1240"/>
      <c r="W84" s="1240"/>
      <c r="X84" s="1240"/>
      <c r="Y84" s="1240"/>
      <c r="Z84" s="1240"/>
      <c r="AA84" s="1240"/>
      <c r="AB84" s="1240"/>
      <c r="AC84" s="1240"/>
      <c r="AD84" s="1240"/>
      <c r="AE84" s="1240"/>
      <c r="AF84" s="1240"/>
      <c r="AG84" s="1240"/>
      <c r="AH84" s="1240"/>
      <c r="AI84" s="1240"/>
      <c r="AJ84" s="1240"/>
      <c r="AK84" s="1240"/>
      <c r="AL84" s="1240"/>
      <c r="AM84" s="1240"/>
      <c r="AN84" s="1240"/>
      <c r="AO84" s="1240"/>
    </row>
    <row r="85" spans="1:41">
      <c r="A85" s="1240"/>
      <c r="B85" s="1240"/>
      <c r="C85" s="1240"/>
      <c r="D85" s="1240"/>
      <c r="E85" s="1240"/>
      <c r="F85" s="1240"/>
      <c r="G85" s="1240"/>
      <c r="H85" s="1240"/>
      <c r="I85" s="1240"/>
      <c r="J85" s="1240"/>
      <c r="K85" s="1240"/>
      <c r="L85" s="1240"/>
      <c r="M85" s="1240"/>
      <c r="N85" s="1240"/>
      <c r="O85" s="1240"/>
      <c r="P85" s="1240"/>
      <c r="Q85" s="1240"/>
      <c r="R85" s="1240"/>
      <c r="S85" s="1240"/>
      <c r="T85" s="1240"/>
      <c r="U85" s="1240"/>
      <c r="V85" s="1240"/>
      <c r="W85" s="1240"/>
      <c r="X85" s="1240"/>
      <c r="Y85" s="1240"/>
      <c r="Z85" s="1240"/>
      <c r="AA85" s="1240"/>
      <c r="AB85" s="1240"/>
      <c r="AC85" s="1240"/>
      <c r="AD85" s="1240"/>
      <c r="AE85" s="1240"/>
      <c r="AF85" s="1240"/>
      <c r="AG85" s="1240"/>
      <c r="AH85" s="1240"/>
      <c r="AI85" s="1240"/>
      <c r="AJ85" s="1240"/>
      <c r="AK85" s="1240"/>
      <c r="AL85" s="1240"/>
      <c r="AM85" s="1240"/>
      <c r="AN85" s="1240"/>
      <c r="AO85" s="1240"/>
    </row>
    <row r="86" spans="1:41">
      <c r="A86" s="1240"/>
      <c r="B86" s="1240"/>
      <c r="C86" s="1240"/>
      <c r="D86" s="1240"/>
      <c r="E86" s="1240"/>
      <c r="F86" s="1240"/>
      <c r="G86" s="1240"/>
      <c r="H86" s="1240"/>
      <c r="I86" s="1240"/>
      <c r="J86" s="1240"/>
      <c r="K86" s="1240"/>
      <c r="L86" s="1240"/>
      <c r="M86" s="1240"/>
      <c r="N86" s="1240"/>
      <c r="O86" s="1240"/>
      <c r="P86" s="1240"/>
      <c r="Q86" s="1240"/>
      <c r="R86" s="1240"/>
      <c r="S86" s="1240"/>
      <c r="T86" s="1240"/>
      <c r="U86" s="1240"/>
      <c r="V86" s="1240"/>
      <c r="W86" s="1240"/>
      <c r="X86" s="1240"/>
      <c r="Y86" s="1240"/>
      <c r="Z86" s="1240"/>
      <c r="AA86" s="1240"/>
      <c r="AB86" s="1240"/>
      <c r="AC86" s="1240"/>
      <c r="AD86" s="1240"/>
      <c r="AE86" s="1240"/>
      <c r="AF86" s="1240"/>
      <c r="AG86" s="1240"/>
      <c r="AH86" s="1240"/>
      <c r="AI86" s="1240"/>
      <c r="AJ86" s="1240"/>
      <c r="AK86" s="1240"/>
      <c r="AL86" s="1240"/>
      <c r="AM86" s="1240"/>
      <c r="AN86" s="1240"/>
      <c r="AO86" s="1240"/>
    </row>
    <row r="87" spans="1:41">
      <c r="A87" s="1240"/>
      <c r="B87" s="1240"/>
      <c r="C87" s="1240"/>
      <c r="D87" s="1240"/>
      <c r="E87" s="1240"/>
      <c r="F87" s="1240"/>
      <c r="G87" s="1240"/>
      <c r="H87" s="1240"/>
      <c r="I87" s="1240"/>
      <c r="J87" s="1240"/>
      <c r="K87" s="1240"/>
      <c r="L87" s="1240"/>
      <c r="M87" s="1240"/>
      <c r="N87" s="1240"/>
      <c r="O87" s="1240"/>
      <c r="P87" s="1240"/>
      <c r="Q87" s="1240"/>
      <c r="R87" s="1240"/>
      <c r="S87" s="1240"/>
      <c r="T87" s="1240"/>
      <c r="U87" s="1240"/>
      <c r="V87" s="1240"/>
      <c r="W87" s="1240"/>
      <c r="X87" s="1240"/>
      <c r="Y87" s="1240"/>
      <c r="Z87" s="1240"/>
      <c r="AA87" s="1240"/>
      <c r="AB87" s="1240"/>
      <c r="AC87" s="1240"/>
      <c r="AD87" s="1240"/>
      <c r="AE87" s="1240"/>
      <c r="AF87" s="1240"/>
      <c r="AG87" s="1240"/>
      <c r="AH87" s="1240"/>
      <c r="AI87" s="1240"/>
      <c r="AJ87" s="1240"/>
      <c r="AK87" s="1240"/>
      <c r="AL87" s="1240"/>
      <c r="AM87" s="1240"/>
      <c r="AN87" s="1240"/>
      <c r="AO87" s="1240"/>
    </row>
    <row r="88" spans="1:41">
      <c r="A88" s="1240"/>
      <c r="B88" s="1240"/>
      <c r="C88" s="1240"/>
      <c r="D88" s="1240"/>
      <c r="E88" s="1240"/>
      <c r="F88" s="1240"/>
      <c r="G88" s="1240"/>
      <c r="H88" s="1240"/>
      <c r="I88" s="1240"/>
      <c r="J88" s="1240"/>
      <c r="K88" s="1240"/>
      <c r="L88" s="1240"/>
      <c r="M88" s="1240"/>
      <c r="N88" s="1240"/>
      <c r="O88" s="1240"/>
      <c r="P88" s="1240"/>
      <c r="Q88" s="1240"/>
      <c r="R88" s="1240"/>
      <c r="S88" s="1240"/>
      <c r="T88" s="1240"/>
      <c r="U88" s="1240"/>
      <c r="V88" s="1240"/>
      <c r="W88" s="1240"/>
      <c r="X88" s="1240"/>
      <c r="Y88" s="1240"/>
      <c r="Z88" s="1240"/>
      <c r="AA88" s="1240"/>
      <c r="AB88" s="1240"/>
      <c r="AC88" s="1240"/>
      <c r="AD88" s="1240"/>
      <c r="AE88" s="1240"/>
      <c r="AF88" s="1240"/>
      <c r="AG88" s="1240"/>
      <c r="AH88" s="1240"/>
      <c r="AI88" s="1240"/>
      <c r="AJ88" s="1240"/>
      <c r="AK88" s="1240"/>
      <c r="AL88" s="1240"/>
      <c r="AM88" s="1240"/>
      <c r="AN88" s="1240"/>
      <c r="AO88" s="1240"/>
    </row>
    <row r="89" spans="1:41">
      <c r="A89" s="1240"/>
      <c r="B89" s="1240"/>
      <c r="C89" s="1240"/>
      <c r="D89" s="1240"/>
      <c r="E89" s="1240"/>
      <c r="F89" s="1240"/>
      <c r="G89" s="1240"/>
      <c r="H89" s="1240"/>
      <c r="I89" s="1240"/>
      <c r="J89" s="1240"/>
      <c r="K89" s="1240"/>
      <c r="L89" s="1240"/>
      <c r="M89" s="1240"/>
      <c r="N89" s="1240"/>
      <c r="O89" s="1240"/>
      <c r="P89" s="1240"/>
      <c r="Q89" s="1240"/>
      <c r="R89" s="1240"/>
      <c r="S89" s="1240"/>
      <c r="T89" s="1240"/>
      <c r="U89" s="1240"/>
      <c r="V89" s="1240"/>
      <c r="W89" s="1240"/>
      <c r="X89" s="1240"/>
      <c r="Y89" s="1240"/>
      <c r="Z89" s="1240"/>
      <c r="AA89" s="1240"/>
      <c r="AB89" s="1240"/>
      <c r="AC89" s="1240"/>
      <c r="AD89" s="1240"/>
      <c r="AE89" s="1240"/>
      <c r="AF89" s="1240"/>
      <c r="AG89" s="1240"/>
      <c r="AH89" s="1240"/>
      <c r="AI89" s="1240"/>
      <c r="AJ89" s="1240"/>
      <c r="AK89" s="1240"/>
      <c r="AL89" s="1240"/>
      <c r="AM89" s="1240"/>
      <c r="AN89" s="1240"/>
      <c r="AO89" s="1240"/>
    </row>
    <row r="90" spans="1:41">
      <c r="A90" s="1240"/>
      <c r="B90" s="1240"/>
      <c r="C90" s="1240"/>
      <c r="D90" s="1240"/>
      <c r="E90" s="1240"/>
      <c r="F90" s="1240"/>
      <c r="G90" s="1240"/>
      <c r="H90" s="1240"/>
      <c r="I90" s="1240"/>
      <c r="J90" s="1240"/>
      <c r="K90" s="1240"/>
      <c r="L90" s="1240"/>
      <c r="M90" s="1240"/>
      <c r="N90" s="1240"/>
      <c r="O90" s="1240"/>
      <c r="P90" s="1240"/>
      <c r="Q90" s="1240"/>
      <c r="R90" s="1240"/>
      <c r="S90" s="1240"/>
      <c r="T90" s="1240"/>
      <c r="U90" s="1240"/>
      <c r="V90" s="1240"/>
      <c r="W90" s="1240"/>
      <c r="X90" s="1240"/>
      <c r="Y90" s="1240"/>
      <c r="Z90" s="1240"/>
      <c r="AA90" s="1240"/>
      <c r="AB90" s="1240"/>
      <c r="AC90" s="1240"/>
      <c r="AD90" s="1240"/>
      <c r="AE90" s="1240"/>
      <c r="AF90" s="1240"/>
      <c r="AG90" s="1240"/>
      <c r="AH90" s="1240"/>
      <c r="AI90" s="1240"/>
      <c r="AJ90" s="1240"/>
      <c r="AK90" s="1240"/>
      <c r="AL90" s="1240"/>
      <c r="AM90" s="1240"/>
      <c r="AN90" s="1240"/>
      <c r="AO90" s="1240"/>
    </row>
    <row r="91" spans="1:41">
      <c r="A91" s="1240"/>
      <c r="B91" s="1240"/>
      <c r="C91" s="1240"/>
      <c r="D91" s="1240"/>
      <c r="E91" s="1240"/>
      <c r="F91" s="1240"/>
      <c r="G91" s="1240"/>
      <c r="H91" s="1240"/>
      <c r="I91" s="1240"/>
      <c r="J91" s="1240"/>
      <c r="K91" s="1240"/>
      <c r="L91" s="1240"/>
      <c r="M91" s="1240"/>
      <c r="N91" s="1240"/>
      <c r="O91" s="1240"/>
      <c r="P91" s="1240"/>
      <c r="Q91" s="1240"/>
      <c r="R91" s="1240"/>
      <c r="S91" s="1240"/>
      <c r="T91" s="1240"/>
      <c r="U91" s="1240"/>
      <c r="V91" s="1240"/>
      <c r="W91" s="1240"/>
      <c r="X91" s="1240"/>
      <c r="Y91" s="1240"/>
      <c r="Z91" s="1240"/>
      <c r="AA91" s="1240"/>
      <c r="AB91" s="1240"/>
      <c r="AC91" s="1240"/>
      <c r="AD91" s="1240"/>
      <c r="AE91" s="1240"/>
      <c r="AF91" s="1240"/>
      <c r="AG91" s="1240"/>
      <c r="AH91" s="1240"/>
      <c r="AI91" s="1240"/>
      <c r="AJ91" s="1240"/>
      <c r="AK91" s="1240"/>
      <c r="AL91" s="1240"/>
      <c r="AM91" s="1240"/>
      <c r="AN91" s="1240"/>
      <c r="AO91" s="1240"/>
    </row>
    <row r="92" spans="1:41">
      <c r="A92" s="1240"/>
      <c r="B92" s="1240"/>
      <c r="C92" s="1240"/>
      <c r="D92" s="1240"/>
      <c r="E92" s="1240"/>
      <c r="F92" s="1240"/>
      <c r="G92" s="1240"/>
      <c r="H92" s="1240"/>
      <c r="I92" s="1240"/>
      <c r="J92" s="1240"/>
      <c r="K92" s="1240"/>
      <c r="L92" s="1240"/>
      <c r="M92" s="1240"/>
      <c r="N92" s="1240"/>
      <c r="O92" s="1240"/>
      <c r="P92" s="1240"/>
      <c r="Q92" s="1240"/>
      <c r="R92" s="1240"/>
      <c r="S92" s="1240"/>
      <c r="T92" s="1240"/>
      <c r="U92" s="1240"/>
      <c r="V92" s="1240"/>
      <c r="W92" s="1240"/>
      <c r="X92" s="1240"/>
      <c r="Y92" s="1240"/>
      <c r="Z92" s="1240"/>
      <c r="AA92" s="1240"/>
      <c r="AB92" s="1240"/>
      <c r="AC92" s="1240"/>
      <c r="AD92" s="1240"/>
      <c r="AE92" s="1240"/>
      <c r="AF92" s="1240"/>
      <c r="AG92" s="1240"/>
      <c r="AH92" s="1240"/>
      <c r="AI92" s="1240"/>
      <c r="AJ92" s="1240"/>
      <c r="AK92" s="1240"/>
      <c r="AL92" s="1240"/>
      <c r="AM92" s="1240"/>
      <c r="AN92" s="1240"/>
      <c r="AO92" s="1240"/>
    </row>
    <row r="93" spans="1:41">
      <c r="A93" s="1240"/>
      <c r="B93" s="1240"/>
      <c r="C93" s="1240"/>
      <c r="D93" s="1240"/>
      <c r="E93" s="1240"/>
      <c r="F93" s="1240"/>
      <c r="G93" s="1240"/>
      <c r="H93" s="1240"/>
      <c r="I93" s="1240"/>
      <c r="J93" s="1240"/>
      <c r="K93" s="1240"/>
      <c r="L93" s="1240"/>
      <c r="M93" s="1240"/>
      <c r="N93" s="1240"/>
      <c r="O93" s="1240"/>
      <c r="P93" s="1240"/>
      <c r="Q93" s="1240"/>
      <c r="R93" s="1240"/>
      <c r="S93" s="1240"/>
      <c r="T93" s="1240"/>
      <c r="U93" s="1240"/>
      <c r="V93" s="1240"/>
      <c r="W93" s="1240"/>
      <c r="X93" s="1240"/>
      <c r="Y93" s="1240"/>
      <c r="Z93" s="1240"/>
      <c r="AA93" s="1240"/>
      <c r="AB93" s="1240"/>
      <c r="AC93" s="1240"/>
      <c r="AD93" s="1240"/>
      <c r="AE93" s="1240"/>
      <c r="AF93" s="1240"/>
      <c r="AG93" s="1240"/>
      <c r="AH93" s="1240"/>
      <c r="AI93" s="1240"/>
      <c r="AJ93" s="1240"/>
      <c r="AK93" s="1240"/>
      <c r="AL93" s="1240"/>
      <c r="AM93" s="1240"/>
      <c r="AN93" s="1240"/>
      <c r="AO93" s="1240"/>
    </row>
    <row r="94" spans="1:41">
      <c r="A94" s="1240"/>
      <c r="B94" s="1240"/>
      <c r="C94" s="1240"/>
      <c r="D94" s="1240"/>
      <c r="E94" s="1240"/>
      <c r="F94" s="1240"/>
      <c r="G94" s="1240"/>
      <c r="H94" s="1240"/>
      <c r="I94" s="1240"/>
      <c r="J94" s="1240"/>
      <c r="K94" s="1240"/>
      <c r="L94" s="1240"/>
      <c r="M94" s="1240"/>
      <c r="N94" s="1240"/>
      <c r="O94" s="1240"/>
      <c r="P94" s="1240"/>
      <c r="Q94" s="1240"/>
      <c r="R94" s="1240"/>
      <c r="S94" s="1240"/>
      <c r="T94" s="1240"/>
      <c r="U94" s="1240"/>
      <c r="V94" s="1240"/>
      <c r="W94" s="1240"/>
      <c r="X94" s="1240"/>
      <c r="Y94" s="1240"/>
      <c r="Z94" s="1240"/>
      <c r="AA94" s="1240"/>
      <c r="AB94" s="1240"/>
      <c r="AC94" s="1240"/>
      <c r="AD94" s="1240"/>
      <c r="AE94" s="1240"/>
      <c r="AF94" s="1240"/>
      <c r="AG94" s="1240"/>
      <c r="AH94" s="1240"/>
      <c r="AI94" s="1240"/>
      <c r="AJ94" s="1240"/>
      <c r="AK94" s="1240"/>
      <c r="AL94" s="1240"/>
      <c r="AM94" s="1240"/>
      <c r="AN94" s="1240"/>
      <c r="AO94" s="1240"/>
    </row>
    <row r="95" spans="1:41">
      <c r="A95" s="1240"/>
      <c r="B95" s="1240"/>
      <c r="C95" s="1240"/>
      <c r="D95" s="1240"/>
      <c r="E95" s="1240"/>
      <c r="F95" s="1240"/>
      <c r="G95" s="1240"/>
      <c r="H95" s="1240"/>
      <c r="I95" s="1240"/>
      <c r="J95" s="1240"/>
      <c r="K95" s="1240"/>
      <c r="L95" s="1240"/>
      <c r="M95" s="1240"/>
      <c r="N95" s="1240"/>
      <c r="O95" s="1240"/>
      <c r="P95" s="1240"/>
      <c r="Q95" s="1240"/>
      <c r="R95" s="1240"/>
      <c r="S95" s="1240"/>
      <c r="T95" s="1240"/>
      <c r="U95" s="1240"/>
      <c r="V95" s="1240"/>
      <c r="W95" s="1240"/>
      <c r="X95" s="1240"/>
      <c r="Y95" s="1240"/>
      <c r="Z95" s="1240"/>
      <c r="AA95" s="1240"/>
      <c r="AB95" s="1240"/>
      <c r="AC95" s="1240"/>
      <c r="AD95" s="1240"/>
      <c r="AE95" s="1240"/>
      <c r="AF95" s="1240"/>
      <c r="AG95" s="1240"/>
      <c r="AH95" s="1240"/>
      <c r="AI95" s="1240"/>
      <c r="AJ95" s="1240"/>
      <c r="AK95" s="1240"/>
      <c r="AL95" s="1240"/>
      <c r="AM95" s="1240"/>
      <c r="AN95" s="1240"/>
      <c r="AO95" s="1240"/>
    </row>
    <row r="96" spans="1:41">
      <c r="A96" s="1240"/>
      <c r="B96" s="1240"/>
      <c r="C96" s="1240"/>
      <c r="D96" s="1240"/>
      <c r="E96" s="1240"/>
      <c r="F96" s="1240"/>
      <c r="G96" s="1240"/>
      <c r="H96" s="1240"/>
      <c r="I96" s="1240"/>
      <c r="J96" s="1240"/>
      <c r="K96" s="1240"/>
      <c r="L96" s="1240"/>
      <c r="M96" s="1240"/>
      <c r="N96" s="1240"/>
      <c r="O96" s="1240"/>
      <c r="P96" s="1240"/>
      <c r="Q96" s="1240"/>
      <c r="R96" s="1240"/>
      <c r="S96" s="1240"/>
      <c r="T96" s="1240"/>
      <c r="U96" s="1240"/>
      <c r="V96" s="1240"/>
      <c r="W96" s="1240"/>
      <c r="X96" s="1240"/>
      <c r="Y96" s="1240"/>
      <c r="Z96" s="1240"/>
      <c r="AA96" s="1240"/>
      <c r="AB96" s="1240"/>
      <c r="AC96" s="1240"/>
      <c r="AD96" s="1240"/>
      <c r="AE96" s="1240"/>
      <c r="AF96" s="1240"/>
      <c r="AG96" s="1240"/>
      <c r="AH96" s="1240"/>
      <c r="AI96" s="1240"/>
      <c r="AJ96" s="1240"/>
      <c r="AK96" s="1240"/>
      <c r="AL96" s="1240"/>
      <c r="AM96" s="1240"/>
      <c r="AN96" s="1240"/>
      <c r="AO96" s="1240"/>
    </row>
    <row r="97" spans="1:41">
      <c r="A97" s="1240"/>
      <c r="B97" s="1240"/>
      <c r="C97" s="1240"/>
      <c r="D97" s="1240"/>
      <c r="E97" s="1240"/>
      <c r="F97" s="1240"/>
      <c r="G97" s="1240"/>
      <c r="H97" s="1240"/>
      <c r="I97" s="1240"/>
      <c r="J97" s="1240"/>
      <c r="K97" s="1240"/>
      <c r="L97" s="1240"/>
      <c r="M97" s="1240"/>
      <c r="N97" s="1240"/>
      <c r="O97" s="1240"/>
      <c r="P97" s="1240"/>
      <c r="Q97" s="1240"/>
      <c r="R97" s="1240"/>
      <c r="S97" s="1240"/>
      <c r="T97" s="1240"/>
      <c r="U97" s="1240"/>
      <c r="V97" s="1240"/>
      <c r="W97" s="1240"/>
      <c r="X97" s="1240"/>
      <c r="Y97" s="1240"/>
      <c r="Z97" s="1240"/>
      <c r="AA97" s="1240"/>
      <c r="AB97" s="1240"/>
      <c r="AC97" s="1240"/>
      <c r="AD97" s="1240"/>
      <c r="AE97" s="1240"/>
      <c r="AF97" s="1240"/>
      <c r="AG97" s="1240"/>
      <c r="AH97" s="1240"/>
      <c r="AI97" s="1240"/>
      <c r="AJ97" s="1240"/>
      <c r="AK97" s="1240"/>
      <c r="AL97" s="1240"/>
      <c r="AM97" s="1240"/>
      <c r="AN97" s="1240"/>
      <c r="AO97" s="1240"/>
    </row>
    <row r="98" spans="1:41">
      <c r="A98" s="1240"/>
      <c r="B98" s="1240"/>
      <c r="C98" s="1240"/>
      <c r="D98" s="1240"/>
      <c r="E98" s="1240"/>
      <c r="F98" s="1240"/>
      <c r="G98" s="1240"/>
      <c r="H98" s="1240"/>
      <c r="I98" s="1240"/>
      <c r="J98" s="1240"/>
      <c r="K98" s="1240"/>
      <c r="L98" s="1240"/>
      <c r="M98" s="1240"/>
      <c r="N98" s="1240"/>
      <c r="O98" s="1240"/>
      <c r="P98" s="1240"/>
      <c r="Q98" s="1240"/>
      <c r="R98" s="1240"/>
      <c r="S98" s="1240"/>
      <c r="T98" s="1240"/>
      <c r="U98" s="1240"/>
      <c r="V98" s="1240"/>
      <c r="W98" s="1240"/>
      <c r="X98" s="1240"/>
      <c r="Y98" s="1240"/>
      <c r="Z98" s="1240"/>
      <c r="AA98" s="1240"/>
      <c r="AB98" s="1240"/>
      <c r="AC98" s="1240"/>
      <c r="AD98" s="1240"/>
      <c r="AE98" s="1240"/>
      <c r="AF98" s="1240"/>
      <c r="AG98" s="1240"/>
      <c r="AH98" s="1240"/>
      <c r="AI98" s="1240"/>
      <c r="AJ98" s="1240"/>
      <c r="AK98" s="1240"/>
      <c r="AL98" s="1240"/>
      <c r="AM98" s="1240"/>
      <c r="AN98" s="1240"/>
      <c r="AO98" s="1240"/>
    </row>
    <row r="99" spans="1:41">
      <c r="A99" s="1240"/>
      <c r="B99" s="1240"/>
      <c r="C99" s="1240"/>
      <c r="D99" s="1240"/>
      <c r="E99" s="1240"/>
      <c r="F99" s="1240"/>
      <c r="G99" s="1240"/>
      <c r="H99" s="1240"/>
      <c r="I99" s="1240"/>
      <c r="J99" s="1240"/>
      <c r="K99" s="1240"/>
      <c r="L99" s="1240"/>
      <c r="M99" s="1240"/>
      <c r="N99" s="1240"/>
      <c r="O99" s="1240"/>
      <c r="P99" s="1240"/>
      <c r="Q99" s="1240"/>
      <c r="R99" s="1240"/>
      <c r="S99" s="1240"/>
      <c r="T99" s="1240"/>
      <c r="U99" s="1240"/>
      <c r="V99" s="1240"/>
      <c r="W99" s="1240"/>
      <c r="X99" s="1240"/>
      <c r="Y99" s="1240"/>
      <c r="Z99" s="1240"/>
      <c r="AA99" s="1240"/>
      <c r="AB99" s="1240"/>
      <c r="AC99" s="1240"/>
      <c r="AD99" s="1240"/>
      <c r="AE99" s="1240"/>
      <c r="AF99" s="1240"/>
      <c r="AG99" s="1240"/>
      <c r="AH99" s="1240"/>
      <c r="AI99" s="1240"/>
      <c r="AJ99" s="1240"/>
      <c r="AK99" s="1240"/>
      <c r="AL99" s="1240"/>
      <c r="AM99" s="1240"/>
      <c r="AN99" s="1240"/>
      <c r="AO99" s="1240"/>
    </row>
    <row r="100" spans="1:41">
      <c r="A100" s="1240"/>
      <c r="B100" s="1240"/>
      <c r="C100" s="1240"/>
      <c r="D100" s="1240"/>
      <c r="E100" s="1240"/>
      <c r="F100" s="1240"/>
      <c r="G100" s="1240"/>
      <c r="H100" s="1240"/>
      <c r="I100" s="1240"/>
      <c r="J100" s="1240"/>
      <c r="K100" s="1240"/>
      <c r="L100" s="1240"/>
      <c r="M100" s="1240"/>
      <c r="N100" s="1240"/>
      <c r="O100" s="1240"/>
      <c r="P100" s="1240"/>
      <c r="Q100" s="1240"/>
      <c r="R100" s="1240"/>
      <c r="S100" s="1240"/>
      <c r="T100" s="1240"/>
      <c r="U100" s="1240"/>
      <c r="V100" s="1240"/>
      <c r="W100" s="1240"/>
      <c r="X100" s="1240"/>
      <c r="Y100" s="1240"/>
      <c r="Z100" s="1240"/>
      <c r="AA100" s="1240"/>
      <c r="AB100" s="1240"/>
      <c r="AC100" s="1240"/>
      <c r="AD100" s="1240"/>
      <c r="AE100" s="1240"/>
      <c r="AF100" s="1240"/>
      <c r="AG100" s="1240"/>
      <c r="AH100" s="1240"/>
      <c r="AI100" s="1240"/>
      <c r="AJ100" s="1240"/>
      <c r="AK100" s="1240"/>
      <c r="AL100" s="1240"/>
      <c r="AM100" s="1240"/>
      <c r="AN100" s="1240"/>
      <c r="AO100" s="1240"/>
    </row>
    <row r="101" spans="1:41">
      <c r="A101" s="1240"/>
      <c r="B101" s="1240"/>
      <c r="C101" s="1240"/>
      <c r="D101" s="1240"/>
      <c r="E101" s="1240"/>
      <c r="F101" s="1240"/>
      <c r="G101" s="1240"/>
      <c r="H101" s="1240"/>
      <c r="I101" s="1240"/>
      <c r="J101" s="1240"/>
      <c r="K101" s="1240"/>
      <c r="L101" s="1240"/>
      <c r="M101" s="1240"/>
      <c r="N101" s="1240"/>
      <c r="O101" s="1240"/>
      <c r="P101" s="1240"/>
      <c r="Q101" s="1240"/>
      <c r="R101" s="1240"/>
      <c r="S101" s="1240"/>
      <c r="T101" s="1240"/>
      <c r="U101" s="1240"/>
      <c r="V101" s="1240"/>
      <c r="W101" s="1240"/>
      <c r="X101" s="1240"/>
      <c r="Y101" s="1240"/>
      <c r="Z101" s="1240"/>
      <c r="AA101" s="1240"/>
      <c r="AB101" s="1240"/>
      <c r="AC101" s="1240"/>
      <c r="AD101" s="1240"/>
      <c r="AE101" s="1240"/>
      <c r="AF101" s="1240"/>
      <c r="AG101" s="1240"/>
      <c r="AH101" s="1240"/>
      <c r="AI101" s="1240"/>
      <c r="AJ101" s="1240"/>
      <c r="AK101" s="1240"/>
      <c r="AL101" s="1240"/>
      <c r="AM101" s="1240"/>
      <c r="AN101" s="1240"/>
      <c r="AO101" s="1240"/>
    </row>
    <row r="102" spans="1:41">
      <c r="A102" s="1240"/>
      <c r="B102" s="1240"/>
      <c r="C102" s="1240"/>
      <c r="D102" s="1240"/>
      <c r="E102" s="1240"/>
      <c r="F102" s="1240"/>
      <c r="G102" s="1240"/>
      <c r="H102" s="1240"/>
      <c r="I102" s="1240"/>
      <c r="J102" s="1240"/>
      <c r="K102" s="1240"/>
      <c r="L102" s="1240"/>
      <c r="M102" s="1240"/>
      <c r="N102" s="1240"/>
      <c r="O102" s="1240"/>
      <c r="P102" s="1240"/>
      <c r="Q102" s="1240"/>
      <c r="R102" s="1240"/>
      <c r="S102" s="1240"/>
      <c r="T102" s="1240"/>
      <c r="U102" s="1240"/>
      <c r="V102" s="1240"/>
      <c r="W102" s="1240"/>
      <c r="X102" s="1240"/>
      <c r="Y102" s="1240"/>
      <c r="Z102" s="1240"/>
      <c r="AA102" s="1240"/>
      <c r="AB102" s="1240"/>
      <c r="AC102" s="1240"/>
      <c r="AD102" s="1240"/>
      <c r="AE102" s="1240"/>
      <c r="AF102" s="1240"/>
      <c r="AG102" s="1240"/>
      <c r="AH102" s="1240"/>
      <c r="AI102" s="1240"/>
      <c r="AJ102" s="1240"/>
      <c r="AK102" s="1240"/>
      <c r="AL102" s="1240"/>
      <c r="AM102" s="1240"/>
      <c r="AN102" s="1240"/>
      <c r="AO102" s="1240"/>
    </row>
    <row r="103" spans="1:41">
      <c r="A103" s="1240"/>
      <c r="B103" s="1240"/>
      <c r="C103" s="1240"/>
      <c r="D103" s="1240"/>
      <c r="E103" s="1240"/>
      <c r="F103" s="1240"/>
      <c r="G103" s="1240"/>
      <c r="H103" s="1240"/>
      <c r="I103" s="1240"/>
      <c r="J103" s="1240"/>
      <c r="K103" s="1240"/>
      <c r="L103" s="1240"/>
      <c r="M103" s="1240"/>
      <c r="N103" s="1240"/>
      <c r="O103" s="1240"/>
      <c r="P103" s="1240"/>
      <c r="Q103" s="1240"/>
      <c r="R103" s="1240"/>
      <c r="S103" s="1240"/>
      <c r="T103" s="1240"/>
      <c r="U103" s="1240"/>
      <c r="V103" s="1240"/>
      <c r="W103" s="1240"/>
      <c r="X103" s="1240"/>
      <c r="Y103" s="1240"/>
      <c r="Z103" s="1240"/>
      <c r="AA103" s="1240"/>
      <c r="AB103" s="1240"/>
      <c r="AC103" s="1240"/>
      <c r="AD103" s="1240"/>
      <c r="AE103" s="1240"/>
      <c r="AF103" s="1240"/>
      <c r="AG103" s="1240"/>
      <c r="AH103" s="1240"/>
      <c r="AI103" s="1240"/>
      <c r="AJ103" s="1240"/>
      <c r="AK103" s="1240"/>
      <c r="AL103" s="1240"/>
      <c r="AM103" s="1240"/>
      <c r="AN103" s="1240"/>
      <c r="AO103" s="1240"/>
    </row>
    <row r="104" spans="1:41">
      <c r="A104" s="1240"/>
      <c r="B104" s="1240"/>
      <c r="C104" s="1240"/>
      <c r="D104" s="1240"/>
      <c r="E104" s="1240"/>
      <c r="F104" s="1240"/>
      <c r="G104" s="1240"/>
      <c r="H104" s="1240"/>
      <c r="I104" s="1240"/>
      <c r="J104" s="1240"/>
      <c r="K104" s="1240"/>
      <c r="L104" s="1240"/>
      <c r="M104" s="1240"/>
      <c r="N104" s="1240"/>
      <c r="O104" s="1240"/>
      <c r="P104" s="1240"/>
      <c r="Q104" s="1240"/>
      <c r="R104" s="1240"/>
      <c r="S104" s="1240"/>
      <c r="T104" s="1240"/>
      <c r="U104" s="1240"/>
      <c r="V104" s="1240"/>
      <c r="W104" s="1240"/>
      <c r="X104" s="1240"/>
      <c r="Y104" s="1240"/>
      <c r="Z104" s="1240"/>
      <c r="AA104" s="1240"/>
      <c r="AB104" s="1240"/>
      <c r="AC104" s="1240"/>
      <c r="AD104" s="1240"/>
      <c r="AE104" s="1240"/>
      <c r="AF104" s="1240"/>
      <c r="AG104" s="1240"/>
      <c r="AH104" s="1240"/>
      <c r="AI104" s="1240"/>
      <c r="AJ104" s="1240"/>
      <c r="AK104" s="1240"/>
      <c r="AL104" s="1240"/>
      <c r="AM104" s="1240"/>
      <c r="AN104" s="1240"/>
      <c r="AO104" s="1240"/>
    </row>
    <row r="105" spans="1:41">
      <c r="A105" s="1240"/>
      <c r="B105" s="1240"/>
      <c r="C105" s="1240"/>
      <c r="D105" s="1240"/>
      <c r="E105" s="1240"/>
      <c r="F105" s="1240"/>
      <c r="G105" s="1240"/>
      <c r="H105" s="1240"/>
      <c r="I105" s="1240"/>
      <c r="J105" s="1240"/>
      <c r="K105" s="1240"/>
      <c r="L105" s="1240"/>
      <c r="M105" s="1240"/>
      <c r="N105" s="1240"/>
      <c r="O105" s="1240"/>
      <c r="P105" s="1240"/>
      <c r="Q105" s="1240"/>
      <c r="R105" s="1240"/>
      <c r="S105" s="1240"/>
      <c r="T105" s="1240"/>
      <c r="U105" s="1240"/>
      <c r="V105" s="1240"/>
      <c r="W105" s="1240"/>
      <c r="X105" s="1240"/>
      <c r="Y105" s="1240"/>
      <c r="Z105" s="1240"/>
      <c r="AA105" s="1240"/>
      <c r="AB105" s="1240"/>
      <c r="AC105" s="1240"/>
      <c r="AD105" s="1240"/>
      <c r="AE105" s="1240"/>
      <c r="AF105" s="1240"/>
      <c r="AG105" s="1240"/>
      <c r="AH105" s="1240"/>
      <c r="AI105" s="1240"/>
      <c r="AJ105" s="1240"/>
      <c r="AK105" s="1240"/>
      <c r="AL105" s="1240"/>
      <c r="AM105" s="1240"/>
      <c r="AN105" s="1240"/>
      <c r="AO105" s="1240"/>
    </row>
    <row r="106" spans="1:41">
      <c r="A106" s="1240"/>
      <c r="B106" s="1240"/>
      <c r="C106" s="1240"/>
      <c r="D106" s="1240"/>
      <c r="E106" s="1240"/>
      <c r="F106" s="1240"/>
      <c r="G106" s="1240"/>
      <c r="H106" s="1240"/>
      <c r="I106" s="1240"/>
      <c r="J106" s="1240"/>
      <c r="K106" s="1240"/>
      <c r="L106" s="1240"/>
      <c r="M106" s="1240"/>
      <c r="N106" s="1240"/>
      <c r="O106" s="1240"/>
      <c r="P106" s="1240"/>
      <c r="Q106" s="1240"/>
      <c r="R106" s="1240"/>
      <c r="S106" s="1240"/>
      <c r="T106" s="1240"/>
      <c r="U106" s="1240"/>
      <c r="V106" s="1240"/>
      <c r="W106" s="1240"/>
      <c r="X106" s="1240"/>
      <c r="Y106" s="1240"/>
      <c r="Z106" s="1240"/>
      <c r="AA106" s="1240"/>
      <c r="AB106" s="1240"/>
      <c r="AC106" s="1240"/>
      <c r="AD106" s="1240"/>
      <c r="AE106" s="1240"/>
      <c r="AF106" s="1240"/>
      <c r="AG106" s="1240"/>
      <c r="AH106" s="1240"/>
      <c r="AI106" s="1240"/>
      <c r="AJ106" s="1240"/>
      <c r="AK106" s="1240"/>
      <c r="AL106" s="1240"/>
      <c r="AM106" s="1240"/>
      <c r="AN106" s="1240"/>
      <c r="AO106" s="1240"/>
    </row>
    <row r="107" spans="1:41">
      <c r="A107" s="1240"/>
      <c r="B107" s="1240"/>
      <c r="C107" s="1240"/>
      <c r="D107" s="1240"/>
      <c r="E107" s="1240"/>
      <c r="F107" s="1240"/>
      <c r="G107" s="1240"/>
      <c r="H107" s="1240"/>
      <c r="I107" s="1240"/>
      <c r="J107" s="1240"/>
      <c r="K107" s="1240"/>
      <c r="L107" s="1240"/>
      <c r="M107" s="1240"/>
      <c r="N107" s="1240"/>
      <c r="O107" s="1240"/>
      <c r="P107" s="1240"/>
      <c r="Q107" s="1240"/>
      <c r="R107" s="1240"/>
      <c r="S107" s="1240"/>
      <c r="T107" s="1240"/>
      <c r="U107" s="1240"/>
      <c r="V107" s="1240"/>
      <c r="W107" s="1240"/>
      <c r="X107" s="1240"/>
      <c r="Y107" s="1240"/>
      <c r="Z107" s="1240"/>
      <c r="AA107" s="1240"/>
      <c r="AB107" s="1240"/>
      <c r="AC107" s="1240"/>
      <c r="AD107" s="1240"/>
      <c r="AE107" s="1240"/>
      <c r="AF107" s="1240"/>
      <c r="AG107" s="1240"/>
      <c r="AH107" s="1240"/>
      <c r="AI107" s="1240"/>
      <c r="AJ107" s="1240"/>
      <c r="AK107" s="1240"/>
      <c r="AL107" s="1240"/>
      <c r="AM107" s="1240"/>
      <c r="AN107" s="1240"/>
      <c r="AO107" s="1240"/>
    </row>
    <row r="108" spans="1:41">
      <c r="A108" s="1240"/>
      <c r="B108" s="1240"/>
      <c r="C108" s="1240"/>
      <c r="D108" s="1240"/>
      <c r="E108" s="1240"/>
      <c r="F108" s="1240"/>
      <c r="G108" s="1240"/>
      <c r="H108" s="1240"/>
      <c r="I108" s="1240"/>
      <c r="J108" s="1240"/>
      <c r="K108" s="1240"/>
      <c r="L108" s="1240"/>
      <c r="M108" s="1240"/>
      <c r="N108" s="1240"/>
      <c r="O108" s="1240"/>
      <c r="P108" s="1240"/>
      <c r="Q108" s="1240"/>
      <c r="R108" s="1240"/>
      <c r="S108" s="1240"/>
      <c r="T108" s="1240"/>
      <c r="U108" s="1240"/>
      <c r="V108" s="1240"/>
      <c r="W108" s="1240"/>
      <c r="X108" s="1240"/>
      <c r="Y108" s="1240"/>
      <c r="Z108" s="1240"/>
      <c r="AA108" s="1240"/>
      <c r="AB108" s="1240"/>
      <c r="AC108" s="1240"/>
      <c r="AD108" s="1240"/>
      <c r="AE108" s="1240"/>
      <c r="AF108" s="1240"/>
      <c r="AG108" s="1240"/>
      <c r="AH108" s="1240"/>
      <c r="AI108" s="1240"/>
      <c r="AJ108" s="1240"/>
      <c r="AK108" s="1240"/>
      <c r="AL108" s="1240"/>
      <c r="AM108" s="1240"/>
      <c r="AN108" s="1240"/>
      <c r="AO108" s="1240"/>
    </row>
    <row r="109" spans="1:41">
      <c r="A109" s="1240"/>
      <c r="B109" s="1240"/>
      <c r="C109" s="1240"/>
      <c r="D109" s="1240"/>
      <c r="E109" s="1240"/>
      <c r="F109" s="1240"/>
      <c r="G109" s="1240"/>
      <c r="H109" s="1240"/>
      <c r="I109" s="1240"/>
      <c r="J109" s="1240"/>
      <c r="K109" s="1240"/>
      <c r="L109" s="1240"/>
      <c r="M109" s="1240"/>
      <c r="N109" s="1240"/>
      <c r="O109" s="1240"/>
      <c r="P109" s="1240"/>
      <c r="Q109" s="1240"/>
      <c r="R109" s="1240"/>
      <c r="S109" s="1240"/>
      <c r="T109" s="1240"/>
      <c r="U109" s="1240"/>
      <c r="V109" s="1240"/>
      <c r="W109" s="1240"/>
      <c r="X109" s="1240"/>
      <c r="Y109" s="1240"/>
      <c r="Z109" s="1240"/>
      <c r="AA109" s="1240"/>
      <c r="AB109" s="1240"/>
      <c r="AC109" s="1240"/>
      <c r="AD109" s="1240"/>
      <c r="AE109" s="1240"/>
      <c r="AF109" s="1240"/>
      <c r="AG109" s="1240"/>
      <c r="AH109" s="1240"/>
      <c r="AI109" s="1240"/>
      <c r="AJ109" s="1240"/>
      <c r="AK109" s="1240"/>
      <c r="AL109" s="1240"/>
      <c r="AM109" s="1240"/>
      <c r="AN109" s="1240"/>
      <c r="AO109" s="1240"/>
    </row>
    <row r="110" spans="1:41">
      <c r="A110" s="1240"/>
      <c r="B110" s="1240"/>
      <c r="C110" s="1240"/>
      <c r="D110" s="1240"/>
      <c r="E110" s="1240"/>
      <c r="F110" s="1240"/>
      <c r="G110" s="1240"/>
      <c r="H110" s="1240"/>
      <c r="I110" s="1240"/>
      <c r="J110" s="1240"/>
      <c r="K110" s="1240"/>
      <c r="L110" s="1240"/>
      <c r="M110" s="1240"/>
      <c r="N110" s="1240"/>
      <c r="O110" s="1240"/>
      <c r="P110" s="1240"/>
      <c r="Q110" s="1240"/>
      <c r="R110" s="1240"/>
      <c r="S110" s="1240"/>
      <c r="T110" s="1240"/>
      <c r="U110" s="1240"/>
      <c r="V110" s="1240"/>
      <c r="W110" s="1240"/>
      <c r="X110" s="1240"/>
      <c r="Y110" s="1240"/>
      <c r="Z110" s="1240"/>
      <c r="AA110" s="1240"/>
      <c r="AB110" s="1240"/>
      <c r="AC110" s="1240"/>
      <c r="AD110" s="1240"/>
      <c r="AE110" s="1240"/>
      <c r="AF110" s="1240"/>
      <c r="AG110" s="1240"/>
      <c r="AH110" s="1240"/>
      <c r="AI110" s="1240"/>
      <c r="AJ110" s="1240"/>
      <c r="AK110" s="1240"/>
      <c r="AL110" s="1240"/>
      <c r="AM110" s="1240"/>
      <c r="AN110" s="1240"/>
      <c r="AO110" s="1240"/>
    </row>
    <row r="111" spans="1:41">
      <c r="A111" s="1240"/>
      <c r="B111" s="1240"/>
      <c r="C111" s="1240"/>
      <c r="D111" s="1240"/>
      <c r="E111" s="1240"/>
      <c r="F111" s="1240"/>
      <c r="G111" s="1240"/>
      <c r="H111" s="1240"/>
      <c r="I111" s="1240"/>
      <c r="J111" s="1240"/>
      <c r="K111" s="1240"/>
      <c r="L111" s="1240"/>
      <c r="M111" s="1240"/>
      <c r="N111" s="1240"/>
      <c r="O111" s="1240"/>
      <c r="P111" s="1240"/>
      <c r="Q111" s="1240"/>
      <c r="R111" s="1240"/>
      <c r="S111" s="1240"/>
      <c r="T111" s="1240"/>
      <c r="U111" s="1240"/>
      <c r="V111" s="1240"/>
      <c r="W111" s="1240"/>
      <c r="X111" s="1240"/>
      <c r="Y111" s="1240"/>
      <c r="Z111" s="1240"/>
      <c r="AA111" s="1240"/>
      <c r="AB111" s="1240"/>
      <c r="AC111" s="1240"/>
      <c r="AD111" s="1240"/>
      <c r="AE111" s="1240"/>
      <c r="AF111" s="1240"/>
      <c r="AG111" s="1240"/>
      <c r="AH111" s="1240"/>
      <c r="AI111" s="1240"/>
      <c r="AJ111" s="1240"/>
      <c r="AK111" s="1240"/>
      <c r="AL111" s="1240"/>
      <c r="AM111" s="1240"/>
      <c r="AN111" s="1240"/>
      <c r="AO111" s="1240"/>
    </row>
    <row r="112" spans="1:41">
      <c r="A112" s="1240"/>
      <c r="B112" s="1240"/>
      <c r="C112" s="1240"/>
      <c r="D112" s="1240"/>
      <c r="E112" s="1240"/>
      <c r="F112" s="1240"/>
      <c r="G112" s="1240"/>
      <c r="H112" s="1240"/>
      <c r="I112" s="1240"/>
      <c r="J112" s="1240"/>
      <c r="K112" s="1240"/>
      <c r="L112" s="1240"/>
      <c r="M112" s="1240"/>
      <c r="N112" s="1240"/>
      <c r="O112" s="1240"/>
      <c r="P112" s="1240"/>
      <c r="Q112" s="1240"/>
      <c r="R112" s="1240"/>
      <c r="S112" s="1240"/>
      <c r="T112" s="1240"/>
      <c r="U112" s="1240"/>
      <c r="V112" s="1240"/>
      <c r="W112" s="1240"/>
      <c r="X112" s="1240"/>
      <c r="Y112" s="1240"/>
      <c r="Z112" s="1240"/>
      <c r="AA112" s="1240"/>
      <c r="AB112" s="1240"/>
      <c r="AC112" s="1240"/>
      <c r="AD112" s="1240"/>
      <c r="AE112" s="1240"/>
      <c r="AF112" s="1240"/>
      <c r="AG112" s="1240"/>
      <c r="AH112" s="1240"/>
      <c r="AI112" s="1240"/>
      <c r="AJ112" s="1240"/>
      <c r="AK112" s="1240"/>
      <c r="AL112" s="1240"/>
      <c r="AM112" s="1240"/>
      <c r="AN112" s="1240"/>
      <c r="AO112" s="1240"/>
    </row>
    <row r="113" spans="1:41">
      <c r="A113" s="1240"/>
      <c r="B113" s="1240"/>
      <c r="C113" s="1240"/>
      <c r="D113" s="1240"/>
      <c r="E113" s="1240"/>
      <c r="F113" s="1240"/>
      <c r="G113" s="1240"/>
      <c r="H113" s="1240"/>
      <c r="I113" s="1240"/>
      <c r="J113" s="1240"/>
      <c r="K113" s="1240"/>
      <c r="L113" s="1240"/>
      <c r="M113" s="1240"/>
      <c r="N113" s="1240"/>
      <c r="O113" s="1240"/>
      <c r="P113" s="1240"/>
      <c r="Q113" s="1240"/>
      <c r="R113" s="1240"/>
      <c r="S113" s="1240"/>
      <c r="T113" s="1240"/>
      <c r="U113" s="1240"/>
      <c r="V113" s="1240"/>
      <c r="W113" s="1240"/>
      <c r="X113" s="1240"/>
      <c r="Y113" s="1240"/>
      <c r="Z113" s="1240"/>
      <c r="AA113" s="1240"/>
      <c r="AB113" s="1240"/>
      <c r="AC113" s="1240"/>
      <c r="AD113" s="1240"/>
      <c r="AE113" s="1240"/>
      <c r="AF113" s="1240"/>
      <c r="AG113" s="1240"/>
      <c r="AH113" s="1240"/>
      <c r="AI113" s="1240"/>
      <c r="AJ113" s="1240"/>
      <c r="AK113" s="1240"/>
      <c r="AL113" s="1240"/>
      <c r="AM113" s="1240"/>
      <c r="AN113" s="1240"/>
      <c r="AO113" s="1240"/>
    </row>
    <row r="114" spans="1:41">
      <c r="A114" s="1240"/>
      <c r="B114" s="1240"/>
      <c r="C114" s="1240"/>
      <c r="D114" s="1240"/>
      <c r="E114" s="1240"/>
      <c r="F114" s="1240"/>
      <c r="G114" s="1240"/>
      <c r="H114" s="1240"/>
      <c r="I114" s="1240"/>
      <c r="J114" s="1240"/>
      <c r="K114" s="1240"/>
      <c r="L114" s="1240"/>
      <c r="M114" s="1240"/>
      <c r="N114" s="1240"/>
      <c r="O114" s="1240"/>
      <c r="P114" s="1240"/>
      <c r="Q114" s="1240"/>
      <c r="R114" s="1240"/>
      <c r="S114" s="1240"/>
      <c r="T114" s="1240"/>
      <c r="U114" s="1240"/>
      <c r="V114" s="1240"/>
      <c r="W114" s="1240"/>
      <c r="X114" s="1240"/>
      <c r="Y114" s="1240"/>
      <c r="Z114" s="1240"/>
      <c r="AA114" s="1240"/>
      <c r="AB114" s="1240"/>
      <c r="AC114" s="1240"/>
      <c r="AD114" s="1240"/>
      <c r="AE114" s="1240"/>
      <c r="AF114" s="1240"/>
      <c r="AG114" s="1240"/>
      <c r="AH114" s="1240"/>
      <c r="AI114" s="1240"/>
      <c r="AJ114" s="1240"/>
      <c r="AK114" s="1240"/>
      <c r="AL114" s="1240"/>
      <c r="AM114" s="1240"/>
      <c r="AN114" s="1240"/>
      <c r="AO114" s="1240"/>
    </row>
    <row r="115" spans="1:41">
      <c r="A115" s="1240"/>
      <c r="B115" s="1240"/>
      <c r="C115" s="1240"/>
      <c r="D115" s="1240"/>
      <c r="E115" s="1240"/>
      <c r="F115" s="1240"/>
      <c r="G115" s="1240"/>
      <c r="H115" s="1240"/>
      <c r="I115" s="1240"/>
      <c r="J115" s="1240"/>
      <c r="K115" s="1240"/>
      <c r="L115" s="1240"/>
      <c r="M115" s="1240"/>
      <c r="N115" s="1240"/>
      <c r="O115" s="1240"/>
      <c r="P115" s="1240"/>
      <c r="Q115" s="1240"/>
      <c r="R115" s="1240"/>
      <c r="S115" s="1240"/>
      <c r="T115" s="1240"/>
      <c r="U115" s="1240"/>
      <c r="V115" s="1240"/>
      <c r="W115" s="1240"/>
      <c r="X115" s="1240"/>
      <c r="Y115" s="1240"/>
      <c r="Z115" s="1240"/>
      <c r="AA115" s="1240"/>
      <c r="AB115" s="1240"/>
      <c r="AC115" s="1240"/>
      <c r="AD115" s="1240"/>
      <c r="AE115" s="1240"/>
      <c r="AF115" s="1240"/>
      <c r="AG115" s="1240"/>
      <c r="AH115" s="1240"/>
      <c r="AI115" s="1240"/>
      <c r="AJ115" s="1240"/>
      <c r="AK115" s="1240"/>
      <c r="AL115" s="1240"/>
      <c r="AM115" s="1240"/>
      <c r="AN115" s="1240"/>
      <c r="AO115" s="1240"/>
    </row>
    <row r="116" spans="1:41">
      <c r="A116" s="1240"/>
      <c r="B116" s="1240"/>
      <c r="C116" s="1240"/>
      <c r="D116" s="1240"/>
      <c r="E116" s="1240"/>
      <c r="F116" s="1240"/>
      <c r="G116" s="1240"/>
      <c r="H116" s="1240"/>
      <c r="I116" s="1240"/>
      <c r="J116" s="1240"/>
      <c r="K116" s="1240"/>
      <c r="L116" s="1240"/>
      <c r="M116" s="1240"/>
      <c r="N116" s="1240"/>
      <c r="O116" s="1240"/>
      <c r="P116" s="1240"/>
      <c r="Q116" s="1240"/>
      <c r="R116" s="1240"/>
      <c r="S116" s="1240"/>
      <c r="T116" s="1240"/>
      <c r="U116" s="1240"/>
      <c r="V116" s="1240"/>
      <c r="W116" s="1240"/>
      <c r="X116" s="1240"/>
      <c r="Y116" s="1240"/>
      <c r="Z116" s="1240"/>
      <c r="AA116" s="1240"/>
      <c r="AB116" s="1240"/>
      <c r="AC116" s="1240"/>
      <c r="AD116" s="1240"/>
      <c r="AE116" s="1240"/>
      <c r="AF116" s="1240"/>
      <c r="AG116" s="1240"/>
      <c r="AH116" s="1240"/>
      <c r="AI116" s="1240"/>
      <c r="AJ116" s="1240"/>
      <c r="AK116" s="1240"/>
      <c r="AL116" s="1240"/>
      <c r="AM116" s="1240"/>
      <c r="AN116" s="1240"/>
      <c r="AO116" s="1240"/>
    </row>
    <row r="117" spans="1:41">
      <c r="A117" s="1240"/>
      <c r="B117" s="1240"/>
      <c r="C117" s="1240"/>
      <c r="D117" s="1240"/>
      <c r="E117" s="1240"/>
      <c r="F117" s="1240"/>
      <c r="G117" s="1240"/>
      <c r="H117" s="1240"/>
      <c r="I117" s="1240"/>
      <c r="J117" s="1240"/>
      <c r="K117" s="1240"/>
      <c r="L117" s="1240"/>
      <c r="M117" s="1240"/>
      <c r="N117" s="1240"/>
      <c r="O117" s="1240"/>
      <c r="P117" s="1240"/>
      <c r="Q117" s="1240"/>
      <c r="R117" s="1240"/>
      <c r="S117" s="1240"/>
      <c r="T117" s="1240"/>
      <c r="U117" s="1240"/>
      <c r="V117" s="1240"/>
      <c r="W117" s="1240"/>
      <c r="X117" s="1240"/>
      <c r="Y117" s="1240"/>
      <c r="Z117" s="1240"/>
      <c r="AA117" s="1240"/>
      <c r="AB117" s="1240"/>
      <c r="AC117" s="1240"/>
      <c r="AD117" s="1240"/>
      <c r="AE117" s="1240"/>
      <c r="AF117" s="1240"/>
      <c r="AG117" s="1240"/>
      <c r="AH117" s="1240"/>
      <c r="AI117" s="1240"/>
      <c r="AJ117" s="1240"/>
      <c r="AK117" s="1240"/>
      <c r="AL117" s="1240"/>
      <c r="AM117" s="1240"/>
      <c r="AN117" s="1240"/>
      <c r="AO117" s="1240"/>
    </row>
    <row r="118" spans="1:41">
      <c r="A118" s="1240"/>
      <c r="B118" s="1240"/>
      <c r="C118" s="1240"/>
      <c r="D118" s="1240"/>
      <c r="E118" s="1240"/>
      <c r="F118" s="1240"/>
      <c r="G118" s="1240"/>
      <c r="H118" s="1240"/>
      <c r="I118" s="1240"/>
      <c r="J118" s="1240"/>
      <c r="K118" s="1240"/>
      <c r="L118" s="1240"/>
      <c r="M118" s="1240"/>
      <c r="N118" s="1240"/>
      <c r="O118" s="1240"/>
      <c r="P118" s="1240"/>
      <c r="Q118" s="1240"/>
      <c r="R118" s="1240"/>
      <c r="S118" s="1240"/>
      <c r="T118" s="1240"/>
      <c r="U118" s="1240"/>
      <c r="V118" s="1240"/>
      <c r="W118" s="1240"/>
      <c r="X118" s="1240"/>
      <c r="Y118" s="1240"/>
      <c r="Z118" s="1240"/>
      <c r="AA118" s="1240"/>
      <c r="AB118" s="1240"/>
      <c r="AC118" s="1240"/>
      <c r="AD118" s="1240"/>
      <c r="AE118" s="1240"/>
      <c r="AF118" s="1240"/>
      <c r="AG118" s="1240"/>
      <c r="AH118" s="1240"/>
      <c r="AI118" s="1240"/>
      <c r="AJ118" s="1240"/>
      <c r="AK118" s="1240"/>
      <c r="AL118" s="1240"/>
      <c r="AM118" s="1240"/>
      <c r="AN118" s="1240"/>
      <c r="AO118" s="1240"/>
    </row>
    <row r="119" spans="1:41">
      <c r="A119" s="1240"/>
      <c r="B119" s="1240"/>
      <c r="C119" s="1240"/>
      <c r="D119" s="1240"/>
      <c r="E119" s="1240"/>
      <c r="F119" s="1240"/>
      <c r="G119" s="1240"/>
      <c r="H119" s="1240"/>
      <c r="I119" s="1240"/>
      <c r="J119" s="1240"/>
      <c r="K119" s="1240"/>
      <c r="L119" s="1240"/>
      <c r="M119" s="1240"/>
      <c r="N119" s="1240"/>
      <c r="O119" s="1240"/>
      <c r="P119" s="1240"/>
      <c r="Q119" s="1240"/>
      <c r="R119" s="1240"/>
      <c r="S119" s="1240"/>
      <c r="T119" s="1240"/>
      <c r="U119" s="1240"/>
      <c r="V119" s="1240"/>
      <c r="W119" s="1240"/>
      <c r="X119" s="1240"/>
      <c r="Y119" s="1240"/>
      <c r="Z119" s="1240"/>
      <c r="AA119" s="1240"/>
      <c r="AB119" s="1240"/>
      <c r="AC119" s="1240"/>
      <c r="AD119" s="1240"/>
      <c r="AE119" s="1240"/>
      <c r="AF119" s="1240"/>
      <c r="AG119" s="1240"/>
      <c r="AH119" s="1240"/>
      <c r="AI119" s="1240"/>
      <c r="AJ119" s="1240"/>
      <c r="AK119" s="1240"/>
      <c r="AL119" s="1240"/>
      <c r="AM119" s="1240"/>
      <c r="AN119" s="1240"/>
      <c r="AO119" s="1240"/>
    </row>
    <row r="120" spans="1:41">
      <c r="A120" s="1240"/>
      <c r="B120" s="1240"/>
      <c r="C120" s="1240"/>
      <c r="D120" s="1240"/>
      <c r="E120" s="1240"/>
      <c r="F120" s="1240"/>
      <c r="G120" s="1240"/>
      <c r="H120" s="1240"/>
      <c r="I120" s="1240"/>
      <c r="J120" s="1240"/>
      <c r="K120" s="1240"/>
      <c r="L120" s="1240"/>
      <c r="M120" s="1240"/>
      <c r="N120" s="1240"/>
      <c r="O120" s="1240"/>
      <c r="P120" s="1240"/>
      <c r="Q120" s="1240"/>
      <c r="R120" s="1240"/>
      <c r="S120" s="1240"/>
      <c r="T120" s="1240"/>
      <c r="U120" s="1240"/>
      <c r="V120" s="1240"/>
      <c r="W120" s="1240"/>
      <c r="X120" s="1240"/>
      <c r="Y120" s="1240"/>
      <c r="Z120" s="1240"/>
      <c r="AA120" s="1240"/>
      <c r="AB120" s="1240"/>
      <c r="AC120" s="1240"/>
      <c r="AD120" s="1240"/>
      <c r="AE120" s="1240"/>
      <c r="AF120" s="1240"/>
      <c r="AG120" s="1240"/>
      <c r="AH120" s="1240"/>
      <c r="AI120" s="1240"/>
      <c r="AJ120" s="1240"/>
      <c r="AK120" s="1240"/>
      <c r="AL120" s="1240"/>
      <c r="AM120" s="1240"/>
      <c r="AN120" s="1240"/>
      <c r="AO120" s="1240"/>
    </row>
    <row r="121" spans="1:41">
      <c r="A121" s="1240"/>
      <c r="B121" s="1240"/>
      <c r="C121" s="1240"/>
      <c r="D121" s="1240"/>
      <c r="E121" s="1240"/>
      <c r="F121" s="1240"/>
      <c r="G121" s="1240"/>
      <c r="H121" s="1240"/>
      <c r="I121" s="1240"/>
      <c r="J121" s="1240"/>
      <c r="K121" s="1240"/>
      <c r="L121" s="1240"/>
      <c r="M121" s="1240"/>
      <c r="N121" s="1240"/>
      <c r="O121" s="1240"/>
      <c r="P121" s="1240"/>
      <c r="Q121" s="1240"/>
      <c r="R121" s="1240"/>
      <c r="S121" s="1240"/>
      <c r="T121" s="1240"/>
      <c r="U121" s="1240"/>
      <c r="V121" s="1240"/>
      <c r="W121" s="1240"/>
      <c r="X121" s="1240"/>
      <c r="Y121" s="1240"/>
      <c r="Z121" s="1240"/>
      <c r="AA121" s="1240"/>
      <c r="AB121" s="1240"/>
      <c r="AC121" s="1240"/>
      <c r="AD121" s="1240"/>
      <c r="AE121" s="1240"/>
      <c r="AF121" s="1240"/>
      <c r="AG121" s="1240"/>
      <c r="AH121" s="1240"/>
      <c r="AI121" s="1240"/>
      <c r="AJ121" s="1240"/>
      <c r="AK121" s="1240"/>
      <c r="AL121" s="1240"/>
      <c r="AM121" s="1240"/>
      <c r="AN121" s="1240"/>
      <c r="AO121" s="1240"/>
    </row>
    <row r="122" spans="1:41">
      <c r="A122" s="1240"/>
      <c r="B122" s="1240"/>
      <c r="C122" s="1240"/>
      <c r="D122" s="1240"/>
      <c r="E122" s="1240"/>
      <c r="F122" s="1240"/>
      <c r="G122" s="1240"/>
      <c r="H122" s="1240"/>
      <c r="I122" s="1240"/>
      <c r="J122" s="1240"/>
      <c r="K122" s="1240"/>
      <c r="L122" s="1240"/>
      <c r="M122" s="1240"/>
      <c r="N122" s="1240"/>
      <c r="O122" s="1240"/>
      <c r="P122" s="1240"/>
      <c r="Q122" s="1240"/>
      <c r="R122" s="1240"/>
      <c r="S122" s="1240"/>
      <c r="T122" s="1240"/>
      <c r="U122" s="1240"/>
      <c r="V122" s="1240"/>
      <c r="W122" s="1240"/>
      <c r="X122" s="1240"/>
      <c r="Y122" s="1240"/>
      <c r="Z122" s="1240"/>
      <c r="AA122" s="1240"/>
      <c r="AB122" s="1240"/>
      <c r="AC122" s="1240"/>
      <c r="AD122" s="1240"/>
      <c r="AE122" s="1240"/>
      <c r="AF122" s="1240"/>
      <c r="AG122" s="1240"/>
      <c r="AH122" s="1240"/>
      <c r="AI122" s="1240"/>
      <c r="AJ122" s="1240"/>
      <c r="AK122" s="1240"/>
      <c r="AL122" s="1240"/>
      <c r="AM122" s="1240"/>
      <c r="AN122" s="1240"/>
      <c r="AO122" s="1240"/>
    </row>
    <row r="123" spans="1:41">
      <c r="A123" s="1240"/>
      <c r="B123" s="1240"/>
      <c r="C123" s="1240"/>
      <c r="D123" s="1240"/>
      <c r="E123" s="1240"/>
      <c r="F123" s="1240"/>
      <c r="G123" s="1240"/>
      <c r="H123" s="1240"/>
      <c r="I123" s="1240"/>
      <c r="J123" s="1240"/>
      <c r="K123" s="1240"/>
      <c r="L123" s="1240"/>
      <c r="M123" s="1240"/>
      <c r="N123" s="1240"/>
      <c r="O123" s="1240"/>
      <c r="P123" s="1240"/>
      <c r="Q123" s="1240"/>
      <c r="R123" s="1240"/>
      <c r="S123" s="1240"/>
      <c r="T123" s="1240"/>
      <c r="U123" s="1240"/>
      <c r="V123" s="1240"/>
      <c r="W123" s="1240"/>
      <c r="X123" s="1240"/>
      <c r="Y123" s="1240"/>
      <c r="Z123" s="1240"/>
      <c r="AA123" s="1240"/>
      <c r="AB123" s="1240"/>
      <c r="AC123" s="1240"/>
      <c r="AD123" s="1240"/>
      <c r="AE123" s="1240"/>
      <c r="AF123" s="1240"/>
      <c r="AG123" s="1240"/>
      <c r="AH123" s="1240"/>
      <c r="AI123" s="1240"/>
      <c r="AJ123" s="1240"/>
      <c r="AK123" s="1240"/>
      <c r="AL123" s="1240"/>
      <c r="AM123" s="1240"/>
      <c r="AN123" s="1240"/>
      <c r="AO123" s="1240"/>
    </row>
    <row r="124" spans="1:41">
      <c r="A124" s="1240"/>
      <c r="B124" s="1240"/>
      <c r="C124" s="1240"/>
      <c r="D124" s="1240"/>
      <c r="E124" s="1240"/>
      <c r="F124" s="1240"/>
      <c r="G124" s="1240"/>
      <c r="H124" s="1240"/>
      <c r="I124" s="1240"/>
      <c r="J124" s="1240"/>
      <c r="K124" s="1240"/>
      <c r="L124" s="1240"/>
      <c r="M124" s="1240"/>
      <c r="N124" s="1240"/>
      <c r="O124" s="1240"/>
      <c r="P124" s="1240"/>
      <c r="Q124" s="1240"/>
      <c r="R124" s="1240"/>
      <c r="S124" s="1240"/>
      <c r="T124" s="1240"/>
      <c r="U124" s="1240"/>
      <c r="V124" s="1240"/>
      <c r="W124" s="1240"/>
      <c r="X124" s="1240"/>
      <c r="Y124" s="1240"/>
      <c r="Z124" s="1240"/>
      <c r="AA124" s="1240"/>
      <c r="AB124" s="1240"/>
      <c r="AC124" s="1240"/>
      <c r="AD124" s="1240"/>
      <c r="AE124" s="1240"/>
      <c r="AF124" s="1240"/>
      <c r="AG124" s="1240"/>
      <c r="AH124" s="1240"/>
      <c r="AI124" s="1240"/>
      <c r="AJ124" s="1240"/>
      <c r="AK124" s="1240"/>
      <c r="AL124" s="1240"/>
      <c r="AM124" s="1240"/>
      <c r="AN124" s="1240"/>
      <c r="AO124" s="1240"/>
    </row>
  </sheetData>
  <pageMargins left="0.7" right="0.7" top="0.75" bottom="0.75" header="0.3" footer="0.3"/>
  <pageSetup paperSize="1" scale="52" orientation="portrait"/>
  <headerFooter/>
  <colBreaks count="2" manualBreakCount="2">
    <brk id="5" max="1048575" man="1"/>
    <brk id="10" max="1048575" man="1"/>
  </colBreak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Hoja19">
    <tabColor theme="4"/>
  </sheetPr>
  <dimension ref="A1:G38"/>
  <sheetViews>
    <sheetView view="pageBreakPreview" zoomScaleNormal="70" topLeftCell="C20" workbookViewId="0">
      <selection activeCell="N11" sqref="N11"/>
    </sheetView>
  </sheetViews>
  <sheetFormatPr defaultColWidth="11.4285714285714" defaultRowHeight="15.75" outlineLevelCol="6"/>
  <cols>
    <col min="1" max="1" width="5.71428571428571" style="1312" customWidth="1"/>
    <col min="2" max="2" width="36.5714285714286" style="1312" customWidth="1"/>
    <col min="3" max="3" width="36" style="1312" customWidth="1"/>
    <col min="4" max="4" width="39.8571428571429" style="1313" customWidth="1"/>
    <col min="5" max="5" width="32" style="1313" customWidth="1"/>
    <col min="6" max="6" width="17" style="1313" customWidth="1"/>
    <col min="7" max="7" width="27.2857142857143" style="1313" customWidth="1"/>
    <col min="8" max="16384" width="11.4285714285714" style="1312"/>
  </cols>
  <sheetData>
    <row r="1" ht="30" customHeight="1" spans="1:7">
      <c r="A1" s="1314" t="s">
        <v>1202</v>
      </c>
      <c r="B1" s="1315"/>
      <c r="C1" s="1315"/>
      <c r="D1" s="1315"/>
      <c r="E1" s="1316"/>
      <c r="F1" s="1267" t="s">
        <v>60</v>
      </c>
      <c r="G1" s="1317"/>
    </row>
    <row r="2" ht="20.25" customHeight="1" spans="2:7">
      <c r="B2" s="1318" t="s">
        <v>1203</v>
      </c>
      <c r="C2" s="1319" t="s">
        <v>940</v>
      </c>
      <c r="D2" s="1319"/>
      <c r="E2" s="1319"/>
      <c r="F2" s="1320"/>
      <c r="G2" s="1317"/>
    </row>
    <row r="3" ht="58.5" customHeight="1" spans="1:6">
      <c r="A3" s="1321" t="s">
        <v>1204</v>
      </c>
      <c r="B3" s="1322"/>
      <c r="C3" s="1323" t="s">
        <v>1205</v>
      </c>
      <c r="D3" s="1323" t="s">
        <v>1206</v>
      </c>
      <c r="E3" s="1324" t="s">
        <v>1207</v>
      </c>
      <c r="F3" s="1325"/>
    </row>
    <row r="4" ht="86.25" customHeight="1" spans="1:6">
      <c r="A4" s="1326" t="s">
        <v>1208</v>
      </c>
      <c r="B4" s="1327"/>
      <c r="C4" s="1328" t="s">
        <v>1209</v>
      </c>
      <c r="D4" s="1329" t="s">
        <v>1210</v>
      </c>
      <c r="E4" s="1330" t="s">
        <v>1211</v>
      </c>
      <c r="F4" s="1331"/>
    </row>
    <row r="5" ht="87.75" customHeight="1" spans="1:6">
      <c r="A5" s="1332"/>
      <c r="B5" s="1333"/>
      <c r="C5" s="1334" t="s">
        <v>1212</v>
      </c>
      <c r="D5" s="1335" t="s">
        <v>1213</v>
      </c>
      <c r="E5" s="1336"/>
      <c r="F5" s="1337"/>
    </row>
    <row r="6" ht="33" customHeight="1" spans="3:6">
      <c r="C6" s="1338"/>
      <c r="D6" s="1338"/>
      <c r="E6" s="1337"/>
      <c r="F6" s="1337"/>
    </row>
    <row r="7" ht="54" customHeight="1" spans="1:6">
      <c r="A7" s="1339" t="s">
        <v>1214</v>
      </c>
      <c r="B7" s="1340"/>
      <c r="C7" s="1340" t="s">
        <v>1215</v>
      </c>
      <c r="D7" s="1340" t="s">
        <v>1216</v>
      </c>
      <c r="E7" s="1341" t="s">
        <v>1217</v>
      </c>
      <c r="F7" s="1331"/>
    </row>
    <row r="8" ht="51.75" customHeight="1" spans="1:6">
      <c r="A8" s="1342" t="s">
        <v>1218</v>
      </c>
      <c r="B8" s="1343"/>
      <c r="C8" s="1344" t="s">
        <v>1219</v>
      </c>
      <c r="D8" s="1344" t="s">
        <v>1220</v>
      </c>
      <c r="E8" s="1345" t="s">
        <v>1221</v>
      </c>
      <c r="F8" s="1331"/>
    </row>
    <row r="9" ht="51.75" customHeight="1" spans="1:6">
      <c r="A9" s="1262"/>
      <c r="B9" s="1346"/>
      <c r="C9" s="1328" t="s">
        <v>1222</v>
      </c>
      <c r="D9" s="1328" t="s">
        <v>1223</v>
      </c>
      <c r="E9" s="1345"/>
      <c r="F9" s="1331"/>
    </row>
    <row r="10" ht="69" customHeight="1" spans="1:6">
      <c r="A10" s="1262"/>
      <c r="B10" s="1346"/>
      <c r="C10" s="1328" t="s">
        <v>1224</v>
      </c>
      <c r="D10" s="1328" t="s">
        <v>1225</v>
      </c>
      <c r="E10" s="1345"/>
      <c r="F10" s="1331"/>
    </row>
    <row r="11" ht="39.75" customHeight="1" spans="1:6">
      <c r="A11" s="1262"/>
      <c r="B11" s="1346"/>
      <c r="C11" s="1328" t="s">
        <v>1226</v>
      </c>
      <c r="D11" s="1347" t="s">
        <v>1227</v>
      </c>
      <c r="E11" s="1345"/>
      <c r="F11" s="1331"/>
    </row>
    <row r="12" ht="69.75" customHeight="1" spans="1:6">
      <c r="A12" s="1348"/>
      <c r="B12" s="1349"/>
      <c r="C12" s="1334" t="s">
        <v>1228</v>
      </c>
      <c r="D12" s="1350" t="s">
        <v>1229</v>
      </c>
      <c r="E12" s="1351"/>
      <c r="F12" s="1331"/>
    </row>
    <row r="13" ht="23.25" customHeight="1" spans="1:6">
      <c r="A13" s="1352"/>
      <c r="B13" s="1338"/>
      <c r="C13" s="1338"/>
      <c r="D13" s="1260"/>
      <c r="E13" s="1260"/>
      <c r="F13" s="1331"/>
    </row>
    <row r="14" ht="19.5" spans="1:5">
      <c r="A14" s="1353"/>
      <c r="D14" s="1354"/>
      <c r="E14" s="1354"/>
    </row>
    <row r="15" ht="57.75" customHeight="1" spans="1:7">
      <c r="A15" s="1355" t="s">
        <v>942</v>
      </c>
      <c r="B15" s="1355" t="s">
        <v>1230</v>
      </c>
      <c r="C15" s="1355" t="s">
        <v>1231</v>
      </c>
      <c r="D15" s="1356"/>
      <c r="E15" s="1357" t="s">
        <v>1232</v>
      </c>
      <c r="F15" s="1358"/>
      <c r="G15" s="1312"/>
    </row>
    <row r="16" ht="36.75" customHeight="1" spans="1:7">
      <c r="A16" s="1359">
        <v>1</v>
      </c>
      <c r="B16" s="1360" t="s">
        <v>1233</v>
      </c>
      <c r="C16" s="1361" t="s">
        <v>1234</v>
      </c>
      <c r="D16" s="1362"/>
      <c r="E16" s="1363" t="s">
        <v>1235</v>
      </c>
      <c r="F16" s="1364"/>
      <c r="G16" s="1312"/>
    </row>
    <row r="17" ht="36.75" customHeight="1" spans="1:7">
      <c r="A17" s="1359">
        <v>2</v>
      </c>
      <c r="B17" s="1360" t="s">
        <v>1236</v>
      </c>
      <c r="C17" s="1361" t="s">
        <v>1237</v>
      </c>
      <c r="D17" s="1362"/>
      <c r="E17" s="1365"/>
      <c r="F17" s="1366"/>
      <c r="G17" s="1312"/>
    </row>
    <row r="18" ht="36.75" customHeight="1" spans="1:7">
      <c r="A18" s="1359">
        <v>3</v>
      </c>
      <c r="B18" s="1360" t="s">
        <v>1238</v>
      </c>
      <c r="C18" s="1361" t="s">
        <v>1239</v>
      </c>
      <c r="D18" s="1362"/>
      <c r="E18" s="1365"/>
      <c r="F18" s="1366"/>
      <c r="G18" s="1312"/>
    </row>
    <row r="19" ht="36.75" customHeight="1" spans="1:7">
      <c r="A19" s="1359">
        <v>4</v>
      </c>
      <c r="B19" s="1360" t="s">
        <v>1240</v>
      </c>
      <c r="C19" s="1361" t="s">
        <v>1241</v>
      </c>
      <c r="D19" s="1362"/>
      <c r="E19" s="1365"/>
      <c r="F19" s="1366"/>
      <c r="G19" s="1312"/>
    </row>
    <row r="20" ht="36.75" customHeight="1" spans="1:7">
      <c r="A20" s="1359">
        <v>5</v>
      </c>
      <c r="B20" s="1360" t="s">
        <v>1242</v>
      </c>
      <c r="C20" s="1361" t="s">
        <v>1243</v>
      </c>
      <c r="D20" s="1362"/>
      <c r="E20" s="1365"/>
      <c r="F20" s="1366"/>
      <c r="G20" s="1312"/>
    </row>
    <row r="21" ht="36.75" customHeight="1" spans="1:7">
      <c r="A21" s="1359">
        <v>6</v>
      </c>
      <c r="B21" s="1360" t="s">
        <v>1244</v>
      </c>
      <c r="C21" s="1361" t="s">
        <v>1245</v>
      </c>
      <c r="D21" s="1362"/>
      <c r="E21" s="1365"/>
      <c r="F21" s="1366"/>
      <c r="G21" s="1312"/>
    </row>
    <row r="22" ht="36.75" customHeight="1" spans="1:7">
      <c r="A22" s="1359">
        <v>7</v>
      </c>
      <c r="B22" s="1360" t="s">
        <v>1246</v>
      </c>
      <c r="C22" s="1361" t="s">
        <v>1247</v>
      </c>
      <c r="D22" s="1362"/>
      <c r="E22" s="1365"/>
      <c r="F22" s="1366"/>
      <c r="G22" s="1312"/>
    </row>
    <row r="23" ht="36.75" customHeight="1" spans="1:7">
      <c r="A23" s="1359">
        <v>8</v>
      </c>
      <c r="B23" s="1360" t="s">
        <v>1248</v>
      </c>
      <c r="C23" s="1361" t="s">
        <v>1249</v>
      </c>
      <c r="D23" s="1362"/>
      <c r="E23" s="1365"/>
      <c r="F23" s="1366"/>
      <c r="G23" s="1312"/>
    </row>
    <row r="24" ht="36.75" customHeight="1" spans="1:7">
      <c r="A24" s="1359">
        <v>9</v>
      </c>
      <c r="B24" s="1360" t="s">
        <v>1250</v>
      </c>
      <c r="C24" s="1361" t="s">
        <v>1251</v>
      </c>
      <c r="D24" s="1362"/>
      <c r="E24" s="1365"/>
      <c r="F24" s="1366"/>
      <c r="G24" s="1312"/>
    </row>
    <row r="25" ht="36.75" customHeight="1" spans="1:7">
      <c r="A25" s="1359">
        <v>10</v>
      </c>
      <c r="B25" s="1360" t="s">
        <v>1252</v>
      </c>
      <c r="C25" s="1367" t="s">
        <v>1253</v>
      </c>
      <c r="D25" s="1367"/>
      <c r="E25" s="1365"/>
      <c r="F25" s="1366"/>
      <c r="G25" s="1312"/>
    </row>
    <row r="26" ht="36.75" customHeight="1" spans="1:7">
      <c r="A26" s="1359">
        <v>11</v>
      </c>
      <c r="B26" s="1360" t="s">
        <v>1254</v>
      </c>
      <c r="C26" s="1367" t="s">
        <v>1255</v>
      </c>
      <c r="D26" s="1367"/>
      <c r="E26" s="1365"/>
      <c r="F26" s="1366"/>
      <c r="G26" s="1312"/>
    </row>
    <row r="27" ht="36.75" customHeight="1" spans="1:7">
      <c r="A27" s="1359">
        <v>12</v>
      </c>
      <c r="B27" s="1360" t="s">
        <v>1256</v>
      </c>
      <c r="C27" s="1367" t="s">
        <v>1257</v>
      </c>
      <c r="D27" s="1367"/>
      <c r="E27" s="1365"/>
      <c r="F27" s="1366"/>
      <c r="G27" s="1312"/>
    </row>
    <row r="28" ht="36.75" customHeight="1" spans="1:7">
      <c r="A28" s="1359">
        <v>13</v>
      </c>
      <c r="B28" s="1360" t="s">
        <v>1258</v>
      </c>
      <c r="C28" s="1367" t="s">
        <v>1259</v>
      </c>
      <c r="D28" s="1367"/>
      <c r="E28" s="1365"/>
      <c r="F28" s="1366"/>
      <c r="G28" s="1312"/>
    </row>
    <row r="29" ht="36.75" customHeight="1" spans="1:7">
      <c r="A29" s="1359">
        <v>14</v>
      </c>
      <c r="B29" s="1360" t="s">
        <v>1260</v>
      </c>
      <c r="C29" s="1361" t="s">
        <v>1261</v>
      </c>
      <c r="D29" s="1362"/>
      <c r="E29" s="1365"/>
      <c r="F29" s="1366"/>
      <c r="G29" s="1312"/>
    </row>
    <row r="30" ht="36.75" customHeight="1" spans="1:7">
      <c r="A30" s="1359">
        <v>15</v>
      </c>
      <c r="B30" s="1360" t="s">
        <v>1262</v>
      </c>
      <c r="C30" s="1367" t="s">
        <v>1263</v>
      </c>
      <c r="D30" s="1367"/>
      <c r="E30" s="1365"/>
      <c r="F30" s="1366"/>
      <c r="G30" s="1312"/>
    </row>
    <row r="31" ht="36.75" customHeight="1" spans="1:7">
      <c r="A31" s="1359">
        <v>16</v>
      </c>
      <c r="B31" s="1360" t="s">
        <v>1264</v>
      </c>
      <c r="C31" s="1367" t="s">
        <v>1265</v>
      </c>
      <c r="D31" s="1367"/>
      <c r="E31" s="1365"/>
      <c r="F31" s="1366"/>
      <c r="G31" s="1312"/>
    </row>
    <row r="32" ht="36.75" customHeight="1" spans="1:7">
      <c r="A32" s="1359">
        <v>17</v>
      </c>
      <c r="B32" s="1360" t="s">
        <v>1266</v>
      </c>
      <c r="C32" s="1367" t="s">
        <v>1267</v>
      </c>
      <c r="D32" s="1367"/>
      <c r="E32" s="1365"/>
      <c r="F32" s="1366"/>
      <c r="G32" s="1312"/>
    </row>
    <row r="33" ht="36.75" customHeight="1" spans="1:7">
      <c r="A33" s="1359">
        <v>18</v>
      </c>
      <c r="B33" s="1360" t="s">
        <v>1268</v>
      </c>
      <c r="C33" s="1367" t="s">
        <v>1269</v>
      </c>
      <c r="D33" s="1367"/>
      <c r="E33" s="1365"/>
      <c r="F33" s="1366"/>
      <c r="G33" s="1312"/>
    </row>
    <row r="34" ht="36.75" customHeight="1" spans="1:7">
      <c r="A34" s="1359">
        <v>19</v>
      </c>
      <c r="B34" s="1360" t="s">
        <v>1270</v>
      </c>
      <c r="C34" s="1367" t="s">
        <v>1271</v>
      </c>
      <c r="D34" s="1367"/>
      <c r="E34" s="1368"/>
      <c r="F34" s="1369"/>
      <c r="G34" s="1312"/>
    </row>
    <row r="35" ht="68.25" customHeight="1" spans="2:5">
      <c r="B35" s="1263" t="s">
        <v>1272</v>
      </c>
      <c r="C35" s="1264"/>
      <c r="D35" s="1264"/>
      <c r="E35" s="1264"/>
    </row>
    <row r="36" ht="32.25" customHeight="1" spans="2:5">
      <c r="B36" s="1263" t="s">
        <v>1273</v>
      </c>
      <c r="C36" s="1264"/>
      <c r="D36" s="1264"/>
      <c r="E36" s="1264"/>
    </row>
    <row r="37" ht="32.25" customHeight="1" spans="2:5">
      <c r="B37" s="1263" t="s">
        <v>1274</v>
      </c>
      <c r="C37" s="1264"/>
      <c r="D37" s="1264"/>
      <c r="E37" s="1264"/>
    </row>
    <row r="38" spans="4:5">
      <c r="D38" s="1354"/>
      <c r="E38" s="1354"/>
    </row>
  </sheetData>
  <mergeCells count="32">
    <mergeCell ref="A1:E1"/>
    <mergeCell ref="A3:B3"/>
    <mergeCell ref="A7:B7"/>
    <mergeCell ref="C15:D15"/>
    <mergeCell ref="E15:F15"/>
    <mergeCell ref="C16:D16"/>
    <mergeCell ref="C17:D17"/>
    <mergeCell ref="C18:D18"/>
    <mergeCell ref="C19:D19"/>
    <mergeCell ref="C20:D20"/>
    <mergeCell ref="C21:D21"/>
    <mergeCell ref="C22:D22"/>
    <mergeCell ref="C23:D23"/>
    <mergeCell ref="C24:D24"/>
    <mergeCell ref="C25:D25"/>
    <mergeCell ref="C26:D26"/>
    <mergeCell ref="C27:D27"/>
    <mergeCell ref="C28:D28"/>
    <mergeCell ref="C29:D29"/>
    <mergeCell ref="C30:D30"/>
    <mergeCell ref="C31:D31"/>
    <mergeCell ref="C32:D32"/>
    <mergeCell ref="C33:D33"/>
    <mergeCell ref="C34:D34"/>
    <mergeCell ref="B35:E35"/>
    <mergeCell ref="B36:E36"/>
    <mergeCell ref="B37:E37"/>
    <mergeCell ref="E4:E5"/>
    <mergeCell ref="E8:E12"/>
    <mergeCell ref="A4:B5"/>
    <mergeCell ref="A8:B12"/>
    <mergeCell ref="E16:F34"/>
  </mergeCells>
  <printOptions horizontalCentered="1"/>
  <pageMargins left="0.15748031496063" right="0.15748031496063" top="0.984251968503937" bottom="0.984251968503937" header="0" footer="0"/>
  <pageSetup paperSize="1" scale="73" orientation="landscape"/>
  <headerFooter alignWithMargins="0"/>
  <rowBreaks count="1" manualBreakCount="1">
    <brk id="12" max="5" man="1"/>
  </rowBreaks>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Hoja20">
    <tabColor theme="4"/>
  </sheetPr>
  <dimension ref="A1:G90"/>
  <sheetViews>
    <sheetView view="pageBreakPreview" zoomScaleNormal="100" topLeftCell="AV1" workbookViewId="0">
      <selection activeCell="A27" sqref="A27:Q27"/>
    </sheetView>
  </sheetViews>
  <sheetFormatPr defaultColWidth="11.4285714285714" defaultRowHeight="15" outlineLevelCol="6"/>
  <cols>
    <col min="1" max="1" width="4.57142857142857" style="1233" customWidth="1"/>
    <col min="2" max="2" width="39.5714285714286" style="1233" customWidth="1"/>
    <col min="3" max="3" width="6.42857142857143" style="1233" customWidth="1"/>
    <col min="4" max="4" width="49" style="1233" customWidth="1"/>
    <col min="5" max="5" width="6" style="1233" customWidth="1"/>
    <col min="6" max="6" width="47.7142857142857" style="1233" customWidth="1"/>
    <col min="7" max="7" width="15.8571428571429" style="1233" customWidth="1"/>
    <col min="8" max="8" width="11.4285714285714" style="1233" customWidth="1"/>
    <col min="9" max="9" width="11.4285714285714" style="1233"/>
    <col min="10" max="10" width="6.71428571428571" style="1233" customWidth="1"/>
    <col min="11" max="11" width="35" style="1233" hidden="1" customWidth="1"/>
    <col min="12" max="16384" width="11.4285714285714" style="1233"/>
  </cols>
  <sheetData>
    <row r="1" ht="27" customHeight="1" spans="1:7">
      <c r="A1" s="1234" t="s">
        <v>1275</v>
      </c>
      <c r="B1" s="1235"/>
      <c r="C1" s="1235"/>
      <c r="D1" s="1235"/>
      <c r="E1" s="1235"/>
      <c r="F1" s="1236"/>
      <c r="G1" s="1267" t="s">
        <v>62</v>
      </c>
    </row>
    <row r="2" ht="18" customHeight="1" spans="1:4">
      <c r="A2" s="1268"/>
      <c r="D2" s="1268"/>
    </row>
    <row r="3" ht="37.5" customHeight="1" spans="1:6">
      <c r="A3" s="1269" t="s">
        <v>1276</v>
      </c>
      <c r="B3" s="1269"/>
      <c r="C3" s="1269"/>
      <c r="D3" s="1269"/>
      <c r="E3" s="1269"/>
      <c r="F3" s="1269"/>
    </row>
    <row r="4" ht="18.75" customHeight="1" spans="1:6">
      <c r="A4" s="1270"/>
      <c r="B4" s="1270"/>
      <c r="C4" s="1270"/>
      <c r="D4" s="1270"/>
      <c r="E4" s="1270"/>
      <c r="F4" s="1270"/>
    </row>
    <row r="5" ht="26.25" customHeight="1" spans="1:6">
      <c r="A5" s="1270"/>
      <c r="B5" s="1271" t="s">
        <v>1277</v>
      </c>
      <c r="C5" s="1272"/>
      <c r="D5" s="1272"/>
      <c r="E5" s="1272"/>
      <c r="F5" s="1273"/>
    </row>
    <row r="6" ht="26.25" customHeight="1" spans="1:6">
      <c r="A6" s="1270"/>
      <c r="B6" s="1274" t="s">
        <v>1278</v>
      </c>
      <c r="C6" s="1270"/>
      <c r="D6" s="1270"/>
      <c r="E6" s="1270"/>
      <c r="F6" s="1270"/>
    </row>
    <row r="7" ht="26.25" customHeight="1" spans="1:6">
      <c r="A7" s="1270"/>
      <c r="B7" s="1270"/>
      <c r="C7" s="1270"/>
      <c r="D7" s="1270"/>
      <c r="E7" s="1270"/>
      <c r="F7" s="1270"/>
    </row>
    <row r="8" ht="26.25" customHeight="1" spans="1:6">
      <c r="A8" s="1270"/>
      <c r="B8" s="1270"/>
      <c r="C8" s="1270"/>
      <c r="D8" s="1270"/>
      <c r="E8" s="1270"/>
      <c r="F8" s="1270"/>
    </row>
    <row r="9" ht="26.25" customHeight="1" spans="1:6">
      <c r="A9" s="1270"/>
      <c r="B9" s="1270"/>
      <c r="C9" s="1270"/>
      <c r="D9" s="1270"/>
      <c r="E9" s="1270"/>
      <c r="F9" s="1270"/>
    </row>
    <row r="10" ht="26.25" customHeight="1" spans="1:6">
      <c r="A10" s="1270"/>
      <c r="B10" s="1270"/>
      <c r="C10" s="1270"/>
      <c r="D10" s="1270"/>
      <c r="E10" s="1270"/>
      <c r="F10" s="1270"/>
    </row>
    <row r="11" ht="26.25" customHeight="1" spans="1:6">
      <c r="A11" s="1270"/>
      <c r="B11" s="1270"/>
      <c r="C11" s="1270"/>
      <c r="D11" s="1270"/>
      <c r="E11" s="1270"/>
      <c r="F11" s="1270"/>
    </row>
    <row r="12" ht="26.25" customHeight="1" spans="1:6">
      <c r="A12" s="1270"/>
      <c r="B12" s="1270"/>
      <c r="C12" s="1270"/>
      <c r="D12" s="1270"/>
      <c r="E12" s="1270"/>
      <c r="F12" s="1270"/>
    </row>
    <row r="13" ht="26.25" customHeight="1" spans="1:6">
      <c r="A13" s="1270"/>
      <c r="B13" s="1270"/>
      <c r="C13" s="1270"/>
      <c r="D13" s="1270"/>
      <c r="E13" s="1270"/>
      <c r="F13" s="1270"/>
    </row>
    <row r="14" ht="26.25" customHeight="1" spans="1:6">
      <c r="A14" s="1270"/>
      <c r="B14" s="1270"/>
      <c r="C14" s="1270"/>
      <c r="D14" s="1270"/>
      <c r="E14" s="1270"/>
      <c r="F14" s="1270"/>
    </row>
    <row r="15" ht="26.25" customHeight="1" spans="1:6">
      <c r="A15" s="1270"/>
      <c r="B15" s="1270"/>
      <c r="C15" s="1270"/>
      <c r="D15" s="1270"/>
      <c r="E15" s="1270"/>
      <c r="F15" s="1270"/>
    </row>
    <row r="16" ht="26.25" customHeight="1" spans="1:6">
      <c r="A16" s="1270"/>
      <c r="B16" s="1270"/>
      <c r="C16" s="1270"/>
      <c r="D16" s="1270"/>
      <c r="E16" s="1270"/>
      <c r="F16" s="1270"/>
    </row>
    <row r="17" ht="26.25" customHeight="1" spans="1:6">
      <c r="A17" s="1270"/>
      <c r="B17" s="1270"/>
      <c r="C17" s="1270"/>
      <c r="D17" s="1270"/>
      <c r="E17" s="1270"/>
      <c r="F17" s="1270"/>
    </row>
    <row r="18" ht="26.25" customHeight="1" spans="1:6">
      <c r="A18" s="1270"/>
      <c r="B18" s="1270"/>
      <c r="C18" s="1270"/>
      <c r="D18" s="1270"/>
      <c r="E18" s="1270"/>
      <c r="F18" s="1270"/>
    </row>
    <row r="19" ht="26.25" customHeight="1" spans="1:6">
      <c r="A19" s="1270"/>
      <c r="B19" s="1270"/>
      <c r="C19" s="1270"/>
      <c r="D19" s="1270"/>
      <c r="E19" s="1270"/>
      <c r="F19" s="1270"/>
    </row>
    <row r="20" ht="26.25" customHeight="1" spans="1:6">
      <c r="A20" s="1270"/>
      <c r="B20" s="1270"/>
      <c r="C20" s="1270"/>
      <c r="D20" s="1270"/>
      <c r="E20" s="1270"/>
      <c r="F20" s="1270"/>
    </row>
    <row r="21" ht="26.25" customHeight="1" spans="1:6">
      <c r="A21" s="1270"/>
      <c r="B21" s="1270"/>
      <c r="C21" s="1270"/>
      <c r="D21" s="1270"/>
      <c r="E21" s="1270"/>
      <c r="F21" s="1270"/>
    </row>
    <row r="22" ht="26.25" customHeight="1" spans="1:6">
      <c r="A22" s="1270"/>
      <c r="B22" s="1270"/>
      <c r="C22" s="1270"/>
      <c r="D22" s="1270"/>
      <c r="E22" s="1270"/>
      <c r="F22" s="1270"/>
    </row>
    <row r="23" ht="26.25" customHeight="1" spans="1:6">
      <c r="A23" s="1270"/>
      <c r="B23" s="1270"/>
      <c r="C23" s="1270"/>
      <c r="D23" s="1270"/>
      <c r="E23" s="1270"/>
      <c r="F23" s="1270"/>
    </row>
    <row r="24" ht="26.25" customHeight="1" spans="1:6">
      <c r="A24" s="1270"/>
      <c r="B24" s="1270"/>
      <c r="C24" s="1270"/>
      <c r="D24" s="1270"/>
      <c r="E24" s="1270"/>
      <c r="F24" s="1270"/>
    </row>
    <row r="25" ht="26.25" customHeight="1" spans="1:6">
      <c r="A25" s="1270"/>
      <c r="B25" s="1270"/>
      <c r="C25" s="1270"/>
      <c r="D25" s="1270"/>
      <c r="E25" s="1270"/>
      <c r="F25" s="1270"/>
    </row>
    <row r="26" ht="18" customHeight="1" spans="1:6">
      <c r="A26" s="1270"/>
      <c r="B26" s="1270"/>
      <c r="C26" s="1270"/>
      <c r="D26" s="1270"/>
      <c r="E26" s="1270"/>
      <c r="F26" s="1270"/>
    </row>
    <row r="27" ht="16.5" spans="2:6">
      <c r="B27" s="1275" t="s">
        <v>1279</v>
      </c>
      <c r="C27" s="1276"/>
      <c r="D27" s="1276"/>
      <c r="E27" s="1276"/>
      <c r="F27" s="1277"/>
    </row>
    <row r="28" ht="15.75" spans="1:6">
      <c r="A28" s="1278" t="s">
        <v>1280</v>
      </c>
      <c r="B28" s="1279"/>
      <c r="C28" s="1280" t="s">
        <v>1281</v>
      </c>
      <c r="D28" s="1280"/>
      <c r="E28" s="1280" t="s">
        <v>1282</v>
      </c>
      <c r="F28" s="1280"/>
    </row>
    <row r="29" ht="45" spans="1:6">
      <c r="A29" s="1281"/>
      <c r="B29" s="1282"/>
      <c r="C29" s="1283" t="s">
        <v>1283</v>
      </c>
      <c r="D29" s="1284" t="s">
        <v>1284</v>
      </c>
      <c r="E29" s="1283" t="s">
        <v>1285</v>
      </c>
      <c r="F29" s="1284" t="s">
        <v>1286</v>
      </c>
    </row>
    <row r="30" ht="75" spans="1:6">
      <c r="A30" s="1281"/>
      <c r="B30" s="1282"/>
      <c r="C30" s="1283" t="s">
        <v>1287</v>
      </c>
      <c r="D30" s="1284" t="s">
        <v>1288</v>
      </c>
      <c r="E30" s="1283" t="s">
        <v>1289</v>
      </c>
      <c r="F30" s="1284" t="s">
        <v>1290</v>
      </c>
    </row>
    <row r="31" ht="75" spans="1:6">
      <c r="A31" s="1281"/>
      <c r="B31" s="1282"/>
      <c r="C31" s="1283" t="s">
        <v>1291</v>
      </c>
      <c r="D31" s="1284" t="s">
        <v>1292</v>
      </c>
      <c r="E31" s="1283" t="s">
        <v>1293</v>
      </c>
      <c r="F31" s="1284" t="s">
        <v>1294</v>
      </c>
    </row>
    <row r="32" ht="45" spans="1:6">
      <c r="A32" s="1281"/>
      <c r="B32" s="1282"/>
      <c r="C32" s="1283" t="s">
        <v>1295</v>
      </c>
      <c r="D32" s="1284" t="s">
        <v>1296</v>
      </c>
      <c r="E32" s="1283" t="s">
        <v>1297</v>
      </c>
      <c r="F32" s="1284" t="s">
        <v>1298</v>
      </c>
    </row>
    <row r="33" ht="60" spans="1:6">
      <c r="A33" s="1281"/>
      <c r="B33" s="1282"/>
      <c r="C33" s="1283" t="s">
        <v>1299</v>
      </c>
      <c r="D33" s="1284" t="s">
        <v>1300</v>
      </c>
      <c r="E33" s="1283" t="s">
        <v>1301</v>
      </c>
      <c r="F33" s="1284" t="s">
        <v>1302</v>
      </c>
    </row>
    <row r="34" ht="75" spans="1:6">
      <c r="A34" s="1281"/>
      <c r="B34" s="1282"/>
      <c r="C34" s="1283" t="s">
        <v>1303</v>
      </c>
      <c r="D34" s="1284" t="s">
        <v>1304</v>
      </c>
      <c r="E34" s="1283" t="s">
        <v>1305</v>
      </c>
      <c r="F34" s="1284" t="s">
        <v>1306</v>
      </c>
    </row>
    <row r="35" ht="90" spans="1:6">
      <c r="A35" s="1281"/>
      <c r="B35" s="1282"/>
      <c r="C35" s="1283" t="s">
        <v>1307</v>
      </c>
      <c r="D35" s="1285"/>
      <c r="E35" s="1283" t="s">
        <v>1308</v>
      </c>
      <c r="F35" s="1284" t="s">
        <v>1309</v>
      </c>
    </row>
    <row r="36" ht="30" spans="1:6">
      <c r="A36" s="1281"/>
      <c r="B36" s="1282"/>
      <c r="C36" s="1283" t="s">
        <v>1310</v>
      </c>
      <c r="D36" s="1285"/>
      <c r="E36" s="1283" t="s">
        <v>1311</v>
      </c>
      <c r="F36" s="1284" t="s">
        <v>1312</v>
      </c>
    </row>
    <row r="37" spans="1:6">
      <c r="A37" s="1281"/>
      <c r="B37" s="1282"/>
      <c r="C37" s="1283" t="s">
        <v>1313</v>
      </c>
      <c r="D37" s="1285"/>
      <c r="E37" s="1283" t="s">
        <v>1314</v>
      </c>
      <c r="F37" s="1284" t="s">
        <v>1315</v>
      </c>
    </row>
    <row r="38" ht="30" spans="1:6">
      <c r="A38" s="1281"/>
      <c r="B38" s="1282"/>
      <c r="C38" s="1283"/>
      <c r="D38" s="1285"/>
      <c r="E38" s="1283" t="s">
        <v>1316</v>
      </c>
      <c r="F38" s="1284" t="s">
        <v>1317</v>
      </c>
    </row>
    <row r="39" ht="30" spans="1:6">
      <c r="A39" s="1281"/>
      <c r="B39" s="1282"/>
      <c r="C39" s="1283" t="s">
        <v>1318</v>
      </c>
      <c r="D39" s="1285"/>
      <c r="E39" s="1283" t="s">
        <v>1319</v>
      </c>
      <c r="F39" s="1284" t="s">
        <v>1320</v>
      </c>
    </row>
    <row r="40" ht="15.75" spans="1:6">
      <c r="A40" s="1286" t="s">
        <v>1321</v>
      </c>
      <c r="B40" s="1286"/>
      <c r="C40" s="1287" t="s">
        <v>1322</v>
      </c>
      <c r="D40" s="1287"/>
      <c r="E40" s="1288" t="s">
        <v>1323</v>
      </c>
      <c r="F40" s="1288"/>
    </row>
    <row r="41" ht="78.75" spans="1:6">
      <c r="A41" s="1283" t="s">
        <v>1324</v>
      </c>
      <c r="B41" s="1289" t="s">
        <v>1325</v>
      </c>
      <c r="C41" s="1290" t="s">
        <v>1326</v>
      </c>
      <c r="D41" s="1291" t="s">
        <v>1327</v>
      </c>
      <c r="E41" s="1290" t="s">
        <v>1328</v>
      </c>
      <c r="F41" s="1292"/>
    </row>
    <row r="42" ht="94.5" spans="1:6">
      <c r="A42" s="1283" t="s">
        <v>1329</v>
      </c>
      <c r="B42" s="1289" t="s">
        <v>1330</v>
      </c>
      <c r="C42" s="1290" t="s">
        <v>1331</v>
      </c>
      <c r="D42" s="1293"/>
      <c r="E42" s="1290" t="s">
        <v>1332</v>
      </c>
      <c r="F42" s="1292"/>
    </row>
    <row r="43" ht="78.75" spans="1:6">
      <c r="A43" s="1283" t="s">
        <v>1333</v>
      </c>
      <c r="B43" s="1289" t="s">
        <v>1334</v>
      </c>
      <c r="C43" s="1290" t="s">
        <v>1335</v>
      </c>
      <c r="D43" s="1293"/>
      <c r="E43" s="1290" t="s">
        <v>1336</v>
      </c>
      <c r="F43" s="1294" t="s">
        <v>1337</v>
      </c>
    </row>
    <row r="44" ht="94.5" spans="1:6">
      <c r="A44" s="1283" t="s">
        <v>1338</v>
      </c>
      <c r="B44" s="1289" t="s">
        <v>1339</v>
      </c>
      <c r="C44" s="1290" t="s">
        <v>1340</v>
      </c>
      <c r="D44" s="1295"/>
      <c r="E44" s="1290" t="s">
        <v>1341</v>
      </c>
      <c r="F44" s="1292"/>
    </row>
    <row r="45" ht="94.5" spans="1:6">
      <c r="A45" s="1283" t="s">
        <v>1342</v>
      </c>
      <c r="B45" s="1289" t="s">
        <v>1343</v>
      </c>
      <c r="C45" s="1290" t="s">
        <v>1344</v>
      </c>
      <c r="D45" s="1289" t="s">
        <v>1345</v>
      </c>
      <c r="E45" s="1290" t="s">
        <v>1346</v>
      </c>
      <c r="F45" s="1292"/>
    </row>
    <row r="46" ht="47.25" spans="1:6">
      <c r="A46" s="1283" t="s">
        <v>1347</v>
      </c>
      <c r="B46" s="1289" t="s">
        <v>1348</v>
      </c>
      <c r="C46" s="1290" t="s">
        <v>1349</v>
      </c>
      <c r="D46" s="1296" t="s">
        <v>1350</v>
      </c>
      <c r="E46" s="1290" t="s">
        <v>1351</v>
      </c>
      <c r="F46" s="1292"/>
    </row>
    <row r="47" ht="47.25" spans="1:6">
      <c r="A47" s="1283" t="s">
        <v>1352</v>
      </c>
      <c r="B47" s="1289" t="s">
        <v>1353</v>
      </c>
      <c r="C47" s="1290" t="s">
        <v>1354</v>
      </c>
      <c r="D47" s="1295"/>
      <c r="E47" s="1290" t="s">
        <v>1355</v>
      </c>
      <c r="F47" s="1292"/>
    </row>
    <row r="48" ht="63" spans="1:6">
      <c r="A48" s="1283" t="s">
        <v>1356</v>
      </c>
      <c r="B48" s="1284" t="s">
        <v>1357</v>
      </c>
      <c r="C48" s="1290" t="s">
        <v>1358</v>
      </c>
      <c r="D48" s="1289" t="s">
        <v>1359</v>
      </c>
      <c r="E48" s="1290" t="s">
        <v>1360</v>
      </c>
      <c r="F48" s="1292"/>
    </row>
    <row r="49" ht="47.25" spans="1:6">
      <c r="A49" s="1283" t="s">
        <v>1361</v>
      </c>
      <c r="B49" s="1284" t="s">
        <v>1362</v>
      </c>
      <c r="C49" s="1290" t="s">
        <v>1363</v>
      </c>
      <c r="D49" s="1297" t="s">
        <v>1364</v>
      </c>
      <c r="E49" s="1290" t="s">
        <v>1365</v>
      </c>
      <c r="F49" s="1292"/>
    </row>
    <row r="50" ht="110.25" spans="1:6">
      <c r="A50" s="1283" t="s">
        <v>1366</v>
      </c>
      <c r="B50" s="1284" t="s">
        <v>1367</v>
      </c>
      <c r="C50" s="1290" t="s">
        <v>1368</v>
      </c>
      <c r="D50" s="1291" t="s">
        <v>1369</v>
      </c>
      <c r="E50" s="1290" t="s">
        <v>1370</v>
      </c>
      <c r="F50" s="1289" t="s">
        <v>1371</v>
      </c>
    </row>
    <row r="51" ht="45" spans="1:6">
      <c r="A51" s="1283" t="s">
        <v>1372</v>
      </c>
      <c r="B51" s="1284" t="s">
        <v>1373</v>
      </c>
      <c r="C51" s="1290" t="s">
        <v>1374</v>
      </c>
      <c r="D51" s="1295"/>
      <c r="E51" s="1290" t="s">
        <v>1375</v>
      </c>
      <c r="F51" s="1289" t="s">
        <v>1376</v>
      </c>
    </row>
    <row r="52" ht="60" spans="1:6">
      <c r="A52" s="1283" t="s">
        <v>1377</v>
      </c>
      <c r="B52" s="1284" t="s">
        <v>1378</v>
      </c>
      <c r="C52" s="1290" t="s">
        <v>1379</v>
      </c>
      <c r="D52" s="1292"/>
      <c r="E52" s="1290" t="s">
        <v>1380</v>
      </c>
      <c r="F52" s="1284" t="s">
        <v>1381</v>
      </c>
    </row>
    <row r="53" ht="60" spans="1:6">
      <c r="A53" s="1283" t="s">
        <v>1382</v>
      </c>
      <c r="B53" s="1284" t="s">
        <v>1383</v>
      </c>
      <c r="C53" s="1290" t="s">
        <v>1384</v>
      </c>
      <c r="D53" s="1292"/>
      <c r="E53" s="1290" t="s">
        <v>1385</v>
      </c>
      <c r="F53" s="1292"/>
    </row>
    <row r="54" ht="45" spans="1:6">
      <c r="A54" s="1283" t="s">
        <v>1386</v>
      </c>
      <c r="B54" s="1284" t="s">
        <v>1387</v>
      </c>
      <c r="C54" s="1290" t="s">
        <v>1388</v>
      </c>
      <c r="D54" s="1292"/>
      <c r="E54" s="1290" t="s">
        <v>1389</v>
      </c>
      <c r="F54" s="1292"/>
    </row>
    <row r="55" ht="45" spans="1:6">
      <c r="A55" s="1283" t="s">
        <v>1390</v>
      </c>
      <c r="B55" s="1284" t="s">
        <v>1391</v>
      </c>
      <c r="C55" s="1290" t="s">
        <v>1392</v>
      </c>
      <c r="D55" s="1292"/>
      <c r="E55" s="1290" t="s">
        <v>1393</v>
      </c>
      <c r="F55" s="1292"/>
    </row>
    <row r="56" ht="30" spans="1:6">
      <c r="A56" s="1283" t="s">
        <v>1394</v>
      </c>
      <c r="B56" s="1284" t="s">
        <v>1395</v>
      </c>
      <c r="C56" s="1290" t="s">
        <v>1396</v>
      </c>
      <c r="D56" s="1292"/>
      <c r="E56" s="1290" t="s">
        <v>1397</v>
      </c>
      <c r="F56" s="1292"/>
    </row>
    <row r="57" ht="15.75" spans="1:6">
      <c r="A57" s="1298" t="s">
        <v>1398</v>
      </c>
      <c r="B57" s="1299"/>
      <c r="C57" s="1300" t="s">
        <v>1399</v>
      </c>
      <c r="D57" s="1300"/>
      <c r="E57" s="1301" t="s">
        <v>1400</v>
      </c>
      <c r="F57" s="1301"/>
    </row>
    <row r="58" ht="90" spans="1:6">
      <c r="A58" s="1302" t="s">
        <v>1401</v>
      </c>
      <c r="B58" s="1303" t="s">
        <v>1402</v>
      </c>
      <c r="C58" s="1290" t="s">
        <v>1403</v>
      </c>
      <c r="D58" s="1303" t="s">
        <v>1404</v>
      </c>
      <c r="E58" s="1290" t="s">
        <v>1405</v>
      </c>
      <c r="F58" s="1304"/>
    </row>
    <row r="59" ht="255" spans="1:6">
      <c r="A59" s="1302" t="s">
        <v>1406</v>
      </c>
      <c r="B59" s="1303" t="s">
        <v>1407</v>
      </c>
      <c r="C59" s="1290" t="s">
        <v>1408</v>
      </c>
      <c r="D59" s="1292"/>
      <c r="E59" s="1290" t="s">
        <v>1409</v>
      </c>
      <c r="F59" s="1303" t="s">
        <v>1410</v>
      </c>
    </row>
    <row r="60" ht="60" spans="1:6">
      <c r="A60" s="1302" t="s">
        <v>1411</v>
      </c>
      <c r="B60" s="1303" t="s">
        <v>1412</v>
      </c>
      <c r="C60" s="1290" t="s">
        <v>1413</v>
      </c>
      <c r="D60" s="1303" t="s">
        <v>1414</v>
      </c>
      <c r="E60" s="1290" t="s">
        <v>1415</v>
      </c>
      <c r="F60" s="1292"/>
    </row>
    <row r="61" ht="45" spans="1:6">
      <c r="A61" s="1302" t="s">
        <v>1416</v>
      </c>
      <c r="B61" s="1303" t="s">
        <v>1417</v>
      </c>
      <c r="C61" s="1290" t="s">
        <v>1418</v>
      </c>
      <c r="D61" s="1303" t="s">
        <v>1419</v>
      </c>
      <c r="E61" s="1290" t="s">
        <v>1420</v>
      </c>
      <c r="F61" s="1292"/>
    </row>
    <row r="62" ht="45" spans="1:6">
      <c r="A62" s="1302" t="s">
        <v>1421</v>
      </c>
      <c r="B62" s="1303" t="s">
        <v>1422</v>
      </c>
      <c r="C62" s="1290" t="s">
        <v>1423</v>
      </c>
      <c r="D62" s="1303" t="s">
        <v>1424</v>
      </c>
      <c r="E62" s="1290" t="s">
        <v>1425</v>
      </c>
      <c r="F62" s="1292"/>
    </row>
    <row r="63" ht="45" spans="1:6">
      <c r="A63" s="1302" t="s">
        <v>1426</v>
      </c>
      <c r="B63" s="1303" t="s">
        <v>1427</v>
      </c>
      <c r="C63" s="1290" t="s">
        <v>1428</v>
      </c>
      <c r="D63" s="1303" t="s">
        <v>1429</v>
      </c>
      <c r="E63" s="1290" t="s">
        <v>1430</v>
      </c>
      <c r="F63" s="1292"/>
    </row>
    <row r="64" ht="26.25" customHeight="1"/>
    <row r="65" ht="45.75" customHeight="1" spans="1:6">
      <c r="A65" s="1305"/>
      <c r="B65" s="1305"/>
      <c r="C65" s="1305"/>
      <c r="D65" s="1305"/>
      <c r="E65" s="1305"/>
      <c r="F65" s="1305"/>
    </row>
    <row r="67" ht="15.75" spans="2:4">
      <c r="B67" s="1306"/>
      <c r="D67" s="1307"/>
    </row>
    <row r="69" ht="46.5" customHeight="1" spans="4:6">
      <c r="D69" s="1305"/>
      <c r="E69" s="1305"/>
      <c r="F69" s="1305"/>
    </row>
    <row r="70" ht="48.75" customHeight="1" spans="1:3">
      <c r="A70" s="1305"/>
      <c r="B70" s="1305"/>
      <c r="C70" s="1305"/>
    </row>
    <row r="71" ht="105" customHeight="1" spans="2:4">
      <c r="B71" s="1307"/>
      <c r="D71" s="1307"/>
    </row>
    <row r="75" ht="18.75" spans="2:2">
      <c r="B75" s="1308"/>
    </row>
    <row r="90" ht="39" customHeight="1" spans="1:7">
      <c r="A90" s="1309" t="s">
        <v>1431</v>
      </c>
      <c r="B90" s="1310"/>
      <c r="C90" s="1310"/>
      <c r="D90" s="1310"/>
      <c r="E90" s="1310"/>
      <c r="F90" s="1310"/>
      <c r="G90" s="1311"/>
    </row>
  </sheetData>
  <mergeCells count="17">
    <mergeCell ref="A1:F1"/>
    <mergeCell ref="A3:F3"/>
    <mergeCell ref="B5:F5"/>
    <mergeCell ref="B27:F27"/>
    <mergeCell ref="C28:D28"/>
    <mergeCell ref="E28:F28"/>
    <mergeCell ref="A40:B40"/>
    <mergeCell ref="C40:D40"/>
    <mergeCell ref="E40:F40"/>
    <mergeCell ref="A57:B57"/>
    <mergeCell ref="C57:D57"/>
    <mergeCell ref="E57:F57"/>
    <mergeCell ref="A90:F90"/>
    <mergeCell ref="D41:D44"/>
    <mergeCell ref="D46:D47"/>
    <mergeCell ref="D50:D51"/>
    <mergeCell ref="A28:B39"/>
  </mergeCells>
  <pageMargins left="0.7" right="0.7" top="0.75" bottom="0.75" header="0.3" footer="0.3"/>
  <pageSetup paperSize="9" scale="41" orientation="portrait"/>
  <headerFooter/>
  <rowBreaks count="1" manualBreakCount="1">
    <brk id="25" max="7" man="1"/>
  </rowBreaks>
  <colBreaks count="1" manualBreakCount="1">
    <brk id="10" max="1048575" man="1"/>
  </colBreaks>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Hoja21">
    <tabColor theme="4"/>
  </sheetPr>
  <dimension ref="A1:K31"/>
  <sheetViews>
    <sheetView view="pageBreakPreview" zoomScale="110" zoomScaleNormal="100" topLeftCell="A18" workbookViewId="0">
      <selection activeCell="A27" sqref="A27:Q27"/>
    </sheetView>
  </sheetViews>
  <sheetFormatPr defaultColWidth="11.4285714285714" defaultRowHeight="12.75"/>
  <cols>
    <col min="1" max="1" width="11" style="50" customWidth="1"/>
    <col min="2" max="2" width="23.1428571428571" style="50" customWidth="1"/>
    <col min="3" max="3" width="19.7142857142857" style="50" customWidth="1"/>
    <col min="4" max="4" width="16.8571428571429" style="50" customWidth="1"/>
    <col min="5" max="5" width="16.7142857142857" style="50" customWidth="1"/>
    <col min="6" max="6" width="22.8571428571429" style="50" customWidth="1"/>
    <col min="7" max="7" width="17" style="50" customWidth="1"/>
    <col min="8" max="8" width="39.2857142857143" style="50" customWidth="1"/>
    <col min="9" max="9" width="17.7142857142857" style="50" customWidth="1"/>
    <col min="10" max="16384" width="11.4285714285714" style="50"/>
  </cols>
  <sheetData>
    <row r="1" s="1233" customFormat="1" ht="36" customHeight="1" spans="1:9">
      <c r="A1" s="1234" t="s">
        <v>1432</v>
      </c>
      <c r="B1" s="1235"/>
      <c r="C1" s="1235"/>
      <c r="D1" s="1235"/>
      <c r="E1" s="1235"/>
      <c r="F1" s="1235"/>
      <c r="G1" s="1235"/>
      <c r="H1" s="1236"/>
      <c r="I1" s="1265" t="s">
        <v>64</v>
      </c>
    </row>
    <row r="2" ht="20.1" customHeight="1" spans="1:11">
      <c r="A2" s="1237" t="s">
        <v>1433</v>
      </c>
      <c r="B2" s="1238"/>
      <c r="C2" s="1238"/>
      <c r="D2" s="1238"/>
      <c r="E2" s="1238"/>
      <c r="F2" s="1238"/>
      <c r="G2" s="1238"/>
      <c r="H2" s="55"/>
      <c r="I2" s="55"/>
      <c r="J2" s="55"/>
      <c r="K2" s="55"/>
    </row>
    <row r="3" ht="13.5" customHeight="1" spans="1:11">
      <c r="A3" s="1239"/>
      <c r="B3" s="1240"/>
      <c r="C3" s="1240"/>
      <c r="D3" s="1240"/>
      <c r="E3" s="1240"/>
      <c r="F3" s="1240"/>
      <c r="G3" s="1240"/>
      <c r="H3" s="1240"/>
      <c r="I3" s="1240"/>
      <c r="J3" s="55"/>
      <c r="K3" s="55"/>
    </row>
    <row r="4" ht="24" customHeight="1" spans="1:11">
      <c r="A4" s="1241" t="s">
        <v>942</v>
      </c>
      <c r="B4" s="1241" t="s">
        <v>1434</v>
      </c>
      <c r="C4" s="1242" t="s">
        <v>1435</v>
      </c>
      <c r="D4" s="1242" t="s">
        <v>1436</v>
      </c>
      <c r="E4" s="1242" t="s">
        <v>1437</v>
      </c>
      <c r="F4" s="1242" t="s">
        <v>1438</v>
      </c>
      <c r="G4" s="1241" t="s">
        <v>1439</v>
      </c>
      <c r="H4" s="1241" t="s">
        <v>1440</v>
      </c>
      <c r="I4" s="1241" t="s">
        <v>1441</v>
      </c>
      <c r="J4" s="55"/>
      <c r="K4" s="55"/>
    </row>
    <row r="5" ht="41.25" customHeight="1" spans="1:11">
      <c r="A5" s="1241"/>
      <c r="B5" s="1241"/>
      <c r="C5" s="1241" t="s">
        <v>1442</v>
      </c>
      <c r="D5" s="1241" t="s">
        <v>1443</v>
      </c>
      <c r="E5" s="1241" t="s">
        <v>1444</v>
      </c>
      <c r="F5" s="1241" t="s">
        <v>1445</v>
      </c>
      <c r="G5" s="1241"/>
      <c r="H5" s="1241"/>
      <c r="I5" s="1241"/>
      <c r="J5" s="55"/>
      <c r="K5" s="55"/>
    </row>
    <row r="6" ht="33.75" spans="1:11">
      <c r="A6" s="1243">
        <v>1</v>
      </c>
      <c r="B6" s="1244" t="s">
        <v>1446</v>
      </c>
      <c r="C6" s="1245">
        <v>1</v>
      </c>
      <c r="D6" s="1245">
        <v>1</v>
      </c>
      <c r="E6" s="1245">
        <v>1</v>
      </c>
      <c r="F6" s="1245">
        <v>1</v>
      </c>
      <c r="G6" s="1243" t="s">
        <v>1447</v>
      </c>
      <c r="H6" s="1246" t="s">
        <v>1448</v>
      </c>
      <c r="I6" s="1266" t="s">
        <v>1154</v>
      </c>
      <c r="J6" s="55"/>
      <c r="K6" s="55"/>
    </row>
    <row r="7" ht="15.75" spans="1:11">
      <c r="A7" s="1243">
        <v>2</v>
      </c>
      <c r="B7" s="1244" t="s">
        <v>1449</v>
      </c>
      <c r="C7" s="1245">
        <v>1</v>
      </c>
      <c r="D7" s="1245">
        <v>1</v>
      </c>
      <c r="E7" s="1245">
        <v>1</v>
      </c>
      <c r="F7" s="1245">
        <v>-1</v>
      </c>
      <c r="G7" s="1243" t="s">
        <v>1447</v>
      </c>
      <c r="H7" s="1247" t="s">
        <v>1450</v>
      </c>
      <c r="I7" s="1266" t="s">
        <v>1154</v>
      </c>
      <c r="J7" s="55"/>
      <c r="K7" s="55"/>
    </row>
    <row r="8" ht="22.5" spans="1:11">
      <c r="A8" s="1243">
        <v>3</v>
      </c>
      <c r="B8" s="1244" t="s">
        <v>1451</v>
      </c>
      <c r="C8" s="1245">
        <v>1</v>
      </c>
      <c r="D8" s="1245">
        <v>1</v>
      </c>
      <c r="E8" s="1245">
        <v>1</v>
      </c>
      <c r="F8" s="1245">
        <v>-1</v>
      </c>
      <c r="G8" s="1243" t="s">
        <v>1447</v>
      </c>
      <c r="H8" s="1247" t="s">
        <v>1452</v>
      </c>
      <c r="I8" s="1266" t="s">
        <v>1154</v>
      </c>
      <c r="J8" s="55"/>
      <c r="K8" s="55"/>
    </row>
    <row r="9" ht="33.75" spans="1:11">
      <c r="A9" s="1243">
        <v>4</v>
      </c>
      <c r="B9" s="1244" t="s">
        <v>1453</v>
      </c>
      <c r="C9" s="1245">
        <v>2</v>
      </c>
      <c r="D9" s="1245">
        <v>0</v>
      </c>
      <c r="E9" s="1245">
        <v>1</v>
      </c>
      <c r="F9" s="1245">
        <v>-1</v>
      </c>
      <c r="G9" s="1243" t="s">
        <v>1447</v>
      </c>
      <c r="H9" s="1247" t="s">
        <v>1454</v>
      </c>
      <c r="I9" s="1266" t="s">
        <v>1154</v>
      </c>
      <c r="J9" s="55"/>
      <c r="K9" s="55"/>
    </row>
    <row r="10" ht="45" spans="1:11">
      <c r="A10" s="1243">
        <v>5</v>
      </c>
      <c r="B10" s="1244" t="s">
        <v>1455</v>
      </c>
      <c r="C10" s="1245">
        <v>2</v>
      </c>
      <c r="D10" s="1245">
        <v>0</v>
      </c>
      <c r="E10" s="1245">
        <v>1</v>
      </c>
      <c r="F10" s="1245">
        <v>-1</v>
      </c>
      <c r="G10" s="1243" t="s">
        <v>1447</v>
      </c>
      <c r="H10" s="1247" t="s">
        <v>1456</v>
      </c>
      <c r="I10" s="1266" t="s">
        <v>1154</v>
      </c>
      <c r="J10" s="55"/>
      <c r="K10" s="55"/>
    </row>
    <row r="11" ht="33.75" spans="1:11">
      <c r="A11" s="1243">
        <v>6</v>
      </c>
      <c r="B11" s="1244" t="s">
        <v>1457</v>
      </c>
      <c r="C11" s="1245">
        <v>2</v>
      </c>
      <c r="D11" s="1245">
        <v>1</v>
      </c>
      <c r="E11" s="1245">
        <v>1</v>
      </c>
      <c r="F11" s="1245">
        <v>1</v>
      </c>
      <c r="G11" s="1243" t="s">
        <v>1447</v>
      </c>
      <c r="H11" s="1247" t="s">
        <v>1458</v>
      </c>
      <c r="I11" s="1266" t="s">
        <v>1154</v>
      </c>
      <c r="J11" s="55"/>
      <c r="K11" s="55"/>
    </row>
    <row r="12" ht="33.75" spans="1:11">
      <c r="A12" s="1243">
        <v>7</v>
      </c>
      <c r="B12" s="1244" t="s">
        <v>1459</v>
      </c>
      <c r="C12" s="1245">
        <v>1</v>
      </c>
      <c r="D12" s="1245">
        <v>1</v>
      </c>
      <c r="E12" s="1245">
        <v>0</v>
      </c>
      <c r="F12" s="1245">
        <v>1</v>
      </c>
      <c r="G12" s="1243" t="s">
        <v>1460</v>
      </c>
      <c r="H12" s="1247" t="s">
        <v>1461</v>
      </c>
      <c r="I12" s="1266" t="s">
        <v>1154</v>
      </c>
      <c r="J12" s="55"/>
      <c r="K12" s="55"/>
    </row>
    <row r="13" ht="22.5" spans="1:11">
      <c r="A13" s="1243">
        <v>8</v>
      </c>
      <c r="B13" s="1244" t="s">
        <v>1462</v>
      </c>
      <c r="C13" s="1245">
        <v>1</v>
      </c>
      <c r="D13" s="1245">
        <v>1</v>
      </c>
      <c r="E13" s="1245">
        <v>0</v>
      </c>
      <c r="F13" s="1245">
        <v>-1</v>
      </c>
      <c r="G13" s="1243" t="s">
        <v>1463</v>
      </c>
      <c r="H13" s="1247" t="s">
        <v>1464</v>
      </c>
      <c r="I13" s="1266" t="s">
        <v>1154</v>
      </c>
      <c r="J13" s="55"/>
      <c r="K13" s="55"/>
    </row>
    <row r="14" ht="22.5" spans="1:11">
      <c r="A14" s="1243">
        <v>9</v>
      </c>
      <c r="B14" s="1244" t="s">
        <v>1465</v>
      </c>
      <c r="C14" s="1245">
        <v>2</v>
      </c>
      <c r="D14" s="1245">
        <v>0</v>
      </c>
      <c r="E14" s="1245">
        <v>1</v>
      </c>
      <c r="F14" s="1245">
        <v>-1</v>
      </c>
      <c r="G14" s="1243" t="s">
        <v>1447</v>
      </c>
      <c r="H14" s="1247" t="s">
        <v>1466</v>
      </c>
      <c r="I14" s="1266" t="s">
        <v>1154</v>
      </c>
      <c r="J14" s="55"/>
      <c r="K14" s="55"/>
    </row>
    <row r="15" ht="25.5" spans="1:11">
      <c r="A15" s="1243">
        <v>10</v>
      </c>
      <c r="B15" s="1244" t="s">
        <v>1467</v>
      </c>
      <c r="C15" s="1245">
        <v>2</v>
      </c>
      <c r="D15" s="1245">
        <v>0</v>
      </c>
      <c r="E15" s="1245">
        <v>1</v>
      </c>
      <c r="F15" s="1245">
        <v>-1</v>
      </c>
      <c r="G15" s="1243" t="s">
        <v>1447</v>
      </c>
      <c r="H15" s="1247" t="s">
        <v>1468</v>
      </c>
      <c r="I15" s="1266" t="s">
        <v>1154</v>
      </c>
      <c r="J15" s="55"/>
      <c r="K15" s="55"/>
    </row>
    <row r="16" ht="33.75" spans="1:11">
      <c r="A16" s="1243">
        <v>11</v>
      </c>
      <c r="B16" s="1244" t="s">
        <v>1469</v>
      </c>
      <c r="C16" s="1245">
        <v>2</v>
      </c>
      <c r="D16" s="1245">
        <v>0</v>
      </c>
      <c r="E16" s="1245">
        <v>0</v>
      </c>
      <c r="F16" s="1245">
        <v>-1</v>
      </c>
      <c r="G16" s="1243" t="s">
        <v>1447</v>
      </c>
      <c r="H16" s="1248" t="s">
        <v>1470</v>
      </c>
      <c r="I16" s="1266" t="s">
        <v>1154</v>
      </c>
      <c r="J16" s="55"/>
      <c r="K16" s="55"/>
    </row>
    <row r="17" ht="33.75" spans="1:11">
      <c r="A17" s="1243">
        <v>12</v>
      </c>
      <c r="B17" s="1244" t="s">
        <v>1471</v>
      </c>
      <c r="C17" s="1245">
        <v>2</v>
      </c>
      <c r="D17" s="1245">
        <v>0</v>
      </c>
      <c r="E17" s="1245">
        <v>0</v>
      </c>
      <c r="F17" s="1245">
        <v>-1</v>
      </c>
      <c r="G17" s="1243" t="s">
        <v>1447</v>
      </c>
      <c r="H17" s="1248" t="s">
        <v>1470</v>
      </c>
      <c r="I17" s="1266" t="s">
        <v>1154</v>
      </c>
      <c r="J17" s="55"/>
      <c r="K17" s="55"/>
    </row>
    <row r="18" ht="25.5" spans="1:11">
      <c r="A18" s="1243">
        <v>13</v>
      </c>
      <c r="B18" s="1244" t="s">
        <v>1472</v>
      </c>
      <c r="C18" s="1245">
        <v>2</v>
      </c>
      <c r="D18" s="1245">
        <v>0</v>
      </c>
      <c r="E18" s="1245">
        <v>0</v>
      </c>
      <c r="F18" s="1245">
        <v>-1</v>
      </c>
      <c r="G18" s="1243" t="s">
        <v>1463</v>
      </c>
      <c r="H18" s="1247" t="s">
        <v>1473</v>
      </c>
      <c r="I18" s="1266" t="s">
        <v>1154</v>
      </c>
      <c r="J18" s="55"/>
      <c r="K18" s="55"/>
    </row>
    <row r="19" ht="25.5" spans="1:11">
      <c r="A19" s="1243">
        <v>14</v>
      </c>
      <c r="B19" s="1244" t="s">
        <v>1474</v>
      </c>
      <c r="C19" s="1245">
        <v>2</v>
      </c>
      <c r="D19" s="1245">
        <v>0</v>
      </c>
      <c r="E19" s="1245">
        <v>1</v>
      </c>
      <c r="F19" s="1245">
        <v>-1</v>
      </c>
      <c r="G19" s="1243" t="s">
        <v>1475</v>
      </c>
      <c r="H19" s="1247" t="s">
        <v>1476</v>
      </c>
      <c r="I19" s="1266" t="s">
        <v>1154</v>
      </c>
      <c r="J19" s="55"/>
      <c r="K19" s="55"/>
    </row>
    <row r="20" ht="33.75" spans="1:11">
      <c r="A20" s="1243">
        <v>15</v>
      </c>
      <c r="B20" s="1244" t="s">
        <v>1477</v>
      </c>
      <c r="C20" s="1245">
        <v>0</v>
      </c>
      <c r="D20" s="1245">
        <v>0</v>
      </c>
      <c r="E20" s="1245">
        <v>-1</v>
      </c>
      <c r="F20" s="1245">
        <v>-1</v>
      </c>
      <c r="G20" s="1243" t="s">
        <v>1463</v>
      </c>
      <c r="H20" s="1248" t="s">
        <v>1470</v>
      </c>
      <c r="I20" s="1266" t="s">
        <v>1154</v>
      </c>
      <c r="J20" s="55"/>
      <c r="K20" s="55"/>
    </row>
    <row r="21" ht="18" customHeight="1" spans="1:11">
      <c r="A21" s="1249"/>
      <c r="B21" s="1249"/>
      <c r="C21" s="1249"/>
      <c r="D21" s="55"/>
      <c r="E21" s="55"/>
      <c r="F21" s="55"/>
      <c r="G21" s="55"/>
      <c r="H21" s="55"/>
      <c r="I21" s="55"/>
      <c r="J21" s="55"/>
      <c r="K21" s="55"/>
    </row>
    <row r="22" spans="1:11">
      <c r="A22" s="55"/>
      <c r="B22" s="55"/>
      <c r="C22" s="55"/>
      <c r="D22" s="55"/>
      <c r="E22" s="55"/>
      <c r="F22" s="55"/>
      <c r="G22" s="55"/>
      <c r="H22" s="55"/>
      <c r="I22" s="55"/>
      <c r="J22" s="55"/>
      <c r="K22" s="55"/>
    </row>
    <row r="23" ht="31.5" customHeight="1" spans="1:11">
      <c r="A23" s="1250" t="s">
        <v>1478</v>
      </c>
      <c r="B23" s="1250"/>
      <c r="C23" s="1250" t="s">
        <v>1479</v>
      </c>
      <c r="D23" s="1250"/>
      <c r="E23" s="1250" t="s">
        <v>1480</v>
      </c>
      <c r="F23" s="1250"/>
      <c r="G23" s="1250" t="s">
        <v>1481</v>
      </c>
      <c r="H23" s="1250"/>
      <c r="I23" s="55"/>
      <c r="J23" s="55"/>
      <c r="K23" s="55"/>
    </row>
    <row r="24" ht="31.5" spans="1:11">
      <c r="A24" s="1251" t="s">
        <v>1482</v>
      </c>
      <c r="B24" s="1252">
        <v>2</v>
      </c>
      <c r="C24" s="1253" t="s">
        <v>1483</v>
      </c>
      <c r="D24" s="1252">
        <v>1</v>
      </c>
      <c r="E24" s="1251" t="s">
        <v>1484</v>
      </c>
      <c r="F24" s="1252">
        <v>1</v>
      </c>
      <c r="G24" s="1253" t="s">
        <v>1485</v>
      </c>
      <c r="H24" s="1252">
        <v>1</v>
      </c>
      <c r="I24" s="55"/>
      <c r="J24" s="55"/>
      <c r="K24" s="55"/>
    </row>
    <row r="25" ht="31.5" spans="1:11">
      <c r="A25" s="1251" t="s">
        <v>1486</v>
      </c>
      <c r="B25" s="1252">
        <v>1</v>
      </c>
      <c r="C25" s="1253" t="s">
        <v>1487</v>
      </c>
      <c r="D25" s="1252">
        <v>0</v>
      </c>
      <c r="E25" s="1251" t="s">
        <v>1488</v>
      </c>
      <c r="F25" s="1252">
        <v>0</v>
      </c>
      <c r="G25" s="1253" t="s">
        <v>1489</v>
      </c>
      <c r="H25" s="1252">
        <v>-1</v>
      </c>
      <c r="I25" s="55"/>
      <c r="J25" s="55"/>
      <c r="K25" s="55"/>
    </row>
    <row r="26" ht="15.75" spans="1:11">
      <c r="A26" s="1251" t="s">
        <v>1490</v>
      </c>
      <c r="B26" s="1252">
        <v>-1</v>
      </c>
      <c r="C26" s="1253" t="s">
        <v>1491</v>
      </c>
      <c r="D26" s="1252">
        <v>-1</v>
      </c>
      <c r="E26" s="1251" t="s">
        <v>1492</v>
      </c>
      <c r="F26" s="1252">
        <v>-1</v>
      </c>
      <c r="G26" s="1253"/>
      <c r="H26" s="1252"/>
      <c r="I26" s="55"/>
      <c r="J26" s="55"/>
      <c r="K26" s="55"/>
    </row>
    <row r="27" ht="15.75" spans="1:11">
      <c r="A27" s="1254" t="s">
        <v>1493</v>
      </c>
      <c r="B27" s="1255">
        <v>0</v>
      </c>
      <c r="C27" s="1256"/>
      <c r="D27" s="1256"/>
      <c r="E27" s="1257"/>
      <c r="F27" s="1258"/>
      <c r="G27" s="1258"/>
      <c r="H27" s="1258"/>
      <c r="I27" s="55"/>
      <c r="J27" s="55"/>
      <c r="K27" s="55"/>
    </row>
    <row r="28" ht="15.75" spans="1:11">
      <c r="A28" s="1259"/>
      <c r="B28" s="1259"/>
      <c r="C28" s="1260"/>
      <c r="D28" s="1260"/>
      <c r="E28" s="55"/>
      <c r="F28" s="55"/>
      <c r="G28" s="55"/>
      <c r="H28" s="55"/>
      <c r="I28" s="55"/>
      <c r="J28" s="55"/>
      <c r="K28" s="55"/>
    </row>
    <row r="29" ht="51.75" customHeight="1" spans="1:11">
      <c r="A29" s="1261" t="s">
        <v>1494</v>
      </c>
      <c r="B29" s="1262"/>
      <c r="C29" s="1262"/>
      <c r="D29" s="1262"/>
      <c r="E29" s="1262"/>
      <c r="F29" s="1262"/>
      <c r="G29" s="1262"/>
      <c r="H29" s="1262"/>
      <c r="I29" s="55"/>
      <c r="J29" s="55"/>
      <c r="K29" s="55"/>
    </row>
    <row r="30" ht="30.75" customHeight="1" spans="1:11">
      <c r="A30" s="1263" t="s">
        <v>1495</v>
      </c>
      <c r="B30" s="1264"/>
      <c r="C30" s="1264"/>
      <c r="D30" s="1264"/>
      <c r="E30" s="1264"/>
      <c r="F30" s="1264"/>
      <c r="G30" s="1264"/>
      <c r="H30" s="1264"/>
      <c r="I30" s="55"/>
      <c r="J30" s="55"/>
      <c r="K30" s="55"/>
    </row>
    <row r="31" spans="10:11">
      <c r="J31" s="55"/>
      <c r="K31" s="55"/>
    </row>
  </sheetData>
  <mergeCells count="13">
    <mergeCell ref="A1:H1"/>
    <mergeCell ref="A2:G2"/>
    <mergeCell ref="A23:B23"/>
    <mergeCell ref="C23:D23"/>
    <mergeCell ref="E23:F23"/>
    <mergeCell ref="G23:H23"/>
    <mergeCell ref="A29:H29"/>
    <mergeCell ref="A30:H30"/>
    <mergeCell ref="A4:A5"/>
    <mergeCell ref="B4:B5"/>
    <mergeCell ref="G4:G5"/>
    <mergeCell ref="H4:H5"/>
    <mergeCell ref="I4:I5"/>
  </mergeCells>
  <printOptions horizontalCentered="1"/>
  <pageMargins left="0.433070866141732" right="0.354330708661417" top="0.984251968503937" bottom="0.984251968503937" header="0" footer="0"/>
  <pageSetup paperSize="1" scale="64" orientation="landscape"/>
  <headerFooter alignWithMargins="0">
    <oddFooter>&amp;L&amp;P de &amp;N&amp;CInstrumentos de Planificación, SEGEPLAN</oddFooter>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000"/>
  </sheetPr>
  <dimension ref="A1:CD158"/>
  <sheetViews>
    <sheetView workbookViewId="0">
      <selection activeCell="A27" sqref="A27:Q27"/>
    </sheetView>
  </sheetViews>
  <sheetFormatPr defaultColWidth="11.4285714285714" defaultRowHeight="12.75"/>
  <cols>
    <col min="1" max="1" width="8.28571428571429" style="50" customWidth="1"/>
    <col min="2" max="2" width="81.5714285714286" style="50" customWidth="1"/>
    <col min="3" max="3" width="29.7142857142857" style="50" customWidth="1"/>
    <col min="4" max="16384" width="11.4285714285714" style="50"/>
  </cols>
  <sheetData>
    <row r="1" ht="37.5" spans="1:82">
      <c r="A1" s="1209"/>
      <c r="B1" s="1210" t="s">
        <v>1496</v>
      </c>
      <c r="C1" s="1211" t="s">
        <v>31</v>
      </c>
      <c r="D1" s="55"/>
      <c r="E1" s="55"/>
      <c r="F1" s="55"/>
      <c r="G1" s="55"/>
      <c r="H1" s="55"/>
      <c r="I1" s="55"/>
      <c r="J1" s="55"/>
      <c r="K1" s="55"/>
      <c r="L1" s="55"/>
      <c r="M1" s="55"/>
      <c r="N1" s="55"/>
      <c r="O1" s="55"/>
      <c r="P1" s="55"/>
      <c r="Q1" s="55"/>
      <c r="R1" s="55"/>
      <c r="S1" s="55"/>
      <c r="T1" s="55"/>
      <c r="U1" s="55"/>
      <c r="V1" s="55"/>
      <c r="W1" s="55"/>
      <c r="X1" s="55"/>
      <c r="Y1" s="55"/>
      <c r="Z1" s="55"/>
      <c r="AA1" s="55"/>
      <c r="AB1" s="55"/>
      <c r="AC1" s="55"/>
      <c r="AD1" s="55"/>
      <c r="AE1" s="55"/>
      <c r="AF1" s="55"/>
      <c r="AG1" s="55"/>
      <c r="AH1" s="55"/>
      <c r="AI1" s="55"/>
      <c r="AJ1" s="55"/>
      <c r="AK1" s="55"/>
      <c r="AL1" s="55"/>
      <c r="AM1" s="55"/>
      <c r="AN1" s="55"/>
      <c r="AO1" s="55"/>
      <c r="AP1" s="55"/>
      <c r="AQ1" s="55"/>
      <c r="AR1" s="55"/>
      <c r="AS1" s="55"/>
      <c r="AT1" s="55"/>
      <c r="AU1" s="55"/>
      <c r="AV1" s="55"/>
      <c r="AW1" s="55"/>
      <c r="AX1" s="55"/>
      <c r="AY1" s="55"/>
      <c r="AZ1" s="55"/>
      <c r="BA1" s="55"/>
      <c r="BB1" s="55"/>
      <c r="BC1" s="55"/>
      <c r="BD1" s="55"/>
      <c r="BE1" s="55"/>
      <c r="BF1" s="55"/>
      <c r="BG1" s="55"/>
      <c r="BH1" s="55"/>
      <c r="BI1" s="55"/>
      <c r="BJ1" s="55"/>
      <c r="BK1" s="55"/>
      <c r="BL1" s="55"/>
      <c r="BM1" s="55"/>
      <c r="BN1" s="55"/>
      <c r="BO1" s="55"/>
      <c r="BP1" s="55"/>
      <c r="BQ1" s="55"/>
      <c r="BR1" s="55"/>
      <c r="BS1" s="55"/>
      <c r="BT1" s="55"/>
      <c r="BU1" s="55"/>
      <c r="BV1" s="55"/>
      <c r="BW1" s="55"/>
      <c r="BX1" s="55"/>
      <c r="BY1" s="55"/>
      <c r="BZ1" s="55"/>
      <c r="CA1" s="55"/>
      <c r="CB1" s="55"/>
      <c r="CC1" s="55"/>
      <c r="CD1" s="55"/>
    </row>
    <row r="2" ht="19.5" spans="1:82">
      <c r="A2" s="57"/>
      <c r="B2" s="1212"/>
      <c r="C2" s="1213"/>
      <c r="D2" s="1214"/>
      <c r="E2" s="55"/>
      <c r="F2" s="55"/>
      <c r="G2" s="55"/>
      <c r="H2" s="55"/>
      <c r="I2" s="55"/>
      <c r="J2" s="55"/>
      <c r="K2" s="55"/>
      <c r="L2" s="55"/>
      <c r="M2" s="55"/>
      <c r="N2" s="55"/>
      <c r="O2" s="55"/>
      <c r="P2" s="55"/>
      <c r="Q2" s="55"/>
      <c r="R2" s="55"/>
      <c r="S2" s="55"/>
      <c r="T2" s="55"/>
      <c r="U2" s="55"/>
      <c r="V2" s="55"/>
      <c r="W2" s="55"/>
      <c r="X2" s="55"/>
      <c r="Y2" s="55"/>
      <c r="Z2" s="55"/>
      <c r="AA2" s="55"/>
      <c r="AB2" s="55"/>
      <c r="AC2" s="55"/>
      <c r="AD2" s="55"/>
      <c r="AE2" s="55"/>
      <c r="AF2" s="55"/>
      <c r="AG2" s="55"/>
      <c r="AH2" s="55"/>
      <c r="AI2" s="55"/>
      <c r="AJ2" s="55"/>
      <c r="AK2" s="55"/>
      <c r="AL2" s="55"/>
      <c r="AM2" s="55"/>
      <c r="AN2" s="55"/>
      <c r="AO2" s="55"/>
      <c r="AP2" s="55"/>
      <c r="AQ2" s="55"/>
      <c r="AR2" s="55"/>
      <c r="AS2" s="55"/>
      <c r="AT2" s="55"/>
      <c r="AU2" s="55"/>
      <c r="AV2" s="55"/>
      <c r="AW2" s="55"/>
      <c r="AX2" s="55"/>
      <c r="AY2" s="55"/>
      <c r="AZ2" s="55"/>
      <c r="BA2" s="55"/>
      <c r="BB2" s="55"/>
      <c r="BC2" s="55"/>
      <c r="BD2" s="55"/>
      <c r="BE2" s="55"/>
      <c r="BF2" s="55"/>
      <c r="BG2" s="55"/>
      <c r="BH2" s="55"/>
      <c r="BI2" s="55"/>
      <c r="BJ2" s="55"/>
      <c r="BK2" s="55"/>
      <c r="BL2" s="55"/>
      <c r="BM2" s="55"/>
      <c r="BN2" s="55"/>
      <c r="BO2" s="55"/>
      <c r="BP2" s="55"/>
      <c r="BQ2" s="55"/>
      <c r="BR2" s="55"/>
      <c r="BS2" s="55"/>
      <c r="BT2" s="55"/>
      <c r="BU2" s="55"/>
      <c r="BV2" s="55"/>
      <c r="BW2" s="55"/>
      <c r="BX2" s="55"/>
      <c r="BY2" s="55"/>
      <c r="BZ2" s="55"/>
      <c r="CA2" s="55"/>
      <c r="CB2" s="55"/>
      <c r="CC2" s="55"/>
      <c r="CD2" s="55"/>
    </row>
    <row r="3" ht="16.5" spans="1:82">
      <c r="A3" s="1215" t="s">
        <v>1497</v>
      </c>
      <c r="B3" s="1216" t="s">
        <v>1497</v>
      </c>
      <c r="C3" s="1217" t="s">
        <v>1498</v>
      </c>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c r="BD3" s="55"/>
      <c r="BE3" s="55"/>
      <c r="BF3" s="55"/>
      <c r="BG3" s="55"/>
      <c r="BH3" s="55"/>
      <c r="BI3" s="55"/>
      <c r="BJ3" s="55"/>
      <c r="BK3" s="55"/>
      <c r="BL3" s="55"/>
      <c r="BM3" s="55"/>
      <c r="BN3" s="55"/>
      <c r="BO3" s="55"/>
      <c r="BP3" s="55"/>
      <c r="BQ3" s="55"/>
      <c r="BR3" s="55"/>
      <c r="BS3" s="55"/>
      <c r="BT3" s="55"/>
      <c r="BU3" s="55"/>
      <c r="BV3" s="55"/>
      <c r="BW3" s="55"/>
      <c r="BX3" s="55"/>
      <c r="BY3" s="55"/>
      <c r="BZ3" s="55"/>
      <c r="CA3" s="55"/>
      <c r="CB3" s="55"/>
      <c r="CC3" s="55"/>
      <c r="CD3" s="55"/>
    </row>
    <row r="4" ht="16.5" spans="1:82">
      <c r="A4" s="1218"/>
      <c r="B4" s="1219" t="s">
        <v>1499</v>
      </c>
      <c r="C4" s="1217" t="s">
        <v>1500</v>
      </c>
      <c r="D4" s="55"/>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5"/>
      <c r="AI4" s="55"/>
      <c r="AJ4" s="55"/>
      <c r="AK4" s="55"/>
      <c r="AL4" s="55"/>
      <c r="AM4" s="55"/>
      <c r="AN4" s="55"/>
      <c r="AO4" s="55"/>
      <c r="AP4" s="55"/>
      <c r="AQ4" s="55"/>
      <c r="AR4" s="55"/>
      <c r="AS4" s="55"/>
      <c r="AT4" s="55"/>
      <c r="AU4" s="55"/>
      <c r="AV4" s="55"/>
      <c r="AW4" s="55"/>
      <c r="AX4" s="55"/>
      <c r="AY4" s="55"/>
      <c r="AZ4" s="55"/>
      <c r="BA4" s="55"/>
      <c r="BB4" s="55"/>
      <c r="BC4" s="55"/>
      <c r="BD4" s="55"/>
      <c r="BE4" s="55"/>
      <c r="BF4" s="55"/>
      <c r="BG4" s="55"/>
      <c r="BH4" s="55"/>
      <c r="BI4" s="55"/>
      <c r="BJ4" s="55"/>
      <c r="BK4" s="55"/>
      <c r="BL4" s="55"/>
      <c r="BM4" s="55"/>
      <c r="BN4" s="55"/>
      <c r="BO4" s="55"/>
      <c r="BP4" s="55"/>
      <c r="BQ4" s="55"/>
      <c r="BR4" s="55"/>
      <c r="BS4" s="55"/>
      <c r="BT4" s="55"/>
      <c r="BU4" s="55"/>
      <c r="BV4" s="55"/>
      <c r="BW4" s="55"/>
      <c r="BX4" s="55"/>
      <c r="BY4" s="55"/>
      <c r="BZ4" s="55"/>
      <c r="CA4" s="55"/>
      <c r="CB4" s="55"/>
      <c r="CC4" s="55"/>
      <c r="CD4" s="55"/>
    </row>
    <row r="5" ht="16.5" spans="1:82">
      <c r="A5" s="1220"/>
      <c r="B5" s="1219" t="s">
        <v>1501</v>
      </c>
      <c r="C5" s="1217" t="s">
        <v>1502</v>
      </c>
      <c r="D5" s="55"/>
      <c r="E5" s="55"/>
      <c r="F5" s="55"/>
      <c r="G5" s="55"/>
      <c r="H5" s="55"/>
      <c r="I5" s="55"/>
      <c r="J5" s="55"/>
      <c r="K5" s="55"/>
      <c r="L5" s="55"/>
      <c r="M5" s="55"/>
      <c r="N5" s="55"/>
      <c r="O5" s="55"/>
      <c r="P5" s="55"/>
      <c r="Q5" s="55"/>
      <c r="R5" s="55"/>
      <c r="S5" s="55"/>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c r="BM5" s="55"/>
      <c r="BN5" s="55"/>
      <c r="BO5" s="55"/>
      <c r="BP5" s="55"/>
      <c r="BQ5" s="55"/>
      <c r="BR5" s="55"/>
      <c r="BS5" s="55"/>
      <c r="BT5" s="55"/>
      <c r="BU5" s="55"/>
      <c r="BV5" s="55"/>
      <c r="BW5" s="55"/>
      <c r="BX5" s="55"/>
      <c r="BY5" s="55"/>
      <c r="BZ5" s="55"/>
      <c r="CA5" s="55"/>
      <c r="CB5" s="55"/>
      <c r="CC5" s="55"/>
      <c r="CD5" s="55"/>
    </row>
    <row r="6" ht="16.5" spans="1:82">
      <c r="A6" s="1221" t="s">
        <v>1503</v>
      </c>
      <c r="B6" s="1222" t="s">
        <v>1503</v>
      </c>
      <c r="C6" s="1223" t="s">
        <v>1504</v>
      </c>
      <c r="D6" s="55"/>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5"/>
      <c r="AN6" s="55"/>
      <c r="AO6" s="55"/>
      <c r="AP6" s="55"/>
      <c r="AQ6" s="55"/>
      <c r="AR6" s="55"/>
      <c r="AS6" s="55"/>
      <c r="AT6" s="55"/>
      <c r="AU6" s="55"/>
      <c r="AV6" s="55"/>
      <c r="AW6" s="55"/>
      <c r="AX6" s="55"/>
      <c r="AY6" s="55"/>
      <c r="AZ6" s="55"/>
      <c r="BA6" s="55"/>
      <c r="BB6" s="55"/>
      <c r="BC6" s="55"/>
      <c r="BD6" s="55"/>
      <c r="BE6" s="55"/>
      <c r="BF6" s="55"/>
      <c r="BG6" s="55"/>
      <c r="BH6" s="55"/>
      <c r="BI6" s="55"/>
      <c r="BJ6" s="55"/>
      <c r="BK6" s="55"/>
      <c r="BL6" s="55"/>
      <c r="BM6" s="55"/>
      <c r="BN6" s="55"/>
      <c r="BO6" s="55"/>
      <c r="BP6" s="55"/>
      <c r="BQ6" s="55"/>
      <c r="BR6" s="55"/>
      <c r="BS6" s="55"/>
      <c r="BT6" s="55"/>
      <c r="BU6" s="55"/>
      <c r="BV6" s="55"/>
      <c r="BW6" s="55"/>
      <c r="BX6" s="55"/>
      <c r="BY6" s="55"/>
      <c r="BZ6" s="55"/>
      <c r="CA6" s="55"/>
      <c r="CB6" s="55"/>
      <c r="CC6" s="55"/>
      <c r="CD6" s="55"/>
    </row>
    <row r="7" ht="16.5" spans="1:82">
      <c r="A7" s="1221"/>
      <c r="B7" s="1224" t="s">
        <v>1499</v>
      </c>
      <c r="C7" s="1223" t="s">
        <v>1505</v>
      </c>
      <c r="D7" s="55"/>
      <c r="E7" s="55"/>
      <c r="F7" s="55"/>
      <c r="G7" s="55"/>
      <c r="H7" s="55"/>
      <c r="I7" s="55"/>
      <c r="J7" s="55"/>
      <c r="K7" s="55"/>
      <c r="L7" s="55"/>
      <c r="M7" s="55"/>
      <c r="N7" s="55"/>
      <c r="O7" s="55"/>
      <c r="P7" s="55"/>
      <c r="Q7" s="55"/>
      <c r="R7" s="55"/>
      <c r="S7" s="55"/>
      <c r="T7" s="55"/>
      <c r="U7" s="55"/>
      <c r="V7" s="55"/>
      <c r="W7" s="55"/>
      <c r="X7" s="55"/>
      <c r="Y7" s="55"/>
      <c r="Z7" s="55"/>
      <c r="AA7" s="55"/>
      <c r="AB7" s="55"/>
      <c r="AC7" s="55"/>
      <c r="AD7" s="55"/>
      <c r="AE7" s="55"/>
      <c r="AF7" s="55"/>
      <c r="AG7" s="55"/>
      <c r="AH7" s="55"/>
      <c r="AI7" s="55"/>
      <c r="AJ7" s="55"/>
      <c r="AK7" s="55"/>
      <c r="AL7" s="55"/>
      <c r="AM7" s="55"/>
      <c r="AN7" s="55"/>
      <c r="AO7" s="55"/>
      <c r="AP7" s="55"/>
      <c r="AQ7" s="55"/>
      <c r="AR7" s="55"/>
      <c r="AS7" s="55"/>
      <c r="AT7" s="55"/>
      <c r="AU7" s="55"/>
      <c r="AV7" s="55"/>
      <c r="AW7" s="55"/>
      <c r="AX7" s="55"/>
      <c r="AY7" s="55"/>
      <c r="AZ7" s="55"/>
      <c r="BA7" s="55"/>
      <c r="BB7" s="55"/>
      <c r="BC7" s="55"/>
      <c r="BD7" s="55"/>
      <c r="BE7" s="55"/>
      <c r="BF7" s="55"/>
      <c r="BG7" s="55"/>
      <c r="BH7" s="55"/>
      <c r="BI7" s="55"/>
      <c r="BJ7" s="55"/>
      <c r="BK7" s="55"/>
      <c r="BL7" s="55"/>
      <c r="BM7" s="55"/>
      <c r="BN7" s="55"/>
      <c r="BO7" s="55"/>
      <c r="BP7" s="55"/>
      <c r="BQ7" s="55"/>
      <c r="BR7" s="55"/>
      <c r="BS7" s="55"/>
      <c r="BT7" s="55"/>
      <c r="BU7" s="55"/>
      <c r="BV7" s="55"/>
      <c r="BW7" s="55"/>
      <c r="BX7" s="55"/>
      <c r="BY7" s="55"/>
      <c r="BZ7" s="55"/>
      <c r="CA7" s="55"/>
      <c r="CB7" s="55"/>
      <c r="CC7" s="55"/>
      <c r="CD7" s="55"/>
    </row>
    <row r="8" ht="16.5" spans="1:82">
      <c r="A8" s="1221"/>
      <c r="B8" s="1224" t="s">
        <v>1506</v>
      </c>
      <c r="C8" s="1223" t="s">
        <v>1507</v>
      </c>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c r="CA8" s="55"/>
      <c r="CB8" s="55"/>
      <c r="CC8" s="55"/>
      <c r="CD8" s="55"/>
    </row>
    <row r="9" ht="16.5" spans="1:82">
      <c r="A9" s="1221"/>
      <c r="B9" s="1224" t="s">
        <v>1508</v>
      </c>
      <c r="C9" s="1223" t="s">
        <v>1509</v>
      </c>
      <c r="D9" s="55"/>
      <c r="E9" s="55"/>
      <c r="F9" s="55"/>
      <c r="G9" s="55"/>
      <c r="H9" s="55"/>
      <c r="I9" s="55"/>
      <c r="J9" s="55"/>
      <c r="K9" s="55"/>
      <c r="L9" s="55"/>
      <c r="M9" s="55"/>
      <c r="N9" s="55"/>
      <c r="O9" s="55"/>
      <c r="P9" s="55"/>
      <c r="Q9" s="55"/>
      <c r="R9" s="55"/>
      <c r="S9" s="55"/>
      <c r="T9" s="55"/>
      <c r="U9" s="55"/>
      <c r="V9" s="55"/>
      <c r="W9" s="55"/>
      <c r="X9" s="55"/>
      <c r="Y9" s="55"/>
      <c r="Z9" s="55"/>
      <c r="AA9" s="55"/>
      <c r="AB9" s="55"/>
      <c r="AC9" s="55"/>
      <c r="AD9" s="55"/>
      <c r="AE9" s="55"/>
      <c r="AF9" s="55"/>
      <c r="AG9" s="55"/>
      <c r="AH9" s="55"/>
      <c r="AI9" s="55"/>
      <c r="AJ9" s="55"/>
      <c r="AK9" s="55"/>
      <c r="AL9" s="55"/>
      <c r="AM9" s="55"/>
      <c r="AN9" s="55"/>
      <c r="AO9" s="55"/>
      <c r="AP9" s="55"/>
      <c r="AQ9" s="55"/>
      <c r="AR9" s="55"/>
      <c r="AS9" s="55"/>
      <c r="AT9" s="55"/>
      <c r="AU9" s="55"/>
      <c r="AV9" s="55"/>
      <c r="AW9" s="55"/>
      <c r="AX9" s="55"/>
      <c r="AY9" s="55"/>
      <c r="AZ9" s="55"/>
      <c r="BA9" s="55"/>
      <c r="BB9" s="55"/>
      <c r="BC9" s="55"/>
      <c r="BD9" s="55"/>
      <c r="BE9" s="55"/>
      <c r="BF9" s="55"/>
      <c r="BG9" s="55"/>
      <c r="BH9" s="55"/>
      <c r="BI9" s="55"/>
      <c r="BJ9" s="55"/>
      <c r="BK9" s="55"/>
      <c r="BL9" s="55"/>
      <c r="BM9" s="55"/>
      <c r="BN9" s="55"/>
      <c r="BO9" s="55"/>
      <c r="BP9" s="55"/>
      <c r="BQ9" s="55"/>
      <c r="BR9" s="55"/>
      <c r="BS9" s="55"/>
      <c r="BT9" s="55"/>
      <c r="BU9" s="55"/>
      <c r="BV9" s="55"/>
      <c r="BW9" s="55"/>
      <c r="BX9" s="55"/>
      <c r="BY9" s="55"/>
      <c r="BZ9" s="55"/>
      <c r="CA9" s="55"/>
      <c r="CB9" s="55"/>
      <c r="CC9" s="55"/>
      <c r="CD9" s="55"/>
    </row>
    <row r="10" ht="16.5" spans="1:82">
      <c r="A10" s="1225"/>
      <c r="B10" s="1226" t="s">
        <v>1510</v>
      </c>
      <c r="C10" s="1223" t="s">
        <v>1511</v>
      </c>
      <c r="D10" s="55"/>
      <c r="E10" s="55"/>
      <c r="F10" s="55"/>
      <c r="G10" s="55"/>
      <c r="H10" s="55"/>
      <c r="I10" s="55"/>
      <c r="J10" s="55"/>
      <c r="K10" s="55"/>
      <c r="L10" s="55"/>
      <c r="M10" s="55"/>
      <c r="N10" s="55"/>
      <c r="O10" s="55"/>
      <c r="P10" s="55"/>
      <c r="Q10" s="55"/>
      <c r="R10" s="55"/>
      <c r="S10" s="55"/>
      <c r="T10" s="55"/>
      <c r="U10" s="55"/>
      <c r="V10" s="55"/>
      <c r="W10" s="55"/>
      <c r="X10" s="55"/>
      <c r="Y10" s="55"/>
      <c r="Z10" s="55"/>
      <c r="AA10" s="55"/>
      <c r="AB10" s="55"/>
      <c r="AC10" s="55"/>
      <c r="AD10" s="55"/>
      <c r="AE10" s="55"/>
      <c r="AF10" s="55"/>
      <c r="AG10" s="55"/>
      <c r="AH10" s="55"/>
      <c r="AI10" s="55"/>
      <c r="AJ10" s="55"/>
      <c r="AK10" s="55"/>
      <c r="AL10" s="55"/>
      <c r="AM10" s="55"/>
      <c r="AN10" s="55"/>
      <c r="AO10" s="55"/>
      <c r="AP10" s="55"/>
      <c r="AQ10" s="55"/>
      <c r="AR10" s="55"/>
      <c r="AS10" s="55"/>
      <c r="AT10" s="55"/>
      <c r="AU10" s="55"/>
      <c r="AV10" s="55"/>
      <c r="AW10" s="55"/>
      <c r="AX10" s="55"/>
      <c r="AY10" s="55"/>
      <c r="AZ10" s="55"/>
      <c r="BA10" s="55"/>
      <c r="BB10" s="55"/>
      <c r="BC10" s="55"/>
      <c r="BD10" s="55"/>
      <c r="BE10" s="55"/>
      <c r="BF10" s="55"/>
      <c r="BG10" s="55"/>
      <c r="BH10" s="55"/>
      <c r="BI10" s="55"/>
      <c r="BJ10" s="55"/>
      <c r="BK10" s="55"/>
      <c r="BL10" s="55"/>
      <c r="BM10" s="55"/>
      <c r="BN10" s="55"/>
      <c r="BO10" s="55"/>
      <c r="BP10" s="55"/>
      <c r="BQ10" s="55"/>
      <c r="BR10" s="55"/>
      <c r="BS10" s="55"/>
      <c r="BT10" s="55"/>
      <c r="BU10" s="55"/>
      <c r="BV10" s="55"/>
      <c r="BW10" s="55"/>
      <c r="BX10" s="55"/>
      <c r="BY10" s="55"/>
      <c r="BZ10" s="55"/>
      <c r="CA10" s="55"/>
      <c r="CB10" s="55"/>
      <c r="CC10" s="55"/>
      <c r="CD10" s="55"/>
    </row>
    <row r="11" ht="25.5" spans="1:82">
      <c r="A11" s="57"/>
      <c r="B11" s="1227" t="s">
        <v>1512</v>
      </c>
      <c r="C11" s="57"/>
      <c r="D11" s="55"/>
      <c r="E11" s="55"/>
      <c r="F11" s="55"/>
      <c r="G11" s="55"/>
      <c r="H11" s="55"/>
      <c r="I11" s="55"/>
      <c r="J11" s="55"/>
      <c r="K11" s="55"/>
      <c r="L11" s="55"/>
      <c r="M11" s="55"/>
      <c r="N11" s="55"/>
      <c r="O11" s="55"/>
      <c r="P11" s="55"/>
      <c r="Q11" s="55"/>
      <c r="R11" s="55"/>
      <c r="S11" s="55"/>
      <c r="T11" s="55"/>
      <c r="U11" s="55"/>
      <c r="V11" s="55"/>
      <c r="W11" s="55"/>
      <c r="X11" s="55"/>
      <c r="Y11" s="55"/>
      <c r="Z11" s="55"/>
      <c r="AA11" s="55"/>
      <c r="AB11" s="55"/>
      <c r="AC11" s="55"/>
      <c r="AD11" s="55"/>
      <c r="AE11" s="55"/>
      <c r="AF11" s="55"/>
      <c r="AG11" s="55"/>
      <c r="AH11" s="55"/>
      <c r="AI11" s="55"/>
      <c r="AJ11" s="55"/>
      <c r="AK11" s="55"/>
      <c r="AL11" s="55"/>
      <c r="AM11" s="55"/>
      <c r="AN11" s="55"/>
      <c r="AO11" s="55"/>
      <c r="AP11" s="55"/>
      <c r="AQ11" s="55"/>
      <c r="AR11" s="55"/>
      <c r="AS11" s="55"/>
      <c r="AT11" s="55"/>
      <c r="AU11" s="55"/>
      <c r="AV11" s="55"/>
      <c r="AW11" s="55"/>
      <c r="AX11" s="55"/>
      <c r="AY11" s="55"/>
      <c r="AZ11" s="55"/>
      <c r="BA11" s="55"/>
      <c r="BB11" s="55"/>
      <c r="BC11" s="55"/>
      <c r="BD11" s="55"/>
      <c r="BE11" s="55"/>
      <c r="BF11" s="55"/>
      <c r="BG11" s="55"/>
      <c r="BH11" s="55"/>
      <c r="BI11" s="55"/>
      <c r="BJ11" s="55"/>
      <c r="BK11" s="55"/>
      <c r="BL11" s="55"/>
      <c r="BM11" s="55"/>
      <c r="BN11" s="55"/>
      <c r="BO11" s="55"/>
      <c r="BP11" s="55"/>
      <c r="BQ11" s="55"/>
      <c r="BR11" s="55"/>
      <c r="BS11" s="55"/>
      <c r="BT11" s="55"/>
      <c r="BU11" s="55"/>
      <c r="BV11" s="55"/>
      <c r="BW11" s="55"/>
      <c r="BX11" s="55"/>
      <c r="BY11" s="55"/>
      <c r="BZ11" s="55"/>
      <c r="CA11" s="55"/>
      <c r="CB11" s="55"/>
      <c r="CC11" s="55"/>
      <c r="CD11" s="55"/>
    </row>
    <row r="12" ht="15.75" spans="1:82">
      <c r="A12" s="57"/>
      <c r="B12" s="1228"/>
      <c r="C12" s="57"/>
      <c r="D12" s="57"/>
      <c r="E12" s="55"/>
      <c r="F12" s="55"/>
      <c r="G12" s="55"/>
      <c r="H12" s="55"/>
      <c r="I12" s="55"/>
      <c r="J12" s="55"/>
      <c r="K12" s="55"/>
      <c r="L12" s="55"/>
      <c r="M12" s="55"/>
      <c r="N12" s="55"/>
      <c r="O12" s="55"/>
      <c r="P12" s="55"/>
      <c r="Q12" s="55"/>
      <c r="R12" s="55"/>
      <c r="S12" s="55"/>
      <c r="T12" s="55"/>
      <c r="U12" s="55"/>
      <c r="V12" s="55"/>
      <c r="W12" s="55"/>
      <c r="X12" s="55"/>
      <c r="Y12" s="55"/>
      <c r="Z12" s="55"/>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row>
    <row r="13" ht="15.75" spans="1:82">
      <c r="A13" s="55"/>
      <c r="B13" s="1229"/>
      <c r="C13" s="1230" t="s">
        <v>1513</v>
      </c>
      <c r="D13" s="57"/>
      <c r="E13" s="55"/>
      <c r="F13" s="55"/>
      <c r="G13" s="55"/>
      <c r="H13" s="55"/>
      <c r="I13" s="55"/>
      <c r="J13" s="55"/>
      <c r="K13" s="55"/>
      <c r="L13" s="55"/>
      <c r="M13" s="55"/>
      <c r="N13" s="55"/>
      <c r="O13" s="55"/>
      <c r="P13" s="55"/>
      <c r="Q13" s="55"/>
      <c r="R13" s="55"/>
      <c r="S13" s="55"/>
      <c r="T13" s="55"/>
      <c r="U13" s="55"/>
      <c r="V13" s="55"/>
      <c r="W13" s="55"/>
      <c r="X13" s="55"/>
      <c r="Y13" s="55"/>
      <c r="Z13" s="55"/>
      <c r="AA13" s="55"/>
      <c r="AB13" s="55"/>
      <c r="AC13" s="55"/>
      <c r="AD13" s="55"/>
      <c r="AE13" s="55"/>
      <c r="AF13" s="55"/>
      <c r="AG13" s="55"/>
      <c r="AH13" s="55"/>
      <c r="AI13" s="55"/>
      <c r="AJ13" s="55"/>
      <c r="AK13" s="55"/>
      <c r="AL13" s="55"/>
      <c r="AM13" s="55"/>
      <c r="AN13" s="55"/>
      <c r="AO13" s="55"/>
      <c r="AP13" s="55"/>
      <c r="AQ13" s="55"/>
      <c r="AR13" s="55"/>
      <c r="AS13" s="55"/>
      <c r="AT13" s="55"/>
      <c r="AU13" s="55"/>
      <c r="AV13" s="55"/>
      <c r="AW13" s="55"/>
      <c r="AX13" s="55"/>
      <c r="AY13" s="55"/>
      <c r="AZ13" s="55"/>
      <c r="BA13" s="55"/>
      <c r="BB13" s="55"/>
      <c r="BC13" s="55"/>
      <c r="BD13" s="55"/>
      <c r="BE13" s="55"/>
      <c r="BF13" s="55"/>
      <c r="BG13" s="55"/>
      <c r="BH13" s="55"/>
      <c r="BI13" s="55"/>
      <c r="BJ13" s="55"/>
      <c r="BK13" s="55"/>
      <c r="BL13" s="55"/>
      <c r="BM13" s="55"/>
      <c r="BN13" s="55"/>
      <c r="BO13" s="55"/>
      <c r="BP13" s="55"/>
      <c r="BQ13" s="55"/>
      <c r="BR13" s="55"/>
      <c r="BS13" s="55"/>
      <c r="BT13" s="55"/>
      <c r="BU13" s="55"/>
      <c r="BV13" s="55"/>
      <c r="BW13" s="55"/>
      <c r="BX13" s="55"/>
      <c r="BY13" s="55"/>
      <c r="BZ13" s="55"/>
      <c r="CA13" s="55"/>
      <c r="CB13" s="55"/>
      <c r="CC13" s="55"/>
      <c r="CD13" s="55"/>
    </row>
    <row r="14" ht="18.75" spans="1:82">
      <c r="A14" s="55"/>
      <c r="B14" s="1231"/>
      <c r="C14" s="57"/>
      <c r="D14" s="57"/>
      <c r="E14" s="55"/>
      <c r="F14" s="55"/>
      <c r="G14" s="55"/>
      <c r="H14" s="55"/>
      <c r="I14" s="55"/>
      <c r="J14" s="55"/>
      <c r="K14" s="55"/>
      <c r="L14" s="55"/>
      <c r="M14" s="55"/>
      <c r="N14" s="55"/>
      <c r="O14" s="55"/>
      <c r="P14" s="55"/>
      <c r="Q14" s="55"/>
      <c r="R14" s="55"/>
      <c r="S14" s="55"/>
      <c r="T14" s="55"/>
      <c r="U14" s="55"/>
      <c r="V14" s="55"/>
      <c r="W14" s="55"/>
      <c r="X14" s="55"/>
      <c r="Y14" s="55"/>
      <c r="Z14" s="55"/>
      <c r="AA14" s="55"/>
      <c r="AB14" s="55"/>
      <c r="AC14" s="55"/>
      <c r="AD14" s="55"/>
      <c r="AE14" s="55"/>
      <c r="AF14" s="55"/>
      <c r="AG14" s="55"/>
      <c r="AH14" s="55"/>
      <c r="AI14" s="55"/>
      <c r="AJ14" s="55"/>
      <c r="AK14" s="55"/>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c r="BK14" s="55"/>
      <c r="BL14" s="55"/>
      <c r="BM14" s="55"/>
      <c r="BN14" s="55"/>
      <c r="BO14" s="55"/>
      <c r="BP14" s="55"/>
      <c r="BQ14" s="55"/>
      <c r="BR14" s="55"/>
      <c r="BS14" s="55"/>
      <c r="BT14" s="55"/>
      <c r="BU14" s="55"/>
      <c r="BV14" s="55"/>
      <c r="BW14" s="55"/>
      <c r="BX14" s="55"/>
      <c r="BY14" s="55"/>
      <c r="BZ14" s="55"/>
      <c r="CA14" s="55"/>
      <c r="CB14" s="55"/>
      <c r="CC14" s="55"/>
      <c r="CD14" s="55"/>
    </row>
    <row r="15" ht="15.95" customHeight="1" spans="1:82">
      <c r="A15" s="55"/>
      <c r="B15" s="1232"/>
      <c r="C15" s="55"/>
      <c r="D15" s="55"/>
      <c r="E15" s="55"/>
      <c r="F15" s="55"/>
      <c r="G15" s="55"/>
      <c r="H15" s="55"/>
      <c r="I15" s="55"/>
      <c r="J15" s="55"/>
      <c r="K15" s="55"/>
      <c r="L15" s="55"/>
      <c r="M15" s="55"/>
      <c r="N15" s="55"/>
      <c r="O15" s="55"/>
      <c r="P15" s="55"/>
      <c r="Q15" s="55"/>
      <c r="R15" s="55"/>
      <c r="S15" s="55"/>
      <c r="T15" s="55"/>
      <c r="U15" s="55"/>
      <c r="V15" s="55"/>
      <c r="W15" s="55"/>
      <c r="X15" s="55"/>
      <c r="Y15" s="55"/>
      <c r="Z15" s="55"/>
      <c r="AA15" s="55"/>
      <c r="AB15" s="55"/>
      <c r="AC15" s="55"/>
      <c r="AD15" s="55"/>
      <c r="AE15" s="55"/>
      <c r="AF15" s="55"/>
      <c r="AG15" s="55"/>
      <c r="AH15" s="55"/>
      <c r="AI15" s="55"/>
      <c r="AJ15" s="55"/>
      <c r="AK15" s="55"/>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c r="BK15" s="55"/>
      <c r="BL15" s="55"/>
      <c r="BM15" s="55"/>
      <c r="BN15" s="55"/>
      <c r="BO15" s="55"/>
      <c r="BP15" s="55"/>
      <c r="BQ15" s="55"/>
      <c r="BR15" s="55"/>
      <c r="BS15" s="55"/>
      <c r="BT15" s="55"/>
      <c r="BU15" s="55"/>
      <c r="BV15" s="55"/>
      <c r="BW15" s="55"/>
      <c r="BX15" s="55"/>
      <c r="BY15" s="55"/>
      <c r="BZ15" s="55"/>
      <c r="CA15" s="55"/>
      <c r="CB15" s="55"/>
      <c r="CC15" s="55"/>
      <c r="CD15" s="55"/>
    </row>
    <row r="16" spans="1:82">
      <c r="A16" s="55"/>
      <c r="B16" s="55"/>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55"/>
      <c r="BS16" s="55"/>
      <c r="BT16" s="55"/>
      <c r="BU16" s="55"/>
      <c r="BV16" s="55"/>
      <c r="BW16" s="55"/>
      <c r="BX16" s="55"/>
      <c r="BY16" s="55"/>
      <c r="BZ16" s="55"/>
      <c r="CA16" s="55"/>
      <c r="CB16" s="55"/>
      <c r="CC16" s="55"/>
      <c r="CD16" s="55"/>
    </row>
    <row r="17" spans="1:82">
      <c r="A17" s="55"/>
      <c r="B17" s="55"/>
      <c r="C17" s="55"/>
      <c r="D17" s="55"/>
      <c r="E17" s="55"/>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c r="BK17" s="55"/>
      <c r="BL17" s="55"/>
      <c r="BM17" s="55"/>
      <c r="BN17" s="55"/>
      <c r="BO17" s="55"/>
      <c r="BP17" s="55"/>
      <c r="BQ17" s="55"/>
      <c r="BR17" s="55"/>
      <c r="BS17" s="55"/>
      <c r="BT17" s="55"/>
      <c r="BU17" s="55"/>
      <c r="BV17" s="55"/>
      <c r="BW17" s="55"/>
      <c r="BX17" s="55"/>
      <c r="BY17" s="55"/>
      <c r="BZ17" s="55"/>
      <c r="CA17" s="55"/>
      <c r="CB17" s="55"/>
      <c r="CC17" s="55"/>
      <c r="CD17" s="55"/>
    </row>
    <row r="18" spans="1:82">
      <c r="A18" s="55"/>
      <c r="B18" s="55"/>
      <c r="C18" s="55"/>
      <c r="D18" s="55"/>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c r="BK18" s="55"/>
      <c r="BL18" s="55"/>
      <c r="BM18" s="55"/>
      <c r="BN18" s="55"/>
      <c r="BO18" s="55"/>
      <c r="BP18" s="55"/>
      <c r="BQ18" s="55"/>
      <c r="BR18" s="55"/>
      <c r="BS18" s="55"/>
      <c r="BT18" s="55"/>
      <c r="BU18" s="55"/>
      <c r="BV18" s="55"/>
      <c r="BW18" s="55"/>
      <c r="BX18" s="55"/>
      <c r="BY18" s="55"/>
      <c r="BZ18" s="55"/>
      <c r="CA18" s="55"/>
      <c r="CB18" s="55"/>
      <c r="CC18" s="55"/>
      <c r="CD18" s="55"/>
    </row>
    <row r="19" spans="1:82">
      <c r="A19" s="55"/>
      <c r="B19" s="55"/>
      <c r="C19" s="55"/>
      <c r="D19" s="55"/>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row>
    <row r="20" spans="1:82">
      <c r="A20" s="55"/>
      <c r="B20" s="55"/>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c r="BK20" s="55"/>
      <c r="BL20" s="55"/>
      <c r="BM20" s="55"/>
      <c r="BN20" s="55"/>
      <c r="BO20" s="55"/>
      <c r="BP20" s="55"/>
      <c r="BQ20" s="55"/>
      <c r="BR20" s="55"/>
      <c r="BS20" s="55"/>
      <c r="BT20" s="55"/>
      <c r="BU20" s="55"/>
      <c r="BV20" s="55"/>
      <c r="BW20" s="55"/>
      <c r="BX20" s="55"/>
      <c r="BY20" s="55"/>
      <c r="BZ20" s="55"/>
      <c r="CA20" s="55"/>
      <c r="CB20" s="55"/>
      <c r="CC20" s="55"/>
      <c r="CD20" s="55"/>
    </row>
    <row r="21" spans="1:82">
      <c r="A21" s="55"/>
      <c r="B21" s="55"/>
      <c r="C21" s="55"/>
      <c r="D21" s="55"/>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c r="BK21" s="55"/>
      <c r="BL21" s="55"/>
      <c r="BM21" s="55"/>
      <c r="BN21" s="55"/>
      <c r="BO21" s="55"/>
      <c r="BP21" s="55"/>
      <c r="BQ21" s="55"/>
      <c r="BR21" s="55"/>
      <c r="BS21" s="55"/>
      <c r="BT21" s="55"/>
      <c r="BU21" s="55"/>
      <c r="BV21" s="55"/>
      <c r="BW21" s="55"/>
      <c r="BX21" s="55"/>
      <c r="BY21" s="55"/>
      <c r="BZ21" s="55"/>
      <c r="CA21" s="55"/>
      <c r="CB21" s="55"/>
      <c r="CC21" s="55"/>
      <c r="CD21" s="55"/>
    </row>
    <row r="22" spans="1:82">
      <c r="A22" s="55"/>
      <c r="B22" s="55"/>
      <c r="C22" s="55"/>
      <c r="D22" s="55"/>
      <c r="E22" s="55"/>
      <c r="F22" s="55"/>
      <c r="G22" s="55"/>
      <c r="H22" s="55"/>
      <c r="I22" s="55"/>
      <c r="J22" s="55"/>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c r="BK22" s="55"/>
      <c r="BL22" s="55"/>
      <c r="BM22" s="55"/>
      <c r="BN22" s="55"/>
      <c r="BO22" s="55"/>
      <c r="BP22" s="55"/>
      <c r="BQ22" s="55"/>
      <c r="BR22" s="55"/>
      <c r="BS22" s="55"/>
      <c r="BT22" s="55"/>
      <c r="BU22" s="55"/>
      <c r="BV22" s="55"/>
      <c r="BW22" s="55"/>
      <c r="BX22" s="55"/>
      <c r="BY22" s="55"/>
      <c r="BZ22" s="55"/>
      <c r="CA22" s="55"/>
      <c r="CB22" s="55"/>
      <c r="CC22" s="55"/>
      <c r="CD22" s="55"/>
    </row>
    <row r="23" spans="1:82">
      <c r="A23" s="55"/>
      <c r="B23" s="55"/>
      <c r="C23" s="55"/>
      <c r="D23" s="55"/>
      <c r="E23" s="55"/>
      <c r="F23" s="55"/>
      <c r="G23" s="55"/>
      <c r="H23" s="55"/>
      <c r="I23" s="55"/>
      <c r="J23" s="55"/>
      <c r="K23" s="55"/>
      <c r="L23" s="55"/>
      <c r="M23" s="55"/>
      <c r="N23" s="55"/>
      <c r="O23" s="55"/>
      <c r="P23" s="55"/>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c r="BK23" s="55"/>
      <c r="BL23" s="55"/>
      <c r="BM23" s="55"/>
      <c r="BN23" s="55"/>
      <c r="BO23" s="55"/>
      <c r="BP23" s="55"/>
      <c r="BQ23" s="55"/>
      <c r="BR23" s="55"/>
      <c r="BS23" s="55"/>
      <c r="BT23" s="55"/>
      <c r="BU23" s="55"/>
      <c r="BV23" s="55"/>
      <c r="BW23" s="55"/>
      <c r="BX23" s="55"/>
      <c r="BY23" s="55"/>
      <c r="BZ23" s="55"/>
      <c r="CA23" s="55"/>
      <c r="CB23" s="55"/>
      <c r="CC23" s="55"/>
      <c r="CD23" s="55"/>
    </row>
    <row r="24" spans="1:82">
      <c r="A24" s="55"/>
      <c r="B24" s="55"/>
      <c r="C24" s="55"/>
      <c r="D24" s="55"/>
      <c r="E24" s="55"/>
      <c r="F24" s="55"/>
      <c r="G24" s="55"/>
      <c r="H24" s="55"/>
      <c r="I24" s="55"/>
      <c r="J24" s="55"/>
      <c r="K24" s="55"/>
      <c r="L24" s="55"/>
      <c r="M24" s="55"/>
      <c r="N24" s="55"/>
      <c r="O24" s="55"/>
      <c r="P24" s="55"/>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c r="BK24" s="55"/>
      <c r="BL24" s="55"/>
      <c r="BM24" s="55"/>
      <c r="BN24" s="55"/>
      <c r="BO24" s="55"/>
      <c r="BP24" s="55"/>
      <c r="BQ24" s="55"/>
      <c r="BR24" s="55"/>
      <c r="BS24" s="55"/>
      <c r="BT24" s="55"/>
      <c r="BU24" s="55"/>
      <c r="BV24" s="55"/>
      <c r="BW24" s="55"/>
      <c r="BX24" s="55"/>
      <c r="BY24" s="55"/>
      <c r="BZ24" s="55"/>
      <c r="CA24" s="55"/>
      <c r="CB24" s="55"/>
      <c r="CC24" s="55"/>
      <c r="CD24" s="55"/>
    </row>
    <row r="25" spans="1:82">
      <c r="A25" s="55"/>
      <c r="B25" s="55"/>
      <c r="C25" s="55"/>
      <c r="D25" s="55"/>
      <c r="E25" s="55"/>
      <c r="F25" s="55"/>
      <c r="G25" s="55"/>
      <c r="H25" s="55"/>
      <c r="I25" s="55"/>
      <c r="J25" s="55"/>
      <c r="K25" s="55"/>
      <c r="L25" s="55"/>
      <c r="M25" s="55"/>
      <c r="N25" s="55"/>
      <c r="O25" s="55"/>
      <c r="P25" s="55"/>
      <c r="Q25" s="55"/>
      <c r="R25" s="55"/>
      <c r="S25" s="55"/>
      <c r="T25" s="55"/>
      <c r="U25" s="55"/>
      <c r="V25" s="55"/>
      <c r="W25" s="55"/>
      <c r="X25" s="55"/>
      <c r="Y25" s="55"/>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c r="BK25" s="55"/>
      <c r="BL25" s="55"/>
      <c r="BM25" s="55"/>
      <c r="BN25" s="55"/>
      <c r="BO25" s="55"/>
      <c r="BP25" s="55"/>
      <c r="BQ25" s="55"/>
      <c r="BR25" s="55"/>
      <c r="BS25" s="55"/>
      <c r="BT25" s="55"/>
      <c r="BU25" s="55"/>
      <c r="BV25" s="55"/>
      <c r="BW25" s="55"/>
      <c r="BX25" s="55"/>
      <c r="BY25" s="55"/>
      <c r="BZ25" s="55"/>
      <c r="CA25" s="55"/>
      <c r="CB25" s="55"/>
      <c r="CC25" s="55"/>
      <c r="CD25" s="55"/>
    </row>
    <row r="26" spans="1:82">
      <c r="A26" s="55"/>
      <c r="B26" s="55"/>
      <c r="C26" s="55"/>
      <c r="D26" s="55"/>
      <c r="E26" s="55"/>
      <c r="F26" s="55"/>
      <c r="G26" s="55"/>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c r="BK26" s="55"/>
      <c r="BL26" s="55"/>
      <c r="BM26" s="55"/>
      <c r="BN26" s="55"/>
      <c r="BO26" s="55"/>
      <c r="BP26" s="55"/>
      <c r="BQ26" s="55"/>
      <c r="BR26" s="55"/>
      <c r="BS26" s="55"/>
      <c r="BT26" s="55"/>
      <c r="BU26" s="55"/>
      <c r="BV26" s="55"/>
      <c r="BW26" s="55"/>
      <c r="BX26" s="55"/>
      <c r="BY26" s="55"/>
      <c r="BZ26" s="55"/>
      <c r="CA26" s="55"/>
      <c r="CB26" s="55"/>
      <c r="CC26" s="55"/>
      <c r="CD26" s="55"/>
    </row>
    <row r="27" spans="1:82">
      <c r="A27" s="55"/>
      <c r="B27" s="55"/>
      <c r="C27" s="55"/>
      <c r="D27" s="55"/>
      <c r="E27" s="55"/>
      <c r="F27" s="55"/>
      <c r="G27" s="55"/>
      <c r="H27" s="55"/>
      <c r="I27" s="55"/>
      <c r="J27" s="55"/>
      <c r="K27" s="55"/>
      <c r="L27" s="55"/>
      <c r="M27" s="55"/>
      <c r="N27" s="55"/>
      <c r="O27" s="55"/>
      <c r="P27" s="55"/>
      <c r="Q27" s="55"/>
      <c r="R27" s="55"/>
      <c r="S27" s="55"/>
      <c r="T27" s="55"/>
      <c r="U27" s="55"/>
      <c r="V27" s="55"/>
      <c r="W27" s="55"/>
      <c r="X27" s="55"/>
      <c r="Y27" s="55"/>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c r="BK27" s="55"/>
      <c r="BL27" s="55"/>
      <c r="BM27" s="55"/>
      <c r="BN27" s="55"/>
      <c r="BO27" s="55"/>
      <c r="BP27" s="55"/>
      <c r="BQ27" s="55"/>
      <c r="BR27" s="55"/>
      <c r="BS27" s="55"/>
      <c r="BT27" s="55"/>
      <c r="BU27" s="55"/>
      <c r="BV27" s="55"/>
      <c r="BW27" s="55"/>
      <c r="BX27" s="55"/>
      <c r="BY27" s="55"/>
      <c r="BZ27" s="55"/>
      <c r="CA27" s="55"/>
      <c r="CB27" s="55"/>
      <c r="CC27" s="55"/>
      <c r="CD27" s="55"/>
    </row>
    <row r="28" spans="1:82">
      <c r="A28" s="55"/>
      <c r="B28" s="55"/>
      <c r="C28" s="55"/>
      <c r="D28" s="55"/>
      <c r="E28" s="55"/>
      <c r="F28" s="55"/>
      <c r="G28" s="55"/>
      <c r="H28" s="55"/>
      <c r="I28" s="55"/>
      <c r="J28" s="55"/>
      <c r="K28" s="55"/>
      <c r="L28" s="55"/>
      <c r="M28" s="55"/>
      <c r="N28" s="55"/>
      <c r="O28" s="55"/>
      <c r="P28" s="55"/>
      <c r="Q28" s="55"/>
      <c r="R28" s="55"/>
      <c r="S28" s="55"/>
      <c r="T28" s="55"/>
      <c r="U28" s="55"/>
      <c r="V28" s="55"/>
      <c r="W28" s="55"/>
      <c r="X28" s="55"/>
      <c r="Y28" s="55"/>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c r="BK28" s="55"/>
      <c r="BL28" s="55"/>
      <c r="BM28" s="55"/>
      <c r="BN28" s="55"/>
      <c r="BO28" s="55"/>
      <c r="BP28" s="55"/>
      <c r="BQ28" s="55"/>
      <c r="BR28" s="55"/>
      <c r="BS28" s="55"/>
      <c r="BT28" s="55"/>
      <c r="BU28" s="55"/>
      <c r="BV28" s="55"/>
      <c r="BW28" s="55"/>
      <c r="BX28" s="55"/>
      <c r="BY28" s="55"/>
      <c r="BZ28" s="55"/>
      <c r="CA28" s="55"/>
      <c r="CB28" s="55"/>
      <c r="CC28" s="55"/>
      <c r="CD28" s="55"/>
    </row>
    <row r="29" spans="1:82">
      <c r="A29" s="55"/>
      <c r="B29" s="55"/>
      <c r="C29" s="55"/>
      <c r="D29" s="55"/>
      <c r="E29" s="55"/>
      <c r="F29" s="55"/>
      <c r="G29" s="55"/>
      <c r="H29" s="55"/>
      <c r="I29" s="55"/>
      <c r="J29" s="55"/>
      <c r="K29" s="55"/>
      <c r="L29" s="55"/>
      <c r="M29" s="55"/>
      <c r="N29" s="55"/>
      <c r="O29" s="55"/>
      <c r="P29" s="55"/>
      <c r="Q29" s="55"/>
      <c r="R29" s="55"/>
      <c r="S29" s="55"/>
      <c r="T29" s="55"/>
      <c r="U29" s="55"/>
      <c r="V29" s="55"/>
      <c r="W29" s="55"/>
      <c r="X29" s="55"/>
      <c r="Y29" s="55"/>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row>
    <row r="30" spans="1:82">
      <c r="A30" s="55"/>
      <c r="B30" s="55"/>
      <c r="C30" s="55"/>
      <c r="D30" s="55"/>
      <c r="E30" s="55"/>
      <c r="F30" s="55"/>
      <c r="G30" s="55"/>
      <c r="H30" s="55"/>
      <c r="I30" s="55"/>
      <c r="J30" s="55"/>
      <c r="K30" s="55"/>
      <c r="L30" s="55"/>
      <c r="M30" s="55"/>
      <c r="N30" s="55"/>
      <c r="O30" s="55"/>
      <c r="P30" s="55"/>
      <c r="Q30" s="55"/>
      <c r="R30" s="55"/>
      <c r="S30" s="55"/>
      <c r="T30" s="55"/>
      <c r="U30" s="55"/>
      <c r="V30" s="55"/>
      <c r="W30" s="55"/>
      <c r="X30" s="55"/>
      <c r="Y30" s="55"/>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row>
    <row r="31" spans="1:82">
      <c r="A31" s="55"/>
      <c r="B31" s="55"/>
      <c r="C31" s="55"/>
      <c r="D31" s="55"/>
      <c r="E31" s="55"/>
      <c r="F31" s="55"/>
      <c r="G31" s="55"/>
      <c r="H31" s="55"/>
      <c r="I31" s="55"/>
      <c r="J31" s="55"/>
      <c r="K31" s="55"/>
      <c r="L31" s="55"/>
      <c r="M31" s="55"/>
      <c r="N31" s="55"/>
      <c r="O31" s="55"/>
      <c r="P31" s="55"/>
      <c r="Q31" s="55"/>
      <c r="R31" s="55"/>
      <c r="S31" s="55"/>
      <c r="T31" s="55"/>
      <c r="U31" s="55"/>
      <c r="V31" s="55"/>
      <c r="W31" s="55"/>
      <c r="X31" s="55"/>
      <c r="Y31" s="55"/>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row>
    <row r="32" spans="1:82">
      <c r="A32" s="55"/>
      <c r="B32" s="55"/>
      <c r="C32" s="55"/>
      <c r="D32" s="55"/>
      <c r="E32" s="55"/>
      <c r="F32" s="55"/>
      <c r="G32" s="55"/>
      <c r="H32" s="55"/>
      <c r="I32" s="55"/>
      <c r="J32" s="55"/>
      <c r="K32" s="55"/>
      <c r="L32" s="55"/>
      <c r="M32" s="55"/>
      <c r="N32" s="55"/>
      <c r="O32" s="55"/>
      <c r="P32" s="55"/>
      <c r="Q32" s="55"/>
      <c r="R32" s="55"/>
      <c r="S32" s="55"/>
      <c r="T32" s="55"/>
      <c r="U32" s="55"/>
      <c r="V32" s="55"/>
      <c r="W32" s="55"/>
      <c r="X32" s="55"/>
      <c r="Y32" s="55"/>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row>
    <row r="33" spans="1:82">
      <c r="A33" s="55"/>
      <c r="B33" s="55"/>
      <c r="C33" s="55"/>
      <c r="D33" s="55"/>
      <c r="E33" s="55"/>
      <c r="F33" s="55"/>
      <c r="G33" s="55"/>
      <c r="H33" s="55"/>
      <c r="I33" s="55"/>
      <c r="J33" s="55"/>
      <c r="K33" s="55"/>
      <c r="L33" s="55"/>
      <c r="M33" s="55"/>
      <c r="N33" s="55"/>
      <c r="O33" s="55"/>
      <c r="P33" s="55"/>
      <c r="Q33" s="55"/>
      <c r="R33" s="55"/>
      <c r="S33" s="55"/>
      <c r="T33" s="55"/>
      <c r="U33" s="55"/>
      <c r="V33" s="55"/>
      <c r="W33" s="55"/>
      <c r="X33" s="55"/>
      <c r="Y33" s="55"/>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row>
    <row r="34" spans="1:82">
      <c r="A34" s="55"/>
      <c r="B34" s="55"/>
      <c r="C34" s="55"/>
      <c r="D34" s="55"/>
      <c r="E34" s="55"/>
      <c r="F34" s="55"/>
      <c r="G34" s="55"/>
      <c r="H34" s="55"/>
      <c r="I34" s="55"/>
      <c r="J34" s="55"/>
      <c r="K34" s="55"/>
      <c r="L34" s="55"/>
      <c r="M34" s="55"/>
      <c r="N34" s="55"/>
      <c r="O34" s="55"/>
      <c r="P34" s="55"/>
      <c r="Q34" s="55"/>
      <c r="R34" s="55"/>
      <c r="S34" s="55"/>
      <c r="T34" s="55"/>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row>
    <row r="35" spans="1:82">
      <c r="A35" s="55"/>
      <c r="B35" s="55"/>
      <c r="C35" s="55"/>
      <c r="D35" s="55"/>
      <c r="E35" s="55"/>
      <c r="F35" s="55"/>
      <c r="G35" s="55"/>
      <c r="H35" s="55"/>
      <c r="I35" s="55"/>
      <c r="J35" s="55"/>
      <c r="K35" s="55"/>
      <c r="L35" s="55"/>
      <c r="M35" s="55"/>
      <c r="N35" s="55"/>
      <c r="O35" s="55"/>
      <c r="P35" s="55"/>
      <c r="Q35" s="55"/>
      <c r="R35" s="55"/>
      <c r="S35" s="55"/>
      <c r="T35" s="55"/>
      <c r="U35" s="55"/>
      <c r="V35" s="55"/>
      <c r="W35" s="55"/>
      <c r="X35" s="55"/>
      <c r="Y35" s="55"/>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row>
    <row r="36" spans="1:82">
      <c r="A36" s="55"/>
      <c r="B36" s="55"/>
      <c r="C36" s="55"/>
      <c r="D36" s="55"/>
      <c r="E36" s="55"/>
      <c r="F36" s="55"/>
      <c r="G36" s="55"/>
      <c r="H36" s="55"/>
      <c r="I36" s="55"/>
      <c r="J36" s="55"/>
      <c r="K36" s="55"/>
      <c r="L36" s="55"/>
      <c r="M36" s="55"/>
      <c r="N36" s="55"/>
      <c r="O36" s="55"/>
      <c r="P36" s="55"/>
      <c r="Q36" s="55"/>
      <c r="R36" s="55"/>
      <c r="S36" s="55"/>
      <c r="T36" s="55"/>
      <c r="U36" s="55"/>
      <c r="V36" s="55"/>
      <c r="W36" s="55"/>
      <c r="X36" s="55"/>
      <c r="Y36" s="55"/>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row>
    <row r="37" spans="1:82">
      <c r="A37" s="55"/>
      <c r="B37" s="55"/>
      <c r="C37" s="55"/>
      <c r="D37" s="55"/>
      <c r="E37" s="55"/>
      <c r="F37" s="55"/>
      <c r="G37" s="55"/>
      <c r="H37" s="55"/>
      <c r="I37" s="55"/>
      <c r="J37" s="55"/>
      <c r="K37" s="55"/>
      <c r="L37" s="55"/>
      <c r="M37" s="55"/>
      <c r="N37" s="55"/>
      <c r="O37" s="55"/>
      <c r="P37" s="55"/>
      <c r="Q37" s="55"/>
      <c r="R37" s="55"/>
      <c r="S37" s="55"/>
      <c r="T37" s="55"/>
      <c r="U37" s="55"/>
      <c r="V37" s="55"/>
      <c r="W37" s="55"/>
      <c r="X37" s="55"/>
      <c r="Y37" s="55"/>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row>
    <row r="38" spans="1:82">
      <c r="A38" s="55"/>
      <c r="B38" s="55"/>
      <c r="C38" s="55"/>
      <c r="D38" s="55"/>
      <c r="E38" s="55"/>
      <c r="F38" s="55"/>
      <c r="G38" s="55"/>
      <c r="H38" s="55"/>
      <c r="I38" s="55"/>
      <c r="J38" s="55"/>
      <c r="K38" s="55"/>
      <c r="L38" s="55"/>
      <c r="M38" s="55"/>
      <c r="N38" s="55"/>
      <c r="O38" s="55"/>
      <c r="P38" s="55"/>
      <c r="Q38" s="55"/>
      <c r="R38" s="55"/>
      <c r="S38" s="55"/>
      <c r="T38" s="55"/>
      <c r="U38" s="55"/>
      <c r="V38" s="55"/>
      <c r="W38" s="55"/>
      <c r="X38" s="55"/>
      <c r="Y38" s="55"/>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row>
    <row r="39" spans="1:82">
      <c r="A39" s="55"/>
      <c r="B39" s="55"/>
      <c r="C39" s="55"/>
      <c r="D39" s="55"/>
      <c r="E39" s="55"/>
      <c r="F39" s="55"/>
      <c r="G39" s="55"/>
      <c r="H39" s="55"/>
      <c r="I39" s="55"/>
      <c r="J39" s="55"/>
      <c r="K39" s="55"/>
      <c r="L39" s="55"/>
      <c r="M39" s="55"/>
      <c r="N39" s="55"/>
      <c r="O39" s="55"/>
      <c r="P39" s="55"/>
      <c r="Q39" s="55"/>
      <c r="R39" s="55"/>
      <c r="S39" s="55"/>
      <c r="T39" s="55"/>
      <c r="U39" s="55"/>
      <c r="V39" s="55"/>
      <c r="W39" s="55"/>
      <c r="X39" s="55"/>
      <c r="Y39" s="55"/>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row>
    <row r="40" spans="1:82">
      <c r="A40" s="55"/>
      <c r="B40" s="55"/>
      <c r="C40" s="55"/>
      <c r="D40" s="55"/>
      <c r="E40" s="55"/>
      <c r="F40" s="55"/>
      <c r="G40" s="55"/>
      <c r="H40" s="55"/>
      <c r="I40" s="55"/>
      <c r="J40" s="55"/>
      <c r="K40" s="55"/>
      <c r="L40" s="55"/>
      <c r="M40" s="55"/>
      <c r="N40" s="55"/>
      <c r="O40" s="55"/>
      <c r="P40" s="55"/>
      <c r="Q40" s="55"/>
      <c r="R40" s="55"/>
      <c r="S40" s="55"/>
      <c r="T40" s="55"/>
      <c r="U40" s="55"/>
      <c r="V40" s="55"/>
      <c r="W40" s="55"/>
      <c r="X40" s="55"/>
      <c r="Y40" s="55"/>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row>
    <row r="41" spans="1:82">
      <c r="A41" s="55"/>
      <c r="B41" s="55"/>
      <c r="C41" s="55"/>
      <c r="D41" s="55"/>
      <c r="E41" s="55"/>
      <c r="F41" s="55"/>
      <c r="G41" s="55"/>
      <c r="H41" s="55"/>
      <c r="I41" s="55"/>
      <c r="J41" s="55"/>
      <c r="K41" s="55"/>
      <c r="L41" s="55"/>
      <c r="M41" s="55"/>
      <c r="N41" s="55"/>
      <c r="O41" s="55"/>
      <c r="P41" s="55"/>
      <c r="Q41" s="55"/>
      <c r="R41" s="55"/>
      <c r="S41" s="55"/>
      <c r="T41" s="55"/>
      <c r="U41" s="55"/>
      <c r="V41" s="55"/>
      <c r="W41" s="55"/>
      <c r="X41" s="55"/>
      <c r="Y41" s="55"/>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row>
    <row r="42" spans="1:82">
      <c r="A42" s="55"/>
      <c r="B42" s="55"/>
      <c r="C42" s="55"/>
      <c r="D42" s="55"/>
      <c r="E42" s="55"/>
      <c r="F42" s="55"/>
      <c r="G42" s="55"/>
      <c r="H42" s="55"/>
      <c r="I42" s="55"/>
      <c r="J42" s="55"/>
      <c r="K42" s="55"/>
      <c r="L42" s="55"/>
      <c r="M42" s="55"/>
      <c r="N42" s="55"/>
      <c r="O42" s="55"/>
      <c r="P42" s="55"/>
      <c r="Q42" s="55"/>
      <c r="R42" s="55"/>
      <c r="S42" s="55"/>
      <c r="T42" s="55"/>
      <c r="U42" s="55"/>
      <c r="V42" s="55"/>
      <c r="W42" s="55"/>
      <c r="X42" s="55"/>
      <c r="Y42" s="55"/>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row>
    <row r="43" spans="1:82">
      <c r="A43" s="55"/>
      <c r="B43" s="55"/>
      <c r="C43" s="55"/>
      <c r="D43" s="55"/>
      <c r="E43" s="55"/>
      <c r="F43" s="55"/>
      <c r="G43" s="55"/>
      <c r="H43" s="55"/>
      <c r="I43" s="55"/>
      <c r="J43" s="55"/>
      <c r="K43" s="55"/>
      <c r="L43" s="55"/>
      <c r="M43" s="55"/>
      <c r="N43" s="55"/>
      <c r="O43" s="55"/>
      <c r="P43" s="55"/>
      <c r="Q43" s="55"/>
      <c r="R43" s="55"/>
      <c r="S43" s="55"/>
      <c r="T43" s="55"/>
      <c r="U43" s="55"/>
      <c r="V43" s="55"/>
      <c r="W43" s="55"/>
      <c r="X43" s="55"/>
      <c r="Y43" s="55"/>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row>
    <row r="44" spans="1:82">
      <c r="A44" s="55"/>
      <c r="B44" s="55"/>
      <c r="C44" s="55"/>
      <c r="D44" s="55"/>
      <c r="E44" s="55"/>
      <c r="F44" s="55"/>
      <c r="G44" s="55"/>
      <c r="H44" s="55"/>
      <c r="I44" s="55"/>
      <c r="J44" s="55"/>
      <c r="K44" s="55"/>
      <c r="L44" s="55"/>
      <c r="M44" s="55"/>
      <c r="N44" s="55"/>
      <c r="O44" s="55"/>
      <c r="P44" s="55"/>
      <c r="Q44" s="55"/>
      <c r="R44" s="55"/>
      <c r="S44" s="55"/>
      <c r="T44" s="55"/>
      <c r="U44" s="55"/>
      <c r="V44" s="55"/>
      <c r="W44" s="55"/>
      <c r="X44" s="55"/>
      <c r="Y44" s="55"/>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row>
    <row r="45" spans="1:82">
      <c r="A45" s="55"/>
      <c r="B45" s="55"/>
      <c r="C45" s="55"/>
      <c r="D45" s="55"/>
      <c r="E45" s="55"/>
      <c r="F45" s="55"/>
      <c r="G45" s="55"/>
      <c r="H45" s="55"/>
      <c r="I45" s="55"/>
      <c r="J45" s="55"/>
      <c r="K45" s="55"/>
      <c r="L45" s="55"/>
      <c r="M45" s="55"/>
      <c r="N45" s="55"/>
      <c r="O45" s="55"/>
      <c r="P45" s="55"/>
      <c r="Q45" s="55"/>
      <c r="R45" s="55"/>
      <c r="S45" s="55"/>
      <c r="T45" s="55"/>
      <c r="U45" s="55"/>
      <c r="V45" s="55"/>
      <c r="W45" s="55"/>
      <c r="X45" s="55"/>
      <c r="Y45" s="55"/>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row>
    <row r="46" spans="1:82">
      <c r="A46" s="55"/>
      <c r="B46" s="55"/>
      <c r="C46" s="55"/>
      <c r="D46" s="55"/>
      <c r="E46" s="55"/>
      <c r="F46" s="55"/>
      <c r="G46" s="55"/>
      <c r="H46" s="55"/>
      <c r="I46" s="55"/>
      <c r="J46" s="55"/>
      <c r="K46" s="55"/>
      <c r="L46" s="55"/>
      <c r="M46" s="55"/>
      <c r="N46" s="55"/>
      <c r="O46" s="55"/>
      <c r="P46" s="55"/>
      <c r="Q46" s="55"/>
      <c r="R46" s="55"/>
      <c r="S46" s="55"/>
      <c r="T46" s="55"/>
      <c r="U46" s="55"/>
      <c r="V46" s="55"/>
      <c r="W46" s="55"/>
      <c r="X46" s="55"/>
      <c r="Y46" s="55"/>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row>
    <row r="47" spans="1:82">
      <c r="A47" s="55"/>
      <c r="B47" s="55"/>
      <c r="C47" s="55"/>
      <c r="D47" s="55"/>
      <c r="E47" s="55"/>
      <c r="F47" s="55"/>
      <c r="G47" s="55"/>
      <c r="H47" s="55"/>
      <c r="I47" s="55"/>
      <c r="J47" s="55"/>
      <c r="K47" s="55"/>
      <c r="L47" s="55"/>
      <c r="M47" s="55"/>
      <c r="N47" s="55"/>
      <c r="O47" s="55"/>
      <c r="P47" s="55"/>
      <c r="Q47" s="55"/>
      <c r="R47" s="55"/>
      <c r="S47" s="55"/>
      <c r="T47" s="55"/>
      <c r="U47" s="55"/>
      <c r="V47" s="55"/>
      <c r="W47" s="55"/>
      <c r="X47" s="55"/>
      <c r="Y47" s="55"/>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row>
    <row r="48" spans="1:82">
      <c r="A48" s="55"/>
      <c r="B48" s="55"/>
      <c r="C48" s="55"/>
      <c r="D48" s="55"/>
      <c r="E48" s="55"/>
      <c r="F48" s="55"/>
      <c r="G48" s="55"/>
      <c r="H48" s="55"/>
      <c r="I48" s="55"/>
      <c r="J48" s="55"/>
      <c r="K48" s="55"/>
      <c r="L48" s="55"/>
      <c r="M48" s="55"/>
      <c r="N48" s="55"/>
      <c r="O48" s="55"/>
      <c r="P48" s="55"/>
      <c r="Q48" s="55"/>
      <c r="R48" s="55"/>
      <c r="S48" s="55"/>
      <c r="T48" s="55"/>
      <c r="U48" s="55"/>
      <c r="V48" s="55"/>
      <c r="W48" s="55"/>
      <c r="X48" s="55"/>
      <c r="Y48" s="55"/>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row>
    <row r="49" spans="1:82">
      <c r="A49" s="55"/>
      <c r="B49" s="55"/>
      <c r="C49" s="55"/>
      <c r="D49" s="55"/>
      <c r="E49" s="55"/>
      <c r="F49" s="55"/>
      <c r="G49" s="55"/>
      <c r="H49" s="55"/>
      <c r="I49" s="55"/>
      <c r="J49" s="55"/>
      <c r="K49" s="55"/>
      <c r="L49" s="55"/>
      <c r="M49" s="55"/>
      <c r="N49" s="55"/>
      <c r="O49" s="55"/>
      <c r="P49" s="55"/>
      <c r="Q49" s="55"/>
      <c r="R49" s="55"/>
      <c r="S49" s="55"/>
      <c r="T49" s="55"/>
      <c r="U49" s="55"/>
      <c r="V49" s="55"/>
      <c r="W49" s="55"/>
      <c r="X49" s="55"/>
      <c r="Y49" s="55"/>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row>
    <row r="50" spans="1:82">
      <c r="A50" s="55"/>
      <c r="B50" s="55"/>
      <c r="C50" s="55"/>
      <c r="D50" s="55"/>
      <c r="E50" s="55"/>
      <c r="F50" s="55"/>
      <c r="G50" s="55"/>
      <c r="H50" s="55"/>
      <c r="I50" s="55"/>
      <c r="J50" s="55"/>
      <c r="K50" s="55"/>
      <c r="L50" s="55"/>
      <c r="M50" s="55"/>
      <c r="N50" s="55"/>
      <c r="O50" s="55"/>
      <c r="P50" s="55"/>
      <c r="Q50" s="55"/>
      <c r="R50" s="55"/>
      <c r="S50" s="55"/>
      <c r="T50" s="55"/>
      <c r="U50" s="55"/>
      <c r="V50" s="55"/>
      <c r="W50" s="55"/>
      <c r="X50" s="55"/>
      <c r="Y50" s="55"/>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row>
    <row r="51" spans="1:82">
      <c r="A51" s="55"/>
      <c r="B51" s="55"/>
      <c r="C51" s="55"/>
      <c r="D51" s="55"/>
      <c r="E51" s="55"/>
      <c r="F51" s="55"/>
      <c r="G51" s="55"/>
      <c r="H51" s="55"/>
      <c r="I51" s="55"/>
      <c r="J51" s="55"/>
      <c r="K51" s="55"/>
      <c r="L51" s="55"/>
      <c r="M51" s="55"/>
      <c r="N51" s="55"/>
      <c r="O51" s="55"/>
      <c r="P51" s="55"/>
      <c r="Q51" s="55"/>
      <c r="R51" s="55"/>
      <c r="S51" s="55"/>
      <c r="T51" s="55"/>
      <c r="U51" s="55"/>
      <c r="V51" s="55"/>
      <c r="W51" s="55"/>
      <c r="X51" s="55"/>
      <c r="Y51" s="55"/>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row>
    <row r="52" spans="1:82">
      <c r="A52" s="55"/>
      <c r="B52" s="55"/>
      <c r="C52" s="55"/>
      <c r="D52" s="55"/>
      <c r="E52" s="55"/>
      <c r="F52" s="55"/>
      <c r="G52" s="55"/>
      <c r="H52" s="55"/>
      <c r="I52" s="55"/>
      <c r="J52" s="55"/>
      <c r="K52" s="55"/>
      <c r="L52" s="55"/>
      <c r="M52" s="55"/>
      <c r="N52" s="55"/>
      <c r="O52" s="55"/>
      <c r="P52" s="55"/>
      <c r="Q52" s="55"/>
      <c r="R52" s="55"/>
      <c r="S52" s="55"/>
      <c r="T52" s="55"/>
      <c r="U52" s="55"/>
      <c r="V52" s="55"/>
      <c r="W52" s="55"/>
      <c r="X52" s="55"/>
      <c r="Y52" s="55"/>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row>
    <row r="53" spans="1:82">
      <c r="A53" s="55"/>
      <c r="B53" s="55"/>
      <c r="C53" s="55"/>
      <c r="D53" s="55"/>
      <c r="E53" s="55"/>
      <c r="F53" s="55"/>
      <c r="G53" s="55"/>
      <c r="H53" s="55"/>
      <c r="I53" s="55"/>
      <c r="J53" s="55"/>
      <c r="K53" s="55"/>
      <c r="L53" s="55"/>
      <c r="M53" s="55"/>
      <c r="N53" s="55"/>
      <c r="O53" s="55"/>
      <c r="P53" s="55"/>
      <c r="Q53" s="55"/>
      <c r="R53" s="55"/>
      <c r="S53" s="55"/>
      <c r="T53" s="55"/>
      <c r="U53" s="55"/>
      <c r="V53" s="55"/>
      <c r="W53" s="55"/>
      <c r="X53" s="55"/>
      <c r="Y53" s="55"/>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row>
    <row r="54" spans="1:82">
      <c r="A54" s="55"/>
      <c r="B54" s="55"/>
      <c r="C54" s="55"/>
      <c r="D54" s="55"/>
      <c r="E54" s="55"/>
      <c r="F54" s="55"/>
      <c r="G54" s="55"/>
      <c r="H54" s="55"/>
      <c r="I54" s="55"/>
      <c r="J54" s="55"/>
      <c r="K54" s="55"/>
      <c r="L54" s="55"/>
      <c r="M54" s="55"/>
      <c r="N54" s="55"/>
      <c r="O54" s="55"/>
      <c r="P54" s="55"/>
      <c r="Q54" s="55"/>
      <c r="R54" s="55"/>
      <c r="S54" s="55"/>
      <c r="T54" s="55"/>
      <c r="U54" s="55"/>
      <c r="V54" s="55"/>
      <c r="W54" s="55"/>
      <c r="X54" s="55"/>
      <c r="Y54" s="55"/>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row>
    <row r="55" spans="1:82">
      <c r="A55" s="55"/>
      <c r="B55" s="55"/>
      <c r="C55" s="55"/>
      <c r="D55" s="55"/>
      <c r="E55" s="55"/>
      <c r="F55" s="55"/>
      <c r="G55" s="55"/>
      <c r="H55" s="55"/>
      <c r="I55" s="55"/>
      <c r="J55" s="55"/>
      <c r="K55" s="55"/>
      <c r="L55" s="55"/>
      <c r="M55" s="55"/>
      <c r="N55" s="55"/>
      <c r="O55" s="55"/>
      <c r="P55" s="55"/>
      <c r="Q55" s="55"/>
      <c r="R55" s="55"/>
      <c r="S55" s="55"/>
      <c r="T55" s="55"/>
      <c r="U55" s="55"/>
      <c r="V55" s="55"/>
      <c r="W55" s="55"/>
      <c r="X55" s="55"/>
      <c r="Y55" s="55"/>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row>
    <row r="56" spans="1:82">
      <c r="A56" s="55"/>
      <c r="B56" s="55"/>
      <c r="C56" s="55"/>
      <c r="D56" s="55"/>
      <c r="E56" s="55"/>
      <c r="F56" s="55"/>
      <c r="G56" s="55"/>
      <c r="H56" s="55"/>
      <c r="I56" s="55"/>
      <c r="J56" s="55"/>
      <c r="K56" s="55"/>
      <c r="L56" s="55"/>
      <c r="M56" s="55"/>
      <c r="N56" s="55"/>
      <c r="O56" s="55"/>
      <c r="P56" s="55"/>
      <c r="Q56" s="55"/>
      <c r="R56" s="55"/>
      <c r="S56" s="55"/>
      <c r="T56" s="55"/>
      <c r="U56" s="55"/>
      <c r="V56" s="55"/>
      <c r="W56" s="55"/>
      <c r="X56" s="55"/>
      <c r="Y56" s="55"/>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row>
    <row r="57" spans="1:82">
      <c r="A57" s="55"/>
      <c r="B57" s="55"/>
      <c r="C57" s="55"/>
      <c r="D57" s="55"/>
      <c r="E57" s="55"/>
      <c r="F57" s="55"/>
      <c r="G57" s="55"/>
      <c r="H57" s="55"/>
      <c r="I57" s="55"/>
      <c r="J57" s="55"/>
      <c r="K57" s="55"/>
      <c r="L57" s="55"/>
      <c r="M57" s="55"/>
      <c r="N57" s="55"/>
      <c r="O57" s="55"/>
      <c r="P57" s="55"/>
      <c r="Q57" s="55"/>
      <c r="R57" s="55"/>
      <c r="S57" s="55"/>
      <c r="T57" s="55"/>
      <c r="U57" s="55"/>
      <c r="V57" s="55"/>
      <c r="W57" s="55"/>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row>
    <row r="58" spans="1:82">
      <c r="A58" s="55"/>
      <c r="B58" s="55"/>
      <c r="C58" s="55"/>
      <c r="D58" s="55"/>
      <c r="E58" s="55"/>
      <c r="F58" s="55"/>
      <c r="G58" s="55"/>
      <c r="H58" s="55"/>
      <c r="I58" s="55"/>
      <c r="J58" s="55"/>
      <c r="K58" s="55"/>
      <c r="L58" s="55"/>
      <c r="M58" s="55"/>
      <c r="N58" s="55"/>
      <c r="O58" s="55"/>
      <c r="P58" s="55"/>
      <c r="Q58" s="55"/>
      <c r="R58" s="55"/>
      <c r="S58" s="55"/>
      <c r="T58" s="55"/>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row>
    <row r="59" spans="1:82">
      <c r="A59" s="55"/>
      <c r="B59" s="55"/>
      <c r="C59" s="55"/>
      <c r="D59" s="55"/>
      <c r="E59" s="55"/>
      <c r="F59" s="55"/>
      <c r="G59" s="55"/>
      <c r="H59" s="55"/>
      <c r="I59" s="55"/>
      <c r="J59" s="55"/>
      <c r="K59" s="55"/>
      <c r="L59" s="55"/>
      <c r="M59" s="55"/>
      <c r="N59" s="55"/>
      <c r="O59" s="55"/>
      <c r="P59" s="55"/>
      <c r="Q59" s="55"/>
      <c r="R59" s="55"/>
      <c r="S59" s="55"/>
      <c r="T59" s="55"/>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row>
    <row r="60" spans="1:82">
      <c r="A60" s="55"/>
      <c r="B60" s="55"/>
      <c r="C60" s="55"/>
      <c r="D60" s="55"/>
      <c r="E60" s="55"/>
      <c r="F60" s="55"/>
      <c r="G60" s="55"/>
      <c r="H60" s="55"/>
      <c r="I60" s="55"/>
      <c r="J60" s="55"/>
      <c r="K60" s="55"/>
      <c r="L60" s="55"/>
      <c r="M60" s="55"/>
      <c r="N60" s="55"/>
      <c r="O60" s="55"/>
      <c r="P60" s="55"/>
      <c r="Q60" s="55"/>
      <c r="R60" s="55"/>
      <c r="S60" s="55"/>
      <c r="T60" s="5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row>
    <row r="61" spans="1:82">
      <c r="A61" s="55"/>
      <c r="B61" s="55"/>
      <c r="C61" s="55"/>
      <c r="D61" s="55"/>
      <c r="E61" s="55"/>
      <c r="F61" s="55"/>
      <c r="G61" s="55"/>
      <c r="H61" s="55"/>
      <c r="I61" s="55"/>
      <c r="J61" s="55"/>
      <c r="K61" s="55"/>
      <c r="L61" s="55"/>
      <c r="M61" s="55"/>
      <c r="N61" s="55"/>
      <c r="O61" s="55"/>
      <c r="P61" s="55"/>
      <c r="Q61" s="55"/>
      <c r="R61" s="55"/>
      <c r="S61" s="55"/>
      <c r="T61" s="5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row>
    <row r="62" spans="1:82">
      <c r="A62" s="55"/>
      <c r="B62" s="55"/>
      <c r="C62" s="55"/>
      <c r="D62" s="55"/>
      <c r="E62" s="55"/>
      <c r="F62" s="55"/>
      <c r="G62" s="55"/>
      <c r="H62" s="55"/>
      <c r="I62" s="55"/>
      <c r="J62" s="55"/>
      <c r="K62" s="55"/>
      <c r="L62" s="55"/>
      <c r="M62" s="55"/>
      <c r="N62" s="55"/>
      <c r="O62" s="55"/>
      <c r="P62" s="55"/>
      <c r="Q62" s="55"/>
      <c r="R62" s="55"/>
      <c r="S62" s="55"/>
      <c r="T62" s="5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row>
    <row r="63" spans="1:82">
      <c r="A63" s="55"/>
      <c r="B63" s="55"/>
      <c r="C63" s="55"/>
      <c r="D63" s="55"/>
      <c r="E63" s="55"/>
      <c r="F63" s="55"/>
      <c r="G63" s="55"/>
      <c r="H63" s="55"/>
      <c r="I63" s="55"/>
      <c r="J63" s="55"/>
      <c r="K63" s="55"/>
      <c r="L63" s="55"/>
      <c r="M63" s="55"/>
      <c r="N63" s="55"/>
      <c r="O63" s="55"/>
      <c r="P63" s="55"/>
      <c r="Q63" s="55"/>
      <c r="R63" s="55"/>
      <c r="S63" s="55"/>
      <c r="T63" s="55"/>
      <c r="U63" s="55"/>
      <c r="V63" s="55"/>
      <c r="W63" s="55"/>
      <c r="X63" s="55"/>
      <c r="Y63" s="55"/>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row>
    <row r="64" spans="1:82">
      <c r="A64" s="55"/>
      <c r="B64" s="55"/>
      <c r="C64" s="55"/>
      <c r="D64" s="55"/>
      <c r="E64" s="55"/>
      <c r="F64" s="55"/>
      <c r="G64" s="55"/>
      <c r="H64" s="55"/>
      <c r="I64" s="55"/>
      <c r="J64" s="55"/>
      <c r="K64" s="55"/>
      <c r="L64" s="55"/>
      <c r="M64" s="55"/>
      <c r="N64" s="55"/>
      <c r="O64" s="55"/>
      <c r="P64" s="55"/>
      <c r="Q64" s="55"/>
      <c r="R64" s="55"/>
      <c r="S64" s="55"/>
      <c r="T64" s="55"/>
      <c r="U64" s="55"/>
      <c r="V64" s="55"/>
      <c r="W64" s="55"/>
      <c r="X64" s="55"/>
      <c r="Y64" s="55"/>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row>
    <row r="65" spans="1:82">
      <c r="A65" s="55"/>
      <c r="B65" s="55"/>
      <c r="C65" s="55"/>
      <c r="D65" s="55"/>
      <c r="E65" s="55"/>
      <c r="F65" s="55"/>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row>
    <row r="66" spans="1:82">
      <c r="A66" s="55"/>
      <c r="B66" s="55"/>
      <c r="C66" s="55"/>
      <c r="D66" s="55"/>
      <c r="E66" s="55"/>
      <c r="F66" s="55"/>
      <c r="G66" s="55"/>
      <c r="H66" s="55"/>
      <c r="I66" s="55"/>
      <c r="J66" s="55"/>
      <c r="K66" s="55"/>
      <c r="L66" s="55"/>
      <c r="M66" s="55"/>
      <c r="N66" s="55"/>
      <c r="O66" s="55"/>
      <c r="P66" s="55"/>
      <c r="Q66" s="55"/>
      <c r="R66" s="55"/>
      <c r="S66" s="55"/>
      <c r="T66" s="55"/>
      <c r="U66" s="55"/>
      <c r="V66" s="55"/>
      <c r="W66" s="55"/>
      <c r="X66" s="55"/>
      <c r="Y66" s="55"/>
      <c r="Z66" s="55"/>
      <c r="AA66" s="55"/>
      <c r="AB66" s="55"/>
      <c r="AC66" s="55"/>
      <c r="AD66" s="55"/>
      <c r="AE66" s="55"/>
      <c r="AF66" s="55"/>
      <c r="AG66" s="55"/>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row>
    <row r="67" spans="1:82">
      <c r="A67" s="55"/>
      <c r="B67" s="55"/>
      <c r="C67" s="55"/>
      <c r="D67" s="55"/>
      <c r="E67" s="55"/>
      <c r="F67" s="55"/>
      <c r="G67" s="55"/>
      <c r="H67" s="55"/>
      <c r="I67" s="55"/>
      <c r="J67" s="55"/>
      <c r="K67" s="55"/>
      <c r="L67" s="55"/>
      <c r="M67" s="55"/>
      <c r="N67" s="55"/>
      <c r="O67" s="55"/>
      <c r="P67" s="55"/>
      <c r="Q67" s="55"/>
      <c r="R67" s="55"/>
      <c r="S67" s="55"/>
      <c r="T67" s="55"/>
      <c r="U67" s="55"/>
      <c r="V67" s="55"/>
      <c r="W67" s="55"/>
      <c r="X67" s="55"/>
      <c r="Y67" s="55"/>
      <c r="Z67" s="55"/>
      <c r="AA67" s="55"/>
      <c r="AB67" s="55"/>
      <c r="AC67" s="55"/>
      <c r="AD67" s="55"/>
      <c r="AE67" s="55"/>
      <c r="AF67" s="55"/>
      <c r="AG67" s="55"/>
      <c r="AH67" s="55"/>
      <c r="AI67" s="55"/>
      <c r="AJ67" s="55"/>
      <c r="AK67" s="55"/>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c r="BJ67" s="55"/>
      <c r="BK67" s="55"/>
      <c r="BL67" s="55"/>
      <c r="BM67" s="55"/>
      <c r="BN67" s="55"/>
      <c r="BO67" s="55"/>
      <c r="BP67" s="55"/>
      <c r="BQ67" s="55"/>
      <c r="BR67" s="55"/>
      <c r="BS67" s="55"/>
      <c r="BT67" s="55"/>
      <c r="BU67" s="55"/>
      <c r="BV67" s="55"/>
      <c r="BW67" s="55"/>
      <c r="BX67" s="55"/>
      <c r="BY67" s="55"/>
      <c r="BZ67" s="55"/>
      <c r="CA67" s="55"/>
      <c r="CB67" s="55"/>
      <c r="CC67" s="55"/>
      <c r="CD67" s="55"/>
    </row>
    <row r="68" spans="1:82">
      <c r="A68" s="55"/>
      <c r="B68" s="55"/>
      <c r="C68" s="55"/>
      <c r="D68" s="55"/>
      <c r="E68" s="55"/>
      <c r="F68" s="55"/>
      <c r="G68" s="55"/>
      <c r="H68" s="55"/>
      <c r="I68" s="55"/>
      <c r="J68" s="55"/>
      <c r="K68" s="55"/>
      <c r="L68" s="55"/>
      <c r="M68" s="55"/>
      <c r="N68" s="55"/>
      <c r="O68" s="55"/>
      <c r="P68" s="55"/>
      <c r="Q68" s="55"/>
      <c r="R68" s="55"/>
      <c r="S68" s="55"/>
      <c r="T68" s="55"/>
      <c r="U68" s="55"/>
      <c r="V68" s="55"/>
      <c r="W68" s="55"/>
      <c r="X68" s="55"/>
      <c r="Y68" s="55"/>
      <c r="Z68" s="55"/>
      <c r="AA68" s="55"/>
      <c r="AB68" s="55"/>
      <c r="AC68" s="55"/>
      <c r="AD68" s="55"/>
      <c r="AE68" s="55"/>
      <c r="AF68" s="55"/>
      <c r="AG68" s="55"/>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row>
    <row r="69" spans="1:82">
      <c r="A69" s="55"/>
      <c r="B69" s="55"/>
      <c r="C69" s="55"/>
      <c r="D69" s="55"/>
      <c r="E69" s="55"/>
      <c r="F69" s="55"/>
      <c r="G69" s="55"/>
      <c r="H69" s="55"/>
      <c r="I69" s="55"/>
      <c r="J69" s="55"/>
      <c r="K69" s="55"/>
      <c r="L69" s="55"/>
      <c r="M69" s="55"/>
      <c r="N69" s="55"/>
      <c r="O69" s="55"/>
      <c r="P69" s="55"/>
      <c r="Q69" s="55"/>
      <c r="R69" s="55"/>
      <c r="S69" s="55"/>
      <c r="T69" s="55"/>
      <c r="U69" s="55"/>
      <c r="V69" s="55"/>
      <c r="W69" s="55"/>
      <c r="X69" s="55"/>
      <c r="Y69" s="55"/>
      <c r="Z69" s="55"/>
      <c r="AA69" s="55"/>
      <c r="AB69" s="55"/>
      <c r="AC69" s="55"/>
      <c r="AD69" s="55"/>
      <c r="AE69" s="55"/>
      <c r="AF69" s="55"/>
      <c r="AG69" s="55"/>
      <c r="AH69" s="55"/>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row>
    <row r="70" spans="1:82">
      <c r="A70" s="55"/>
      <c r="B70" s="55"/>
      <c r="C70" s="55"/>
      <c r="D70" s="55"/>
      <c r="E70" s="55"/>
      <c r="F70" s="55"/>
      <c r="G70" s="55"/>
      <c r="H70" s="55"/>
      <c r="I70" s="55"/>
      <c r="J70" s="55"/>
      <c r="K70" s="55"/>
      <c r="L70" s="55"/>
      <c r="M70" s="55"/>
      <c r="N70" s="55"/>
      <c r="O70" s="55"/>
      <c r="P70" s="55"/>
      <c r="Q70" s="55"/>
      <c r="R70" s="55"/>
      <c r="S70" s="55"/>
      <c r="T70" s="55"/>
      <c r="U70" s="55"/>
      <c r="V70" s="55"/>
      <c r="W70" s="55"/>
      <c r="X70" s="55"/>
      <c r="Y70" s="55"/>
      <c r="Z70" s="55"/>
      <c r="AA70" s="55"/>
      <c r="AB70" s="55"/>
      <c r="AC70" s="55"/>
      <c r="AD70" s="55"/>
      <c r="AE70" s="55"/>
      <c r="AF70" s="55"/>
      <c r="AG70" s="55"/>
      <c r="AH70" s="55"/>
      <c r="AI70" s="55"/>
      <c r="AJ70" s="55"/>
      <c r="AK70" s="55"/>
      <c r="AL70" s="55"/>
      <c r="AM70" s="55"/>
      <c r="AN70" s="55"/>
      <c r="AO70" s="55"/>
      <c r="AP70" s="55"/>
      <c r="AQ70" s="55"/>
      <c r="AR70" s="55"/>
      <c r="AS70" s="55"/>
      <c r="AT70" s="55"/>
      <c r="AU70" s="55"/>
      <c r="AV70" s="55"/>
      <c r="AW70" s="55"/>
      <c r="AX70" s="55"/>
      <c r="AY70" s="55"/>
      <c r="AZ70" s="55"/>
      <c r="BA70" s="55"/>
      <c r="BB70" s="55"/>
      <c r="BC70" s="55"/>
      <c r="BD70" s="55"/>
      <c r="BE70" s="55"/>
      <c r="BF70" s="55"/>
      <c r="BG70" s="55"/>
      <c r="BH70" s="55"/>
      <c r="BI70" s="55"/>
      <c r="BJ70" s="55"/>
      <c r="BK70" s="55"/>
      <c r="BL70" s="55"/>
      <c r="BM70" s="55"/>
      <c r="BN70" s="55"/>
      <c r="BO70" s="55"/>
      <c r="BP70" s="55"/>
      <c r="BQ70" s="55"/>
      <c r="BR70" s="55"/>
      <c r="BS70" s="55"/>
      <c r="BT70" s="55"/>
      <c r="BU70" s="55"/>
      <c r="BV70" s="55"/>
      <c r="BW70" s="55"/>
      <c r="BX70" s="55"/>
      <c r="BY70" s="55"/>
      <c r="BZ70" s="55"/>
      <c r="CA70" s="55"/>
      <c r="CB70" s="55"/>
      <c r="CC70" s="55"/>
      <c r="CD70" s="55"/>
    </row>
    <row r="71" spans="1:82">
      <c r="A71" s="55"/>
      <c r="B71" s="55"/>
      <c r="C71" s="55"/>
      <c r="D71" s="55"/>
      <c r="E71" s="55"/>
      <c r="F71" s="55"/>
      <c r="G71" s="55"/>
      <c r="H71" s="55"/>
      <c r="I71" s="55"/>
      <c r="J71" s="55"/>
      <c r="K71" s="55"/>
      <c r="L71" s="55"/>
      <c r="M71" s="55"/>
      <c r="N71" s="55"/>
      <c r="O71" s="55"/>
      <c r="P71" s="55"/>
      <c r="Q71" s="55"/>
      <c r="R71" s="55"/>
      <c r="S71" s="55"/>
      <c r="T71" s="55"/>
      <c r="U71" s="55"/>
      <c r="V71" s="55"/>
      <c r="W71" s="55"/>
      <c r="X71" s="55"/>
      <c r="Y71" s="55"/>
      <c r="Z71" s="55"/>
      <c r="AA71" s="55"/>
      <c r="AB71" s="55"/>
      <c r="AC71" s="55"/>
      <c r="AD71" s="55"/>
      <c r="AE71" s="55"/>
      <c r="AF71" s="55"/>
      <c r="AG71" s="55"/>
      <c r="AH71" s="55"/>
      <c r="AI71" s="55"/>
      <c r="AJ71" s="55"/>
      <c r="AK71" s="55"/>
      <c r="AL71" s="55"/>
      <c r="AM71" s="55"/>
      <c r="AN71" s="55"/>
      <c r="AO71" s="55"/>
      <c r="AP71" s="55"/>
      <c r="AQ71" s="55"/>
      <c r="AR71" s="55"/>
      <c r="AS71" s="55"/>
      <c r="AT71" s="55"/>
      <c r="AU71" s="55"/>
      <c r="AV71" s="55"/>
      <c r="AW71" s="55"/>
      <c r="AX71" s="55"/>
      <c r="AY71" s="55"/>
      <c r="AZ71" s="55"/>
      <c r="BA71" s="55"/>
      <c r="BB71" s="55"/>
      <c r="BC71" s="55"/>
      <c r="BD71" s="55"/>
      <c r="BE71" s="55"/>
      <c r="BF71" s="55"/>
      <c r="BG71" s="55"/>
      <c r="BH71" s="55"/>
      <c r="BI71" s="55"/>
      <c r="BJ71" s="55"/>
      <c r="BK71" s="55"/>
      <c r="BL71" s="55"/>
      <c r="BM71" s="55"/>
      <c r="BN71" s="55"/>
      <c r="BO71" s="55"/>
      <c r="BP71" s="55"/>
      <c r="BQ71" s="55"/>
      <c r="BR71" s="55"/>
      <c r="BS71" s="55"/>
      <c r="BT71" s="55"/>
      <c r="BU71" s="55"/>
      <c r="BV71" s="55"/>
      <c r="BW71" s="55"/>
      <c r="BX71" s="55"/>
      <c r="BY71" s="55"/>
      <c r="BZ71" s="55"/>
      <c r="CA71" s="55"/>
      <c r="CB71" s="55"/>
      <c r="CC71" s="55"/>
      <c r="CD71" s="55"/>
    </row>
    <row r="72" spans="1:82">
      <c r="A72" s="55"/>
      <c r="B72" s="55"/>
      <c r="C72" s="55"/>
      <c r="D72" s="55"/>
      <c r="E72" s="55"/>
      <c r="F72" s="55"/>
      <c r="G72" s="55"/>
      <c r="H72" s="55"/>
      <c r="I72" s="55"/>
      <c r="J72" s="55"/>
      <c r="K72" s="55"/>
      <c r="L72" s="55"/>
      <c r="M72" s="55"/>
      <c r="N72" s="55"/>
      <c r="O72" s="55"/>
      <c r="P72" s="55"/>
      <c r="Q72" s="55"/>
      <c r="R72" s="55"/>
      <c r="S72" s="55"/>
      <c r="T72" s="55"/>
      <c r="U72" s="55"/>
      <c r="V72" s="55"/>
      <c r="W72" s="55"/>
      <c r="X72" s="55"/>
      <c r="Y72" s="55"/>
      <c r="Z72" s="55"/>
      <c r="AA72" s="55"/>
      <c r="AB72" s="55"/>
      <c r="AC72" s="55"/>
      <c r="AD72" s="55"/>
      <c r="AE72" s="55"/>
      <c r="AF72" s="55"/>
      <c r="AG72" s="55"/>
      <c r="AH72" s="55"/>
      <c r="AI72" s="55"/>
      <c r="AJ72" s="55"/>
      <c r="AK72" s="55"/>
      <c r="AL72" s="55"/>
      <c r="AM72" s="55"/>
      <c r="AN72" s="55"/>
      <c r="AO72" s="55"/>
      <c r="AP72" s="55"/>
      <c r="AQ72" s="55"/>
      <c r="AR72" s="55"/>
      <c r="AS72" s="55"/>
      <c r="AT72" s="55"/>
      <c r="AU72" s="55"/>
      <c r="AV72" s="55"/>
      <c r="AW72" s="55"/>
      <c r="AX72" s="55"/>
      <c r="AY72" s="55"/>
      <c r="AZ72" s="55"/>
      <c r="BA72" s="55"/>
      <c r="BB72" s="55"/>
      <c r="BC72" s="55"/>
      <c r="BD72" s="55"/>
      <c r="BE72" s="55"/>
      <c r="BF72" s="55"/>
      <c r="BG72" s="55"/>
      <c r="BH72" s="55"/>
      <c r="BI72" s="55"/>
      <c r="BJ72" s="55"/>
      <c r="BK72" s="55"/>
      <c r="BL72" s="55"/>
      <c r="BM72" s="55"/>
      <c r="BN72" s="55"/>
      <c r="BO72" s="55"/>
      <c r="BP72" s="55"/>
      <c r="BQ72" s="55"/>
      <c r="BR72" s="55"/>
      <c r="BS72" s="55"/>
      <c r="BT72" s="55"/>
      <c r="BU72" s="55"/>
      <c r="BV72" s="55"/>
      <c r="BW72" s="55"/>
      <c r="BX72" s="55"/>
      <c r="BY72" s="55"/>
      <c r="BZ72" s="55"/>
      <c r="CA72" s="55"/>
      <c r="CB72" s="55"/>
      <c r="CC72" s="55"/>
      <c r="CD72" s="55"/>
    </row>
    <row r="73" spans="1:82">
      <c r="A73" s="55"/>
      <c r="B73" s="55"/>
      <c r="C73" s="55"/>
      <c r="D73" s="55"/>
      <c r="E73" s="55"/>
      <c r="F73" s="55"/>
      <c r="G73" s="55"/>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5"/>
      <c r="AG73" s="55"/>
      <c r="AH73" s="55"/>
      <c r="AI73" s="55"/>
      <c r="AJ73" s="55"/>
      <c r="AK73" s="55"/>
      <c r="AL73" s="55"/>
      <c r="AM73" s="55"/>
      <c r="AN73" s="55"/>
      <c r="AO73" s="55"/>
      <c r="AP73" s="55"/>
      <c r="AQ73" s="55"/>
      <c r="AR73" s="55"/>
      <c r="AS73" s="55"/>
      <c r="AT73" s="55"/>
      <c r="AU73" s="55"/>
      <c r="AV73" s="55"/>
      <c r="AW73" s="55"/>
      <c r="AX73" s="55"/>
      <c r="AY73" s="55"/>
      <c r="AZ73" s="55"/>
      <c r="BA73" s="55"/>
      <c r="BB73" s="55"/>
      <c r="BC73" s="55"/>
      <c r="BD73" s="55"/>
      <c r="BE73" s="55"/>
      <c r="BF73" s="55"/>
      <c r="BG73" s="55"/>
      <c r="BH73" s="55"/>
      <c r="BI73" s="55"/>
      <c r="BJ73" s="55"/>
      <c r="BK73" s="55"/>
      <c r="BL73" s="55"/>
      <c r="BM73" s="55"/>
      <c r="BN73" s="55"/>
      <c r="BO73" s="55"/>
      <c r="BP73" s="55"/>
      <c r="BQ73" s="55"/>
      <c r="BR73" s="55"/>
      <c r="BS73" s="55"/>
      <c r="BT73" s="55"/>
      <c r="BU73" s="55"/>
      <c r="BV73" s="55"/>
      <c r="BW73" s="55"/>
      <c r="BX73" s="55"/>
      <c r="BY73" s="55"/>
      <c r="BZ73" s="55"/>
      <c r="CA73" s="55"/>
      <c r="CB73" s="55"/>
      <c r="CC73" s="55"/>
      <c r="CD73" s="55"/>
    </row>
    <row r="74" spans="1:82">
      <c r="A74" s="55"/>
      <c r="B74" s="55"/>
      <c r="C74" s="55"/>
      <c r="D74" s="55"/>
      <c r="E74" s="55"/>
      <c r="F74" s="55"/>
      <c r="G74" s="55"/>
      <c r="H74" s="55"/>
      <c r="I74" s="55"/>
      <c r="J74" s="55"/>
      <c r="K74" s="55"/>
      <c r="L74" s="55"/>
      <c r="M74" s="55"/>
      <c r="N74" s="55"/>
      <c r="O74" s="55"/>
      <c r="P74" s="55"/>
      <c r="Q74" s="55"/>
      <c r="R74" s="55"/>
      <c r="S74" s="55"/>
      <c r="T74" s="55"/>
      <c r="U74" s="55"/>
      <c r="V74" s="55"/>
      <c r="W74" s="55"/>
      <c r="X74" s="55"/>
      <c r="Y74" s="55"/>
      <c r="Z74" s="55"/>
      <c r="AA74" s="55"/>
      <c r="AB74" s="55"/>
      <c r="AC74" s="55"/>
      <c r="AD74" s="55"/>
      <c r="AE74" s="55"/>
      <c r="AF74" s="55"/>
      <c r="AG74" s="55"/>
      <c r="AH74" s="55"/>
      <c r="AI74" s="55"/>
      <c r="AJ74" s="55"/>
      <c r="AK74" s="55"/>
      <c r="AL74" s="55"/>
      <c r="AM74" s="55"/>
      <c r="AN74" s="55"/>
      <c r="AO74" s="55"/>
      <c r="AP74" s="55"/>
      <c r="AQ74" s="55"/>
      <c r="AR74" s="55"/>
      <c r="AS74" s="55"/>
      <c r="AT74" s="55"/>
      <c r="AU74" s="55"/>
      <c r="AV74" s="55"/>
      <c r="AW74" s="55"/>
      <c r="AX74" s="55"/>
      <c r="AY74" s="55"/>
      <c r="AZ74" s="55"/>
      <c r="BA74" s="55"/>
      <c r="BB74" s="55"/>
      <c r="BC74" s="55"/>
      <c r="BD74" s="55"/>
      <c r="BE74" s="55"/>
      <c r="BF74" s="55"/>
      <c r="BG74" s="55"/>
      <c r="BH74" s="55"/>
      <c r="BI74" s="55"/>
      <c r="BJ74" s="55"/>
      <c r="BK74" s="55"/>
      <c r="BL74" s="55"/>
      <c r="BM74" s="55"/>
      <c r="BN74" s="55"/>
      <c r="BO74" s="55"/>
      <c r="BP74" s="55"/>
      <c r="BQ74" s="55"/>
      <c r="BR74" s="55"/>
      <c r="BS74" s="55"/>
      <c r="BT74" s="55"/>
      <c r="BU74" s="55"/>
      <c r="BV74" s="55"/>
      <c r="BW74" s="55"/>
      <c r="BX74" s="55"/>
      <c r="BY74" s="55"/>
      <c r="BZ74" s="55"/>
      <c r="CA74" s="55"/>
      <c r="CB74" s="55"/>
      <c r="CC74" s="55"/>
      <c r="CD74" s="55"/>
    </row>
    <row r="75" spans="1:82">
      <c r="A75" s="55"/>
      <c r="B75" s="55"/>
      <c r="C75" s="55"/>
      <c r="D75" s="55"/>
      <c r="E75" s="55"/>
      <c r="F75" s="55"/>
      <c r="G75" s="55"/>
      <c r="H75" s="55"/>
      <c r="I75" s="55"/>
      <c r="J75" s="55"/>
      <c r="K75" s="55"/>
      <c r="L75" s="55"/>
      <c r="M75" s="55"/>
      <c r="N75" s="55"/>
      <c r="O75" s="55"/>
      <c r="P75" s="55"/>
      <c r="Q75" s="55"/>
      <c r="R75" s="55"/>
      <c r="S75" s="55"/>
      <c r="T75" s="55"/>
      <c r="U75" s="55"/>
      <c r="V75" s="55"/>
      <c r="W75" s="55"/>
      <c r="X75" s="55"/>
      <c r="Y75" s="55"/>
      <c r="Z75" s="55"/>
      <c r="AA75" s="55"/>
      <c r="AB75" s="55"/>
      <c r="AC75" s="55"/>
      <c r="AD75" s="55"/>
      <c r="AE75" s="55"/>
      <c r="AF75" s="55"/>
      <c r="AG75" s="55"/>
      <c r="AH75" s="55"/>
      <c r="AI75" s="55"/>
      <c r="AJ75" s="55"/>
      <c r="AK75" s="55"/>
      <c r="AL75" s="55"/>
      <c r="AM75" s="55"/>
      <c r="AN75" s="55"/>
      <c r="AO75" s="55"/>
      <c r="AP75" s="55"/>
      <c r="AQ75" s="55"/>
      <c r="AR75" s="55"/>
      <c r="AS75" s="55"/>
      <c r="AT75" s="55"/>
      <c r="AU75" s="55"/>
      <c r="AV75" s="55"/>
      <c r="AW75" s="55"/>
      <c r="AX75" s="55"/>
      <c r="AY75" s="55"/>
      <c r="AZ75" s="55"/>
      <c r="BA75" s="55"/>
      <c r="BB75" s="55"/>
      <c r="BC75" s="55"/>
      <c r="BD75" s="55"/>
      <c r="BE75" s="55"/>
      <c r="BF75" s="55"/>
      <c r="BG75" s="55"/>
      <c r="BH75" s="55"/>
      <c r="BI75" s="55"/>
      <c r="BJ75" s="55"/>
      <c r="BK75" s="55"/>
      <c r="BL75" s="55"/>
      <c r="BM75" s="55"/>
      <c r="BN75" s="55"/>
      <c r="BO75" s="55"/>
      <c r="BP75" s="55"/>
      <c r="BQ75" s="55"/>
      <c r="BR75" s="55"/>
      <c r="BS75" s="55"/>
      <c r="BT75" s="55"/>
      <c r="BU75" s="55"/>
      <c r="BV75" s="55"/>
      <c r="BW75" s="55"/>
      <c r="BX75" s="55"/>
      <c r="BY75" s="55"/>
      <c r="BZ75" s="55"/>
      <c r="CA75" s="55"/>
      <c r="CB75" s="55"/>
      <c r="CC75" s="55"/>
      <c r="CD75" s="55"/>
    </row>
    <row r="76" spans="1:82">
      <c r="A76" s="55"/>
      <c r="B76" s="55"/>
      <c r="C76" s="55"/>
      <c r="D76" s="55"/>
      <c r="E76" s="55"/>
      <c r="F76" s="55"/>
      <c r="G76" s="55"/>
      <c r="H76" s="55"/>
      <c r="I76" s="55"/>
      <c r="J76" s="55"/>
      <c r="K76" s="55"/>
      <c r="L76" s="55"/>
      <c r="M76" s="55"/>
      <c r="N76" s="55"/>
      <c r="O76" s="55"/>
      <c r="P76" s="55"/>
      <c r="Q76" s="55"/>
      <c r="R76" s="55"/>
      <c r="S76" s="55"/>
      <c r="T76" s="55"/>
      <c r="U76" s="55"/>
      <c r="V76" s="55"/>
      <c r="W76" s="55"/>
      <c r="X76" s="55"/>
      <c r="Y76" s="55"/>
      <c r="Z76" s="55"/>
      <c r="AA76" s="55"/>
      <c r="AB76" s="55"/>
      <c r="AC76" s="55"/>
      <c r="AD76" s="55"/>
      <c r="AE76" s="55"/>
      <c r="AF76" s="55"/>
      <c r="AG76" s="55"/>
      <c r="AH76" s="55"/>
      <c r="AI76" s="55"/>
      <c r="AJ76" s="55"/>
      <c r="AK76" s="55"/>
      <c r="AL76" s="55"/>
      <c r="AM76" s="55"/>
      <c r="AN76" s="55"/>
      <c r="AO76" s="55"/>
      <c r="AP76" s="55"/>
      <c r="AQ76" s="55"/>
      <c r="AR76" s="55"/>
      <c r="AS76" s="55"/>
      <c r="AT76" s="55"/>
      <c r="AU76" s="55"/>
      <c r="AV76" s="55"/>
      <c r="AW76" s="55"/>
      <c r="AX76" s="55"/>
      <c r="AY76" s="55"/>
      <c r="AZ76" s="55"/>
      <c r="BA76" s="55"/>
      <c r="BB76" s="55"/>
      <c r="BC76" s="55"/>
      <c r="BD76" s="55"/>
      <c r="BE76" s="55"/>
      <c r="BF76" s="55"/>
      <c r="BG76" s="55"/>
      <c r="BH76" s="55"/>
      <c r="BI76" s="55"/>
      <c r="BJ76" s="55"/>
      <c r="BK76" s="55"/>
      <c r="BL76" s="55"/>
      <c r="BM76" s="55"/>
      <c r="BN76" s="55"/>
      <c r="BO76" s="55"/>
      <c r="BP76" s="55"/>
      <c r="BQ76" s="55"/>
      <c r="BR76" s="55"/>
      <c r="BS76" s="55"/>
      <c r="BT76" s="55"/>
      <c r="BU76" s="55"/>
      <c r="BV76" s="55"/>
      <c r="BW76" s="55"/>
      <c r="BX76" s="55"/>
      <c r="BY76" s="55"/>
      <c r="BZ76" s="55"/>
      <c r="CA76" s="55"/>
      <c r="CB76" s="55"/>
      <c r="CC76" s="55"/>
      <c r="CD76" s="55"/>
    </row>
    <row r="77" spans="1:82">
      <c r="A77" s="55"/>
      <c r="B77" s="55"/>
      <c r="C77" s="55"/>
      <c r="D77" s="55"/>
      <c r="E77" s="55"/>
      <c r="F77" s="55"/>
      <c r="G77" s="55"/>
      <c r="H77" s="55"/>
      <c r="I77" s="55"/>
      <c r="J77" s="55"/>
      <c r="K77" s="55"/>
      <c r="L77" s="55"/>
      <c r="M77" s="55"/>
      <c r="N77" s="55"/>
      <c r="O77" s="55"/>
      <c r="P77" s="55"/>
      <c r="Q77" s="55"/>
      <c r="R77" s="55"/>
      <c r="S77" s="55"/>
      <c r="T77" s="55"/>
      <c r="U77" s="55"/>
      <c r="V77" s="55"/>
      <c r="W77" s="55"/>
      <c r="X77" s="55"/>
      <c r="Y77" s="55"/>
      <c r="Z77" s="55"/>
      <c r="AA77" s="55"/>
      <c r="AB77" s="55"/>
      <c r="AC77" s="55"/>
      <c r="AD77" s="55"/>
      <c r="AE77" s="55"/>
      <c r="AF77" s="55"/>
      <c r="AG77" s="55"/>
      <c r="AH77" s="55"/>
      <c r="AI77" s="55"/>
      <c r="AJ77" s="55"/>
      <c r="AK77" s="55"/>
      <c r="AL77" s="55"/>
      <c r="AM77" s="55"/>
      <c r="AN77" s="55"/>
      <c r="AO77" s="55"/>
      <c r="AP77" s="55"/>
      <c r="AQ77" s="55"/>
      <c r="AR77" s="55"/>
      <c r="AS77" s="55"/>
      <c r="AT77" s="55"/>
      <c r="AU77" s="55"/>
      <c r="AV77" s="55"/>
      <c r="AW77" s="55"/>
      <c r="AX77" s="55"/>
      <c r="AY77" s="55"/>
      <c r="AZ77" s="55"/>
      <c r="BA77" s="55"/>
      <c r="BB77" s="55"/>
      <c r="BC77" s="55"/>
      <c r="BD77" s="55"/>
      <c r="BE77" s="55"/>
      <c r="BF77" s="55"/>
      <c r="BG77" s="55"/>
      <c r="BH77" s="55"/>
      <c r="BI77" s="55"/>
      <c r="BJ77" s="55"/>
      <c r="BK77" s="55"/>
      <c r="BL77" s="55"/>
      <c r="BM77" s="55"/>
      <c r="BN77" s="55"/>
      <c r="BO77" s="55"/>
      <c r="BP77" s="55"/>
      <c r="BQ77" s="55"/>
      <c r="BR77" s="55"/>
      <c r="BS77" s="55"/>
      <c r="BT77" s="55"/>
      <c r="BU77" s="55"/>
      <c r="BV77" s="55"/>
      <c r="BW77" s="55"/>
      <c r="BX77" s="55"/>
      <c r="BY77" s="55"/>
      <c r="BZ77" s="55"/>
      <c r="CA77" s="55"/>
      <c r="CB77" s="55"/>
      <c r="CC77" s="55"/>
      <c r="CD77" s="55"/>
    </row>
    <row r="78" spans="1:82">
      <c r="A78" s="55"/>
      <c r="B78" s="55"/>
      <c r="C78" s="55"/>
      <c r="D78" s="55"/>
      <c r="E78" s="55"/>
      <c r="F78" s="55"/>
      <c r="G78" s="55"/>
      <c r="H78" s="55"/>
      <c r="I78" s="55"/>
      <c r="J78" s="55"/>
      <c r="K78" s="55"/>
      <c r="L78" s="55"/>
      <c r="M78" s="55"/>
      <c r="N78" s="55"/>
      <c r="O78" s="55"/>
      <c r="P78" s="55"/>
      <c r="Q78" s="55"/>
      <c r="R78" s="55"/>
      <c r="S78" s="55"/>
      <c r="T78" s="55"/>
      <c r="U78" s="55"/>
      <c r="V78" s="55"/>
      <c r="W78" s="55"/>
      <c r="X78" s="55"/>
      <c r="Y78" s="55"/>
      <c r="Z78" s="55"/>
      <c r="AA78" s="55"/>
      <c r="AB78" s="55"/>
      <c r="AC78" s="55"/>
      <c r="AD78" s="55"/>
      <c r="AE78" s="55"/>
      <c r="AF78" s="55"/>
      <c r="AG78" s="55"/>
      <c r="AH78" s="55"/>
      <c r="AI78" s="55"/>
      <c r="AJ78" s="55"/>
      <c r="AK78" s="55"/>
      <c r="AL78" s="55"/>
      <c r="AM78" s="55"/>
      <c r="AN78" s="55"/>
      <c r="AO78" s="55"/>
      <c r="AP78" s="55"/>
      <c r="AQ78" s="55"/>
      <c r="AR78" s="55"/>
      <c r="AS78" s="55"/>
      <c r="AT78" s="55"/>
      <c r="AU78" s="55"/>
      <c r="AV78" s="55"/>
      <c r="AW78" s="55"/>
      <c r="AX78" s="55"/>
      <c r="AY78" s="55"/>
      <c r="AZ78" s="55"/>
      <c r="BA78" s="55"/>
      <c r="BB78" s="55"/>
      <c r="BC78" s="55"/>
      <c r="BD78" s="55"/>
      <c r="BE78" s="55"/>
      <c r="BF78" s="55"/>
      <c r="BG78" s="55"/>
      <c r="BH78" s="55"/>
      <c r="BI78" s="55"/>
      <c r="BJ78" s="55"/>
      <c r="BK78" s="55"/>
      <c r="BL78" s="55"/>
      <c r="BM78" s="55"/>
      <c r="BN78" s="55"/>
      <c r="BO78" s="55"/>
      <c r="BP78" s="55"/>
      <c r="BQ78" s="55"/>
      <c r="BR78" s="55"/>
      <c r="BS78" s="55"/>
      <c r="BT78" s="55"/>
      <c r="BU78" s="55"/>
      <c r="BV78" s="55"/>
      <c r="BW78" s="55"/>
      <c r="BX78" s="55"/>
      <c r="BY78" s="55"/>
      <c r="BZ78" s="55"/>
      <c r="CA78" s="55"/>
      <c r="CB78" s="55"/>
      <c r="CC78" s="55"/>
      <c r="CD78" s="55"/>
    </row>
    <row r="79" spans="1:82">
      <c r="A79" s="55"/>
      <c r="B79" s="55"/>
      <c r="C79" s="55"/>
      <c r="D79" s="55"/>
      <c r="E79" s="55"/>
      <c r="F79" s="55"/>
      <c r="G79" s="55"/>
      <c r="H79" s="55"/>
      <c r="I79" s="55"/>
      <c r="J79" s="55"/>
      <c r="K79" s="55"/>
      <c r="L79" s="55"/>
      <c r="M79" s="55"/>
      <c r="N79" s="55"/>
      <c r="O79" s="55"/>
      <c r="P79" s="55"/>
      <c r="Q79" s="55"/>
      <c r="R79" s="55"/>
      <c r="S79" s="55"/>
      <c r="T79" s="55"/>
      <c r="U79" s="55"/>
      <c r="V79" s="55"/>
      <c r="W79" s="55"/>
      <c r="X79" s="55"/>
      <c r="Y79" s="55"/>
      <c r="Z79" s="55"/>
      <c r="AA79" s="55"/>
      <c r="AB79" s="55"/>
      <c r="AC79" s="55"/>
      <c r="AD79" s="55"/>
      <c r="AE79" s="55"/>
      <c r="AF79" s="55"/>
      <c r="AG79" s="55"/>
      <c r="AH79" s="55"/>
      <c r="AI79" s="55"/>
      <c r="AJ79" s="55"/>
      <c r="AK79" s="55"/>
      <c r="AL79" s="55"/>
      <c r="AM79" s="55"/>
      <c r="AN79" s="55"/>
      <c r="AO79" s="55"/>
      <c r="AP79" s="55"/>
      <c r="AQ79" s="55"/>
      <c r="AR79" s="55"/>
      <c r="AS79" s="55"/>
      <c r="AT79" s="55"/>
      <c r="AU79" s="55"/>
      <c r="AV79" s="55"/>
      <c r="AW79" s="55"/>
      <c r="AX79" s="55"/>
      <c r="AY79" s="55"/>
      <c r="AZ79" s="55"/>
      <c r="BA79" s="55"/>
      <c r="BB79" s="55"/>
      <c r="BC79" s="55"/>
      <c r="BD79" s="55"/>
      <c r="BE79" s="55"/>
      <c r="BF79" s="55"/>
      <c r="BG79" s="55"/>
      <c r="BH79" s="55"/>
      <c r="BI79" s="55"/>
      <c r="BJ79" s="55"/>
      <c r="BK79" s="55"/>
      <c r="BL79" s="55"/>
      <c r="BM79" s="55"/>
      <c r="BN79" s="55"/>
      <c r="BO79" s="55"/>
      <c r="BP79" s="55"/>
      <c r="BQ79" s="55"/>
      <c r="BR79" s="55"/>
      <c r="BS79" s="55"/>
      <c r="BT79" s="55"/>
      <c r="BU79" s="55"/>
      <c r="BV79" s="55"/>
      <c r="BW79" s="55"/>
      <c r="BX79" s="55"/>
      <c r="BY79" s="55"/>
      <c r="BZ79" s="55"/>
      <c r="CA79" s="55"/>
      <c r="CB79" s="55"/>
      <c r="CC79" s="55"/>
      <c r="CD79" s="55"/>
    </row>
    <row r="80" spans="1:82">
      <c r="A80" s="55"/>
      <c r="B80" s="55"/>
      <c r="C80" s="55"/>
      <c r="D80" s="55"/>
      <c r="E80" s="55"/>
      <c r="F80" s="55"/>
      <c r="G80" s="55"/>
      <c r="H80" s="55"/>
      <c r="I80" s="55"/>
      <c r="J80" s="55"/>
      <c r="K80" s="55"/>
      <c r="L80" s="55"/>
      <c r="M80" s="55"/>
      <c r="N80" s="55"/>
      <c r="O80" s="55"/>
      <c r="P80" s="55"/>
      <c r="Q80" s="55"/>
      <c r="R80" s="55"/>
      <c r="S80" s="55"/>
      <c r="T80" s="55"/>
      <c r="U80" s="55"/>
      <c r="V80" s="55"/>
      <c r="W80" s="55"/>
      <c r="X80" s="55"/>
      <c r="Y80" s="55"/>
      <c r="Z80" s="55"/>
      <c r="AA80" s="55"/>
      <c r="AB80" s="55"/>
      <c r="AC80" s="55"/>
      <c r="AD80" s="55"/>
      <c r="AE80" s="55"/>
      <c r="AF80" s="55"/>
      <c r="AG80" s="55"/>
      <c r="AH80" s="55"/>
      <c r="AI80" s="55"/>
      <c r="AJ80" s="55"/>
      <c r="AK80" s="55"/>
      <c r="AL80" s="55"/>
      <c r="AM80" s="55"/>
      <c r="AN80" s="55"/>
      <c r="AO80" s="55"/>
      <c r="AP80" s="55"/>
      <c r="AQ80" s="55"/>
      <c r="AR80" s="55"/>
      <c r="AS80" s="55"/>
      <c r="AT80" s="55"/>
      <c r="AU80" s="55"/>
      <c r="AV80" s="55"/>
      <c r="AW80" s="55"/>
      <c r="AX80" s="55"/>
      <c r="AY80" s="55"/>
      <c r="AZ80" s="55"/>
      <c r="BA80" s="55"/>
      <c r="BB80" s="55"/>
      <c r="BC80" s="55"/>
      <c r="BD80" s="55"/>
      <c r="BE80" s="55"/>
      <c r="BF80" s="55"/>
      <c r="BG80" s="55"/>
      <c r="BH80" s="55"/>
      <c r="BI80" s="55"/>
      <c r="BJ80" s="55"/>
      <c r="BK80" s="55"/>
      <c r="BL80" s="55"/>
      <c r="BM80" s="55"/>
      <c r="BN80" s="55"/>
      <c r="BO80" s="55"/>
      <c r="BP80" s="55"/>
      <c r="BQ80" s="55"/>
      <c r="BR80" s="55"/>
      <c r="BS80" s="55"/>
      <c r="BT80" s="55"/>
      <c r="BU80" s="55"/>
      <c r="BV80" s="55"/>
      <c r="BW80" s="55"/>
      <c r="BX80" s="55"/>
      <c r="BY80" s="55"/>
      <c r="BZ80" s="55"/>
      <c r="CA80" s="55"/>
      <c r="CB80" s="55"/>
      <c r="CC80" s="55"/>
      <c r="CD80" s="55"/>
    </row>
    <row r="81" spans="1:82">
      <c r="A81" s="55"/>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c r="BA81" s="55"/>
      <c r="BB81" s="55"/>
      <c r="BC81" s="55"/>
      <c r="BD81" s="55"/>
      <c r="BE81" s="55"/>
      <c r="BF81" s="55"/>
      <c r="BG81" s="55"/>
      <c r="BH81" s="55"/>
      <c r="BI81" s="55"/>
      <c r="BJ81" s="55"/>
      <c r="BK81" s="55"/>
      <c r="BL81" s="55"/>
      <c r="BM81" s="55"/>
      <c r="BN81" s="55"/>
      <c r="BO81" s="55"/>
      <c r="BP81" s="55"/>
      <c r="BQ81" s="55"/>
      <c r="BR81" s="55"/>
      <c r="BS81" s="55"/>
      <c r="BT81" s="55"/>
      <c r="BU81" s="55"/>
      <c r="BV81" s="55"/>
      <c r="BW81" s="55"/>
      <c r="BX81" s="55"/>
      <c r="BY81" s="55"/>
      <c r="BZ81" s="55"/>
      <c r="CA81" s="55"/>
      <c r="CB81" s="55"/>
      <c r="CC81" s="55"/>
      <c r="CD81" s="55"/>
    </row>
    <row r="82" spans="1:82">
      <c r="A82" s="55"/>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c r="BA82" s="55"/>
      <c r="BB82" s="55"/>
      <c r="BC82" s="55"/>
      <c r="BD82" s="55"/>
      <c r="BE82" s="55"/>
      <c r="BF82" s="55"/>
      <c r="BG82" s="55"/>
      <c r="BH82" s="55"/>
      <c r="BI82" s="55"/>
      <c r="BJ82" s="55"/>
      <c r="BK82" s="55"/>
      <c r="BL82" s="55"/>
      <c r="BM82" s="55"/>
      <c r="BN82" s="55"/>
      <c r="BO82" s="55"/>
      <c r="BP82" s="55"/>
      <c r="BQ82" s="55"/>
      <c r="BR82" s="55"/>
      <c r="BS82" s="55"/>
      <c r="BT82" s="55"/>
      <c r="BU82" s="55"/>
      <c r="BV82" s="55"/>
      <c r="BW82" s="55"/>
      <c r="BX82" s="55"/>
      <c r="BY82" s="55"/>
      <c r="BZ82" s="55"/>
      <c r="CA82" s="55"/>
      <c r="CB82" s="55"/>
      <c r="CC82" s="55"/>
      <c r="CD82" s="55"/>
    </row>
    <row r="83" spans="1:82">
      <c r="A83" s="55"/>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c r="BA83" s="55"/>
      <c r="BB83" s="55"/>
      <c r="BC83" s="55"/>
      <c r="BD83" s="55"/>
      <c r="BE83" s="55"/>
      <c r="BF83" s="55"/>
      <c r="BG83" s="55"/>
      <c r="BH83" s="55"/>
      <c r="BI83" s="55"/>
      <c r="BJ83" s="55"/>
      <c r="BK83" s="55"/>
      <c r="BL83" s="55"/>
      <c r="BM83" s="55"/>
      <c r="BN83" s="55"/>
      <c r="BO83" s="55"/>
      <c r="BP83" s="55"/>
      <c r="BQ83" s="55"/>
      <c r="BR83" s="55"/>
      <c r="BS83" s="55"/>
      <c r="BT83" s="55"/>
      <c r="BU83" s="55"/>
      <c r="BV83" s="55"/>
      <c r="BW83" s="55"/>
      <c r="BX83" s="55"/>
      <c r="BY83" s="55"/>
      <c r="BZ83" s="55"/>
      <c r="CA83" s="55"/>
      <c r="CB83" s="55"/>
      <c r="CC83" s="55"/>
      <c r="CD83" s="55"/>
    </row>
    <row r="84" spans="1:82">
      <c r="A84" s="55"/>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c r="BA84" s="55"/>
      <c r="BB84" s="55"/>
      <c r="BC84" s="55"/>
      <c r="BD84" s="55"/>
      <c r="BE84" s="55"/>
      <c r="BF84" s="55"/>
      <c r="BG84" s="55"/>
      <c r="BH84" s="55"/>
      <c r="BI84" s="55"/>
      <c r="BJ84" s="55"/>
      <c r="BK84" s="55"/>
      <c r="BL84" s="55"/>
      <c r="BM84" s="55"/>
      <c r="BN84" s="55"/>
      <c r="BO84" s="55"/>
      <c r="BP84" s="55"/>
      <c r="BQ84" s="55"/>
      <c r="BR84" s="55"/>
      <c r="BS84" s="55"/>
      <c r="BT84" s="55"/>
      <c r="BU84" s="55"/>
      <c r="BV84" s="55"/>
      <c r="BW84" s="55"/>
      <c r="BX84" s="55"/>
      <c r="BY84" s="55"/>
      <c r="BZ84" s="55"/>
      <c r="CA84" s="55"/>
      <c r="CB84" s="55"/>
      <c r="CC84" s="55"/>
      <c r="CD84" s="55"/>
    </row>
    <row r="85" spans="1:82">
      <c r="A85" s="55"/>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c r="BA85" s="55"/>
      <c r="BB85" s="55"/>
      <c r="BC85" s="55"/>
      <c r="BD85" s="55"/>
      <c r="BE85" s="55"/>
      <c r="BF85" s="55"/>
      <c r="BG85" s="55"/>
      <c r="BH85" s="55"/>
      <c r="BI85" s="55"/>
      <c r="BJ85" s="55"/>
      <c r="BK85" s="55"/>
      <c r="BL85" s="55"/>
      <c r="BM85" s="55"/>
      <c r="BN85" s="55"/>
      <c r="BO85" s="55"/>
      <c r="BP85" s="55"/>
      <c r="BQ85" s="55"/>
      <c r="BR85" s="55"/>
      <c r="BS85" s="55"/>
      <c r="BT85" s="55"/>
      <c r="BU85" s="55"/>
      <c r="BV85" s="55"/>
      <c r="BW85" s="55"/>
      <c r="BX85" s="55"/>
      <c r="BY85" s="55"/>
      <c r="BZ85" s="55"/>
      <c r="CA85" s="55"/>
      <c r="CB85" s="55"/>
      <c r="CC85" s="55"/>
      <c r="CD85" s="55"/>
    </row>
    <row r="86" spans="1:82">
      <c r="A86" s="55"/>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c r="BA86" s="55"/>
      <c r="BB86" s="55"/>
      <c r="BC86" s="55"/>
      <c r="BD86" s="55"/>
      <c r="BE86" s="55"/>
      <c r="BF86" s="55"/>
      <c r="BG86" s="55"/>
      <c r="BH86" s="55"/>
      <c r="BI86" s="55"/>
      <c r="BJ86" s="55"/>
      <c r="BK86" s="55"/>
      <c r="BL86" s="55"/>
      <c r="BM86" s="55"/>
      <c r="BN86" s="55"/>
      <c r="BO86" s="55"/>
      <c r="BP86" s="55"/>
      <c r="BQ86" s="55"/>
      <c r="BR86" s="55"/>
      <c r="BS86" s="55"/>
      <c r="BT86" s="55"/>
      <c r="BU86" s="55"/>
      <c r="BV86" s="55"/>
      <c r="BW86" s="55"/>
      <c r="BX86" s="55"/>
      <c r="BY86" s="55"/>
      <c r="BZ86" s="55"/>
      <c r="CA86" s="55"/>
      <c r="CB86" s="55"/>
      <c r="CC86" s="55"/>
      <c r="CD86" s="55"/>
    </row>
    <row r="87" spans="1:82">
      <c r="A87" s="55"/>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c r="BA87" s="55"/>
      <c r="BB87" s="55"/>
      <c r="BC87" s="55"/>
      <c r="BD87" s="55"/>
      <c r="BE87" s="55"/>
      <c r="BF87" s="55"/>
      <c r="BG87" s="55"/>
      <c r="BH87" s="55"/>
      <c r="BI87" s="55"/>
      <c r="BJ87" s="55"/>
      <c r="BK87" s="55"/>
      <c r="BL87" s="55"/>
      <c r="BM87" s="55"/>
      <c r="BN87" s="55"/>
      <c r="BO87" s="55"/>
      <c r="BP87" s="55"/>
      <c r="BQ87" s="55"/>
      <c r="BR87" s="55"/>
      <c r="BS87" s="55"/>
      <c r="BT87" s="55"/>
      <c r="BU87" s="55"/>
      <c r="BV87" s="55"/>
      <c r="BW87" s="55"/>
      <c r="BX87" s="55"/>
      <c r="BY87" s="55"/>
      <c r="BZ87" s="55"/>
      <c r="CA87" s="55"/>
      <c r="CB87" s="55"/>
      <c r="CC87" s="55"/>
      <c r="CD87" s="55"/>
    </row>
    <row r="88" spans="1:82">
      <c r="A88" s="55"/>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c r="BA88" s="55"/>
      <c r="BB88" s="55"/>
      <c r="BC88" s="55"/>
      <c r="BD88" s="55"/>
      <c r="BE88" s="55"/>
      <c r="BF88" s="55"/>
      <c r="BG88" s="55"/>
      <c r="BH88" s="55"/>
      <c r="BI88" s="55"/>
      <c r="BJ88" s="55"/>
      <c r="BK88" s="55"/>
      <c r="BL88" s="55"/>
      <c r="BM88" s="55"/>
      <c r="BN88" s="55"/>
      <c r="BO88" s="55"/>
      <c r="BP88" s="55"/>
      <c r="BQ88" s="55"/>
      <c r="BR88" s="55"/>
      <c r="BS88" s="55"/>
      <c r="BT88" s="55"/>
      <c r="BU88" s="55"/>
      <c r="BV88" s="55"/>
      <c r="BW88" s="55"/>
      <c r="BX88" s="55"/>
      <c r="BY88" s="55"/>
      <c r="BZ88" s="55"/>
      <c r="CA88" s="55"/>
      <c r="CB88" s="55"/>
      <c r="CC88" s="55"/>
      <c r="CD88" s="55"/>
    </row>
    <row r="89" spans="1:82">
      <c r="A89" s="55"/>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c r="BA89" s="55"/>
      <c r="BB89" s="55"/>
      <c r="BC89" s="55"/>
      <c r="BD89" s="55"/>
      <c r="BE89" s="55"/>
      <c r="BF89" s="55"/>
      <c r="BG89" s="55"/>
      <c r="BH89" s="55"/>
      <c r="BI89" s="55"/>
      <c r="BJ89" s="55"/>
      <c r="BK89" s="55"/>
      <c r="BL89" s="55"/>
      <c r="BM89" s="55"/>
      <c r="BN89" s="55"/>
      <c r="BO89" s="55"/>
      <c r="BP89" s="55"/>
      <c r="BQ89" s="55"/>
      <c r="BR89" s="55"/>
      <c r="BS89" s="55"/>
      <c r="BT89" s="55"/>
      <c r="BU89" s="55"/>
      <c r="BV89" s="55"/>
      <c r="BW89" s="55"/>
      <c r="BX89" s="55"/>
      <c r="BY89" s="55"/>
      <c r="BZ89" s="55"/>
      <c r="CA89" s="55"/>
      <c r="CB89" s="55"/>
      <c r="CC89" s="55"/>
      <c r="CD89" s="55"/>
    </row>
    <row r="90" spans="1:82">
      <c r="A90" s="55"/>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c r="BA90" s="55"/>
      <c r="BB90" s="55"/>
      <c r="BC90" s="55"/>
      <c r="BD90" s="55"/>
      <c r="BE90" s="55"/>
      <c r="BF90" s="55"/>
      <c r="BG90" s="55"/>
      <c r="BH90" s="55"/>
      <c r="BI90" s="55"/>
      <c r="BJ90" s="55"/>
      <c r="BK90" s="55"/>
      <c r="BL90" s="55"/>
      <c r="BM90" s="55"/>
      <c r="BN90" s="55"/>
      <c r="BO90" s="55"/>
      <c r="BP90" s="55"/>
      <c r="BQ90" s="55"/>
      <c r="BR90" s="55"/>
      <c r="BS90" s="55"/>
      <c r="BT90" s="55"/>
      <c r="BU90" s="55"/>
      <c r="BV90" s="55"/>
      <c r="BW90" s="55"/>
      <c r="BX90" s="55"/>
      <c r="BY90" s="55"/>
      <c r="BZ90" s="55"/>
      <c r="CA90" s="55"/>
      <c r="CB90" s="55"/>
      <c r="CC90" s="55"/>
      <c r="CD90" s="55"/>
    </row>
    <row r="91" spans="1:82">
      <c r="A91" s="55"/>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c r="BA91" s="55"/>
      <c r="BB91" s="55"/>
      <c r="BC91" s="55"/>
      <c r="BD91" s="55"/>
      <c r="BE91" s="55"/>
      <c r="BF91" s="55"/>
      <c r="BG91" s="55"/>
      <c r="BH91" s="55"/>
      <c r="BI91" s="55"/>
      <c r="BJ91" s="55"/>
      <c r="BK91" s="55"/>
      <c r="BL91" s="55"/>
      <c r="BM91" s="55"/>
      <c r="BN91" s="55"/>
      <c r="BO91" s="55"/>
      <c r="BP91" s="55"/>
      <c r="BQ91" s="55"/>
      <c r="BR91" s="55"/>
      <c r="BS91" s="55"/>
      <c r="BT91" s="55"/>
      <c r="BU91" s="55"/>
      <c r="BV91" s="55"/>
      <c r="BW91" s="55"/>
      <c r="BX91" s="55"/>
      <c r="BY91" s="55"/>
      <c r="BZ91" s="55"/>
      <c r="CA91" s="55"/>
      <c r="CB91" s="55"/>
      <c r="CC91" s="55"/>
      <c r="CD91" s="55"/>
    </row>
    <row r="92" spans="1:82">
      <c r="A92" s="55"/>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c r="BA92" s="55"/>
      <c r="BB92" s="55"/>
      <c r="BC92" s="55"/>
      <c r="BD92" s="55"/>
      <c r="BE92" s="55"/>
      <c r="BF92" s="55"/>
      <c r="BG92" s="55"/>
      <c r="BH92" s="55"/>
      <c r="BI92" s="55"/>
      <c r="BJ92" s="55"/>
      <c r="BK92" s="55"/>
      <c r="BL92" s="55"/>
      <c r="BM92" s="55"/>
      <c r="BN92" s="55"/>
      <c r="BO92" s="55"/>
      <c r="BP92" s="55"/>
      <c r="BQ92" s="55"/>
      <c r="BR92" s="55"/>
      <c r="BS92" s="55"/>
      <c r="BT92" s="55"/>
      <c r="BU92" s="55"/>
      <c r="BV92" s="55"/>
      <c r="BW92" s="55"/>
      <c r="BX92" s="55"/>
      <c r="BY92" s="55"/>
      <c r="BZ92" s="55"/>
      <c r="CA92" s="55"/>
      <c r="CB92" s="55"/>
      <c r="CC92" s="55"/>
      <c r="CD92" s="55"/>
    </row>
    <row r="93" spans="1:82">
      <c r="A93" s="55"/>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c r="BA93" s="55"/>
      <c r="BB93" s="55"/>
      <c r="BC93" s="55"/>
      <c r="BD93" s="55"/>
      <c r="BE93" s="55"/>
      <c r="BF93" s="55"/>
      <c r="BG93" s="55"/>
      <c r="BH93" s="55"/>
      <c r="BI93" s="55"/>
      <c r="BJ93" s="55"/>
      <c r="BK93" s="55"/>
      <c r="BL93" s="55"/>
      <c r="BM93" s="55"/>
      <c r="BN93" s="55"/>
      <c r="BO93" s="55"/>
      <c r="BP93" s="55"/>
      <c r="BQ93" s="55"/>
      <c r="BR93" s="55"/>
      <c r="BS93" s="55"/>
      <c r="BT93" s="55"/>
      <c r="BU93" s="55"/>
      <c r="BV93" s="55"/>
      <c r="BW93" s="55"/>
      <c r="BX93" s="55"/>
      <c r="BY93" s="55"/>
      <c r="BZ93" s="55"/>
      <c r="CA93" s="55"/>
      <c r="CB93" s="55"/>
      <c r="CC93" s="55"/>
      <c r="CD93" s="55"/>
    </row>
    <row r="94" spans="1:82">
      <c r="A94" s="55"/>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c r="BA94" s="55"/>
      <c r="BB94" s="55"/>
      <c r="BC94" s="55"/>
      <c r="BD94" s="55"/>
      <c r="BE94" s="55"/>
      <c r="BF94" s="55"/>
      <c r="BG94" s="55"/>
      <c r="BH94" s="55"/>
      <c r="BI94" s="55"/>
      <c r="BJ94" s="55"/>
      <c r="BK94" s="55"/>
      <c r="BL94" s="55"/>
      <c r="BM94" s="55"/>
      <c r="BN94" s="55"/>
      <c r="BO94" s="55"/>
      <c r="BP94" s="55"/>
      <c r="BQ94" s="55"/>
      <c r="BR94" s="55"/>
      <c r="BS94" s="55"/>
      <c r="BT94" s="55"/>
      <c r="BU94" s="55"/>
      <c r="BV94" s="55"/>
      <c r="BW94" s="55"/>
      <c r="BX94" s="55"/>
      <c r="BY94" s="55"/>
      <c r="BZ94" s="55"/>
      <c r="CA94" s="55"/>
      <c r="CB94" s="55"/>
      <c r="CC94" s="55"/>
      <c r="CD94" s="55"/>
    </row>
    <row r="95" spans="1:82">
      <c r="A95" s="55"/>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c r="BA95" s="55"/>
      <c r="BB95" s="55"/>
      <c r="BC95" s="55"/>
      <c r="BD95" s="55"/>
      <c r="BE95" s="55"/>
      <c r="BF95" s="55"/>
      <c r="BG95" s="55"/>
      <c r="BH95" s="55"/>
      <c r="BI95" s="55"/>
      <c r="BJ95" s="55"/>
      <c r="BK95" s="55"/>
      <c r="BL95" s="55"/>
      <c r="BM95" s="55"/>
      <c r="BN95" s="55"/>
      <c r="BO95" s="55"/>
      <c r="BP95" s="55"/>
      <c r="BQ95" s="55"/>
      <c r="BR95" s="55"/>
      <c r="BS95" s="55"/>
      <c r="BT95" s="55"/>
      <c r="BU95" s="55"/>
      <c r="BV95" s="55"/>
      <c r="BW95" s="55"/>
      <c r="BX95" s="55"/>
      <c r="BY95" s="55"/>
      <c r="BZ95" s="55"/>
      <c r="CA95" s="55"/>
      <c r="CB95" s="55"/>
      <c r="CC95" s="55"/>
      <c r="CD95" s="55"/>
    </row>
    <row r="96" spans="1:82">
      <c r="A96" s="55"/>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c r="BA96" s="55"/>
      <c r="BB96" s="55"/>
      <c r="BC96" s="55"/>
      <c r="BD96" s="55"/>
      <c r="BE96" s="55"/>
      <c r="BF96" s="55"/>
      <c r="BG96" s="55"/>
      <c r="BH96" s="55"/>
      <c r="BI96" s="55"/>
      <c r="BJ96" s="55"/>
      <c r="BK96" s="55"/>
      <c r="BL96" s="55"/>
      <c r="BM96" s="55"/>
      <c r="BN96" s="55"/>
      <c r="BO96" s="55"/>
      <c r="BP96" s="55"/>
      <c r="BQ96" s="55"/>
      <c r="BR96" s="55"/>
      <c r="BS96" s="55"/>
      <c r="BT96" s="55"/>
      <c r="BU96" s="55"/>
      <c r="BV96" s="55"/>
      <c r="BW96" s="55"/>
      <c r="BX96" s="55"/>
      <c r="BY96" s="55"/>
      <c r="BZ96" s="55"/>
      <c r="CA96" s="55"/>
      <c r="CB96" s="55"/>
      <c r="CC96" s="55"/>
      <c r="CD96" s="55"/>
    </row>
    <row r="97" spans="1:82">
      <c r="A97" s="55"/>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c r="BA97" s="55"/>
      <c r="BB97" s="55"/>
      <c r="BC97" s="55"/>
      <c r="BD97" s="55"/>
      <c r="BE97" s="55"/>
      <c r="BF97" s="55"/>
      <c r="BG97" s="55"/>
      <c r="BH97" s="55"/>
      <c r="BI97" s="55"/>
      <c r="BJ97" s="55"/>
      <c r="BK97" s="55"/>
      <c r="BL97" s="55"/>
      <c r="BM97" s="55"/>
      <c r="BN97" s="55"/>
      <c r="BO97" s="55"/>
      <c r="BP97" s="55"/>
      <c r="BQ97" s="55"/>
      <c r="BR97" s="55"/>
      <c r="BS97" s="55"/>
      <c r="BT97" s="55"/>
      <c r="BU97" s="55"/>
      <c r="BV97" s="55"/>
      <c r="BW97" s="55"/>
      <c r="BX97" s="55"/>
      <c r="BY97" s="55"/>
      <c r="BZ97" s="55"/>
      <c r="CA97" s="55"/>
      <c r="CB97" s="55"/>
      <c r="CC97" s="55"/>
      <c r="CD97" s="55"/>
    </row>
    <row r="98" spans="1:82">
      <c r="A98" s="55"/>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c r="BA98" s="55"/>
      <c r="BB98" s="55"/>
      <c r="BC98" s="55"/>
      <c r="BD98" s="55"/>
      <c r="BE98" s="55"/>
      <c r="BF98" s="55"/>
      <c r="BG98" s="55"/>
      <c r="BH98" s="55"/>
      <c r="BI98" s="55"/>
      <c r="BJ98" s="55"/>
      <c r="BK98" s="55"/>
      <c r="BL98" s="55"/>
      <c r="BM98" s="55"/>
      <c r="BN98" s="55"/>
      <c r="BO98" s="55"/>
      <c r="BP98" s="55"/>
      <c r="BQ98" s="55"/>
      <c r="BR98" s="55"/>
      <c r="BS98" s="55"/>
      <c r="BT98" s="55"/>
      <c r="BU98" s="55"/>
      <c r="BV98" s="55"/>
      <c r="BW98" s="55"/>
      <c r="BX98" s="55"/>
      <c r="BY98" s="55"/>
      <c r="BZ98" s="55"/>
      <c r="CA98" s="55"/>
      <c r="CB98" s="55"/>
      <c r="CC98" s="55"/>
      <c r="CD98" s="55"/>
    </row>
    <row r="99" spans="1:82">
      <c r="A99" s="55"/>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c r="BA99" s="55"/>
      <c r="BB99" s="55"/>
      <c r="BC99" s="55"/>
      <c r="BD99" s="55"/>
      <c r="BE99" s="55"/>
      <c r="BF99" s="55"/>
      <c r="BG99" s="55"/>
      <c r="BH99" s="55"/>
      <c r="BI99" s="55"/>
      <c r="BJ99" s="55"/>
      <c r="BK99" s="55"/>
      <c r="BL99" s="55"/>
      <c r="BM99" s="55"/>
      <c r="BN99" s="55"/>
      <c r="BO99" s="55"/>
      <c r="BP99" s="55"/>
      <c r="BQ99" s="55"/>
      <c r="BR99" s="55"/>
      <c r="BS99" s="55"/>
      <c r="BT99" s="55"/>
      <c r="BU99" s="55"/>
      <c r="BV99" s="55"/>
      <c r="BW99" s="55"/>
      <c r="BX99" s="55"/>
      <c r="BY99" s="55"/>
      <c r="BZ99" s="55"/>
      <c r="CA99" s="55"/>
      <c r="CB99" s="55"/>
      <c r="CC99" s="55"/>
      <c r="CD99" s="55"/>
    </row>
    <row r="100" spans="1:82">
      <c r="A100" s="55"/>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c r="BA100" s="55"/>
      <c r="BB100" s="55"/>
      <c r="BC100" s="55"/>
      <c r="BD100" s="55"/>
      <c r="BE100" s="55"/>
      <c r="BF100" s="55"/>
      <c r="BG100" s="55"/>
      <c r="BH100" s="55"/>
      <c r="BI100" s="55"/>
      <c r="BJ100" s="55"/>
      <c r="BK100" s="55"/>
      <c r="BL100" s="55"/>
      <c r="BM100" s="55"/>
      <c r="BN100" s="55"/>
      <c r="BO100" s="55"/>
      <c r="BP100" s="55"/>
      <c r="BQ100" s="55"/>
      <c r="BR100" s="55"/>
      <c r="BS100" s="55"/>
      <c r="BT100" s="55"/>
      <c r="BU100" s="55"/>
      <c r="BV100" s="55"/>
      <c r="BW100" s="55"/>
      <c r="BX100" s="55"/>
      <c r="BY100" s="55"/>
      <c r="BZ100" s="55"/>
      <c r="CA100" s="55"/>
      <c r="CB100" s="55"/>
      <c r="CC100" s="55"/>
      <c r="CD100" s="55"/>
    </row>
    <row r="101" spans="1:82">
      <c r="A101" s="55"/>
      <c r="B101" s="55"/>
      <c r="C101" s="55"/>
      <c r="D101" s="55"/>
      <c r="E101" s="55"/>
      <c r="F101" s="55"/>
      <c r="G101" s="55"/>
      <c r="H101" s="55"/>
      <c r="I101" s="55"/>
      <c r="J101" s="55"/>
      <c r="K101" s="55"/>
      <c r="L101" s="55"/>
      <c r="M101" s="55"/>
      <c r="N101" s="55"/>
      <c r="O101" s="55"/>
      <c r="P101" s="55"/>
      <c r="Q101" s="55"/>
      <c r="R101" s="55"/>
      <c r="S101" s="55"/>
      <c r="T101" s="55"/>
      <c r="U101" s="55"/>
      <c r="V101" s="55"/>
      <c r="W101" s="55"/>
      <c r="X101" s="55"/>
      <c r="Y101" s="55"/>
      <c r="Z101" s="55"/>
      <c r="AA101" s="55"/>
      <c r="AB101" s="55"/>
      <c r="AC101" s="55"/>
      <c r="AD101" s="55"/>
      <c r="AE101" s="55"/>
      <c r="AF101" s="55"/>
      <c r="AG101" s="55"/>
      <c r="AH101" s="55"/>
      <c r="AI101" s="55"/>
      <c r="AJ101" s="55"/>
      <c r="AK101" s="55"/>
      <c r="AL101" s="55"/>
      <c r="AM101" s="55"/>
      <c r="AN101" s="55"/>
      <c r="AO101" s="55"/>
      <c r="AP101" s="55"/>
      <c r="AQ101" s="55"/>
      <c r="AR101" s="55"/>
      <c r="AS101" s="55"/>
      <c r="AT101" s="55"/>
      <c r="AU101" s="55"/>
      <c r="AV101" s="55"/>
      <c r="AW101" s="55"/>
      <c r="AX101" s="55"/>
      <c r="AY101" s="55"/>
      <c r="AZ101" s="55"/>
      <c r="BA101" s="55"/>
      <c r="BB101" s="55"/>
      <c r="BC101" s="55"/>
      <c r="BD101" s="55"/>
      <c r="BE101" s="55"/>
      <c r="BF101" s="55"/>
      <c r="BG101" s="55"/>
      <c r="BH101" s="55"/>
      <c r="BI101" s="55"/>
      <c r="BJ101" s="55"/>
      <c r="BK101" s="55"/>
      <c r="BL101" s="55"/>
      <c r="BM101" s="55"/>
      <c r="BN101" s="55"/>
      <c r="BO101" s="55"/>
      <c r="BP101" s="55"/>
      <c r="BQ101" s="55"/>
      <c r="BR101" s="55"/>
      <c r="BS101" s="55"/>
      <c r="BT101" s="55"/>
      <c r="BU101" s="55"/>
      <c r="BV101" s="55"/>
      <c r="BW101" s="55"/>
      <c r="BX101" s="55"/>
      <c r="BY101" s="55"/>
      <c r="BZ101" s="55"/>
      <c r="CA101" s="55"/>
      <c r="CB101" s="55"/>
      <c r="CC101" s="55"/>
      <c r="CD101" s="55"/>
    </row>
    <row r="102" spans="1:82">
      <c r="A102" s="55"/>
      <c r="B102" s="55"/>
      <c r="C102" s="55"/>
      <c r="D102" s="55"/>
      <c r="E102" s="55"/>
      <c r="F102" s="55"/>
      <c r="G102" s="55"/>
      <c r="H102" s="55"/>
      <c r="I102" s="55"/>
      <c r="J102" s="55"/>
      <c r="K102" s="55"/>
      <c r="L102" s="55"/>
      <c r="M102" s="55"/>
      <c r="N102" s="55"/>
      <c r="O102" s="55"/>
      <c r="P102" s="55"/>
      <c r="Q102" s="55"/>
      <c r="R102" s="55"/>
      <c r="S102" s="55"/>
      <c r="T102" s="55"/>
      <c r="U102" s="55"/>
      <c r="V102" s="55"/>
      <c r="W102" s="55"/>
      <c r="X102" s="55"/>
      <c r="Y102" s="55"/>
      <c r="Z102" s="55"/>
      <c r="AA102" s="55"/>
      <c r="AB102" s="55"/>
      <c r="AC102" s="55"/>
      <c r="AD102" s="55"/>
      <c r="AE102" s="55"/>
      <c r="AF102" s="55"/>
      <c r="AG102" s="55"/>
      <c r="AH102" s="55"/>
      <c r="AI102" s="55"/>
      <c r="AJ102" s="55"/>
      <c r="AK102" s="55"/>
      <c r="AL102" s="55"/>
      <c r="AM102" s="55"/>
      <c r="AN102" s="55"/>
      <c r="AO102" s="55"/>
      <c r="AP102" s="55"/>
      <c r="AQ102" s="55"/>
      <c r="AR102" s="55"/>
      <c r="AS102" s="55"/>
      <c r="AT102" s="55"/>
      <c r="AU102" s="55"/>
      <c r="AV102" s="55"/>
      <c r="AW102" s="55"/>
      <c r="AX102" s="55"/>
      <c r="AY102" s="55"/>
      <c r="AZ102" s="55"/>
      <c r="BA102" s="55"/>
      <c r="BB102" s="55"/>
      <c r="BC102" s="55"/>
      <c r="BD102" s="55"/>
      <c r="BE102" s="55"/>
      <c r="BF102" s="55"/>
      <c r="BG102" s="55"/>
      <c r="BH102" s="55"/>
      <c r="BI102" s="55"/>
      <c r="BJ102" s="55"/>
      <c r="BK102" s="55"/>
      <c r="BL102" s="55"/>
      <c r="BM102" s="55"/>
      <c r="BN102" s="55"/>
      <c r="BO102" s="55"/>
      <c r="BP102" s="55"/>
      <c r="BQ102" s="55"/>
      <c r="BR102" s="55"/>
      <c r="BS102" s="55"/>
      <c r="BT102" s="55"/>
      <c r="BU102" s="55"/>
      <c r="BV102" s="55"/>
      <c r="BW102" s="55"/>
      <c r="BX102" s="55"/>
      <c r="BY102" s="55"/>
      <c r="BZ102" s="55"/>
      <c r="CA102" s="55"/>
      <c r="CB102" s="55"/>
      <c r="CC102" s="55"/>
      <c r="CD102" s="55"/>
    </row>
    <row r="103" spans="1:82">
      <c r="A103" s="55"/>
      <c r="B103" s="55"/>
      <c r="C103" s="55"/>
      <c r="D103" s="55"/>
      <c r="E103" s="55"/>
      <c r="F103" s="55"/>
      <c r="G103" s="55"/>
      <c r="H103" s="55"/>
      <c r="I103" s="55"/>
      <c r="J103" s="55"/>
      <c r="K103" s="55"/>
      <c r="L103" s="55"/>
      <c r="M103" s="55"/>
      <c r="N103" s="55"/>
      <c r="O103" s="55"/>
      <c r="P103" s="55"/>
      <c r="Q103" s="55"/>
      <c r="R103" s="55"/>
      <c r="S103" s="55"/>
      <c r="T103" s="55"/>
      <c r="U103" s="55"/>
      <c r="V103" s="55"/>
      <c r="W103" s="55"/>
      <c r="X103" s="55"/>
      <c r="Y103" s="55"/>
      <c r="Z103" s="55"/>
      <c r="AA103" s="55"/>
      <c r="AB103" s="55"/>
      <c r="AC103" s="55"/>
      <c r="AD103" s="55"/>
      <c r="AE103" s="55"/>
      <c r="AF103" s="55"/>
      <c r="AG103" s="55"/>
      <c r="AH103" s="55"/>
      <c r="AI103" s="55"/>
      <c r="AJ103" s="55"/>
      <c r="AK103" s="55"/>
      <c r="AL103" s="55"/>
      <c r="AM103" s="55"/>
      <c r="AN103" s="55"/>
      <c r="AO103" s="55"/>
      <c r="AP103" s="55"/>
      <c r="AQ103" s="55"/>
      <c r="AR103" s="55"/>
      <c r="AS103" s="55"/>
      <c r="AT103" s="55"/>
      <c r="AU103" s="55"/>
      <c r="AV103" s="55"/>
      <c r="AW103" s="55"/>
      <c r="AX103" s="55"/>
      <c r="AY103" s="55"/>
      <c r="AZ103" s="55"/>
      <c r="BA103" s="55"/>
      <c r="BB103" s="55"/>
      <c r="BC103" s="55"/>
      <c r="BD103" s="55"/>
      <c r="BE103" s="55"/>
      <c r="BF103" s="55"/>
      <c r="BG103" s="55"/>
      <c r="BH103" s="55"/>
      <c r="BI103" s="55"/>
      <c r="BJ103" s="55"/>
      <c r="BK103" s="55"/>
      <c r="BL103" s="55"/>
      <c r="BM103" s="55"/>
      <c r="BN103" s="55"/>
      <c r="BO103" s="55"/>
      <c r="BP103" s="55"/>
      <c r="BQ103" s="55"/>
      <c r="BR103" s="55"/>
      <c r="BS103" s="55"/>
      <c r="BT103" s="55"/>
      <c r="BU103" s="55"/>
      <c r="BV103" s="55"/>
      <c r="BW103" s="55"/>
      <c r="BX103" s="55"/>
      <c r="BY103" s="55"/>
      <c r="BZ103" s="55"/>
      <c r="CA103" s="55"/>
      <c r="CB103" s="55"/>
      <c r="CC103" s="55"/>
      <c r="CD103" s="55"/>
    </row>
    <row r="104" spans="1:82">
      <c r="A104" s="55"/>
      <c r="B104" s="55"/>
      <c r="C104" s="55"/>
      <c r="D104" s="55"/>
      <c r="E104" s="55"/>
      <c r="F104" s="55"/>
      <c r="G104" s="55"/>
      <c r="H104" s="55"/>
      <c r="I104" s="55"/>
      <c r="J104" s="55"/>
      <c r="K104" s="55"/>
      <c r="L104" s="55"/>
      <c r="M104" s="55"/>
      <c r="N104" s="55"/>
      <c r="O104" s="55"/>
      <c r="P104" s="55"/>
      <c r="Q104" s="55"/>
      <c r="R104" s="55"/>
      <c r="S104" s="55"/>
      <c r="T104" s="55"/>
      <c r="U104" s="55"/>
      <c r="V104" s="55"/>
      <c r="W104" s="55"/>
      <c r="X104" s="55"/>
      <c r="Y104" s="55"/>
      <c r="Z104" s="55"/>
      <c r="AA104" s="55"/>
      <c r="AB104" s="55"/>
      <c r="AC104" s="55"/>
      <c r="AD104" s="55"/>
      <c r="AE104" s="55"/>
      <c r="AF104" s="55"/>
      <c r="AG104" s="55"/>
      <c r="AH104" s="55"/>
      <c r="AI104" s="55"/>
      <c r="AJ104" s="55"/>
      <c r="AK104" s="55"/>
      <c r="AL104" s="55"/>
      <c r="AM104" s="55"/>
      <c r="AN104" s="55"/>
      <c r="AO104" s="55"/>
      <c r="AP104" s="55"/>
      <c r="AQ104" s="55"/>
      <c r="AR104" s="55"/>
      <c r="AS104" s="55"/>
      <c r="AT104" s="55"/>
      <c r="AU104" s="55"/>
      <c r="AV104" s="55"/>
      <c r="AW104" s="55"/>
      <c r="AX104" s="55"/>
      <c r="AY104" s="55"/>
      <c r="AZ104" s="55"/>
      <c r="BA104" s="55"/>
      <c r="BB104" s="55"/>
      <c r="BC104" s="55"/>
      <c r="BD104" s="55"/>
      <c r="BE104" s="55"/>
      <c r="BF104" s="55"/>
      <c r="BG104" s="55"/>
      <c r="BH104" s="55"/>
      <c r="BI104" s="55"/>
      <c r="BJ104" s="55"/>
      <c r="BK104" s="55"/>
      <c r="BL104" s="55"/>
      <c r="BM104" s="55"/>
      <c r="BN104" s="55"/>
      <c r="BO104" s="55"/>
      <c r="BP104" s="55"/>
      <c r="BQ104" s="55"/>
      <c r="BR104" s="55"/>
      <c r="BS104" s="55"/>
      <c r="BT104" s="55"/>
      <c r="BU104" s="55"/>
      <c r="BV104" s="55"/>
      <c r="BW104" s="55"/>
      <c r="BX104" s="55"/>
      <c r="BY104" s="55"/>
      <c r="BZ104" s="55"/>
      <c r="CA104" s="55"/>
      <c r="CB104" s="55"/>
      <c r="CC104" s="55"/>
      <c r="CD104" s="55"/>
    </row>
    <row r="105" spans="1:82">
      <c r="A105" s="55"/>
      <c r="B105" s="55"/>
      <c r="C105" s="55"/>
      <c r="D105" s="55"/>
      <c r="E105" s="55"/>
      <c r="F105" s="55"/>
      <c r="G105" s="55"/>
      <c r="H105" s="55"/>
      <c r="I105" s="55"/>
      <c r="J105" s="55"/>
      <c r="K105" s="55"/>
      <c r="L105" s="55"/>
      <c r="M105" s="55"/>
      <c r="N105" s="55"/>
      <c r="O105" s="55"/>
      <c r="P105" s="55"/>
      <c r="Q105" s="55"/>
      <c r="R105" s="55"/>
      <c r="S105" s="55"/>
      <c r="T105" s="55"/>
      <c r="U105" s="55"/>
      <c r="V105" s="55"/>
      <c r="W105" s="55"/>
      <c r="X105" s="55"/>
      <c r="Y105" s="55"/>
      <c r="Z105" s="55"/>
      <c r="AA105" s="55"/>
      <c r="AB105" s="55"/>
      <c r="AC105" s="55"/>
      <c r="AD105" s="55"/>
      <c r="AE105" s="55"/>
      <c r="AF105" s="55"/>
      <c r="AG105" s="55"/>
      <c r="AH105" s="55"/>
      <c r="AI105" s="55"/>
      <c r="AJ105" s="55"/>
      <c r="AK105" s="55"/>
      <c r="AL105" s="55"/>
      <c r="AM105" s="55"/>
      <c r="AN105" s="55"/>
      <c r="AO105" s="55"/>
      <c r="AP105" s="55"/>
      <c r="AQ105" s="55"/>
      <c r="AR105" s="55"/>
      <c r="AS105" s="55"/>
      <c r="AT105" s="55"/>
      <c r="AU105" s="55"/>
      <c r="AV105" s="55"/>
      <c r="AW105" s="55"/>
      <c r="AX105" s="55"/>
      <c r="AY105" s="55"/>
      <c r="AZ105" s="55"/>
      <c r="BA105" s="55"/>
      <c r="BB105" s="55"/>
      <c r="BC105" s="55"/>
      <c r="BD105" s="55"/>
      <c r="BE105" s="55"/>
      <c r="BF105" s="55"/>
      <c r="BG105" s="55"/>
      <c r="BH105" s="55"/>
      <c r="BI105" s="55"/>
      <c r="BJ105" s="55"/>
      <c r="BK105" s="55"/>
      <c r="BL105" s="55"/>
      <c r="BM105" s="55"/>
      <c r="BN105" s="55"/>
      <c r="BO105" s="55"/>
      <c r="BP105" s="55"/>
      <c r="BQ105" s="55"/>
      <c r="BR105" s="55"/>
      <c r="BS105" s="55"/>
      <c r="BT105" s="55"/>
      <c r="BU105" s="55"/>
      <c r="BV105" s="55"/>
      <c r="BW105" s="55"/>
      <c r="BX105" s="55"/>
      <c r="BY105" s="55"/>
      <c r="BZ105" s="55"/>
      <c r="CA105" s="55"/>
      <c r="CB105" s="55"/>
      <c r="CC105" s="55"/>
      <c r="CD105" s="55"/>
    </row>
    <row r="106" spans="1:82">
      <c r="A106" s="55"/>
      <c r="B106" s="55"/>
      <c r="C106" s="55"/>
      <c r="D106" s="55"/>
      <c r="E106" s="55"/>
      <c r="F106" s="55"/>
      <c r="G106" s="55"/>
      <c r="H106" s="55"/>
      <c r="I106" s="55"/>
      <c r="J106" s="55"/>
      <c r="K106" s="55"/>
      <c r="L106" s="55"/>
      <c r="M106" s="55"/>
      <c r="N106" s="55"/>
      <c r="O106" s="55"/>
      <c r="P106" s="55"/>
      <c r="Q106" s="55"/>
      <c r="R106" s="55"/>
      <c r="S106" s="55"/>
      <c r="T106" s="55"/>
      <c r="U106" s="55"/>
      <c r="V106" s="55"/>
      <c r="W106" s="55"/>
      <c r="X106" s="55"/>
      <c r="Y106" s="55"/>
      <c r="Z106" s="55"/>
      <c r="AA106" s="55"/>
      <c r="AB106" s="55"/>
      <c r="AC106" s="55"/>
      <c r="AD106" s="55"/>
      <c r="AE106" s="55"/>
      <c r="AF106" s="55"/>
      <c r="AG106" s="55"/>
      <c r="AH106" s="55"/>
      <c r="AI106" s="55"/>
      <c r="AJ106" s="55"/>
      <c r="AK106" s="55"/>
      <c r="AL106" s="55"/>
      <c r="AM106" s="55"/>
      <c r="AN106" s="55"/>
      <c r="AO106" s="55"/>
      <c r="AP106" s="55"/>
      <c r="AQ106" s="55"/>
      <c r="AR106" s="55"/>
      <c r="AS106" s="55"/>
      <c r="AT106" s="55"/>
      <c r="AU106" s="55"/>
      <c r="AV106" s="55"/>
      <c r="AW106" s="55"/>
      <c r="AX106" s="55"/>
      <c r="AY106" s="55"/>
      <c r="AZ106" s="55"/>
      <c r="BA106" s="55"/>
      <c r="BB106" s="55"/>
      <c r="BC106" s="55"/>
      <c r="BD106" s="55"/>
      <c r="BE106" s="55"/>
      <c r="BF106" s="55"/>
      <c r="BG106" s="55"/>
      <c r="BH106" s="55"/>
      <c r="BI106" s="55"/>
      <c r="BJ106" s="55"/>
      <c r="BK106" s="55"/>
      <c r="BL106" s="55"/>
      <c r="BM106" s="55"/>
      <c r="BN106" s="55"/>
      <c r="BO106" s="55"/>
      <c r="BP106" s="55"/>
      <c r="BQ106" s="55"/>
      <c r="BR106" s="55"/>
      <c r="BS106" s="55"/>
      <c r="BT106" s="55"/>
      <c r="BU106" s="55"/>
      <c r="BV106" s="55"/>
      <c r="BW106" s="55"/>
      <c r="BX106" s="55"/>
      <c r="BY106" s="55"/>
      <c r="BZ106" s="55"/>
      <c r="CA106" s="55"/>
      <c r="CB106" s="55"/>
      <c r="CC106" s="55"/>
      <c r="CD106" s="55"/>
    </row>
    <row r="107" spans="1:82">
      <c r="A107" s="55"/>
      <c r="B107" s="55"/>
      <c r="C107" s="55"/>
      <c r="D107" s="55"/>
      <c r="E107" s="55"/>
      <c r="F107" s="55"/>
      <c r="G107" s="55"/>
      <c r="H107" s="55"/>
      <c r="I107" s="55"/>
      <c r="J107" s="55"/>
      <c r="K107" s="55"/>
      <c r="L107" s="55"/>
      <c r="M107" s="55"/>
      <c r="N107" s="55"/>
      <c r="O107" s="55"/>
      <c r="P107" s="55"/>
      <c r="Q107" s="55"/>
      <c r="R107" s="55"/>
      <c r="S107" s="55"/>
      <c r="T107" s="55"/>
      <c r="U107" s="55"/>
      <c r="V107" s="55"/>
      <c r="W107" s="55"/>
      <c r="X107" s="55"/>
      <c r="Y107" s="55"/>
      <c r="Z107" s="55"/>
      <c r="AA107" s="55"/>
      <c r="AB107" s="55"/>
      <c r="AC107" s="55"/>
      <c r="AD107" s="55"/>
      <c r="AE107" s="55"/>
      <c r="AF107" s="55"/>
      <c r="AG107" s="55"/>
      <c r="AH107" s="55"/>
      <c r="AI107" s="55"/>
      <c r="AJ107" s="55"/>
      <c r="AK107" s="55"/>
      <c r="AL107" s="55"/>
      <c r="AM107" s="55"/>
      <c r="AN107" s="55"/>
      <c r="AO107" s="55"/>
      <c r="AP107" s="55"/>
      <c r="AQ107" s="55"/>
      <c r="AR107" s="55"/>
      <c r="AS107" s="55"/>
      <c r="AT107" s="55"/>
      <c r="AU107" s="55"/>
      <c r="AV107" s="55"/>
      <c r="AW107" s="55"/>
      <c r="AX107" s="55"/>
      <c r="AY107" s="55"/>
      <c r="AZ107" s="55"/>
      <c r="BA107" s="55"/>
      <c r="BB107" s="55"/>
      <c r="BC107" s="55"/>
      <c r="BD107" s="55"/>
      <c r="BE107" s="55"/>
      <c r="BF107" s="55"/>
      <c r="BG107" s="55"/>
      <c r="BH107" s="55"/>
      <c r="BI107" s="55"/>
      <c r="BJ107" s="55"/>
      <c r="BK107" s="55"/>
      <c r="BL107" s="55"/>
      <c r="BM107" s="55"/>
      <c r="BN107" s="55"/>
      <c r="BO107" s="55"/>
      <c r="BP107" s="55"/>
      <c r="BQ107" s="55"/>
      <c r="BR107" s="55"/>
      <c r="BS107" s="55"/>
      <c r="BT107" s="55"/>
      <c r="BU107" s="55"/>
      <c r="BV107" s="55"/>
      <c r="BW107" s="55"/>
      <c r="BX107" s="55"/>
      <c r="BY107" s="55"/>
      <c r="BZ107" s="55"/>
      <c r="CA107" s="55"/>
      <c r="CB107" s="55"/>
      <c r="CC107" s="55"/>
      <c r="CD107" s="55"/>
    </row>
    <row r="108" spans="1:82">
      <c r="A108" s="55"/>
      <c r="B108" s="55"/>
      <c r="C108" s="55"/>
      <c r="D108" s="55"/>
      <c r="E108" s="55"/>
      <c r="F108" s="55"/>
      <c r="G108" s="55"/>
      <c r="H108" s="55"/>
      <c r="I108" s="55"/>
      <c r="J108" s="55"/>
      <c r="K108" s="55"/>
      <c r="L108" s="55"/>
      <c r="M108" s="55"/>
      <c r="N108" s="55"/>
      <c r="O108" s="55"/>
      <c r="P108" s="55"/>
      <c r="Q108" s="55"/>
      <c r="R108" s="55"/>
      <c r="S108" s="55"/>
      <c r="T108" s="55"/>
      <c r="U108" s="55"/>
      <c r="V108" s="55"/>
      <c r="W108" s="55"/>
      <c r="X108" s="55"/>
      <c r="Y108" s="55"/>
      <c r="Z108" s="55"/>
      <c r="AA108" s="55"/>
      <c r="AB108" s="55"/>
      <c r="AC108" s="55"/>
      <c r="AD108" s="55"/>
      <c r="AE108" s="55"/>
      <c r="AF108" s="55"/>
      <c r="AG108" s="55"/>
      <c r="AH108" s="55"/>
      <c r="AI108" s="55"/>
      <c r="AJ108" s="55"/>
      <c r="AK108" s="55"/>
      <c r="AL108" s="55"/>
      <c r="AM108" s="55"/>
      <c r="AN108" s="55"/>
      <c r="AO108" s="55"/>
      <c r="AP108" s="55"/>
      <c r="AQ108" s="55"/>
      <c r="AR108" s="55"/>
      <c r="AS108" s="55"/>
      <c r="AT108" s="55"/>
      <c r="AU108" s="55"/>
      <c r="AV108" s="55"/>
      <c r="AW108" s="55"/>
      <c r="AX108" s="55"/>
      <c r="AY108" s="55"/>
      <c r="AZ108" s="55"/>
      <c r="BA108" s="55"/>
      <c r="BB108" s="55"/>
      <c r="BC108" s="55"/>
      <c r="BD108" s="55"/>
      <c r="BE108" s="55"/>
      <c r="BF108" s="55"/>
      <c r="BG108" s="55"/>
      <c r="BH108" s="55"/>
      <c r="BI108" s="55"/>
      <c r="BJ108" s="55"/>
      <c r="BK108" s="55"/>
      <c r="BL108" s="55"/>
      <c r="BM108" s="55"/>
      <c r="BN108" s="55"/>
      <c r="BO108" s="55"/>
      <c r="BP108" s="55"/>
      <c r="BQ108" s="55"/>
      <c r="BR108" s="55"/>
      <c r="BS108" s="55"/>
      <c r="BT108" s="55"/>
      <c r="BU108" s="55"/>
      <c r="BV108" s="55"/>
      <c r="BW108" s="55"/>
      <c r="BX108" s="55"/>
      <c r="BY108" s="55"/>
      <c r="BZ108" s="55"/>
      <c r="CA108" s="55"/>
      <c r="CB108" s="55"/>
      <c r="CC108" s="55"/>
      <c r="CD108" s="55"/>
    </row>
    <row r="109" spans="1:82">
      <c r="A109" s="55"/>
      <c r="B109" s="55"/>
      <c r="C109" s="55"/>
      <c r="D109" s="55"/>
      <c r="E109" s="55"/>
      <c r="F109" s="55"/>
      <c r="G109" s="55"/>
      <c r="H109" s="55"/>
      <c r="I109" s="55"/>
      <c r="J109" s="55"/>
      <c r="K109" s="55"/>
      <c r="L109" s="55"/>
      <c r="M109" s="55"/>
      <c r="N109" s="55"/>
      <c r="O109" s="55"/>
      <c r="P109" s="55"/>
      <c r="Q109" s="55"/>
      <c r="R109" s="55"/>
      <c r="S109" s="55"/>
      <c r="T109" s="55"/>
      <c r="U109" s="55"/>
      <c r="V109" s="55"/>
      <c r="W109" s="55"/>
      <c r="X109" s="55"/>
      <c r="Y109" s="55"/>
      <c r="Z109" s="55"/>
      <c r="AA109" s="55"/>
      <c r="AB109" s="55"/>
      <c r="AC109" s="55"/>
      <c r="AD109" s="55"/>
      <c r="AE109" s="55"/>
      <c r="AF109" s="55"/>
      <c r="AG109" s="55"/>
      <c r="AH109" s="55"/>
      <c r="AI109" s="55"/>
      <c r="AJ109" s="55"/>
      <c r="AK109" s="55"/>
      <c r="AL109" s="55"/>
      <c r="AM109" s="55"/>
      <c r="AN109" s="55"/>
      <c r="AO109" s="55"/>
      <c r="AP109" s="55"/>
      <c r="AQ109" s="55"/>
      <c r="AR109" s="55"/>
      <c r="AS109" s="55"/>
      <c r="AT109" s="55"/>
      <c r="AU109" s="55"/>
      <c r="AV109" s="55"/>
      <c r="AW109" s="55"/>
      <c r="AX109" s="55"/>
      <c r="AY109" s="55"/>
      <c r="AZ109" s="55"/>
      <c r="BA109" s="55"/>
      <c r="BB109" s="55"/>
      <c r="BC109" s="55"/>
      <c r="BD109" s="55"/>
      <c r="BE109" s="55"/>
      <c r="BF109" s="55"/>
      <c r="BG109" s="55"/>
      <c r="BH109" s="55"/>
      <c r="BI109" s="55"/>
      <c r="BJ109" s="55"/>
      <c r="BK109" s="55"/>
      <c r="BL109" s="55"/>
      <c r="BM109" s="55"/>
      <c r="BN109" s="55"/>
      <c r="BO109" s="55"/>
      <c r="BP109" s="55"/>
      <c r="BQ109" s="55"/>
      <c r="BR109" s="55"/>
      <c r="BS109" s="55"/>
      <c r="BT109" s="55"/>
      <c r="BU109" s="55"/>
      <c r="BV109" s="55"/>
      <c r="BW109" s="55"/>
      <c r="BX109" s="55"/>
      <c r="BY109" s="55"/>
      <c r="BZ109" s="55"/>
      <c r="CA109" s="55"/>
      <c r="CB109" s="55"/>
      <c r="CC109" s="55"/>
      <c r="CD109" s="55"/>
    </row>
    <row r="110" spans="1:82">
      <c r="A110" s="55"/>
      <c r="B110" s="55"/>
      <c r="C110" s="55"/>
      <c r="D110" s="55"/>
      <c r="E110" s="55"/>
      <c r="F110" s="55"/>
      <c r="G110" s="55"/>
      <c r="H110" s="55"/>
      <c r="I110" s="55"/>
      <c r="J110" s="55"/>
      <c r="K110" s="55"/>
      <c r="L110" s="55"/>
      <c r="M110" s="55"/>
      <c r="N110" s="55"/>
      <c r="O110" s="55"/>
      <c r="P110" s="55"/>
      <c r="Q110" s="55"/>
      <c r="R110" s="55"/>
      <c r="S110" s="55"/>
      <c r="T110" s="55"/>
      <c r="U110" s="55"/>
      <c r="V110" s="55"/>
      <c r="W110" s="55"/>
      <c r="X110" s="55"/>
      <c r="Y110" s="55"/>
      <c r="Z110" s="55"/>
      <c r="AA110" s="55"/>
      <c r="AB110" s="55"/>
      <c r="AC110" s="55"/>
      <c r="AD110" s="55"/>
      <c r="AE110" s="55"/>
      <c r="AF110" s="55"/>
      <c r="AG110" s="55"/>
      <c r="AH110" s="55"/>
      <c r="AI110" s="55"/>
      <c r="AJ110" s="55"/>
      <c r="AK110" s="55"/>
      <c r="AL110" s="55"/>
      <c r="AM110" s="55"/>
      <c r="AN110" s="55"/>
      <c r="AO110" s="55"/>
      <c r="AP110" s="55"/>
      <c r="AQ110" s="55"/>
      <c r="AR110" s="55"/>
      <c r="AS110" s="55"/>
      <c r="AT110" s="55"/>
      <c r="AU110" s="55"/>
      <c r="AV110" s="55"/>
      <c r="AW110" s="55"/>
      <c r="AX110" s="55"/>
      <c r="AY110" s="55"/>
      <c r="AZ110" s="55"/>
      <c r="BA110" s="55"/>
      <c r="BB110" s="55"/>
      <c r="BC110" s="55"/>
      <c r="BD110" s="55"/>
      <c r="BE110" s="55"/>
      <c r="BF110" s="55"/>
      <c r="BG110" s="55"/>
      <c r="BH110" s="55"/>
      <c r="BI110" s="55"/>
      <c r="BJ110" s="55"/>
      <c r="BK110" s="55"/>
      <c r="BL110" s="55"/>
      <c r="BM110" s="55"/>
      <c r="BN110" s="55"/>
      <c r="BO110" s="55"/>
      <c r="BP110" s="55"/>
      <c r="BQ110" s="55"/>
      <c r="BR110" s="55"/>
      <c r="BS110" s="55"/>
      <c r="BT110" s="55"/>
      <c r="BU110" s="55"/>
      <c r="BV110" s="55"/>
      <c r="BW110" s="55"/>
      <c r="BX110" s="55"/>
      <c r="BY110" s="55"/>
      <c r="BZ110" s="55"/>
      <c r="CA110" s="55"/>
      <c r="CB110" s="55"/>
      <c r="CC110" s="55"/>
      <c r="CD110" s="55"/>
    </row>
    <row r="111" spans="1:82">
      <c r="A111" s="55"/>
      <c r="B111" s="55"/>
      <c r="C111" s="55"/>
      <c r="D111" s="55"/>
      <c r="E111" s="55"/>
      <c r="F111" s="55"/>
      <c r="G111" s="55"/>
      <c r="H111" s="55"/>
      <c r="I111" s="55"/>
      <c r="J111" s="55"/>
      <c r="K111" s="55"/>
      <c r="L111" s="55"/>
      <c r="M111" s="55"/>
      <c r="N111" s="55"/>
      <c r="O111" s="55"/>
      <c r="P111" s="55"/>
      <c r="Q111" s="55"/>
      <c r="R111" s="55"/>
      <c r="S111" s="55"/>
      <c r="T111" s="55"/>
      <c r="U111" s="55"/>
      <c r="V111" s="55"/>
      <c r="W111" s="55"/>
      <c r="X111" s="55"/>
      <c r="Y111" s="55"/>
      <c r="Z111" s="55"/>
      <c r="AA111" s="55"/>
      <c r="AB111" s="55"/>
      <c r="AC111" s="55"/>
      <c r="AD111" s="55"/>
      <c r="AE111" s="55"/>
      <c r="AF111" s="55"/>
      <c r="AG111" s="55"/>
      <c r="AH111" s="55"/>
      <c r="AI111" s="55"/>
      <c r="AJ111" s="55"/>
      <c r="AK111" s="55"/>
      <c r="AL111" s="55"/>
      <c r="AM111" s="55"/>
      <c r="AN111" s="55"/>
      <c r="AO111" s="55"/>
      <c r="AP111" s="55"/>
      <c r="AQ111" s="55"/>
      <c r="AR111" s="55"/>
      <c r="AS111" s="55"/>
      <c r="AT111" s="55"/>
      <c r="AU111" s="55"/>
      <c r="AV111" s="55"/>
      <c r="AW111" s="55"/>
      <c r="AX111" s="55"/>
      <c r="AY111" s="55"/>
      <c r="AZ111" s="55"/>
      <c r="BA111" s="55"/>
      <c r="BB111" s="55"/>
      <c r="BC111" s="55"/>
      <c r="BD111" s="55"/>
      <c r="BE111" s="55"/>
      <c r="BF111" s="55"/>
      <c r="BG111" s="55"/>
      <c r="BH111" s="55"/>
      <c r="BI111" s="55"/>
      <c r="BJ111" s="55"/>
      <c r="BK111" s="55"/>
      <c r="BL111" s="55"/>
      <c r="BM111" s="55"/>
      <c r="BN111" s="55"/>
      <c r="BO111" s="55"/>
      <c r="BP111" s="55"/>
      <c r="BQ111" s="55"/>
      <c r="BR111" s="55"/>
      <c r="BS111" s="55"/>
      <c r="BT111" s="55"/>
      <c r="BU111" s="55"/>
      <c r="BV111" s="55"/>
      <c r="BW111" s="55"/>
      <c r="BX111" s="55"/>
      <c r="BY111" s="55"/>
      <c r="BZ111" s="55"/>
      <c r="CA111" s="55"/>
      <c r="CB111" s="55"/>
      <c r="CC111" s="55"/>
      <c r="CD111" s="55"/>
    </row>
    <row r="112" spans="1:82">
      <c r="A112" s="55"/>
      <c r="B112" s="55"/>
      <c r="C112" s="55"/>
      <c r="D112" s="55"/>
      <c r="E112" s="55"/>
      <c r="F112" s="55"/>
      <c r="G112" s="55"/>
      <c r="H112" s="55"/>
      <c r="I112" s="55"/>
      <c r="J112" s="55"/>
      <c r="K112" s="55"/>
      <c r="L112" s="55"/>
      <c r="M112" s="55"/>
      <c r="N112" s="55"/>
      <c r="O112" s="55"/>
      <c r="P112" s="55"/>
      <c r="Q112" s="55"/>
      <c r="R112" s="55"/>
      <c r="S112" s="55"/>
      <c r="T112" s="55"/>
      <c r="U112" s="55"/>
      <c r="V112" s="55"/>
      <c r="W112" s="55"/>
      <c r="X112" s="55"/>
      <c r="Y112" s="55"/>
      <c r="Z112" s="55"/>
      <c r="AA112" s="55"/>
      <c r="AB112" s="55"/>
      <c r="AC112" s="55"/>
      <c r="AD112" s="55"/>
      <c r="AE112" s="55"/>
      <c r="AF112" s="55"/>
      <c r="AG112" s="55"/>
      <c r="AH112" s="55"/>
      <c r="AI112" s="55"/>
      <c r="AJ112" s="55"/>
      <c r="AK112" s="55"/>
      <c r="AL112" s="55"/>
      <c r="AM112" s="55"/>
      <c r="AN112" s="55"/>
      <c r="AO112" s="55"/>
      <c r="AP112" s="55"/>
      <c r="AQ112" s="55"/>
      <c r="AR112" s="55"/>
      <c r="AS112" s="55"/>
      <c r="AT112" s="55"/>
      <c r="AU112" s="55"/>
      <c r="AV112" s="55"/>
      <c r="AW112" s="55"/>
      <c r="AX112" s="55"/>
      <c r="AY112" s="55"/>
      <c r="AZ112" s="55"/>
      <c r="BA112" s="55"/>
      <c r="BB112" s="55"/>
      <c r="BC112" s="55"/>
      <c r="BD112" s="55"/>
      <c r="BE112" s="55"/>
      <c r="BF112" s="55"/>
      <c r="BG112" s="55"/>
      <c r="BH112" s="55"/>
      <c r="BI112" s="55"/>
      <c r="BJ112" s="55"/>
      <c r="BK112" s="55"/>
      <c r="BL112" s="55"/>
      <c r="BM112" s="55"/>
      <c r="BN112" s="55"/>
      <c r="BO112" s="55"/>
      <c r="BP112" s="55"/>
      <c r="BQ112" s="55"/>
      <c r="BR112" s="55"/>
      <c r="BS112" s="55"/>
      <c r="BT112" s="55"/>
      <c r="BU112" s="55"/>
      <c r="BV112" s="55"/>
      <c r="BW112" s="55"/>
      <c r="BX112" s="55"/>
      <c r="BY112" s="55"/>
      <c r="BZ112" s="55"/>
      <c r="CA112" s="55"/>
      <c r="CB112" s="55"/>
      <c r="CC112" s="55"/>
      <c r="CD112" s="55"/>
    </row>
    <row r="113" spans="1:82">
      <c r="A113" s="55"/>
      <c r="B113" s="55"/>
      <c r="C113" s="55"/>
      <c r="D113" s="55"/>
      <c r="E113" s="55"/>
      <c r="F113" s="55"/>
      <c r="G113" s="55"/>
      <c r="H113" s="55"/>
      <c r="I113" s="55"/>
      <c r="J113" s="55"/>
      <c r="K113" s="55"/>
      <c r="L113" s="55"/>
      <c r="M113" s="55"/>
      <c r="N113" s="55"/>
      <c r="O113" s="55"/>
      <c r="P113" s="55"/>
      <c r="Q113" s="55"/>
      <c r="R113" s="55"/>
      <c r="S113" s="55"/>
      <c r="T113" s="55"/>
      <c r="U113" s="55"/>
      <c r="V113" s="55"/>
      <c r="W113" s="55"/>
      <c r="X113" s="55"/>
      <c r="Y113" s="55"/>
      <c r="Z113" s="55"/>
      <c r="AA113" s="55"/>
      <c r="AB113" s="55"/>
      <c r="AC113" s="55"/>
      <c r="AD113" s="55"/>
      <c r="AE113" s="55"/>
      <c r="AF113" s="55"/>
      <c r="AG113" s="55"/>
      <c r="AH113" s="55"/>
      <c r="AI113" s="55"/>
      <c r="AJ113" s="55"/>
      <c r="AK113" s="55"/>
      <c r="AL113" s="55"/>
      <c r="AM113" s="55"/>
      <c r="AN113" s="55"/>
      <c r="AO113" s="55"/>
      <c r="AP113" s="55"/>
      <c r="AQ113" s="55"/>
      <c r="AR113" s="55"/>
      <c r="AS113" s="55"/>
      <c r="AT113" s="55"/>
      <c r="AU113" s="55"/>
      <c r="AV113" s="55"/>
      <c r="AW113" s="55"/>
      <c r="AX113" s="55"/>
      <c r="AY113" s="55"/>
      <c r="AZ113" s="55"/>
      <c r="BA113" s="55"/>
      <c r="BB113" s="55"/>
      <c r="BC113" s="55"/>
      <c r="BD113" s="55"/>
      <c r="BE113" s="55"/>
      <c r="BF113" s="55"/>
      <c r="BG113" s="55"/>
      <c r="BH113" s="55"/>
      <c r="BI113" s="55"/>
      <c r="BJ113" s="55"/>
      <c r="BK113" s="55"/>
      <c r="BL113" s="55"/>
      <c r="BM113" s="55"/>
      <c r="BN113" s="55"/>
      <c r="BO113" s="55"/>
      <c r="BP113" s="55"/>
      <c r="BQ113" s="55"/>
      <c r="BR113" s="55"/>
      <c r="BS113" s="55"/>
      <c r="BT113" s="55"/>
      <c r="BU113" s="55"/>
      <c r="BV113" s="55"/>
      <c r="BW113" s="55"/>
      <c r="BX113" s="55"/>
      <c r="BY113" s="55"/>
      <c r="BZ113" s="55"/>
      <c r="CA113" s="55"/>
      <c r="CB113" s="55"/>
      <c r="CC113" s="55"/>
      <c r="CD113" s="55"/>
    </row>
    <row r="114" spans="1:82">
      <c r="A114" s="55"/>
      <c r="B114" s="55"/>
      <c r="C114" s="55"/>
      <c r="D114" s="55"/>
      <c r="E114" s="55"/>
      <c r="F114" s="55"/>
      <c r="G114" s="55"/>
      <c r="H114" s="55"/>
      <c r="I114" s="55"/>
      <c r="J114" s="55"/>
      <c r="K114" s="55"/>
      <c r="L114" s="55"/>
      <c r="M114" s="55"/>
      <c r="N114" s="55"/>
      <c r="O114" s="55"/>
      <c r="P114" s="55"/>
      <c r="Q114" s="55"/>
      <c r="R114" s="55"/>
      <c r="S114" s="55"/>
      <c r="T114" s="55"/>
      <c r="U114" s="55"/>
      <c r="V114" s="55"/>
      <c r="W114" s="55"/>
      <c r="X114" s="55"/>
      <c r="Y114" s="55"/>
      <c r="Z114" s="55"/>
      <c r="AA114" s="55"/>
      <c r="AB114" s="55"/>
      <c r="AC114" s="55"/>
      <c r="AD114" s="55"/>
      <c r="AE114" s="55"/>
      <c r="AF114" s="55"/>
      <c r="AG114" s="55"/>
      <c r="AH114" s="55"/>
      <c r="AI114" s="55"/>
      <c r="AJ114" s="55"/>
      <c r="AK114" s="55"/>
      <c r="AL114" s="55"/>
      <c r="AM114" s="55"/>
      <c r="AN114" s="55"/>
      <c r="AO114" s="55"/>
      <c r="AP114" s="55"/>
      <c r="AQ114" s="55"/>
      <c r="AR114" s="55"/>
      <c r="AS114" s="55"/>
      <c r="AT114" s="55"/>
      <c r="AU114" s="55"/>
      <c r="AV114" s="55"/>
      <c r="AW114" s="55"/>
      <c r="AX114" s="55"/>
      <c r="AY114" s="55"/>
      <c r="AZ114" s="55"/>
      <c r="BA114" s="55"/>
      <c r="BB114" s="55"/>
      <c r="BC114" s="55"/>
      <c r="BD114" s="55"/>
      <c r="BE114" s="55"/>
      <c r="BF114" s="55"/>
      <c r="BG114" s="55"/>
      <c r="BH114" s="55"/>
      <c r="BI114" s="55"/>
      <c r="BJ114" s="55"/>
      <c r="BK114" s="55"/>
      <c r="BL114" s="55"/>
      <c r="BM114" s="55"/>
      <c r="BN114" s="55"/>
      <c r="BO114" s="55"/>
      <c r="BP114" s="55"/>
      <c r="BQ114" s="55"/>
      <c r="BR114" s="55"/>
      <c r="BS114" s="55"/>
      <c r="BT114" s="55"/>
      <c r="BU114" s="55"/>
      <c r="BV114" s="55"/>
      <c r="BW114" s="55"/>
      <c r="BX114" s="55"/>
      <c r="BY114" s="55"/>
      <c r="BZ114" s="55"/>
      <c r="CA114" s="55"/>
      <c r="CB114" s="55"/>
      <c r="CC114" s="55"/>
      <c r="CD114" s="55"/>
    </row>
    <row r="115" spans="1:82">
      <c r="A115" s="55"/>
      <c r="B115" s="55"/>
      <c r="C115" s="55"/>
      <c r="D115" s="55"/>
      <c r="E115" s="55"/>
      <c r="F115" s="55"/>
      <c r="G115" s="55"/>
      <c r="H115" s="55"/>
      <c r="I115" s="55"/>
      <c r="J115" s="55"/>
      <c r="K115" s="55"/>
      <c r="L115" s="55"/>
      <c r="M115" s="55"/>
      <c r="N115" s="55"/>
      <c r="O115" s="55"/>
      <c r="P115" s="55"/>
      <c r="Q115" s="55"/>
      <c r="R115" s="55"/>
      <c r="S115" s="55"/>
      <c r="T115" s="55"/>
      <c r="U115" s="55"/>
      <c r="V115" s="55"/>
      <c r="W115" s="55"/>
      <c r="X115" s="55"/>
      <c r="Y115" s="55"/>
      <c r="Z115" s="55"/>
      <c r="AA115" s="55"/>
      <c r="AB115" s="55"/>
      <c r="AC115" s="55"/>
      <c r="AD115" s="55"/>
      <c r="AE115" s="55"/>
      <c r="AF115" s="55"/>
      <c r="AG115" s="55"/>
      <c r="AH115" s="55"/>
      <c r="AI115" s="55"/>
      <c r="AJ115" s="55"/>
      <c r="AK115" s="55"/>
      <c r="AL115" s="55"/>
      <c r="AM115" s="55"/>
      <c r="AN115" s="55"/>
      <c r="AO115" s="55"/>
      <c r="AP115" s="55"/>
      <c r="AQ115" s="55"/>
      <c r="AR115" s="55"/>
      <c r="AS115" s="55"/>
      <c r="AT115" s="55"/>
      <c r="AU115" s="55"/>
      <c r="AV115" s="55"/>
      <c r="AW115" s="55"/>
      <c r="AX115" s="55"/>
      <c r="AY115" s="55"/>
      <c r="AZ115" s="55"/>
      <c r="BA115" s="55"/>
      <c r="BB115" s="55"/>
      <c r="BC115" s="55"/>
      <c r="BD115" s="55"/>
      <c r="BE115" s="55"/>
      <c r="BF115" s="55"/>
      <c r="BG115" s="55"/>
      <c r="BH115" s="55"/>
      <c r="BI115" s="55"/>
      <c r="BJ115" s="55"/>
      <c r="BK115" s="55"/>
      <c r="BL115" s="55"/>
      <c r="BM115" s="55"/>
      <c r="BN115" s="55"/>
      <c r="BO115" s="55"/>
      <c r="BP115" s="55"/>
      <c r="BQ115" s="55"/>
      <c r="BR115" s="55"/>
      <c r="BS115" s="55"/>
      <c r="BT115" s="55"/>
      <c r="BU115" s="55"/>
      <c r="BV115" s="55"/>
      <c r="BW115" s="55"/>
      <c r="BX115" s="55"/>
      <c r="BY115" s="55"/>
      <c r="BZ115" s="55"/>
      <c r="CA115" s="55"/>
      <c r="CB115" s="55"/>
      <c r="CC115" s="55"/>
      <c r="CD115" s="55"/>
    </row>
    <row r="116" spans="1:82">
      <c r="A116" s="55"/>
      <c r="B116" s="55"/>
      <c r="C116" s="55"/>
      <c r="D116" s="55"/>
      <c r="E116" s="55"/>
      <c r="F116" s="55"/>
      <c r="G116" s="55"/>
      <c r="H116" s="55"/>
      <c r="I116" s="55"/>
      <c r="J116" s="55"/>
      <c r="K116" s="55"/>
      <c r="L116" s="55"/>
      <c r="M116" s="55"/>
      <c r="N116" s="55"/>
      <c r="O116" s="55"/>
      <c r="P116" s="55"/>
      <c r="Q116" s="55"/>
      <c r="R116" s="55"/>
      <c r="S116" s="55"/>
      <c r="T116" s="55"/>
      <c r="U116" s="55"/>
      <c r="V116" s="55"/>
      <c r="W116" s="55"/>
      <c r="X116" s="55"/>
      <c r="Y116" s="55"/>
      <c r="Z116" s="55"/>
      <c r="AA116" s="55"/>
      <c r="AB116" s="55"/>
      <c r="AC116" s="55"/>
      <c r="AD116" s="55"/>
      <c r="AE116" s="55"/>
      <c r="AF116" s="55"/>
      <c r="AG116" s="55"/>
      <c r="AH116" s="55"/>
      <c r="AI116" s="55"/>
      <c r="AJ116" s="55"/>
      <c r="AK116" s="55"/>
      <c r="AL116" s="55"/>
      <c r="AM116" s="55"/>
      <c r="AN116" s="55"/>
      <c r="AO116" s="55"/>
      <c r="AP116" s="55"/>
      <c r="AQ116" s="55"/>
      <c r="AR116" s="55"/>
      <c r="AS116" s="55"/>
      <c r="AT116" s="55"/>
      <c r="AU116" s="55"/>
      <c r="AV116" s="55"/>
      <c r="AW116" s="55"/>
      <c r="AX116" s="55"/>
      <c r="AY116" s="55"/>
      <c r="AZ116" s="55"/>
      <c r="BA116" s="55"/>
      <c r="BB116" s="55"/>
      <c r="BC116" s="55"/>
      <c r="BD116" s="55"/>
      <c r="BE116" s="55"/>
      <c r="BF116" s="55"/>
      <c r="BG116" s="55"/>
      <c r="BH116" s="55"/>
      <c r="BI116" s="55"/>
      <c r="BJ116" s="55"/>
      <c r="BK116" s="55"/>
      <c r="BL116" s="55"/>
      <c r="BM116" s="55"/>
      <c r="BN116" s="55"/>
      <c r="BO116" s="55"/>
      <c r="BP116" s="55"/>
      <c r="BQ116" s="55"/>
      <c r="BR116" s="55"/>
      <c r="BS116" s="55"/>
      <c r="BT116" s="55"/>
      <c r="BU116" s="55"/>
      <c r="BV116" s="55"/>
      <c r="BW116" s="55"/>
      <c r="BX116" s="55"/>
      <c r="BY116" s="55"/>
      <c r="BZ116" s="55"/>
      <c r="CA116" s="55"/>
      <c r="CB116" s="55"/>
      <c r="CC116" s="55"/>
      <c r="CD116" s="55"/>
    </row>
    <row r="117" spans="1:82">
      <c r="A117" s="55"/>
      <c r="B117" s="55"/>
      <c r="C117" s="55"/>
      <c r="D117" s="55"/>
      <c r="E117" s="55"/>
      <c r="F117" s="55"/>
      <c r="G117" s="55"/>
      <c r="H117" s="55"/>
      <c r="I117" s="55"/>
      <c r="J117" s="55"/>
      <c r="K117" s="55"/>
      <c r="L117" s="55"/>
      <c r="M117" s="55"/>
      <c r="N117" s="55"/>
      <c r="O117" s="55"/>
      <c r="P117" s="55"/>
      <c r="Q117" s="55"/>
      <c r="R117" s="55"/>
      <c r="S117" s="55"/>
      <c r="T117" s="55"/>
      <c r="U117" s="55"/>
      <c r="V117" s="55"/>
      <c r="W117" s="55"/>
      <c r="X117" s="55"/>
      <c r="Y117" s="55"/>
      <c r="Z117" s="55"/>
      <c r="AA117" s="55"/>
      <c r="AB117" s="55"/>
      <c r="AC117" s="55"/>
      <c r="AD117" s="55"/>
      <c r="AE117" s="55"/>
      <c r="AF117" s="55"/>
      <c r="AG117" s="55"/>
      <c r="AH117" s="55"/>
      <c r="AI117" s="55"/>
      <c r="AJ117" s="55"/>
      <c r="AK117" s="55"/>
      <c r="AL117" s="55"/>
      <c r="AM117" s="55"/>
      <c r="AN117" s="55"/>
      <c r="AO117" s="55"/>
      <c r="AP117" s="55"/>
      <c r="AQ117" s="55"/>
      <c r="AR117" s="55"/>
      <c r="AS117" s="55"/>
      <c r="AT117" s="55"/>
      <c r="AU117" s="55"/>
      <c r="AV117" s="55"/>
      <c r="AW117" s="55"/>
      <c r="AX117" s="55"/>
      <c r="AY117" s="55"/>
      <c r="AZ117" s="55"/>
      <c r="BA117" s="55"/>
      <c r="BB117" s="55"/>
      <c r="BC117" s="55"/>
      <c r="BD117" s="55"/>
      <c r="BE117" s="55"/>
      <c r="BF117" s="55"/>
      <c r="BG117" s="55"/>
      <c r="BH117" s="55"/>
      <c r="BI117" s="55"/>
      <c r="BJ117" s="55"/>
      <c r="BK117" s="55"/>
      <c r="BL117" s="55"/>
      <c r="BM117" s="55"/>
      <c r="BN117" s="55"/>
      <c r="BO117" s="55"/>
      <c r="BP117" s="55"/>
      <c r="BQ117" s="55"/>
      <c r="BR117" s="55"/>
      <c r="BS117" s="55"/>
      <c r="BT117" s="55"/>
      <c r="BU117" s="55"/>
      <c r="BV117" s="55"/>
      <c r="BW117" s="55"/>
      <c r="BX117" s="55"/>
      <c r="BY117" s="55"/>
      <c r="BZ117" s="55"/>
      <c r="CA117" s="55"/>
      <c r="CB117" s="55"/>
      <c r="CC117" s="55"/>
      <c r="CD117" s="55"/>
    </row>
    <row r="118" spans="1:82">
      <c r="A118" s="55"/>
      <c r="B118" s="55"/>
      <c r="C118" s="55"/>
      <c r="D118" s="55"/>
      <c r="E118" s="55"/>
      <c r="F118" s="55"/>
      <c r="G118" s="55"/>
      <c r="H118" s="55"/>
      <c r="I118" s="55"/>
      <c r="J118" s="55"/>
      <c r="K118" s="55"/>
      <c r="L118" s="55"/>
      <c r="M118" s="55"/>
      <c r="N118" s="55"/>
      <c r="O118" s="55"/>
      <c r="P118" s="55"/>
      <c r="Q118" s="55"/>
      <c r="R118" s="55"/>
      <c r="S118" s="55"/>
      <c r="T118" s="55"/>
      <c r="U118" s="55"/>
      <c r="V118" s="55"/>
      <c r="W118" s="55"/>
      <c r="X118" s="55"/>
      <c r="Y118" s="55"/>
      <c r="Z118" s="55"/>
      <c r="AA118" s="55"/>
      <c r="AB118" s="55"/>
      <c r="AC118" s="55"/>
      <c r="AD118" s="55"/>
      <c r="AE118" s="55"/>
      <c r="AF118" s="55"/>
      <c r="AG118" s="55"/>
      <c r="AH118" s="55"/>
      <c r="AI118" s="55"/>
      <c r="AJ118" s="55"/>
      <c r="AK118" s="55"/>
      <c r="AL118" s="55"/>
      <c r="AM118" s="55"/>
      <c r="AN118" s="55"/>
      <c r="AO118" s="55"/>
      <c r="AP118" s="55"/>
      <c r="AQ118" s="55"/>
      <c r="AR118" s="55"/>
      <c r="AS118" s="55"/>
      <c r="AT118" s="55"/>
      <c r="AU118" s="55"/>
      <c r="AV118" s="55"/>
      <c r="AW118" s="55"/>
      <c r="AX118" s="55"/>
      <c r="AY118" s="55"/>
      <c r="AZ118" s="55"/>
      <c r="BA118" s="55"/>
      <c r="BB118" s="55"/>
      <c r="BC118" s="55"/>
      <c r="BD118" s="55"/>
      <c r="BE118" s="55"/>
      <c r="BF118" s="55"/>
      <c r="BG118" s="55"/>
      <c r="BH118" s="55"/>
      <c r="BI118" s="55"/>
      <c r="BJ118" s="55"/>
      <c r="BK118" s="55"/>
      <c r="BL118" s="55"/>
      <c r="BM118" s="55"/>
      <c r="BN118" s="55"/>
      <c r="BO118" s="55"/>
      <c r="BP118" s="55"/>
      <c r="BQ118" s="55"/>
      <c r="BR118" s="55"/>
      <c r="BS118" s="55"/>
      <c r="BT118" s="55"/>
      <c r="BU118" s="55"/>
      <c r="BV118" s="55"/>
      <c r="BW118" s="55"/>
      <c r="BX118" s="55"/>
      <c r="BY118" s="55"/>
      <c r="BZ118" s="55"/>
      <c r="CA118" s="55"/>
      <c r="CB118" s="55"/>
      <c r="CC118" s="55"/>
      <c r="CD118" s="55"/>
    </row>
    <row r="119" spans="1:82">
      <c r="A119" s="55"/>
      <c r="B119" s="55"/>
      <c r="C119" s="55"/>
      <c r="D119" s="55"/>
      <c r="E119" s="55"/>
      <c r="F119" s="55"/>
      <c r="G119" s="55"/>
      <c r="H119" s="55"/>
      <c r="I119" s="55"/>
      <c r="J119" s="55"/>
      <c r="K119" s="55"/>
      <c r="L119" s="55"/>
      <c r="M119" s="55"/>
      <c r="N119" s="55"/>
      <c r="O119" s="55"/>
      <c r="P119" s="55"/>
      <c r="Q119" s="55"/>
      <c r="R119" s="55"/>
      <c r="S119" s="55"/>
      <c r="T119" s="55"/>
      <c r="U119" s="55"/>
      <c r="V119" s="55"/>
      <c r="W119" s="55"/>
      <c r="X119" s="55"/>
      <c r="Y119" s="55"/>
      <c r="Z119" s="55"/>
      <c r="AA119" s="55"/>
      <c r="AB119" s="55"/>
      <c r="AC119" s="55"/>
      <c r="AD119" s="55"/>
      <c r="AE119" s="55"/>
      <c r="AF119" s="55"/>
      <c r="AG119" s="55"/>
      <c r="AH119" s="55"/>
      <c r="AI119" s="55"/>
      <c r="AJ119" s="55"/>
      <c r="AK119" s="55"/>
      <c r="AL119" s="55"/>
      <c r="AM119" s="55"/>
      <c r="AN119" s="55"/>
      <c r="AO119" s="55"/>
      <c r="AP119" s="55"/>
      <c r="AQ119" s="55"/>
      <c r="AR119" s="55"/>
      <c r="AS119" s="55"/>
      <c r="AT119" s="55"/>
      <c r="AU119" s="55"/>
      <c r="AV119" s="55"/>
      <c r="AW119" s="55"/>
      <c r="AX119" s="55"/>
      <c r="AY119" s="55"/>
      <c r="AZ119" s="55"/>
      <c r="BA119" s="55"/>
      <c r="BB119" s="55"/>
      <c r="BC119" s="55"/>
      <c r="BD119" s="55"/>
      <c r="BE119" s="55"/>
      <c r="BF119" s="55"/>
      <c r="BG119" s="55"/>
      <c r="BH119" s="55"/>
      <c r="BI119" s="55"/>
      <c r="BJ119" s="55"/>
      <c r="BK119" s="55"/>
      <c r="BL119" s="55"/>
      <c r="BM119" s="55"/>
      <c r="BN119" s="55"/>
      <c r="BO119" s="55"/>
      <c r="BP119" s="55"/>
      <c r="BQ119" s="55"/>
      <c r="BR119" s="55"/>
      <c r="BS119" s="55"/>
      <c r="BT119" s="55"/>
      <c r="BU119" s="55"/>
      <c r="BV119" s="55"/>
      <c r="BW119" s="55"/>
      <c r="BX119" s="55"/>
      <c r="BY119" s="55"/>
      <c r="BZ119" s="55"/>
      <c r="CA119" s="55"/>
      <c r="CB119" s="55"/>
      <c r="CC119" s="55"/>
      <c r="CD119" s="55"/>
    </row>
    <row r="120" spans="1:82">
      <c r="A120" s="55"/>
      <c r="B120" s="55"/>
      <c r="C120" s="55"/>
      <c r="D120" s="55"/>
      <c r="E120" s="55"/>
      <c r="F120" s="55"/>
      <c r="G120" s="55"/>
      <c r="H120" s="55"/>
      <c r="I120" s="55"/>
      <c r="J120" s="55"/>
      <c r="K120" s="55"/>
      <c r="L120" s="55"/>
      <c r="M120" s="55"/>
      <c r="N120" s="55"/>
      <c r="O120" s="55"/>
      <c r="P120" s="55"/>
      <c r="Q120" s="55"/>
      <c r="R120" s="55"/>
      <c r="S120" s="55"/>
      <c r="T120" s="55"/>
      <c r="U120" s="55"/>
      <c r="V120" s="55"/>
      <c r="W120" s="55"/>
      <c r="X120" s="55"/>
      <c r="Y120" s="55"/>
      <c r="Z120" s="55"/>
      <c r="AA120" s="55"/>
      <c r="AB120" s="55"/>
      <c r="AC120" s="55"/>
      <c r="AD120" s="55"/>
      <c r="AE120" s="55"/>
      <c r="AF120" s="55"/>
      <c r="AG120" s="55"/>
      <c r="AH120" s="55"/>
      <c r="AI120" s="55"/>
      <c r="AJ120" s="55"/>
      <c r="AK120" s="55"/>
      <c r="AL120" s="55"/>
      <c r="AM120" s="55"/>
      <c r="AN120" s="55"/>
      <c r="AO120" s="55"/>
      <c r="AP120" s="55"/>
      <c r="AQ120" s="55"/>
      <c r="AR120" s="55"/>
      <c r="AS120" s="55"/>
      <c r="AT120" s="55"/>
      <c r="AU120" s="55"/>
      <c r="AV120" s="55"/>
      <c r="AW120" s="55"/>
      <c r="AX120" s="55"/>
      <c r="AY120" s="55"/>
      <c r="AZ120" s="55"/>
      <c r="BA120" s="55"/>
      <c r="BB120" s="55"/>
      <c r="BC120" s="55"/>
      <c r="BD120" s="55"/>
      <c r="BE120" s="55"/>
      <c r="BF120" s="55"/>
      <c r="BG120" s="55"/>
      <c r="BH120" s="55"/>
      <c r="BI120" s="55"/>
      <c r="BJ120" s="55"/>
      <c r="BK120" s="55"/>
      <c r="BL120" s="55"/>
      <c r="BM120" s="55"/>
      <c r="BN120" s="55"/>
      <c r="BO120" s="55"/>
      <c r="BP120" s="55"/>
      <c r="BQ120" s="55"/>
      <c r="BR120" s="55"/>
      <c r="BS120" s="55"/>
      <c r="BT120" s="55"/>
      <c r="BU120" s="55"/>
      <c r="BV120" s="55"/>
      <c r="BW120" s="55"/>
      <c r="BX120" s="55"/>
      <c r="BY120" s="55"/>
      <c r="BZ120" s="55"/>
      <c r="CA120" s="55"/>
      <c r="CB120" s="55"/>
      <c r="CC120" s="55"/>
      <c r="CD120" s="55"/>
    </row>
    <row r="121" spans="1:82">
      <c r="A121" s="55"/>
      <c r="B121" s="55"/>
      <c r="C121" s="55"/>
      <c r="D121" s="55"/>
      <c r="E121" s="55"/>
      <c r="F121" s="55"/>
      <c r="G121" s="55"/>
      <c r="H121" s="55"/>
      <c r="I121" s="55"/>
      <c r="J121" s="55"/>
      <c r="K121" s="55"/>
      <c r="L121" s="55"/>
      <c r="M121" s="55"/>
      <c r="N121" s="55"/>
      <c r="O121" s="55"/>
      <c r="P121" s="55"/>
      <c r="Q121" s="55"/>
      <c r="R121" s="55"/>
      <c r="S121" s="55"/>
      <c r="T121" s="55"/>
      <c r="U121" s="55"/>
      <c r="V121" s="55"/>
      <c r="W121" s="55"/>
      <c r="X121" s="55"/>
      <c r="Y121" s="55"/>
      <c r="Z121" s="55"/>
      <c r="AA121" s="55"/>
      <c r="AB121" s="55"/>
      <c r="AC121" s="55"/>
      <c r="AD121" s="55"/>
      <c r="AE121" s="55"/>
      <c r="AF121" s="55"/>
      <c r="AG121" s="55"/>
      <c r="AH121" s="55"/>
      <c r="AI121" s="55"/>
      <c r="AJ121" s="55"/>
      <c r="AK121" s="55"/>
      <c r="AL121" s="55"/>
      <c r="AM121" s="55"/>
      <c r="AN121" s="55"/>
      <c r="AO121" s="55"/>
      <c r="AP121" s="55"/>
      <c r="AQ121" s="55"/>
      <c r="AR121" s="55"/>
      <c r="AS121" s="55"/>
      <c r="AT121" s="55"/>
      <c r="AU121" s="55"/>
      <c r="AV121" s="55"/>
      <c r="AW121" s="55"/>
      <c r="AX121" s="55"/>
      <c r="AY121" s="55"/>
      <c r="AZ121" s="55"/>
      <c r="BA121" s="55"/>
      <c r="BB121" s="55"/>
      <c r="BC121" s="55"/>
      <c r="BD121" s="55"/>
      <c r="BE121" s="55"/>
      <c r="BF121" s="55"/>
      <c r="BG121" s="55"/>
      <c r="BH121" s="55"/>
      <c r="BI121" s="55"/>
      <c r="BJ121" s="55"/>
      <c r="BK121" s="55"/>
      <c r="BL121" s="55"/>
      <c r="BM121" s="55"/>
      <c r="BN121" s="55"/>
      <c r="BO121" s="55"/>
      <c r="BP121" s="55"/>
      <c r="BQ121" s="55"/>
      <c r="BR121" s="55"/>
      <c r="BS121" s="55"/>
      <c r="BT121" s="55"/>
      <c r="BU121" s="55"/>
      <c r="BV121" s="55"/>
      <c r="BW121" s="55"/>
      <c r="BX121" s="55"/>
      <c r="BY121" s="55"/>
      <c r="BZ121" s="55"/>
      <c r="CA121" s="55"/>
      <c r="CB121" s="55"/>
      <c r="CC121" s="55"/>
      <c r="CD121" s="55"/>
    </row>
    <row r="122" spans="1:82">
      <c r="A122" s="55"/>
      <c r="B122" s="55"/>
      <c r="C122" s="55"/>
      <c r="D122" s="55"/>
      <c r="E122" s="55"/>
      <c r="F122" s="55"/>
      <c r="G122" s="55"/>
      <c r="H122" s="55"/>
      <c r="I122" s="55"/>
      <c r="J122" s="55"/>
      <c r="K122" s="55"/>
      <c r="L122" s="55"/>
      <c r="M122" s="55"/>
      <c r="N122" s="55"/>
      <c r="O122" s="55"/>
      <c r="P122" s="55"/>
      <c r="Q122" s="55"/>
      <c r="R122" s="55"/>
      <c r="S122" s="55"/>
      <c r="T122" s="55"/>
      <c r="U122" s="55"/>
      <c r="V122" s="55"/>
      <c r="W122" s="55"/>
      <c r="X122" s="55"/>
      <c r="Y122" s="55"/>
      <c r="Z122" s="55"/>
      <c r="AA122" s="55"/>
      <c r="AB122" s="55"/>
      <c r="AC122" s="55"/>
      <c r="AD122" s="55"/>
      <c r="AE122" s="55"/>
      <c r="AF122" s="55"/>
      <c r="AG122" s="55"/>
      <c r="AH122" s="55"/>
      <c r="AI122" s="55"/>
      <c r="AJ122" s="55"/>
      <c r="AK122" s="55"/>
      <c r="AL122" s="55"/>
      <c r="AM122" s="55"/>
      <c r="AN122" s="55"/>
      <c r="AO122" s="55"/>
      <c r="AP122" s="55"/>
      <c r="AQ122" s="55"/>
      <c r="AR122" s="55"/>
      <c r="AS122" s="55"/>
      <c r="AT122" s="55"/>
      <c r="AU122" s="55"/>
      <c r="AV122" s="55"/>
      <c r="AW122" s="55"/>
      <c r="AX122" s="55"/>
      <c r="AY122" s="55"/>
      <c r="AZ122" s="55"/>
      <c r="BA122" s="55"/>
      <c r="BB122" s="55"/>
      <c r="BC122" s="55"/>
      <c r="BD122" s="55"/>
      <c r="BE122" s="55"/>
      <c r="BF122" s="55"/>
      <c r="BG122" s="55"/>
      <c r="BH122" s="55"/>
      <c r="BI122" s="55"/>
      <c r="BJ122" s="55"/>
      <c r="BK122" s="55"/>
      <c r="BL122" s="55"/>
      <c r="BM122" s="55"/>
      <c r="BN122" s="55"/>
      <c r="BO122" s="55"/>
      <c r="BP122" s="55"/>
      <c r="BQ122" s="55"/>
      <c r="BR122" s="55"/>
      <c r="BS122" s="55"/>
      <c r="BT122" s="55"/>
      <c r="BU122" s="55"/>
      <c r="BV122" s="55"/>
      <c r="BW122" s="55"/>
      <c r="BX122" s="55"/>
      <c r="BY122" s="55"/>
      <c r="BZ122" s="55"/>
      <c r="CA122" s="55"/>
      <c r="CB122" s="55"/>
      <c r="CC122" s="55"/>
      <c r="CD122" s="55"/>
    </row>
    <row r="123" spans="1:82">
      <c r="A123" s="55"/>
      <c r="B123" s="55"/>
      <c r="C123" s="55"/>
      <c r="D123" s="55"/>
      <c r="E123" s="55"/>
      <c r="F123" s="55"/>
      <c r="G123" s="55"/>
      <c r="H123" s="55"/>
      <c r="I123" s="55"/>
      <c r="J123" s="55"/>
      <c r="K123" s="55"/>
      <c r="L123" s="55"/>
      <c r="M123" s="55"/>
      <c r="N123" s="55"/>
      <c r="O123" s="55"/>
      <c r="P123" s="55"/>
      <c r="Q123" s="55"/>
      <c r="R123" s="55"/>
      <c r="S123" s="55"/>
      <c r="T123" s="55"/>
      <c r="U123" s="55"/>
      <c r="V123" s="55"/>
      <c r="W123" s="55"/>
      <c r="X123" s="55"/>
      <c r="Y123" s="55"/>
      <c r="Z123" s="55"/>
      <c r="AA123" s="55"/>
      <c r="AB123" s="55"/>
      <c r="AC123" s="55"/>
      <c r="AD123" s="55"/>
      <c r="AE123" s="55"/>
      <c r="AF123" s="55"/>
      <c r="AG123" s="55"/>
      <c r="AH123" s="55"/>
      <c r="AI123" s="55"/>
      <c r="AJ123" s="55"/>
      <c r="AK123" s="55"/>
      <c r="AL123" s="55"/>
      <c r="AM123" s="55"/>
      <c r="AN123" s="55"/>
      <c r="AO123" s="55"/>
      <c r="AP123" s="55"/>
      <c r="AQ123" s="55"/>
      <c r="AR123" s="55"/>
      <c r="AS123" s="55"/>
      <c r="AT123" s="55"/>
      <c r="AU123" s="55"/>
      <c r="AV123" s="55"/>
      <c r="AW123" s="55"/>
      <c r="AX123" s="55"/>
      <c r="AY123" s="55"/>
      <c r="AZ123" s="55"/>
      <c r="BA123" s="55"/>
      <c r="BB123" s="55"/>
      <c r="BC123" s="55"/>
      <c r="BD123" s="55"/>
      <c r="BE123" s="55"/>
      <c r="BF123" s="55"/>
      <c r="BG123" s="55"/>
      <c r="BH123" s="55"/>
      <c r="BI123" s="55"/>
      <c r="BJ123" s="55"/>
      <c r="BK123" s="55"/>
      <c r="BL123" s="55"/>
      <c r="BM123" s="55"/>
      <c r="BN123" s="55"/>
      <c r="BO123" s="55"/>
      <c r="BP123" s="55"/>
      <c r="BQ123" s="55"/>
      <c r="BR123" s="55"/>
      <c r="BS123" s="55"/>
      <c r="BT123" s="55"/>
      <c r="BU123" s="55"/>
      <c r="BV123" s="55"/>
      <c r="BW123" s="55"/>
      <c r="BX123" s="55"/>
      <c r="BY123" s="55"/>
      <c r="BZ123" s="55"/>
      <c r="CA123" s="55"/>
      <c r="CB123" s="55"/>
      <c r="CC123" s="55"/>
      <c r="CD123" s="55"/>
    </row>
    <row r="124" spans="1:82">
      <c r="A124" s="55"/>
      <c r="B124" s="55"/>
      <c r="C124" s="55"/>
      <c r="D124" s="55"/>
      <c r="E124" s="55"/>
      <c r="F124" s="55"/>
      <c r="G124" s="55"/>
      <c r="H124" s="55"/>
      <c r="I124" s="55"/>
      <c r="J124" s="55"/>
      <c r="K124" s="55"/>
      <c r="L124" s="55"/>
      <c r="M124" s="55"/>
      <c r="N124" s="55"/>
      <c r="O124" s="55"/>
      <c r="P124" s="55"/>
      <c r="Q124" s="55"/>
      <c r="R124" s="55"/>
      <c r="S124" s="55"/>
      <c r="T124" s="55"/>
      <c r="U124" s="55"/>
      <c r="V124" s="55"/>
      <c r="W124" s="55"/>
      <c r="X124" s="55"/>
      <c r="Y124" s="55"/>
      <c r="Z124" s="55"/>
      <c r="AA124" s="55"/>
      <c r="AB124" s="55"/>
      <c r="AC124" s="55"/>
      <c r="AD124" s="55"/>
      <c r="AE124" s="55"/>
      <c r="AF124" s="55"/>
      <c r="AG124" s="55"/>
      <c r="AH124" s="55"/>
      <c r="AI124" s="55"/>
      <c r="AJ124" s="55"/>
      <c r="AK124" s="55"/>
      <c r="AL124" s="55"/>
      <c r="AM124" s="55"/>
      <c r="AN124" s="55"/>
      <c r="AO124" s="55"/>
      <c r="AP124" s="55"/>
      <c r="AQ124" s="55"/>
      <c r="AR124" s="55"/>
      <c r="AS124" s="55"/>
      <c r="AT124" s="55"/>
      <c r="AU124" s="55"/>
      <c r="AV124" s="55"/>
      <c r="AW124" s="55"/>
      <c r="AX124" s="55"/>
      <c r="AY124" s="55"/>
      <c r="AZ124" s="55"/>
      <c r="BA124" s="55"/>
      <c r="BB124" s="55"/>
      <c r="BC124" s="55"/>
      <c r="BD124" s="55"/>
      <c r="BE124" s="55"/>
      <c r="BF124" s="55"/>
      <c r="BG124" s="55"/>
      <c r="BH124" s="55"/>
      <c r="BI124" s="55"/>
      <c r="BJ124" s="55"/>
      <c r="BK124" s="55"/>
      <c r="BL124" s="55"/>
      <c r="BM124" s="55"/>
      <c r="BN124" s="55"/>
      <c r="BO124" s="55"/>
      <c r="BP124" s="55"/>
      <c r="BQ124" s="55"/>
      <c r="BR124" s="55"/>
      <c r="BS124" s="55"/>
      <c r="BT124" s="55"/>
      <c r="BU124" s="55"/>
      <c r="BV124" s="55"/>
      <c r="BW124" s="55"/>
      <c r="BX124" s="55"/>
      <c r="BY124" s="55"/>
      <c r="BZ124" s="55"/>
      <c r="CA124" s="55"/>
      <c r="CB124" s="55"/>
      <c r="CC124" s="55"/>
      <c r="CD124" s="55"/>
    </row>
    <row r="125" spans="1:82">
      <c r="A125" s="55"/>
      <c r="B125" s="55"/>
      <c r="C125" s="55"/>
      <c r="D125" s="55"/>
      <c r="E125" s="55"/>
      <c r="F125" s="55"/>
      <c r="G125" s="55"/>
      <c r="H125" s="55"/>
      <c r="I125" s="55"/>
      <c r="J125" s="55"/>
      <c r="K125" s="55"/>
      <c r="L125" s="55"/>
      <c r="M125" s="55"/>
      <c r="N125" s="55"/>
      <c r="O125" s="55"/>
      <c r="P125" s="55"/>
      <c r="Q125" s="55"/>
      <c r="R125" s="55"/>
      <c r="S125" s="55"/>
      <c r="T125" s="55"/>
      <c r="U125" s="55"/>
      <c r="V125" s="55"/>
      <c r="W125" s="55"/>
      <c r="X125" s="55"/>
      <c r="Y125" s="55"/>
      <c r="Z125" s="55"/>
      <c r="AA125" s="55"/>
      <c r="AB125" s="55"/>
      <c r="AC125" s="55"/>
      <c r="AD125" s="55"/>
      <c r="AE125" s="55"/>
      <c r="AF125" s="55"/>
      <c r="AG125" s="55"/>
      <c r="AH125" s="55"/>
      <c r="AI125" s="55"/>
      <c r="AJ125" s="55"/>
      <c r="AK125" s="55"/>
      <c r="AL125" s="55"/>
      <c r="AM125" s="55"/>
      <c r="AN125" s="55"/>
      <c r="AO125" s="55"/>
      <c r="AP125" s="55"/>
      <c r="AQ125" s="55"/>
      <c r="AR125" s="55"/>
      <c r="AS125" s="55"/>
      <c r="AT125" s="55"/>
      <c r="AU125" s="55"/>
      <c r="AV125" s="55"/>
      <c r="AW125" s="55"/>
      <c r="AX125" s="55"/>
      <c r="AY125" s="55"/>
      <c r="AZ125" s="55"/>
      <c r="BA125" s="55"/>
      <c r="BB125" s="55"/>
      <c r="BC125" s="55"/>
      <c r="BD125" s="55"/>
      <c r="BE125" s="55"/>
      <c r="BF125" s="55"/>
      <c r="BG125" s="55"/>
      <c r="BH125" s="55"/>
      <c r="BI125" s="55"/>
      <c r="BJ125" s="55"/>
      <c r="BK125" s="55"/>
      <c r="BL125" s="55"/>
      <c r="BM125" s="55"/>
      <c r="BN125" s="55"/>
      <c r="BO125" s="55"/>
      <c r="BP125" s="55"/>
      <c r="BQ125" s="55"/>
      <c r="BR125" s="55"/>
      <c r="BS125" s="55"/>
      <c r="BT125" s="55"/>
      <c r="BU125" s="55"/>
      <c r="BV125" s="55"/>
      <c r="BW125" s="55"/>
      <c r="BX125" s="55"/>
      <c r="BY125" s="55"/>
      <c r="BZ125" s="55"/>
      <c r="CA125" s="55"/>
      <c r="CB125" s="55"/>
      <c r="CC125" s="55"/>
      <c r="CD125" s="55"/>
    </row>
    <row r="126" spans="1:82">
      <c r="A126" s="55"/>
      <c r="B126" s="55"/>
      <c r="C126" s="55"/>
      <c r="D126" s="55"/>
      <c r="E126" s="55"/>
      <c r="F126" s="55"/>
      <c r="G126" s="55"/>
      <c r="H126" s="55"/>
      <c r="I126" s="55"/>
      <c r="J126" s="55"/>
      <c r="K126" s="55"/>
      <c r="L126" s="55"/>
      <c r="M126" s="55"/>
      <c r="N126" s="55"/>
      <c r="O126" s="55"/>
      <c r="P126" s="55"/>
      <c r="Q126" s="55"/>
      <c r="R126" s="55"/>
      <c r="S126" s="55"/>
      <c r="T126" s="55"/>
      <c r="U126" s="55"/>
      <c r="V126" s="55"/>
      <c r="W126" s="55"/>
      <c r="X126" s="55"/>
      <c r="Y126" s="55"/>
      <c r="Z126" s="55"/>
      <c r="AA126" s="55"/>
      <c r="AB126" s="55"/>
      <c r="AC126" s="55"/>
      <c r="AD126" s="55"/>
      <c r="AE126" s="55"/>
      <c r="AF126" s="55"/>
      <c r="AG126" s="55"/>
      <c r="AH126" s="55"/>
      <c r="AI126" s="55"/>
      <c r="AJ126" s="55"/>
      <c r="AK126" s="55"/>
      <c r="AL126" s="55"/>
      <c r="AM126" s="55"/>
      <c r="AN126" s="55"/>
      <c r="AO126" s="55"/>
      <c r="AP126" s="55"/>
      <c r="AQ126" s="55"/>
      <c r="AR126" s="55"/>
      <c r="AS126" s="55"/>
      <c r="AT126" s="55"/>
      <c r="AU126" s="55"/>
      <c r="AV126" s="55"/>
      <c r="AW126" s="55"/>
      <c r="AX126" s="55"/>
      <c r="AY126" s="55"/>
      <c r="AZ126" s="55"/>
      <c r="BA126" s="55"/>
      <c r="BB126" s="55"/>
      <c r="BC126" s="55"/>
      <c r="BD126" s="55"/>
      <c r="BE126" s="55"/>
      <c r="BF126" s="55"/>
      <c r="BG126" s="55"/>
      <c r="BH126" s="55"/>
      <c r="BI126" s="55"/>
      <c r="BJ126" s="55"/>
      <c r="BK126" s="55"/>
      <c r="BL126" s="55"/>
      <c r="BM126" s="55"/>
      <c r="BN126" s="55"/>
      <c r="BO126" s="55"/>
      <c r="BP126" s="55"/>
      <c r="BQ126" s="55"/>
      <c r="BR126" s="55"/>
      <c r="BS126" s="55"/>
      <c r="BT126" s="55"/>
      <c r="BU126" s="55"/>
      <c r="BV126" s="55"/>
      <c r="BW126" s="55"/>
      <c r="BX126" s="55"/>
      <c r="BY126" s="55"/>
      <c r="BZ126" s="55"/>
      <c r="CA126" s="55"/>
      <c r="CB126" s="55"/>
      <c r="CC126" s="55"/>
      <c r="CD126" s="55"/>
    </row>
    <row r="127" spans="1:82">
      <c r="A127" s="55"/>
      <c r="B127" s="55"/>
      <c r="C127" s="55"/>
      <c r="D127" s="55"/>
      <c r="E127" s="55"/>
      <c r="F127" s="55"/>
      <c r="G127" s="55"/>
      <c r="H127" s="55"/>
      <c r="I127" s="55"/>
      <c r="J127" s="55"/>
      <c r="K127" s="55"/>
      <c r="L127" s="55"/>
      <c r="M127" s="55"/>
      <c r="N127" s="55"/>
      <c r="O127" s="55"/>
      <c r="P127" s="55"/>
      <c r="Q127" s="55"/>
      <c r="R127" s="55"/>
      <c r="S127" s="55"/>
      <c r="T127" s="55"/>
      <c r="U127" s="55"/>
      <c r="V127" s="55"/>
      <c r="W127" s="55"/>
      <c r="X127" s="55"/>
      <c r="Y127" s="55"/>
      <c r="Z127" s="55"/>
      <c r="AA127" s="55"/>
      <c r="AB127" s="55"/>
      <c r="AC127" s="55"/>
      <c r="AD127" s="55"/>
      <c r="AE127" s="55"/>
      <c r="AF127" s="55"/>
      <c r="AG127" s="55"/>
      <c r="AH127" s="55"/>
      <c r="AI127" s="55"/>
      <c r="AJ127" s="55"/>
      <c r="AK127" s="55"/>
      <c r="AL127" s="55"/>
      <c r="AM127" s="55"/>
      <c r="AN127" s="55"/>
      <c r="AO127" s="55"/>
      <c r="AP127" s="55"/>
      <c r="AQ127" s="55"/>
      <c r="AR127" s="55"/>
      <c r="AS127" s="55"/>
      <c r="AT127" s="55"/>
      <c r="AU127" s="55"/>
      <c r="AV127" s="55"/>
      <c r="AW127" s="55"/>
      <c r="AX127" s="55"/>
      <c r="AY127" s="55"/>
      <c r="AZ127" s="55"/>
      <c r="BA127" s="55"/>
      <c r="BB127" s="55"/>
      <c r="BC127" s="55"/>
      <c r="BD127" s="55"/>
      <c r="BE127" s="55"/>
      <c r="BF127" s="55"/>
      <c r="BG127" s="55"/>
      <c r="BH127" s="55"/>
      <c r="BI127" s="55"/>
      <c r="BJ127" s="55"/>
      <c r="BK127" s="55"/>
      <c r="BL127" s="55"/>
      <c r="BM127" s="55"/>
      <c r="BN127" s="55"/>
      <c r="BO127" s="55"/>
      <c r="BP127" s="55"/>
      <c r="BQ127" s="55"/>
      <c r="BR127" s="55"/>
      <c r="BS127" s="55"/>
      <c r="BT127" s="55"/>
      <c r="BU127" s="55"/>
      <c r="BV127" s="55"/>
      <c r="BW127" s="55"/>
      <c r="BX127" s="55"/>
      <c r="BY127" s="55"/>
      <c r="BZ127" s="55"/>
      <c r="CA127" s="55"/>
      <c r="CB127" s="55"/>
      <c r="CC127" s="55"/>
      <c r="CD127" s="55"/>
    </row>
    <row r="128" spans="1:82">
      <c r="A128" s="55"/>
      <c r="B128" s="55"/>
      <c r="C128" s="55"/>
      <c r="D128" s="55"/>
      <c r="E128" s="55"/>
      <c r="F128" s="55"/>
      <c r="G128" s="55"/>
      <c r="H128" s="55"/>
      <c r="I128" s="55"/>
      <c r="J128" s="55"/>
      <c r="K128" s="55"/>
      <c r="L128" s="55"/>
      <c r="M128" s="55"/>
      <c r="N128" s="55"/>
      <c r="O128" s="55"/>
      <c r="P128" s="55"/>
      <c r="Q128" s="55"/>
      <c r="R128" s="55"/>
      <c r="S128" s="55"/>
      <c r="T128" s="55"/>
      <c r="U128" s="55"/>
      <c r="V128" s="55"/>
      <c r="W128" s="55"/>
      <c r="X128" s="55"/>
      <c r="Y128" s="55"/>
      <c r="Z128" s="55"/>
      <c r="AA128" s="55"/>
      <c r="AB128" s="55"/>
      <c r="AC128" s="55"/>
      <c r="AD128" s="55"/>
      <c r="AE128" s="55"/>
      <c r="AF128" s="55"/>
      <c r="AG128" s="55"/>
      <c r="AH128" s="55"/>
      <c r="AI128" s="55"/>
      <c r="AJ128" s="55"/>
      <c r="AK128" s="55"/>
      <c r="AL128" s="55"/>
      <c r="AM128" s="55"/>
      <c r="AN128" s="55"/>
      <c r="AO128" s="55"/>
      <c r="AP128" s="55"/>
      <c r="AQ128" s="55"/>
      <c r="AR128" s="55"/>
      <c r="AS128" s="55"/>
      <c r="AT128" s="55"/>
      <c r="AU128" s="55"/>
      <c r="AV128" s="55"/>
      <c r="AW128" s="55"/>
      <c r="AX128" s="55"/>
      <c r="AY128" s="55"/>
      <c r="AZ128" s="55"/>
      <c r="BA128" s="55"/>
      <c r="BB128" s="55"/>
      <c r="BC128" s="55"/>
      <c r="BD128" s="55"/>
      <c r="BE128" s="55"/>
      <c r="BF128" s="55"/>
      <c r="BG128" s="55"/>
      <c r="BH128" s="55"/>
      <c r="BI128" s="55"/>
      <c r="BJ128" s="55"/>
      <c r="BK128" s="55"/>
      <c r="BL128" s="55"/>
      <c r="BM128" s="55"/>
      <c r="BN128" s="55"/>
      <c r="BO128" s="55"/>
      <c r="BP128" s="55"/>
      <c r="BQ128" s="55"/>
      <c r="BR128" s="55"/>
      <c r="BS128" s="55"/>
      <c r="BT128" s="55"/>
      <c r="BU128" s="55"/>
      <c r="BV128" s="55"/>
      <c r="BW128" s="55"/>
      <c r="BX128" s="55"/>
      <c r="BY128" s="55"/>
      <c r="BZ128" s="55"/>
      <c r="CA128" s="55"/>
      <c r="CB128" s="55"/>
      <c r="CC128" s="55"/>
      <c r="CD128" s="55"/>
    </row>
    <row r="129" spans="1:82">
      <c r="A129" s="55"/>
      <c r="B129" s="55"/>
      <c r="C129" s="55"/>
      <c r="D129" s="55"/>
      <c r="E129" s="55"/>
      <c r="F129" s="55"/>
      <c r="G129" s="55"/>
      <c r="H129" s="55"/>
      <c r="I129" s="55"/>
      <c r="J129" s="55"/>
      <c r="K129" s="55"/>
      <c r="L129" s="55"/>
      <c r="M129" s="55"/>
      <c r="N129" s="55"/>
      <c r="O129" s="55"/>
      <c r="P129" s="55"/>
      <c r="Q129" s="55"/>
      <c r="R129" s="55"/>
      <c r="S129" s="55"/>
      <c r="T129" s="55"/>
      <c r="U129" s="55"/>
      <c r="V129" s="55"/>
      <c r="W129" s="55"/>
      <c r="X129" s="55"/>
      <c r="Y129" s="55"/>
      <c r="Z129" s="55"/>
      <c r="AA129" s="55"/>
      <c r="AB129" s="55"/>
      <c r="AC129" s="55"/>
      <c r="AD129" s="55"/>
      <c r="AE129" s="55"/>
      <c r="AF129" s="55"/>
      <c r="AG129" s="55"/>
      <c r="AH129" s="55"/>
      <c r="AI129" s="55"/>
      <c r="AJ129" s="55"/>
      <c r="AK129" s="55"/>
      <c r="AL129" s="55"/>
      <c r="AM129" s="55"/>
      <c r="AN129" s="55"/>
      <c r="AO129" s="55"/>
      <c r="AP129" s="55"/>
      <c r="AQ129" s="55"/>
      <c r="AR129" s="55"/>
      <c r="AS129" s="55"/>
      <c r="AT129" s="55"/>
      <c r="AU129" s="55"/>
      <c r="AV129" s="55"/>
      <c r="AW129" s="55"/>
      <c r="AX129" s="55"/>
      <c r="AY129" s="55"/>
      <c r="AZ129" s="55"/>
      <c r="BA129" s="55"/>
      <c r="BB129" s="55"/>
      <c r="BC129" s="55"/>
      <c r="BD129" s="55"/>
      <c r="BE129" s="55"/>
      <c r="BF129" s="55"/>
      <c r="BG129" s="55"/>
      <c r="BH129" s="55"/>
      <c r="BI129" s="55"/>
      <c r="BJ129" s="55"/>
      <c r="BK129" s="55"/>
      <c r="BL129" s="55"/>
      <c r="BM129" s="55"/>
      <c r="BN129" s="55"/>
      <c r="BO129" s="55"/>
      <c r="BP129" s="55"/>
      <c r="BQ129" s="55"/>
      <c r="BR129" s="55"/>
      <c r="BS129" s="55"/>
      <c r="BT129" s="55"/>
      <c r="BU129" s="55"/>
      <c r="BV129" s="55"/>
      <c r="BW129" s="55"/>
      <c r="BX129" s="55"/>
      <c r="BY129" s="55"/>
      <c r="BZ129" s="55"/>
      <c r="CA129" s="55"/>
      <c r="CB129" s="55"/>
      <c r="CC129" s="55"/>
      <c r="CD129" s="55"/>
    </row>
    <row r="130" spans="1:82">
      <c r="A130" s="55"/>
      <c r="B130" s="55"/>
      <c r="C130" s="55"/>
      <c r="D130" s="55"/>
      <c r="E130" s="55"/>
      <c r="F130" s="55"/>
      <c r="G130" s="55"/>
      <c r="H130" s="55"/>
      <c r="I130" s="55"/>
      <c r="J130" s="55"/>
      <c r="K130" s="55"/>
      <c r="L130" s="55"/>
      <c r="M130" s="55"/>
      <c r="N130" s="55"/>
      <c r="O130" s="55"/>
      <c r="P130" s="55"/>
      <c r="Q130" s="55"/>
      <c r="R130" s="55"/>
      <c r="S130" s="55"/>
      <c r="T130" s="55"/>
      <c r="U130" s="55"/>
      <c r="V130" s="55"/>
      <c r="W130" s="55"/>
      <c r="X130" s="55"/>
      <c r="Y130" s="55"/>
      <c r="Z130" s="55"/>
      <c r="AA130" s="55"/>
      <c r="AB130" s="55"/>
      <c r="AC130" s="55"/>
      <c r="AD130" s="55"/>
      <c r="AE130" s="55"/>
      <c r="AF130" s="55"/>
      <c r="AG130" s="55"/>
      <c r="AH130" s="55"/>
      <c r="AI130" s="55"/>
      <c r="AJ130" s="55"/>
      <c r="AK130" s="55"/>
      <c r="AL130" s="55"/>
      <c r="AM130" s="55"/>
      <c r="AN130" s="55"/>
      <c r="AO130" s="55"/>
      <c r="AP130" s="55"/>
      <c r="AQ130" s="55"/>
      <c r="AR130" s="55"/>
      <c r="AS130" s="55"/>
      <c r="AT130" s="55"/>
      <c r="AU130" s="55"/>
      <c r="AV130" s="55"/>
      <c r="AW130" s="55"/>
      <c r="AX130" s="55"/>
      <c r="AY130" s="55"/>
      <c r="AZ130" s="55"/>
      <c r="BA130" s="55"/>
      <c r="BB130" s="55"/>
      <c r="BC130" s="55"/>
      <c r="BD130" s="55"/>
      <c r="BE130" s="55"/>
      <c r="BF130" s="55"/>
      <c r="BG130" s="55"/>
      <c r="BH130" s="55"/>
      <c r="BI130" s="55"/>
      <c r="BJ130" s="55"/>
      <c r="BK130" s="55"/>
      <c r="BL130" s="55"/>
      <c r="BM130" s="55"/>
      <c r="BN130" s="55"/>
      <c r="BO130" s="55"/>
      <c r="BP130" s="55"/>
      <c r="BQ130" s="55"/>
      <c r="BR130" s="55"/>
      <c r="BS130" s="55"/>
      <c r="BT130" s="55"/>
      <c r="BU130" s="55"/>
      <c r="BV130" s="55"/>
      <c r="BW130" s="55"/>
      <c r="BX130" s="55"/>
      <c r="BY130" s="55"/>
      <c r="BZ130" s="55"/>
      <c r="CA130" s="55"/>
      <c r="CB130" s="55"/>
      <c r="CC130" s="55"/>
      <c r="CD130" s="55"/>
    </row>
    <row r="131" spans="1:82">
      <c r="A131" s="55"/>
      <c r="B131" s="55"/>
      <c r="C131" s="55"/>
      <c r="D131" s="55"/>
      <c r="E131" s="55"/>
      <c r="F131" s="55"/>
      <c r="G131" s="55"/>
      <c r="H131" s="55"/>
      <c r="I131" s="55"/>
      <c r="J131" s="55"/>
      <c r="K131" s="55"/>
      <c r="L131" s="55"/>
      <c r="M131" s="55"/>
      <c r="N131" s="55"/>
      <c r="O131" s="55"/>
      <c r="P131" s="55"/>
      <c r="Q131" s="55"/>
      <c r="R131" s="55"/>
      <c r="S131" s="55"/>
      <c r="T131" s="55"/>
      <c r="U131" s="55"/>
      <c r="V131" s="55"/>
      <c r="W131" s="55"/>
      <c r="X131" s="55"/>
      <c r="Y131" s="55"/>
      <c r="Z131" s="55"/>
      <c r="AA131" s="55"/>
      <c r="AB131" s="55"/>
      <c r="AC131" s="55"/>
      <c r="AD131" s="55"/>
      <c r="AE131" s="55"/>
      <c r="AF131" s="55"/>
      <c r="AG131" s="55"/>
      <c r="AH131" s="55"/>
      <c r="AI131" s="55"/>
      <c r="AJ131" s="55"/>
      <c r="AK131" s="55"/>
      <c r="AL131" s="55"/>
      <c r="AM131" s="55"/>
      <c r="AN131" s="55"/>
      <c r="AO131" s="55"/>
      <c r="AP131" s="55"/>
      <c r="AQ131" s="55"/>
      <c r="AR131" s="55"/>
      <c r="AS131" s="55"/>
      <c r="AT131" s="55"/>
      <c r="AU131" s="55"/>
      <c r="AV131" s="55"/>
      <c r="AW131" s="55"/>
      <c r="AX131" s="55"/>
      <c r="AY131" s="55"/>
      <c r="AZ131" s="55"/>
      <c r="BA131" s="55"/>
      <c r="BB131" s="55"/>
      <c r="BC131" s="55"/>
      <c r="BD131" s="55"/>
      <c r="BE131" s="55"/>
      <c r="BF131" s="55"/>
      <c r="BG131" s="55"/>
      <c r="BH131" s="55"/>
      <c r="BI131" s="55"/>
      <c r="BJ131" s="55"/>
      <c r="BK131" s="55"/>
      <c r="BL131" s="55"/>
      <c r="BM131" s="55"/>
      <c r="BN131" s="55"/>
      <c r="BO131" s="55"/>
      <c r="BP131" s="55"/>
      <c r="BQ131" s="55"/>
      <c r="BR131" s="55"/>
      <c r="BS131" s="55"/>
      <c r="BT131" s="55"/>
      <c r="BU131" s="55"/>
      <c r="BV131" s="55"/>
      <c r="BW131" s="55"/>
      <c r="BX131" s="55"/>
      <c r="BY131" s="55"/>
      <c r="BZ131" s="55"/>
      <c r="CA131" s="55"/>
      <c r="CB131" s="55"/>
      <c r="CC131" s="55"/>
      <c r="CD131" s="55"/>
    </row>
    <row r="132" spans="1:82">
      <c r="A132" s="55"/>
      <c r="B132" s="55"/>
      <c r="C132" s="55"/>
      <c r="D132" s="55"/>
      <c r="E132" s="55"/>
      <c r="F132" s="55"/>
      <c r="G132" s="55"/>
      <c r="H132" s="55"/>
      <c r="I132" s="55"/>
      <c r="J132" s="55"/>
      <c r="K132" s="55"/>
      <c r="L132" s="55"/>
      <c r="M132" s="55"/>
      <c r="N132" s="55"/>
      <c r="O132" s="55"/>
      <c r="P132" s="55"/>
      <c r="Q132" s="55"/>
      <c r="R132" s="55"/>
      <c r="S132" s="55"/>
      <c r="T132" s="55"/>
      <c r="U132" s="55"/>
      <c r="V132" s="55"/>
      <c r="W132" s="55"/>
      <c r="X132" s="55"/>
      <c r="Y132" s="55"/>
      <c r="Z132" s="55"/>
      <c r="AA132" s="55"/>
      <c r="AB132" s="55"/>
      <c r="AC132" s="55"/>
      <c r="AD132" s="55"/>
      <c r="AE132" s="55"/>
      <c r="AF132" s="55"/>
      <c r="AG132" s="55"/>
      <c r="AH132" s="55"/>
      <c r="AI132" s="55"/>
      <c r="AJ132" s="55"/>
      <c r="AK132" s="55"/>
      <c r="AL132" s="55"/>
      <c r="AM132" s="55"/>
      <c r="AN132" s="55"/>
      <c r="AO132" s="55"/>
      <c r="AP132" s="55"/>
      <c r="AQ132" s="55"/>
      <c r="AR132" s="55"/>
      <c r="AS132" s="55"/>
      <c r="AT132" s="55"/>
      <c r="AU132" s="55"/>
      <c r="AV132" s="55"/>
      <c r="AW132" s="55"/>
      <c r="AX132" s="55"/>
      <c r="AY132" s="55"/>
      <c r="AZ132" s="55"/>
      <c r="BA132" s="55"/>
      <c r="BB132" s="55"/>
      <c r="BC132" s="55"/>
      <c r="BD132" s="55"/>
      <c r="BE132" s="55"/>
      <c r="BF132" s="55"/>
      <c r="BG132" s="55"/>
      <c r="BH132" s="55"/>
      <c r="BI132" s="55"/>
      <c r="BJ132" s="55"/>
      <c r="BK132" s="55"/>
      <c r="BL132" s="55"/>
      <c r="BM132" s="55"/>
      <c r="BN132" s="55"/>
      <c r="BO132" s="55"/>
      <c r="BP132" s="55"/>
      <c r="BQ132" s="55"/>
      <c r="BR132" s="55"/>
      <c r="BS132" s="55"/>
      <c r="BT132" s="55"/>
      <c r="BU132" s="55"/>
      <c r="BV132" s="55"/>
      <c r="BW132" s="55"/>
      <c r="BX132" s="55"/>
      <c r="BY132" s="55"/>
      <c r="BZ132" s="55"/>
      <c r="CA132" s="55"/>
      <c r="CB132" s="55"/>
      <c r="CC132" s="55"/>
      <c r="CD132" s="55"/>
    </row>
    <row r="133" spans="1:82">
      <c r="A133" s="55"/>
      <c r="B133" s="55"/>
      <c r="C133" s="55"/>
      <c r="D133" s="55"/>
      <c r="E133" s="55"/>
      <c r="F133" s="55"/>
      <c r="G133" s="55"/>
      <c r="H133" s="55"/>
      <c r="I133" s="55"/>
      <c r="J133" s="55"/>
      <c r="K133" s="55"/>
      <c r="L133" s="55"/>
      <c r="M133" s="55"/>
      <c r="N133" s="55"/>
      <c r="O133" s="55"/>
      <c r="P133" s="55"/>
      <c r="Q133" s="55"/>
      <c r="R133" s="55"/>
      <c r="S133" s="55"/>
      <c r="T133" s="55"/>
      <c r="U133" s="55"/>
      <c r="V133" s="55"/>
      <c r="W133" s="55"/>
      <c r="X133" s="55"/>
      <c r="Y133" s="55"/>
      <c r="Z133" s="55"/>
      <c r="AA133" s="55"/>
      <c r="AB133" s="55"/>
      <c r="AC133" s="55"/>
      <c r="AD133" s="55"/>
      <c r="AE133" s="55"/>
      <c r="AF133" s="55"/>
      <c r="AG133" s="55"/>
      <c r="AH133" s="55"/>
      <c r="AI133" s="55"/>
      <c r="AJ133" s="55"/>
      <c r="AK133" s="55"/>
      <c r="AL133" s="55"/>
      <c r="AM133" s="55"/>
      <c r="AN133" s="55"/>
      <c r="AO133" s="55"/>
      <c r="AP133" s="55"/>
      <c r="AQ133" s="55"/>
      <c r="AR133" s="55"/>
      <c r="AS133" s="55"/>
      <c r="AT133" s="55"/>
      <c r="AU133" s="55"/>
      <c r="AV133" s="55"/>
      <c r="AW133" s="55"/>
      <c r="AX133" s="55"/>
      <c r="AY133" s="55"/>
      <c r="AZ133" s="55"/>
      <c r="BA133" s="55"/>
      <c r="BB133" s="55"/>
      <c r="BC133" s="55"/>
      <c r="BD133" s="55"/>
      <c r="BE133" s="55"/>
      <c r="BF133" s="55"/>
      <c r="BG133" s="55"/>
      <c r="BH133" s="55"/>
      <c r="BI133" s="55"/>
      <c r="BJ133" s="55"/>
      <c r="BK133" s="55"/>
      <c r="BL133" s="55"/>
      <c r="BM133" s="55"/>
      <c r="BN133" s="55"/>
      <c r="BO133" s="55"/>
      <c r="BP133" s="55"/>
      <c r="BQ133" s="55"/>
      <c r="BR133" s="55"/>
      <c r="BS133" s="55"/>
      <c r="BT133" s="55"/>
      <c r="BU133" s="55"/>
      <c r="BV133" s="55"/>
      <c r="BW133" s="55"/>
      <c r="BX133" s="55"/>
      <c r="BY133" s="55"/>
      <c r="BZ133" s="55"/>
      <c r="CA133" s="55"/>
      <c r="CB133" s="55"/>
      <c r="CC133" s="55"/>
      <c r="CD133" s="55"/>
    </row>
    <row r="134" spans="1:82">
      <c r="A134" s="55"/>
      <c r="B134" s="55"/>
      <c r="C134" s="55"/>
      <c r="D134" s="55"/>
      <c r="E134" s="55"/>
      <c r="F134" s="55"/>
      <c r="G134" s="55"/>
      <c r="H134" s="55"/>
      <c r="I134" s="55"/>
      <c r="J134" s="55"/>
      <c r="K134" s="55"/>
      <c r="L134" s="55"/>
      <c r="M134" s="55"/>
      <c r="N134" s="55"/>
      <c r="O134" s="55"/>
      <c r="P134" s="55"/>
      <c r="Q134" s="55"/>
      <c r="R134" s="55"/>
      <c r="S134" s="55"/>
      <c r="T134" s="55"/>
      <c r="U134" s="55"/>
      <c r="V134" s="55"/>
      <c r="W134" s="55"/>
      <c r="X134" s="55"/>
      <c r="Y134" s="55"/>
      <c r="Z134" s="55"/>
      <c r="AA134" s="55"/>
      <c r="AB134" s="55"/>
      <c r="AC134" s="55"/>
      <c r="AD134" s="55"/>
      <c r="AE134" s="55"/>
      <c r="AF134" s="55"/>
      <c r="AG134" s="55"/>
      <c r="AH134" s="55"/>
      <c r="AI134" s="55"/>
      <c r="AJ134" s="55"/>
      <c r="AK134" s="55"/>
      <c r="AL134" s="55"/>
      <c r="AM134" s="55"/>
      <c r="AN134" s="55"/>
      <c r="AO134" s="55"/>
      <c r="AP134" s="55"/>
      <c r="AQ134" s="55"/>
      <c r="AR134" s="55"/>
      <c r="AS134" s="55"/>
      <c r="AT134" s="55"/>
      <c r="AU134" s="55"/>
      <c r="AV134" s="55"/>
      <c r="AW134" s="55"/>
      <c r="AX134" s="55"/>
      <c r="AY134" s="55"/>
      <c r="AZ134" s="55"/>
      <c r="BA134" s="55"/>
      <c r="BB134" s="55"/>
      <c r="BC134" s="55"/>
      <c r="BD134" s="55"/>
      <c r="BE134" s="55"/>
      <c r="BF134" s="55"/>
      <c r="BG134" s="55"/>
      <c r="BH134" s="55"/>
      <c r="BI134" s="55"/>
      <c r="BJ134" s="55"/>
      <c r="BK134" s="55"/>
      <c r="BL134" s="55"/>
      <c r="BM134" s="55"/>
      <c r="BN134" s="55"/>
      <c r="BO134" s="55"/>
      <c r="BP134" s="55"/>
      <c r="BQ134" s="55"/>
      <c r="BR134" s="55"/>
      <c r="BS134" s="55"/>
      <c r="BT134" s="55"/>
      <c r="BU134" s="55"/>
      <c r="BV134" s="55"/>
      <c r="BW134" s="55"/>
      <c r="BX134" s="55"/>
      <c r="BY134" s="55"/>
      <c r="BZ134" s="55"/>
      <c r="CA134" s="55"/>
      <c r="CB134" s="55"/>
      <c r="CC134" s="55"/>
      <c r="CD134" s="55"/>
    </row>
    <row r="135" spans="1:82">
      <c r="A135" s="55"/>
      <c r="B135" s="55"/>
      <c r="C135" s="55"/>
      <c r="D135" s="55"/>
      <c r="E135" s="55"/>
      <c r="F135" s="55"/>
      <c r="G135" s="55"/>
      <c r="H135" s="55"/>
      <c r="I135" s="55"/>
      <c r="J135" s="55"/>
      <c r="K135" s="55"/>
      <c r="L135" s="55"/>
      <c r="M135" s="55"/>
      <c r="N135" s="55"/>
      <c r="O135" s="55"/>
      <c r="P135" s="55"/>
      <c r="Q135" s="55"/>
      <c r="R135" s="55"/>
      <c r="S135" s="55"/>
      <c r="T135" s="55"/>
      <c r="U135" s="55"/>
      <c r="V135" s="55"/>
      <c r="W135" s="55"/>
      <c r="X135" s="55"/>
      <c r="Y135" s="55"/>
      <c r="Z135" s="55"/>
      <c r="AA135" s="55"/>
      <c r="AB135" s="55"/>
      <c r="AC135" s="55"/>
      <c r="AD135" s="55"/>
      <c r="AE135" s="55"/>
      <c r="AF135" s="55"/>
      <c r="AG135" s="55"/>
      <c r="AH135" s="55"/>
      <c r="AI135" s="55"/>
      <c r="AJ135" s="55"/>
      <c r="AK135" s="55"/>
      <c r="AL135" s="55"/>
      <c r="AM135" s="55"/>
      <c r="AN135" s="55"/>
      <c r="AO135" s="55"/>
      <c r="AP135" s="55"/>
      <c r="AQ135" s="55"/>
      <c r="AR135" s="55"/>
      <c r="AS135" s="55"/>
      <c r="AT135" s="55"/>
      <c r="AU135" s="55"/>
      <c r="AV135" s="55"/>
      <c r="AW135" s="55"/>
      <c r="AX135" s="55"/>
      <c r="AY135" s="55"/>
      <c r="AZ135" s="55"/>
      <c r="BA135" s="55"/>
      <c r="BB135" s="55"/>
      <c r="BC135" s="55"/>
      <c r="BD135" s="55"/>
      <c r="BE135" s="55"/>
      <c r="BF135" s="55"/>
      <c r="BG135" s="55"/>
      <c r="BH135" s="55"/>
      <c r="BI135" s="55"/>
      <c r="BJ135" s="55"/>
      <c r="BK135" s="55"/>
      <c r="BL135" s="55"/>
      <c r="BM135" s="55"/>
      <c r="BN135" s="55"/>
      <c r="BO135" s="55"/>
      <c r="BP135" s="55"/>
      <c r="BQ135" s="55"/>
      <c r="BR135" s="55"/>
      <c r="BS135" s="55"/>
      <c r="BT135" s="55"/>
      <c r="BU135" s="55"/>
      <c r="BV135" s="55"/>
      <c r="BW135" s="55"/>
      <c r="BX135" s="55"/>
      <c r="BY135" s="55"/>
      <c r="BZ135" s="55"/>
      <c r="CA135" s="55"/>
      <c r="CB135" s="55"/>
      <c r="CC135" s="55"/>
      <c r="CD135" s="55"/>
    </row>
    <row r="136" spans="1:82">
      <c r="A136" s="55"/>
      <c r="B136" s="55"/>
      <c r="C136" s="55"/>
      <c r="D136" s="55"/>
      <c r="E136" s="55"/>
      <c r="F136" s="55"/>
      <c r="G136" s="55"/>
      <c r="H136" s="55"/>
      <c r="I136" s="55"/>
      <c r="J136" s="55"/>
      <c r="K136" s="55"/>
      <c r="L136" s="55"/>
      <c r="M136" s="55"/>
      <c r="N136" s="55"/>
      <c r="O136" s="55"/>
      <c r="P136" s="55"/>
      <c r="Q136" s="55"/>
      <c r="R136" s="55"/>
      <c r="S136" s="55"/>
      <c r="T136" s="55"/>
      <c r="U136" s="55"/>
      <c r="V136" s="55"/>
      <c r="W136" s="55"/>
      <c r="X136" s="55"/>
      <c r="Y136" s="55"/>
      <c r="Z136" s="55"/>
      <c r="AA136" s="55"/>
      <c r="AB136" s="55"/>
      <c r="AC136" s="55"/>
      <c r="AD136" s="55"/>
      <c r="AE136" s="55"/>
      <c r="AF136" s="55"/>
      <c r="AG136" s="55"/>
      <c r="AH136" s="55"/>
      <c r="AI136" s="55"/>
      <c r="AJ136" s="55"/>
      <c r="AK136" s="55"/>
      <c r="AL136" s="55"/>
      <c r="AM136" s="55"/>
      <c r="AN136" s="55"/>
      <c r="AO136" s="55"/>
      <c r="AP136" s="55"/>
      <c r="AQ136" s="55"/>
      <c r="AR136" s="55"/>
      <c r="AS136" s="55"/>
      <c r="AT136" s="55"/>
      <c r="AU136" s="55"/>
      <c r="AV136" s="55"/>
      <c r="AW136" s="55"/>
      <c r="AX136" s="55"/>
      <c r="AY136" s="55"/>
      <c r="AZ136" s="55"/>
      <c r="BA136" s="55"/>
      <c r="BB136" s="55"/>
      <c r="BC136" s="55"/>
      <c r="BD136" s="55"/>
      <c r="BE136" s="55"/>
      <c r="BF136" s="55"/>
      <c r="BG136" s="55"/>
      <c r="BH136" s="55"/>
      <c r="BI136" s="55"/>
      <c r="BJ136" s="55"/>
      <c r="BK136" s="55"/>
      <c r="BL136" s="55"/>
      <c r="BM136" s="55"/>
      <c r="BN136" s="55"/>
      <c r="BO136" s="55"/>
      <c r="BP136" s="55"/>
      <c r="BQ136" s="55"/>
      <c r="BR136" s="55"/>
      <c r="BS136" s="55"/>
      <c r="BT136" s="55"/>
      <c r="BU136" s="55"/>
      <c r="BV136" s="55"/>
      <c r="BW136" s="55"/>
      <c r="BX136" s="55"/>
      <c r="BY136" s="55"/>
      <c r="BZ136" s="55"/>
      <c r="CA136" s="55"/>
      <c r="CB136" s="55"/>
      <c r="CC136" s="55"/>
      <c r="CD136" s="55"/>
    </row>
    <row r="137" spans="1:82">
      <c r="A137" s="55"/>
      <c r="B137" s="55"/>
      <c r="C137" s="55"/>
      <c r="D137" s="55"/>
      <c r="E137" s="55"/>
      <c r="F137" s="55"/>
      <c r="G137" s="55"/>
      <c r="H137" s="55"/>
      <c r="I137" s="55"/>
      <c r="J137" s="55"/>
      <c r="K137" s="55"/>
      <c r="L137" s="55"/>
      <c r="M137" s="55"/>
      <c r="N137" s="55"/>
      <c r="O137" s="55"/>
      <c r="P137" s="55"/>
      <c r="Q137" s="55"/>
      <c r="R137" s="55"/>
      <c r="S137" s="55"/>
      <c r="T137" s="55"/>
      <c r="U137" s="55"/>
      <c r="V137" s="55"/>
      <c r="W137" s="55"/>
      <c r="X137" s="55"/>
      <c r="Y137" s="55"/>
      <c r="Z137" s="55"/>
      <c r="AA137" s="55"/>
      <c r="AB137" s="55"/>
      <c r="AC137" s="55"/>
      <c r="AD137" s="55"/>
      <c r="AE137" s="55"/>
      <c r="AF137" s="55"/>
      <c r="AG137" s="55"/>
      <c r="AH137" s="55"/>
      <c r="AI137" s="55"/>
      <c r="AJ137" s="55"/>
      <c r="AK137" s="55"/>
      <c r="AL137" s="55"/>
      <c r="AM137" s="55"/>
      <c r="AN137" s="55"/>
      <c r="AO137" s="55"/>
      <c r="AP137" s="55"/>
      <c r="AQ137" s="55"/>
      <c r="AR137" s="55"/>
      <c r="AS137" s="55"/>
      <c r="AT137" s="55"/>
      <c r="AU137" s="55"/>
      <c r="AV137" s="55"/>
      <c r="AW137" s="55"/>
      <c r="AX137" s="55"/>
      <c r="AY137" s="55"/>
      <c r="AZ137" s="55"/>
      <c r="BA137" s="55"/>
      <c r="BB137" s="55"/>
      <c r="BC137" s="55"/>
      <c r="BD137" s="55"/>
      <c r="BE137" s="55"/>
      <c r="BF137" s="55"/>
      <c r="BG137" s="55"/>
      <c r="BH137" s="55"/>
      <c r="BI137" s="55"/>
      <c r="BJ137" s="55"/>
      <c r="BK137" s="55"/>
      <c r="BL137" s="55"/>
      <c r="BM137" s="55"/>
      <c r="BN137" s="55"/>
      <c r="BO137" s="55"/>
      <c r="BP137" s="55"/>
      <c r="BQ137" s="55"/>
      <c r="BR137" s="55"/>
      <c r="BS137" s="55"/>
      <c r="BT137" s="55"/>
      <c r="BU137" s="55"/>
      <c r="BV137" s="55"/>
      <c r="BW137" s="55"/>
      <c r="BX137" s="55"/>
      <c r="BY137" s="55"/>
      <c r="BZ137" s="55"/>
      <c r="CA137" s="55"/>
      <c r="CB137" s="55"/>
      <c r="CC137" s="55"/>
      <c r="CD137" s="55"/>
    </row>
    <row r="138" spans="1:82">
      <c r="A138" s="55"/>
      <c r="B138" s="55"/>
      <c r="C138" s="55"/>
      <c r="D138" s="55"/>
      <c r="E138" s="55"/>
      <c r="F138" s="55"/>
      <c r="G138" s="55"/>
      <c r="H138" s="55"/>
      <c r="I138" s="55"/>
      <c r="J138" s="55"/>
      <c r="K138" s="55"/>
      <c r="L138" s="55"/>
      <c r="M138" s="55"/>
      <c r="N138" s="55"/>
      <c r="O138" s="55"/>
      <c r="P138" s="55"/>
      <c r="Q138" s="55"/>
      <c r="R138" s="55"/>
      <c r="S138" s="55"/>
      <c r="T138" s="55"/>
      <c r="U138" s="55"/>
      <c r="V138" s="55"/>
      <c r="W138" s="55"/>
      <c r="X138" s="55"/>
      <c r="Y138" s="55"/>
      <c r="Z138" s="55"/>
      <c r="AA138" s="55"/>
      <c r="AB138" s="55"/>
      <c r="AC138" s="55"/>
      <c r="AD138" s="55"/>
      <c r="AE138" s="55"/>
      <c r="AF138" s="55"/>
      <c r="AG138" s="55"/>
      <c r="AH138" s="55"/>
      <c r="AI138" s="55"/>
      <c r="AJ138" s="55"/>
      <c r="AK138" s="55"/>
      <c r="AL138" s="55"/>
      <c r="AM138" s="55"/>
      <c r="AN138" s="55"/>
      <c r="AO138" s="55"/>
      <c r="AP138" s="55"/>
      <c r="AQ138" s="55"/>
      <c r="AR138" s="55"/>
      <c r="AS138" s="55"/>
      <c r="AT138" s="55"/>
      <c r="AU138" s="55"/>
      <c r="AV138" s="55"/>
      <c r="AW138" s="55"/>
      <c r="AX138" s="55"/>
      <c r="AY138" s="55"/>
      <c r="AZ138" s="55"/>
      <c r="BA138" s="55"/>
      <c r="BB138" s="55"/>
      <c r="BC138" s="55"/>
      <c r="BD138" s="55"/>
      <c r="BE138" s="55"/>
      <c r="BF138" s="55"/>
      <c r="BG138" s="55"/>
      <c r="BH138" s="55"/>
      <c r="BI138" s="55"/>
      <c r="BJ138" s="55"/>
      <c r="BK138" s="55"/>
      <c r="BL138" s="55"/>
      <c r="BM138" s="55"/>
      <c r="BN138" s="55"/>
      <c r="BO138" s="55"/>
      <c r="BP138" s="55"/>
      <c r="BQ138" s="55"/>
      <c r="BR138" s="55"/>
      <c r="BS138" s="55"/>
      <c r="BT138" s="55"/>
      <c r="BU138" s="55"/>
      <c r="BV138" s="55"/>
      <c r="BW138" s="55"/>
      <c r="BX138" s="55"/>
      <c r="BY138" s="55"/>
      <c r="BZ138" s="55"/>
      <c r="CA138" s="55"/>
      <c r="CB138" s="55"/>
      <c r="CC138" s="55"/>
      <c r="CD138" s="55"/>
    </row>
    <row r="139" spans="1:82">
      <c r="A139" s="55"/>
      <c r="B139" s="55"/>
      <c r="C139" s="55"/>
      <c r="D139" s="55"/>
      <c r="E139" s="55"/>
      <c r="F139" s="55"/>
      <c r="G139" s="55"/>
      <c r="H139" s="55"/>
      <c r="I139" s="55"/>
      <c r="J139" s="55"/>
      <c r="K139" s="55"/>
      <c r="L139" s="55"/>
      <c r="M139" s="55"/>
      <c r="N139" s="55"/>
      <c r="O139" s="55"/>
      <c r="P139" s="55"/>
      <c r="Q139" s="55"/>
      <c r="R139" s="55"/>
      <c r="S139" s="55"/>
      <c r="T139" s="55"/>
      <c r="U139" s="55"/>
      <c r="V139" s="55"/>
      <c r="W139" s="55"/>
      <c r="X139" s="55"/>
      <c r="Y139" s="55"/>
      <c r="Z139" s="55"/>
      <c r="AA139" s="55"/>
      <c r="AB139" s="55"/>
      <c r="AC139" s="55"/>
      <c r="AD139" s="55"/>
      <c r="AE139" s="55"/>
      <c r="AF139" s="55"/>
      <c r="AG139" s="55"/>
      <c r="AH139" s="55"/>
      <c r="AI139" s="55"/>
      <c r="AJ139" s="55"/>
      <c r="AK139" s="55"/>
      <c r="AL139" s="55"/>
      <c r="AM139" s="55"/>
      <c r="AN139" s="55"/>
      <c r="AO139" s="55"/>
      <c r="AP139" s="55"/>
      <c r="AQ139" s="55"/>
      <c r="AR139" s="55"/>
      <c r="AS139" s="55"/>
      <c r="AT139" s="55"/>
      <c r="AU139" s="55"/>
      <c r="AV139" s="55"/>
      <c r="AW139" s="55"/>
      <c r="AX139" s="55"/>
      <c r="AY139" s="55"/>
      <c r="AZ139" s="55"/>
      <c r="BA139" s="55"/>
      <c r="BB139" s="55"/>
      <c r="BC139" s="55"/>
      <c r="BD139" s="55"/>
      <c r="BE139" s="55"/>
      <c r="BF139" s="55"/>
      <c r="BG139" s="55"/>
      <c r="BH139" s="55"/>
      <c r="BI139" s="55"/>
      <c r="BJ139" s="55"/>
      <c r="BK139" s="55"/>
      <c r="BL139" s="55"/>
      <c r="BM139" s="55"/>
      <c r="BN139" s="55"/>
      <c r="BO139" s="55"/>
      <c r="BP139" s="55"/>
      <c r="BQ139" s="55"/>
      <c r="BR139" s="55"/>
      <c r="BS139" s="55"/>
      <c r="BT139" s="55"/>
      <c r="BU139" s="55"/>
      <c r="BV139" s="55"/>
      <c r="BW139" s="55"/>
      <c r="BX139" s="55"/>
      <c r="BY139" s="55"/>
      <c r="BZ139" s="55"/>
      <c r="CA139" s="55"/>
      <c r="CB139" s="55"/>
      <c r="CC139" s="55"/>
      <c r="CD139" s="55"/>
    </row>
    <row r="140" spans="1:82">
      <c r="A140" s="55"/>
      <c r="B140" s="55"/>
      <c r="C140" s="55"/>
      <c r="D140" s="55"/>
      <c r="E140" s="55"/>
      <c r="F140" s="55"/>
      <c r="G140" s="55"/>
      <c r="H140" s="55"/>
      <c r="I140" s="55"/>
      <c r="J140" s="55"/>
      <c r="K140" s="55"/>
      <c r="L140" s="55"/>
      <c r="M140" s="55"/>
      <c r="N140" s="55"/>
      <c r="O140" s="55"/>
      <c r="P140" s="55"/>
      <c r="Q140" s="55"/>
      <c r="R140" s="55"/>
      <c r="S140" s="55"/>
      <c r="T140" s="55"/>
      <c r="U140" s="55"/>
      <c r="V140" s="55"/>
      <c r="W140" s="55"/>
      <c r="X140" s="55"/>
      <c r="Y140" s="55"/>
      <c r="Z140" s="55"/>
      <c r="AA140" s="55"/>
      <c r="AB140" s="55"/>
      <c r="AC140" s="55"/>
      <c r="AD140" s="55"/>
      <c r="AE140" s="55"/>
      <c r="AF140" s="55"/>
      <c r="AG140" s="55"/>
      <c r="AH140" s="55"/>
      <c r="AI140" s="55"/>
      <c r="AJ140" s="55"/>
      <c r="AK140" s="55"/>
      <c r="AL140" s="55"/>
      <c r="AM140" s="55"/>
      <c r="AN140" s="55"/>
      <c r="AO140" s="55"/>
      <c r="AP140" s="55"/>
      <c r="AQ140" s="55"/>
      <c r="AR140" s="55"/>
      <c r="AS140" s="55"/>
      <c r="AT140" s="55"/>
      <c r="AU140" s="55"/>
      <c r="AV140" s="55"/>
      <c r="AW140" s="55"/>
      <c r="AX140" s="55"/>
      <c r="AY140" s="55"/>
      <c r="AZ140" s="55"/>
      <c r="BA140" s="55"/>
      <c r="BB140" s="55"/>
      <c r="BC140" s="55"/>
      <c r="BD140" s="55"/>
      <c r="BE140" s="55"/>
      <c r="BF140" s="55"/>
      <c r="BG140" s="55"/>
      <c r="BH140" s="55"/>
      <c r="BI140" s="55"/>
      <c r="BJ140" s="55"/>
      <c r="BK140" s="55"/>
      <c r="BL140" s="55"/>
      <c r="BM140" s="55"/>
      <c r="BN140" s="55"/>
      <c r="BO140" s="55"/>
      <c r="BP140" s="55"/>
      <c r="BQ140" s="55"/>
      <c r="BR140" s="55"/>
      <c r="BS140" s="55"/>
      <c r="BT140" s="55"/>
      <c r="BU140" s="55"/>
      <c r="BV140" s="55"/>
      <c r="BW140" s="55"/>
      <c r="BX140" s="55"/>
      <c r="BY140" s="55"/>
      <c r="BZ140" s="55"/>
      <c r="CA140" s="55"/>
      <c r="CB140" s="55"/>
      <c r="CC140" s="55"/>
      <c r="CD140" s="55"/>
    </row>
    <row r="141" spans="1:82">
      <c r="A141" s="55"/>
      <c r="B141" s="55"/>
      <c r="C141" s="55"/>
      <c r="D141" s="55"/>
      <c r="E141" s="55"/>
      <c r="F141" s="55"/>
      <c r="G141" s="55"/>
      <c r="H141" s="55"/>
      <c r="I141" s="55"/>
      <c r="J141" s="55"/>
      <c r="K141" s="55"/>
      <c r="L141" s="55"/>
      <c r="M141" s="55"/>
      <c r="N141" s="55"/>
      <c r="O141" s="55"/>
      <c r="P141" s="55"/>
      <c r="Q141" s="55"/>
      <c r="R141" s="55"/>
      <c r="S141" s="55"/>
      <c r="T141" s="55"/>
      <c r="U141" s="55"/>
      <c r="V141" s="55"/>
      <c r="W141" s="55"/>
      <c r="X141" s="55"/>
      <c r="Y141" s="55"/>
      <c r="Z141" s="55"/>
      <c r="AA141" s="55"/>
      <c r="AB141" s="55"/>
      <c r="AC141" s="55"/>
      <c r="AD141" s="55"/>
      <c r="AE141" s="55"/>
      <c r="AF141" s="55"/>
      <c r="AG141" s="55"/>
      <c r="AH141" s="55"/>
      <c r="AI141" s="55"/>
      <c r="AJ141" s="55"/>
      <c r="AK141" s="55"/>
      <c r="AL141" s="55"/>
      <c r="AM141" s="55"/>
      <c r="AN141" s="55"/>
      <c r="AO141" s="55"/>
      <c r="AP141" s="55"/>
      <c r="AQ141" s="55"/>
      <c r="AR141" s="55"/>
      <c r="AS141" s="55"/>
      <c r="AT141" s="55"/>
      <c r="AU141" s="55"/>
      <c r="AV141" s="55"/>
      <c r="AW141" s="55"/>
      <c r="AX141" s="55"/>
      <c r="AY141" s="55"/>
      <c r="AZ141" s="55"/>
      <c r="BA141" s="55"/>
      <c r="BB141" s="55"/>
      <c r="BC141" s="55"/>
      <c r="BD141" s="55"/>
      <c r="BE141" s="55"/>
      <c r="BF141" s="55"/>
      <c r="BG141" s="55"/>
      <c r="BH141" s="55"/>
      <c r="BI141" s="55"/>
      <c r="BJ141" s="55"/>
      <c r="BK141" s="55"/>
      <c r="BL141" s="55"/>
      <c r="BM141" s="55"/>
      <c r="BN141" s="55"/>
      <c r="BO141" s="55"/>
      <c r="BP141" s="55"/>
      <c r="BQ141" s="55"/>
      <c r="BR141" s="55"/>
      <c r="BS141" s="55"/>
      <c r="BT141" s="55"/>
      <c r="BU141" s="55"/>
      <c r="BV141" s="55"/>
      <c r="BW141" s="55"/>
      <c r="BX141" s="55"/>
      <c r="BY141" s="55"/>
      <c r="BZ141" s="55"/>
      <c r="CA141" s="55"/>
      <c r="CB141" s="55"/>
      <c r="CC141" s="55"/>
      <c r="CD141" s="55"/>
    </row>
    <row r="142" spans="1:82">
      <c r="A142" s="55"/>
      <c r="B142" s="55"/>
      <c r="C142" s="55"/>
      <c r="D142" s="55"/>
      <c r="E142" s="55"/>
      <c r="F142" s="55"/>
      <c r="G142" s="55"/>
      <c r="H142" s="55"/>
      <c r="I142" s="55"/>
      <c r="J142" s="55"/>
      <c r="K142" s="55"/>
      <c r="L142" s="55"/>
      <c r="M142" s="55"/>
      <c r="N142" s="55"/>
      <c r="O142" s="55"/>
      <c r="P142" s="55"/>
      <c r="Q142" s="55"/>
      <c r="R142" s="55"/>
      <c r="S142" s="55"/>
      <c r="T142" s="55"/>
      <c r="U142" s="55"/>
      <c r="V142" s="55"/>
      <c r="W142" s="55"/>
      <c r="X142" s="55"/>
      <c r="Y142" s="55"/>
      <c r="Z142" s="55"/>
      <c r="AA142" s="55"/>
      <c r="AB142" s="55"/>
      <c r="AC142" s="55"/>
      <c r="AD142" s="55"/>
      <c r="AE142" s="55"/>
      <c r="AF142" s="55"/>
      <c r="AG142" s="55"/>
      <c r="AH142" s="55"/>
      <c r="AI142" s="55"/>
      <c r="AJ142" s="55"/>
      <c r="AK142" s="55"/>
      <c r="AL142" s="55"/>
      <c r="AM142" s="55"/>
      <c r="AN142" s="55"/>
      <c r="AO142" s="55"/>
      <c r="AP142" s="55"/>
      <c r="AQ142" s="55"/>
      <c r="AR142" s="55"/>
      <c r="AS142" s="55"/>
      <c r="AT142" s="55"/>
      <c r="AU142" s="55"/>
      <c r="AV142" s="55"/>
      <c r="AW142" s="55"/>
      <c r="AX142" s="55"/>
      <c r="AY142" s="55"/>
      <c r="AZ142" s="55"/>
      <c r="BA142" s="55"/>
      <c r="BB142" s="55"/>
      <c r="BC142" s="55"/>
      <c r="BD142" s="55"/>
      <c r="BE142" s="55"/>
      <c r="BF142" s="55"/>
      <c r="BG142" s="55"/>
      <c r="BH142" s="55"/>
      <c r="BI142" s="55"/>
      <c r="BJ142" s="55"/>
      <c r="BK142" s="55"/>
      <c r="BL142" s="55"/>
      <c r="BM142" s="55"/>
      <c r="BN142" s="55"/>
      <c r="BO142" s="55"/>
      <c r="BP142" s="55"/>
      <c r="BQ142" s="55"/>
      <c r="BR142" s="55"/>
      <c r="BS142" s="55"/>
      <c r="BT142" s="55"/>
      <c r="BU142" s="55"/>
      <c r="BV142" s="55"/>
      <c r="BW142" s="55"/>
      <c r="BX142" s="55"/>
      <c r="BY142" s="55"/>
      <c r="BZ142" s="55"/>
      <c r="CA142" s="55"/>
      <c r="CB142" s="55"/>
      <c r="CC142" s="55"/>
      <c r="CD142" s="55"/>
    </row>
    <row r="143" spans="1:82">
      <c r="A143" s="55"/>
      <c r="B143" s="55"/>
      <c r="C143" s="55"/>
      <c r="D143" s="55"/>
      <c r="E143" s="55"/>
      <c r="F143" s="55"/>
      <c r="G143" s="55"/>
      <c r="H143" s="55"/>
      <c r="I143" s="55"/>
      <c r="J143" s="55"/>
      <c r="K143" s="55"/>
      <c r="L143" s="55"/>
      <c r="M143" s="55"/>
      <c r="N143" s="55"/>
      <c r="O143" s="55"/>
      <c r="P143" s="55"/>
      <c r="Q143" s="55"/>
      <c r="R143" s="55"/>
      <c r="S143" s="55"/>
      <c r="T143" s="55"/>
      <c r="U143" s="55"/>
      <c r="V143" s="55"/>
      <c r="W143" s="55"/>
      <c r="X143" s="55"/>
      <c r="Y143" s="55"/>
      <c r="Z143" s="55"/>
      <c r="AA143" s="55"/>
      <c r="AB143" s="55"/>
      <c r="AC143" s="55"/>
      <c r="AD143" s="55"/>
      <c r="AE143" s="55"/>
      <c r="AF143" s="55"/>
      <c r="AG143" s="55"/>
      <c r="AH143" s="55"/>
      <c r="AI143" s="55"/>
      <c r="AJ143" s="55"/>
      <c r="AK143" s="55"/>
      <c r="AL143" s="55"/>
      <c r="AM143" s="55"/>
      <c r="AN143" s="55"/>
      <c r="AO143" s="55"/>
      <c r="AP143" s="55"/>
      <c r="AQ143" s="55"/>
      <c r="AR143" s="55"/>
      <c r="AS143" s="55"/>
      <c r="AT143" s="55"/>
      <c r="AU143" s="55"/>
      <c r="AV143" s="55"/>
      <c r="AW143" s="55"/>
      <c r="AX143" s="55"/>
      <c r="AY143" s="55"/>
      <c r="AZ143" s="55"/>
      <c r="BA143" s="55"/>
      <c r="BB143" s="55"/>
      <c r="BC143" s="55"/>
      <c r="BD143" s="55"/>
      <c r="BE143" s="55"/>
      <c r="BF143" s="55"/>
      <c r="BG143" s="55"/>
      <c r="BH143" s="55"/>
      <c r="BI143" s="55"/>
      <c r="BJ143" s="55"/>
      <c r="BK143" s="55"/>
      <c r="BL143" s="55"/>
      <c r="BM143" s="55"/>
      <c r="BN143" s="55"/>
      <c r="BO143" s="55"/>
      <c r="BP143" s="55"/>
      <c r="BQ143" s="55"/>
      <c r="BR143" s="55"/>
      <c r="BS143" s="55"/>
      <c r="BT143" s="55"/>
      <c r="BU143" s="55"/>
      <c r="BV143" s="55"/>
      <c r="BW143" s="55"/>
      <c r="BX143" s="55"/>
      <c r="BY143" s="55"/>
      <c r="BZ143" s="55"/>
      <c r="CA143" s="55"/>
      <c r="CB143" s="55"/>
      <c r="CC143" s="55"/>
      <c r="CD143" s="55"/>
    </row>
    <row r="144" spans="1:82">
      <c r="A144" s="55"/>
      <c r="B144" s="55"/>
      <c r="C144" s="55"/>
      <c r="D144" s="55"/>
      <c r="E144" s="55"/>
      <c r="F144" s="55"/>
      <c r="G144" s="55"/>
      <c r="H144" s="55"/>
      <c r="I144" s="55"/>
      <c r="J144" s="55"/>
      <c r="K144" s="55"/>
      <c r="L144" s="55"/>
      <c r="M144" s="55"/>
      <c r="N144" s="55"/>
      <c r="O144" s="55"/>
      <c r="P144" s="55"/>
      <c r="Q144" s="55"/>
      <c r="R144" s="55"/>
      <c r="S144" s="55"/>
      <c r="T144" s="55"/>
      <c r="U144" s="55"/>
      <c r="V144" s="55"/>
      <c r="W144" s="55"/>
      <c r="X144" s="55"/>
      <c r="Y144" s="55"/>
      <c r="Z144" s="55"/>
      <c r="AA144" s="55"/>
      <c r="AB144" s="55"/>
      <c r="AC144" s="55"/>
      <c r="AD144" s="55"/>
      <c r="AE144" s="55"/>
      <c r="AF144" s="55"/>
      <c r="AG144" s="55"/>
      <c r="AH144" s="55"/>
      <c r="AI144" s="55"/>
      <c r="AJ144" s="55"/>
      <c r="AK144" s="55"/>
      <c r="AL144" s="55"/>
      <c r="AM144" s="55"/>
      <c r="AN144" s="55"/>
      <c r="AO144" s="55"/>
      <c r="AP144" s="55"/>
      <c r="AQ144" s="55"/>
      <c r="AR144" s="55"/>
      <c r="AS144" s="55"/>
      <c r="AT144" s="55"/>
      <c r="AU144" s="55"/>
      <c r="AV144" s="55"/>
      <c r="AW144" s="55"/>
      <c r="AX144" s="55"/>
      <c r="AY144" s="55"/>
      <c r="AZ144" s="55"/>
      <c r="BA144" s="55"/>
      <c r="BB144" s="55"/>
      <c r="BC144" s="55"/>
      <c r="BD144" s="55"/>
      <c r="BE144" s="55"/>
      <c r="BF144" s="55"/>
      <c r="BG144" s="55"/>
      <c r="BH144" s="55"/>
      <c r="BI144" s="55"/>
      <c r="BJ144" s="55"/>
      <c r="BK144" s="55"/>
      <c r="BL144" s="55"/>
      <c r="BM144" s="55"/>
      <c r="BN144" s="55"/>
      <c r="BO144" s="55"/>
      <c r="BP144" s="55"/>
      <c r="BQ144" s="55"/>
      <c r="BR144" s="55"/>
      <c r="BS144" s="55"/>
      <c r="BT144" s="55"/>
      <c r="BU144" s="55"/>
      <c r="BV144" s="55"/>
      <c r="BW144" s="55"/>
      <c r="BX144" s="55"/>
      <c r="BY144" s="55"/>
      <c r="BZ144" s="55"/>
      <c r="CA144" s="55"/>
      <c r="CB144" s="55"/>
      <c r="CC144" s="55"/>
      <c r="CD144" s="55"/>
    </row>
    <row r="145" spans="1:82">
      <c r="A145" s="55"/>
      <c r="B145" s="55"/>
      <c r="C145" s="55"/>
      <c r="D145" s="55"/>
      <c r="E145" s="55"/>
      <c r="F145" s="55"/>
      <c r="G145" s="55"/>
      <c r="H145" s="55"/>
      <c r="I145" s="55"/>
      <c r="J145" s="55"/>
      <c r="K145" s="55"/>
      <c r="L145" s="55"/>
      <c r="M145" s="55"/>
      <c r="N145" s="55"/>
      <c r="O145" s="55"/>
      <c r="P145" s="55"/>
      <c r="Q145" s="55"/>
      <c r="R145" s="55"/>
      <c r="S145" s="55"/>
      <c r="T145" s="55"/>
      <c r="U145" s="55"/>
      <c r="V145" s="55"/>
      <c r="W145" s="55"/>
      <c r="X145" s="55"/>
      <c r="Y145" s="55"/>
      <c r="Z145" s="55"/>
      <c r="AA145" s="55"/>
      <c r="AB145" s="55"/>
      <c r="AC145" s="55"/>
      <c r="AD145" s="55"/>
      <c r="AE145" s="55"/>
      <c r="AF145" s="55"/>
      <c r="AG145" s="55"/>
      <c r="AH145" s="55"/>
      <c r="AI145" s="55"/>
      <c r="AJ145" s="55"/>
      <c r="AK145" s="55"/>
      <c r="AL145" s="55"/>
      <c r="AM145" s="55"/>
      <c r="AN145" s="55"/>
      <c r="AO145" s="55"/>
      <c r="AP145" s="55"/>
      <c r="AQ145" s="55"/>
      <c r="AR145" s="55"/>
      <c r="AS145" s="55"/>
      <c r="AT145" s="55"/>
      <c r="AU145" s="55"/>
      <c r="AV145" s="55"/>
      <c r="AW145" s="55"/>
      <c r="AX145" s="55"/>
      <c r="AY145" s="55"/>
      <c r="AZ145" s="55"/>
      <c r="BA145" s="55"/>
      <c r="BB145" s="55"/>
      <c r="BC145" s="55"/>
      <c r="BD145" s="55"/>
      <c r="BE145" s="55"/>
      <c r="BF145" s="55"/>
      <c r="BG145" s="55"/>
      <c r="BH145" s="55"/>
      <c r="BI145" s="55"/>
      <c r="BJ145" s="55"/>
      <c r="BK145" s="55"/>
      <c r="BL145" s="55"/>
      <c r="BM145" s="55"/>
      <c r="BN145" s="55"/>
      <c r="BO145" s="55"/>
      <c r="BP145" s="55"/>
      <c r="BQ145" s="55"/>
      <c r="BR145" s="55"/>
      <c r="BS145" s="55"/>
      <c r="BT145" s="55"/>
      <c r="BU145" s="55"/>
      <c r="BV145" s="55"/>
      <c r="BW145" s="55"/>
      <c r="BX145" s="55"/>
      <c r="BY145" s="55"/>
      <c r="BZ145" s="55"/>
      <c r="CA145" s="55"/>
      <c r="CB145" s="55"/>
      <c r="CC145" s="55"/>
      <c r="CD145" s="55"/>
    </row>
    <row r="146" spans="1:82">
      <c r="A146" s="55"/>
      <c r="B146" s="55"/>
      <c r="C146" s="55"/>
      <c r="D146" s="55"/>
      <c r="E146" s="55"/>
      <c r="F146" s="55"/>
      <c r="G146" s="55"/>
      <c r="H146" s="55"/>
      <c r="I146" s="55"/>
      <c r="J146" s="55"/>
      <c r="K146" s="55"/>
      <c r="L146" s="55"/>
      <c r="M146" s="55"/>
      <c r="N146" s="55"/>
      <c r="O146" s="55"/>
      <c r="P146" s="55"/>
      <c r="Q146" s="55"/>
      <c r="R146" s="55"/>
      <c r="S146" s="55"/>
      <c r="T146" s="55"/>
      <c r="U146" s="55"/>
      <c r="V146" s="55"/>
      <c r="W146" s="55"/>
      <c r="X146" s="55"/>
      <c r="Y146" s="55"/>
      <c r="Z146" s="55"/>
      <c r="AA146" s="55"/>
      <c r="AB146" s="55"/>
      <c r="AC146" s="55"/>
      <c r="AD146" s="55"/>
      <c r="AE146" s="55"/>
      <c r="AF146" s="55"/>
      <c r="AG146" s="55"/>
      <c r="AH146" s="55"/>
      <c r="AI146" s="55"/>
      <c r="AJ146" s="55"/>
      <c r="AK146" s="55"/>
      <c r="AL146" s="55"/>
      <c r="AM146" s="55"/>
      <c r="AN146" s="55"/>
      <c r="AO146" s="55"/>
      <c r="AP146" s="55"/>
      <c r="AQ146" s="55"/>
      <c r="AR146" s="55"/>
      <c r="AS146" s="55"/>
      <c r="AT146" s="55"/>
      <c r="AU146" s="55"/>
      <c r="AV146" s="55"/>
      <c r="AW146" s="55"/>
      <c r="AX146" s="55"/>
      <c r="AY146" s="55"/>
      <c r="AZ146" s="55"/>
      <c r="BA146" s="55"/>
      <c r="BB146" s="55"/>
      <c r="BC146" s="55"/>
      <c r="BD146" s="55"/>
      <c r="BE146" s="55"/>
      <c r="BF146" s="55"/>
      <c r="BG146" s="55"/>
      <c r="BH146" s="55"/>
      <c r="BI146" s="55"/>
      <c r="BJ146" s="55"/>
      <c r="BK146" s="55"/>
      <c r="BL146" s="55"/>
      <c r="BM146" s="55"/>
      <c r="BN146" s="55"/>
      <c r="BO146" s="55"/>
      <c r="BP146" s="55"/>
      <c r="BQ146" s="55"/>
      <c r="BR146" s="55"/>
      <c r="BS146" s="55"/>
      <c r="BT146" s="55"/>
      <c r="BU146" s="55"/>
      <c r="BV146" s="55"/>
      <c r="BW146" s="55"/>
      <c r="BX146" s="55"/>
      <c r="BY146" s="55"/>
      <c r="BZ146" s="55"/>
      <c r="CA146" s="55"/>
      <c r="CB146" s="55"/>
      <c r="CC146" s="55"/>
      <c r="CD146" s="55"/>
    </row>
    <row r="147" spans="1:82">
      <c r="A147" s="55"/>
      <c r="B147" s="55"/>
      <c r="C147" s="55"/>
      <c r="D147" s="55"/>
      <c r="E147" s="55"/>
      <c r="F147" s="55"/>
      <c r="G147" s="55"/>
      <c r="H147" s="55"/>
      <c r="I147" s="55"/>
      <c r="J147" s="55"/>
      <c r="K147" s="55"/>
      <c r="L147" s="55"/>
      <c r="M147" s="55"/>
      <c r="N147" s="55"/>
      <c r="O147" s="55"/>
      <c r="P147" s="55"/>
      <c r="Q147" s="55"/>
      <c r="R147" s="55"/>
      <c r="S147" s="55"/>
      <c r="T147" s="55"/>
      <c r="U147" s="55"/>
      <c r="V147" s="55"/>
      <c r="W147" s="55"/>
      <c r="X147" s="55"/>
      <c r="Y147" s="55"/>
      <c r="Z147" s="55"/>
      <c r="AA147" s="55"/>
      <c r="AB147" s="55"/>
      <c r="AC147" s="55"/>
      <c r="AD147" s="55"/>
      <c r="AE147" s="55"/>
      <c r="AF147" s="55"/>
      <c r="AG147" s="55"/>
      <c r="AH147" s="55"/>
      <c r="AI147" s="55"/>
      <c r="AJ147" s="55"/>
      <c r="AK147" s="55"/>
      <c r="AL147" s="55"/>
      <c r="AM147" s="55"/>
      <c r="AN147" s="55"/>
      <c r="AO147" s="55"/>
      <c r="AP147" s="55"/>
      <c r="AQ147" s="55"/>
      <c r="AR147" s="55"/>
      <c r="AS147" s="55"/>
      <c r="AT147" s="55"/>
      <c r="AU147" s="55"/>
      <c r="AV147" s="55"/>
      <c r="AW147" s="55"/>
      <c r="AX147" s="55"/>
      <c r="AY147" s="55"/>
      <c r="AZ147" s="55"/>
      <c r="BA147" s="55"/>
      <c r="BB147" s="55"/>
      <c r="BC147" s="55"/>
      <c r="BD147" s="55"/>
      <c r="BE147" s="55"/>
      <c r="BF147" s="55"/>
      <c r="BG147" s="55"/>
      <c r="BH147" s="55"/>
      <c r="BI147" s="55"/>
      <c r="BJ147" s="55"/>
      <c r="BK147" s="55"/>
      <c r="BL147" s="55"/>
      <c r="BM147" s="55"/>
      <c r="BN147" s="55"/>
      <c r="BO147" s="55"/>
      <c r="BP147" s="55"/>
      <c r="BQ147" s="55"/>
      <c r="BR147" s="55"/>
      <c r="BS147" s="55"/>
      <c r="BT147" s="55"/>
      <c r="BU147" s="55"/>
      <c r="BV147" s="55"/>
      <c r="BW147" s="55"/>
      <c r="BX147" s="55"/>
      <c r="BY147" s="55"/>
      <c r="BZ147" s="55"/>
      <c r="CA147" s="55"/>
      <c r="CB147" s="55"/>
      <c r="CC147" s="55"/>
      <c r="CD147" s="55"/>
    </row>
    <row r="148" spans="1:82">
      <c r="A148" s="55"/>
      <c r="B148" s="55"/>
      <c r="C148" s="55"/>
      <c r="D148" s="55"/>
      <c r="E148" s="55"/>
      <c r="F148" s="55"/>
      <c r="G148" s="55"/>
      <c r="H148" s="55"/>
      <c r="I148" s="55"/>
      <c r="J148" s="55"/>
      <c r="K148" s="55"/>
      <c r="L148" s="55"/>
      <c r="M148" s="55"/>
      <c r="N148" s="55"/>
      <c r="O148" s="55"/>
      <c r="P148" s="55"/>
      <c r="Q148" s="55"/>
      <c r="R148" s="55"/>
      <c r="S148" s="55"/>
      <c r="T148" s="55"/>
      <c r="U148" s="55"/>
      <c r="V148" s="55"/>
      <c r="W148" s="55"/>
      <c r="X148" s="55"/>
      <c r="Y148" s="55"/>
      <c r="Z148" s="55"/>
      <c r="AA148" s="55"/>
      <c r="AB148" s="55"/>
      <c r="AC148" s="55"/>
      <c r="AD148" s="55"/>
      <c r="AE148" s="55"/>
      <c r="AF148" s="55"/>
      <c r="AG148" s="55"/>
      <c r="AH148" s="55"/>
      <c r="AI148" s="55"/>
      <c r="AJ148" s="55"/>
      <c r="AK148" s="55"/>
      <c r="AL148" s="55"/>
      <c r="AM148" s="55"/>
      <c r="AN148" s="55"/>
      <c r="AO148" s="55"/>
      <c r="AP148" s="55"/>
      <c r="AQ148" s="55"/>
      <c r="AR148" s="55"/>
      <c r="AS148" s="55"/>
      <c r="AT148" s="55"/>
      <c r="AU148" s="55"/>
      <c r="AV148" s="55"/>
      <c r="AW148" s="55"/>
      <c r="AX148" s="55"/>
      <c r="AY148" s="55"/>
      <c r="AZ148" s="55"/>
      <c r="BA148" s="55"/>
      <c r="BB148" s="55"/>
      <c r="BC148" s="55"/>
      <c r="BD148" s="55"/>
      <c r="BE148" s="55"/>
      <c r="BF148" s="55"/>
      <c r="BG148" s="55"/>
      <c r="BH148" s="55"/>
      <c r="BI148" s="55"/>
      <c r="BJ148" s="55"/>
      <c r="BK148" s="55"/>
      <c r="BL148" s="55"/>
      <c r="BM148" s="55"/>
      <c r="BN148" s="55"/>
      <c r="BO148" s="55"/>
      <c r="BP148" s="55"/>
      <c r="BQ148" s="55"/>
      <c r="BR148" s="55"/>
      <c r="BS148" s="55"/>
      <c r="BT148" s="55"/>
      <c r="BU148" s="55"/>
      <c r="BV148" s="55"/>
      <c r="BW148" s="55"/>
      <c r="BX148" s="55"/>
      <c r="BY148" s="55"/>
      <c r="BZ148" s="55"/>
      <c r="CA148" s="55"/>
      <c r="CB148" s="55"/>
      <c r="CC148" s="55"/>
      <c r="CD148" s="55"/>
    </row>
    <row r="149" spans="1:82">
      <c r="A149" s="55"/>
      <c r="B149" s="55"/>
      <c r="C149" s="55"/>
      <c r="D149" s="55"/>
      <c r="E149" s="55"/>
      <c r="F149" s="55"/>
      <c r="G149" s="55"/>
      <c r="H149" s="55"/>
      <c r="I149" s="55"/>
      <c r="J149" s="55"/>
      <c r="K149" s="55"/>
      <c r="L149" s="55"/>
      <c r="M149" s="55"/>
      <c r="N149" s="55"/>
      <c r="O149" s="55"/>
      <c r="P149" s="55"/>
      <c r="Q149" s="55"/>
      <c r="R149" s="55"/>
      <c r="S149" s="55"/>
      <c r="T149" s="55"/>
      <c r="U149" s="55"/>
      <c r="V149" s="55"/>
      <c r="W149" s="55"/>
      <c r="X149" s="55"/>
      <c r="Y149" s="55"/>
      <c r="Z149" s="55"/>
      <c r="AA149" s="55"/>
      <c r="AB149" s="55"/>
      <c r="AC149" s="55"/>
      <c r="AD149" s="55"/>
      <c r="AE149" s="55"/>
      <c r="AF149" s="55"/>
      <c r="AG149" s="55"/>
      <c r="AH149" s="55"/>
      <c r="AI149" s="55"/>
      <c r="AJ149" s="55"/>
      <c r="AK149" s="55"/>
      <c r="AL149" s="55"/>
      <c r="AM149" s="55"/>
      <c r="AN149" s="55"/>
      <c r="AO149" s="55"/>
      <c r="AP149" s="55"/>
      <c r="AQ149" s="55"/>
      <c r="AR149" s="55"/>
      <c r="AS149" s="55"/>
      <c r="AT149" s="55"/>
      <c r="AU149" s="55"/>
      <c r="AV149" s="55"/>
      <c r="AW149" s="55"/>
      <c r="AX149" s="55"/>
      <c r="AY149" s="55"/>
      <c r="AZ149" s="55"/>
      <c r="BA149" s="55"/>
      <c r="BB149" s="55"/>
      <c r="BC149" s="55"/>
      <c r="BD149" s="55"/>
      <c r="BE149" s="55"/>
      <c r="BF149" s="55"/>
      <c r="BG149" s="55"/>
      <c r="BH149" s="55"/>
      <c r="BI149" s="55"/>
      <c r="BJ149" s="55"/>
      <c r="BK149" s="55"/>
      <c r="BL149" s="55"/>
      <c r="BM149" s="55"/>
      <c r="BN149" s="55"/>
      <c r="BO149" s="55"/>
      <c r="BP149" s="55"/>
      <c r="BQ149" s="55"/>
      <c r="BR149" s="55"/>
      <c r="BS149" s="55"/>
      <c r="BT149" s="55"/>
      <c r="BU149" s="55"/>
      <c r="BV149" s="55"/>
      <c r="BW149" s="55"/>
      <c r="BX149" s="55"/>
      <c r="BY149" s="55"/>
      <c r="BZ149" s="55"/>
      <c r="CA149" s="55"/>
      <c r="CB149" s="55"/>
      <c r="CC149" s="55"/>
      <c r="CD149" s="55"/>
    </row>
    <row r="150" spans="1:82">
      <c r="A150" s="55"/>
      <c r="B150" s="55"/>
      <c r="C150" s="55"/>
      <c r="D150" s="55"/>
      <c r="E150" s="55"/>
      <c r="F150" s="55"/>
      <c r="G150" s="55"/>
      <c r="H150" s="55"/>
      <c r="I150" s="55"/>
      <c r="J150" s="55"/>
      <c r="K150" s="55"/>
      <c r="L150" s="55"/>
      <c r="M150" s="55"/>
      <c r="N150" s="55"/>
      <c r="O150" s="55"/>
      <c r="P150" s="55"/>
      <c r="Q150" s="55"/>
      <c r="R150" s="55"/>
      <c r="S150" s="55"/>
      <c r="T150" s="55"/>
      <c r="U150" s="55"/>
      <c r="V150" s="55"/>
      <c r="W150" s="55"/>
      <c r="X150" s="55"/>
      <c r="Y150" s="55"/>
      <c r="Z150" s="55"/>
      <c r="AA150" s="55"/>
      <c r="AB150" s="55"/>
      <c r="AC150" s="55"/>
      <c r="AD150" s="55"/>
      <c r="AE150" s="55"/>
      <c r="AF150" s="55"/>
      <c r="AG150" s="55"/>
      <c r="AH150" s="55"/>
      <c r="AI150" s="55"/>
      <c r="AJ150" s="55"/>
      <c r="AK150" s="55"/>
      <c r="AL150" s="55"/>
      <c r="AM150" s="55"/>
      <c r="AN150" s="55"/>
      <c r="AO150" s="55"/>
      <c r="AP150" s="55"/>
      <c r="AQ150" s="55"/>
      <c r="AR150" s="55"/>
      <c r="AS150" s="55"/>
      <c r="AT150" s="55"/>
      <c r="AU150" s="55"/>
      <c r="AV150" s="55"/>
      <c r="AW150" s="55"/>
      <c r="AX150" s="55"/>
      <c r="AY150" s="55"/>
      <c r="AZ150" s="55"/>
      <c r="BA150" s="55"/>
      <c r="BB150" s="55"/>
      <c r="BC150" s="55"/>
      <c r="BD150" s="55"/>
      <c r="BE150" s="55"/>
      <c r="BF150" s="55"/>
      <c r="BG150" s="55"/>
      <c r="BH150" s="55"/>
      <c r="BI150" s="55"/>
      <c r="BJ150" s="55"/>
      <c r="BK150" s="55"/>
      <c r="BL150" s="55"/>
      <c r="BM150" s="55"/>
      <c r="BN150" s="55"/>
      <c r="BO150" s="55"/>
      <c r="BP150" s="55"/>
      <c r="BQ150" s="55"/>
      <c r="BR150" s="55"/>
      <c r="BS150" s="55"/>
      <c r="BT150" s="55"/>
      <c r="BU150" s="55"/>
      <c r="BV150" s="55"/>
      <c r="BW150" s="55"/>
      <c r="BX150" s="55"/>
      <c r="BY150" s="55"/>
      <c r="BZ150" s="55"/>
      <c r="CA150" s="55"/>
      <c r="CB150" s="55"/>
      <c r="CC150" s="55"/>
      <c r="CD150" s="55"/>
    </row>
    <row r="151" spans="1:82">
      <c r="A151" s="55"/>
      <c r="B151" s="55"/>
      <c r="C151" s="55"/>
      <c r="D151" s="55"/>
      <c r="E151" s="55"/>
      <c r="F151" s="55"/>
      <c r="G151" s="55"/>
      <c r="H151" s="55"/>
      <c r="I151" s="55"/>
      <c r="J151" s="55"/>
      <c r="K151" s="55"/>
      <c r="L151" s="55"/>
      <c r="M151" s="55"/>
      <c r="N151" s="55"/>
      <c r="O151" s="55"/>
      <c r="P151" s="55"/>
      <c r="Q151" s="55"/>
      <c r="R151" s="55"/>
      <c r="S151" s="55"/>
      <c r="T151" s="55"/>
      <c r="U151" s="55"/>
      <c r="V151" s="55"/>
      <c r="W151" s="55"/>
      <c r="X151" s="55"/>
      <c r="Y151" s="55"/>
      <c r="Z151" s="55"/>
      <c r="AA151" s="55"/>
      <c r="AB151" s="55"/>
      <c r="AC151" s="55"/>
      <c r="AD151" s="55"/>
      <c r="AE151" s="55"/>
      <c r="AF151" s="55"/>
      <c r="AG151" s="55"/>
      <c r="AH151" s="55"/>
      <c r="AI151" s="55"/>
      <c r="AJ151" s="55"/>
      <c r="AK151" s="55"/>
      <c r="AL151" s="55"/>
      <c r="AM151" s="55"/>
      <c r="AN151" s="55"/>
      <c r="AO151" s="55"/>
      <c r="AP151" s="55"/>
      <c r="AQ151" s="55"/>
      <c r="AR151" s="55"/>
      <c r="AS151" s="55"/>
      <c r="AT151" s="55"/>
      <c r="AU151" s="55"/>
      <c r="AV151" s="55"/>
      <c r="AW151" s="55"/>
      <c r="AX151" s="55"/>
      <c r="AY151" s="55"/>
      <c r="AZ151" s="55"/>
      <c r="BA151" s="55"/>
      <c r="BB151" s="55"/>
      <c r="BC151" s="55"/>
      <c r="BD151" s="55"/>
      <c r="BE151" s="55"/>
      <c r="BF151" s="55"/>
      <c r="BG151" s="55"/>
      <c r="BH151" s="55"/>
      <c r="BI151" s="55"/>
      <c r="BJ151" s="55"/>
      <c r="BK151" s="55"/>
      <c r="BL151" s="55"/>
      <c r="BM151" s="55"/>
      <c r="BN151" s="55"/>
      <c r="BO151" s="55"/>
      <c r="BP151" s="55"/>
      <c r="BQ151" s="55"/>
      <c r="BR151" s="55"/>
      <c r="BS151" s="55"/>
      <c r="BT151" s="55"/>
      <c r="BU151" s="55"/>
      <c r="BV151" s="55"/>
      <c r="BW151" s="55"/>
      <c r="BX151" s="55"/>
      <c r="BY151" s="55"/>
      <c r="BZ151" s="55"/>
      <c r="CA151" s="55"/>
      <c r="CB151" s="55"/>
      <c r="CC151" s="55"/>
      <c r="CD151" s="55"/>
    </row>
    <row r="152" spans="1:82">
      <c r="A152" s="55"/>
      <c r="B152" s="55"/>
      <c r="C152" s="55"/>
      <c r="D152" s="55"/>
      <c r="E152" s="55"/>
      <c r="F152" s="55"/>
      <c r="G152" s="55"/>
      <c r="H152" s="55"/>
      <c r="I152" s="55"/>
      <c r="J152" s="55"/>
      <c r="K152" s="55"/>
      <c r="L152" s="55"/>
      <c r="M152" s="55"/>
      <c r="N152" s="55"/>
      <c r="O152" s="55"/>
      <c r="P152" s="55"/>
      <c r="Q152" s="55"/>
      <c r="R152" s="55"/>
      <c r="S152" s="55"/>
      <c r="T152" s="55"/>
      <c r="U152" s="55"/>
      <c r="V152" s="55"/>
      <c r="W152" s="55"/>
      <c r="X152" s="55"/>
      <c r="Y152" s="55"/>
      <c r="Z152" s="55"/>
      <c r="AA152" s="55"/>
      <c r="AB152" s="55"/>
      <c r="AC152" s="55"/>
      <c r="AD152" s="55"/>
      <c r="AE152" s="55"/>
      <c r="AF152" s="55"/>
      <c r="AG152" s="55"/>
      <c r="AH152" s="55"/>
      <c r="AI152" s="55"/>
      <c r="AJ152" s="55"/>
      <c r="AK152" s="55"/>
      <c r="AL152" s="55"/>
      <c r="AM152" s="55"/>
      <c r="AN152" s="55"/>
      <c r="AO152" s="55"/>
      <c r="AP152" s="55"/>
      <c r="AQ152" s="55"/>
      <c r="AR152" s="55"/>
      <c r="AS152" s="55"/>
      <c r="AT152" s="55"/>
      <c r="AU152" s="55"/>
      <c r="AV152" s="55"/>
      <c r="AW152" s="55"/>
      <c r="AX152" s="55"/>
      <c r="AY152" s="55"/>
      <c r="AZ152" s="55"/>
      <c r="BA152" s="55"/>
      <c r="BB152" s="55"/>
      <c r="BC152" s="55"/>
      <c r="BD152" s="55"/>
      <c r="BE152" s="55"/>
      <c r="BF152" s="55"/>
      <c r="BG152" s="55"/>
      <c r="BH152" s="55"/>
      <c r="BI152" s="55"/>
      <c r="BJ152" s="55"/>
      <c r="BK152" s="55"/>
      <c r="BL152" s="55"/>
      <c r="BM152" s="55"/>
      <c r="BN152" s="55"/>
      <c r="BO152" s="55"/>
      <c r="BP152" s="55"/>
      <c r="BQ152" s="55"/>
      <c r="BR152" s="55"/>
      <c r="BS152" s="55"/>
      <c r="BT152" s="55"/>
      <c r="BU152" s="55"/>
      <c r="BV152" s="55"/>
      <c r="BW152" s="55"/>
      <c r="BX152" s="55"/>
      <c r="BY152" s="55"/>
      <c r="BZ152" s="55"/>
      <c r="CA152" s="55"/>
      <c r="CB152" s="55"/>
      <c r="CC152" s="55"/>
      <c r="CD152" s="55"/>
    </row>
    <row r="153" spans="1:82">
      <c r="A153" s="55"/>
      <c r="B153" s="55"/>
      <c r="C153" s="55"/>
      <c r="D153" s="55"/>
      <c r="E153" s="55"/>
      <c r="F153" s="55"/>
      <c r="G153" s="55"/>
      <c r="H153" s="55"/>
      <c r="I153" s="55"/>
      <c r="J153" s="55"/>
      <c r="K153" s="55"/>
      <c r="L153" s="55"/>
      <c r="M153" s="55"/>
      <c r="N153" s="55"/>
      <c r="O153" s="55"/>
      <c r="P153" s="55"/>
      <c r="Q153" s="55"/>
      <c r="R153" s="55"/>
      <c r="S153" s="55"/>
      <c r="T153" s="55"/>
      <c r="U153" s="55"/>
      <c r="V153" s="55"/>
      <c r="W153" s="55"/>
      <c r="X153" s="55"/>
      <c r="Y153" s="55"/>
      <c r="Z153" s="55"/>
      <c r="AA153" s="55"/>
      <c r="AB153" s="55"/>
      <c r="AC153" s="55"/>
      <c r="AD153" s="55"/>
      <c r="AE153" s="55"/>
      <c r="AF153" s="55"/>
      <c r="AG153" s="55"/>
      <c r="AH153" s="55"/>
      <c r="AI153" s="55"/>
      <c r="AJ153" s="55"/>
      <c r="AK153" s="55"/>
      <c r="AL153" s="55"/>
      <c r="AM153" s="55"/>
      <c r="AN153" s="55"/>
      <c r="AO153" s="55"/>
      <c r="AP153" s="55"/>
      <c r="AQ153" s="55"/>
      <c r="AR153" s="55"/>
      <c r="AS153" s="55"/>
      <c r="AT153" s="55"/>
      <c r="AU153" s="55"/>
      <c r="AV153" s="55"/>
      <c r="AW153" s="55"/>
      <c r="AX153" s="55"/>
      <c r="AY153" s="55"/>
      <c r="AZ153" s="55"/>
      <c r="BA153" s="55"/>
      <c r="BB153" s="55"/>
      <c r="BC153" s="55"/>
      <c r="BD153" s="55"/>
      <c r="BE153" s="55"/>
      <c r="BF153" s="55"/>
      <c r="BG153" s="55"/>
      <c r="BH153" s="55"/>
      <c r="BI153" s="55"/>
      <c r="BJ153" s="55"/>
      <c r="BK153" s="55"/>
      <c r="BL153" s="55"/>
      <c r="BM153" s="55"/>
      <c r="BN153" s="55"/>
      <c r="BO153" s="55"/>
      <c r="BP153" s="55"/>
      <c r="BQ153" s="55"/>
      <c r="BR153" s="55"/>
      <c r="BS153" s="55"/>
      <c r="BT153" s="55"/>
      <c r="BU153" s="55"/>
      <c r="BV153" s="55"/>
      <c r="BW153" s="55"/>
      <c r="BX153" s="55"/>
      <c r="BY153" s="55"/>
      <c r="BZ153" s="55"/>
      <c r="CA153" s="55"/>
      <c r="CB153" s="55"/>
      <c r="CC153" s="55"/>
      <c r="CD153" s="55"/>
    </row>
    <row r="154" spans="1:82">
      <c r="A154" s="55"/>
      <c r="B154" s="55"/>
      <c r="C154" s="55"/>
      <c r="D154" s="55"/>
      <c r="E154" s="55"/>
      <c r="F154" s="55"/>
      <c r="G154" s="55"/>
      <c r="H154" s="55"/>
      <c r="I154" s="55"/>
      <c r="J154" s="55"/>
      <c r="K154" s="55"/>
      <c r="L154" s="55"/>
      <c r="M154" s="55"/>
      <c r="N154" s="55"/>
      <c r="O154" s="55"/>
      <c r="P154" s="55"/>
      <c r="Q154" s="55"/>
      <c r="R154" s="55"/>
      <c r="S154" s="55"/>
      <c r="T154" s="55"/>
      <c r="U154" s="55"/>
      <c r="V154" s="55"/>
      <c r="W154" s="55"/>
      <c r="X154" s="55"/>
      <c r="Y154" s="55"/>
      <c r="Z154" s="55"/>
      <c r="AA154" s="55"/>
      <c r="AB154" s="55"/>
      <c r="AC154" s="55"/>
      <c r="AD154" s="55"/>
      <c r="AE154" s="55"/>
      <c r="AF154" s="55"/>
      <c r="AG154" s="55"/>
      <c r="AH154" s="55"/>
      <c r="AI154" s="55"/>
      <c r="AJ154" s="55"/>
      <c r="AK154" s="55"/>
      <c r="AL154" s="55"/>
      <c r="AM154" s="55"/>
      <c r="AN154" s="55"/>
      <c r="AO154" s="55"/>
      <c r="AP154" s="55"/>
      <c r="AQ154" s="55"/>
      <c r="AR154" s="55"/>
      <c r="AS154" s="55"/>
      <c r="AT154" s="55"/>
      <c r="AU154" s="55"/>
      <c r="AV154" s="55"/>
      <c r="AW154" s="55"/>
      <c r="AX154" s="55"/>
      <c r="AY154" s="55"/>
      <c r="AZ154" s="55"/>
      <c r="BA154" s="55"/>
      <c r="BB154" s="55"/>
      <c r="BC154" s="55"/>
      <c r="BD154" s="55"/>
      <c r="BE154" s="55"/>
      <c r="BF154" s="55"/>
      <c r="BG154" s="55"/>
      <c r="BH154" s="55"/>
      <c r="BI154" s="55"/>
      <c r="BJ154" s="55"/>
      <c r="BK154" s="55"/>
      <c r="BL154" s="55"/>
      <c r="BM154" s="55"/>
      <c r="BN154" s="55"/>
      <c r="BO154" s="55"/>
      <c r="BP154" s="55"/>
      <c r="BQ154" s="55"/>
      <c r="BR154" s="55"/>
      <c r="BS154" s="55"/>
      <c r="BT154" s="55"/>
      <c r="BU154" s="55"/>
      <c r="BV154" s="55"/>
      <c r="BW154" s="55"/>
      <c r="BX154" s="55"/>
      <c r="BY154" s="55"/>
      <c r="BZ154" s="55"/>
      <c r="CA154" s="55"/>
      <c r="CB154" s="55"/>
      <c r="CC154" s="55"/>
      <c r="CD154" s="55"/>
    </row>
    <row r="155" spans="1:82">
      <c r="A155" s="55"/>
      <c r="B155" s="55"/>
      <c r="C155" s="55"/>
      <c r="D155" s="55"/>
      <c r="E155" s="55"/>
      <c r="F155" s="55"/>
      <c r="G155" s="55"/>
      <c r="H155" s="55"/>
      <c r="I155" s="55"/>
      <c r="J155" s="55"/>
      <c r="K155" s="55"/>
      <c r="L155" s="55"/>
      <c r="M155" s="55"/>
      <c r="N155" s="55"/>
      <c r="O155" s="55"/>
      <c r="P155" s="55"/>
      <c r="Q155" s="55"/>
      <c r="R155" s="55"/>
      <c r="S155" s="55"/>
      <c r="T155" s="55"/>
      <c r="U155" s="55"/>
      <c r="V155" s="55"/>
      <c r="W155" s="55"/>
      <c r="X155" s="55"/>
      <c r="Y155" s="55"/>
      <c r="Z155" s="55"/>
      <c r="AA155" s="55"/>
      <c r="AB155" s="55"/>
      <c r="AC155" s="55"/>
      <c r="AD155" s="55"/>
      <c r="AE155" s="55"/>
      <c r="AF155" s="55"/>
      <c r="AG155" s="55"/>
      <c r="AH155" s="55"/>
      <c r="AI155" s="55"/>
      <c r="AJ155" s="55"/>
      <c r="AK155" s="55"/>
      <c r="AL155" s="55"/>
      <c r="AM155" s="55"/>
      <c r="AN155" s="55"/>
      <c r="AO155" s="55"/>
      <c r="AP155" s="55"/>
      <c r="AQ155" s="55"/>
      <c r="AR155" s="55"/>
      <c r="AS155" s="55"/>
      <c r="AT155" s="55"/>
      <c r="AU155" s="55"/>
      <c r="AV155" s="55"/>
      <c r="AW155" s="55"/>
      <c r="AX155" s="55"/>
      <c r="AY155" s="55"/>
      <c r="AZ155" s="55"/>
      <c r="BA155" s="55"/>
      <c r="BB155" s="55"/>
      <c r="BC155" s="55"/>
      <c r="BD155" s="55"/>
      <c r="BE155" s="55"/>
      <c r="BF155" s="55"/>
      <c r="BG155" s="55"/>
      <c r="BH155" s="55"/>
      <c r="BI155" s="55"/>
      <c r="BJ155" s="55"/>
      <c r="BK155" s="55"/>
      <c r="BL155" s="55"/>
      <c r="BM155" s="55"/>
      <c r="BN155" s="55"/>
      <c r="BO155" s="55"/>
      <c r="BP155" s="55"/>
      <c r="BQ155" s="55"/>
      <c r="BR155" s="55"/>
      <c r="BS155" s="55"/>
      <c r="BT155" s="55"/>
      <c r="BU155" s="55"/>
      <c r="BV155" s="55"/>
      <c r="BW155" s="55"/>
      <c r="BX155" s="55"/>
      <c r="BY155" s="55"/>
      <c r="BZ155" s="55"/>
      <c r="CA155" s="55"/>
      <c r="CB155" s="55"/>
      <c r="CC155" s="55"/>
      <c r="CD155" s="55"/>
    </row>
    <row r="156" spans="1:82">
      <c r="A156" s="55"/>
      <c r="B156" s="55"/>
      <c r="C156" s="55"/>
      <c r="D156" s="55"/>
      <c r="E156" s="55"/>
      <c r="F156" s="55"/>
      <c r="G156" s="55"/>
      <c r="H156" s="55"/>
      <c r="I156" s="55"/>
      <c r="J156" s="55"/>
      <c r="K156" s="55"/>
      <c r="L156" s="55"/>
      <c r="M156" s="55"/>
      <c r="N156" s="55"/>
      <c r="O156" s="55"/>
      <c r="P156" s="55"/>
      <c r="Q156" s="55"/>
      <c r="R156" s="55"/>
      <c r="S156" s="55"/>
      <c r="T156" s="55"/>
      <c r="U156" s="55"/>
      <c r="V156" s="55"/>
      <c r="W156" s="55"/>
      <c r="X156" s="55"/>
      <c r="Y156" s="55"/>
      <c r="Z156" s="55"/>
      <c r="AA156" s="55"/>
      <c r="AB156" s="55"/>
      <c r="AC156" s="55"/>
      <c r="AD156" s="55"/>
      <c r="AE156" s="55"/>
      <c r="AF156" s="55"/>
      <c r="AG156" s="55"/>
      <c r="AH156" s="55"/>
      <c r="AI156" s="55"/>
      <c r="AJ156" s="55"/>
      <c r="AK156" s="55"/>
      <c r="AL156" s="55"/>
      <c r="AM156" s="55"/>
      <c r="AN156" s="55"/>
      <c r="AO156" s="55"/>
      <c r="AP156" s="55"/>
      <c r="AQ156" s="55"/>
      <c r="AR156" s="55"/>
      <c r="AS156" s="55"/>
      <c r="AT156" s="55"/>
      <c r="AU156" s="55"/>
      <c r="AV156" s="55"/>
      <c r="AW156" s="55"/>
      <c r="AX156" s="55"/>
      <c r="AY156" s="55"/>
      <c r="AZ156" s="55"/>
      <c r="BA156" s="55"/>
      <c r="BB156" s="55"/>
      <c r="BC156" s="55"/>
      <c r="BD156" s="55"/>
      <c r="BE156" s="55"/>
      <c r="BF156" s="55"/>
      <c r="BG156" s="55"/>
      <c r="BH156" s="55"/>
      <c r="BI156" s="55"/>
      <c r="BJ156" s="55"/>
      <c r="BK156" s="55"/>
      <c r="BL156" s="55"/>
      <c r="BM156" s="55"/>
      <c r="BN156" s="55"/>
      <c r="BO156" s="55"/>
      <c r="BP156" s="55"/>
      <c r="BQ156" s="55"/>
      <c r="BR156" s="55"/>
      <c r="BS156" s="55"/>
      <c r="BT156" s="55"/>
      <c r="BU156" s="55"/>
      <c r="BV156" s="55"/>
      <c r="BW156" s="55"/>
      <c r="BX156" s="55"/>
      <c r="BY156" s="55"/>
      <c r="BZ156" s="55"/>
      <c r="CA156" s="55"/>
      <c r="CB156" s="55"/>
      <c r="CC156" s="55"/>
      <c r="CD156" s="55"/>
    </row>
    <row r="157" spans="1:82">
      <c r="A157" s="55"/>
      <c r="B157" s="55"/>
      <c r="C157" s="55"/>
      <c r="D157" s="55"/>
      <c r="E157" s="55"/>
      <c r="F157" s="55"/>
      <c r="G157" s="55"/>
      <c r="H157" s="55"/>
      <c r="I157" s="55"/>
      <c r="J157" s="55"/>
      <c r="K157" s="55"/>
      <c r="L157" s="55"/>
      <c r="M157" s="55"/>
      <c r="N157" s="55"/>
      <c r="O157" s="55"/>
      <c r="P157" s="55"/>
      <c r="Q157" s="55"/>
      <c r="R157" s="55"/>
      <c r="S157" s="55"/>
      <c r="T157" s="55"/>
      <c r="U157" s="55"/>
      <c r="V157" s="55"/>
      <c r="W157" s="55"/>
      <c r="X157" s="55"/>
      <c r="Y157" s="55"/>
      <c r="Z157" s="55"/>
      <c r="AA157" s="55"/>
      <c r="AB157" s="55"/>
      <c r="AC157" s="55"/>
      <c r="AD157" s="55"/>
      <c r="AE157" s="55"/>
      <c r="AF157" s="55"/>
      <c r="AG157" s="55"/>
      <c r="AH157" s="55"/>
      <c r="AI157" s="55"/>
      <c r="AJ157" s="55"/>
      <c r="AK157" s="55"/>
      <c r="AL157" s="55"/>
      <c r="AM157" s="55"/>
      <c r="AN157" s="55"/>
      <c r="AO157" s="55"/>
      <c r="AP157" s="55"/>
      <c r="AQ157" s="55"/>
      <c r="AR157" s="55"/>
      <c r="AS157" s="55"/>
      <c r="AT157" s="55"/>
      <c r="AU157" s="55"/>
      <c r="AV157" s="55"/>
      <c r="AW157" s="55"/>
      <c r="AX157" s="55"/>
      <c r="AY157" s="55"/>
      <c r="AZ157" s="55"/>
      <c r="BA157" s="55"/>
      <c r="BB157" s="55"/>
      <c r="BC157" s="55"/>
      <c r="BD157" s="55"/>
      <c r="BE157" s="55"/>
      <c r="BF157" s="55"/>
      <c r="BG157" s="55"/>
      <c r="BH157" s="55"/>
      <c r="BI157" s="55"/>
      <c r="BJ157" s="55"/>
      <c r="BK157" s="55"/>
      <c r="BL157" s="55"/>
      <c r="BM157" s="55"/>
      <c r="BN157" s="55"/>
      <c r="BO157" s="55"/>
      <c r="BP157" s="55"/>
      <c r="BQ157" s="55"/>
      <c r="BR157" s="55"/>
      <c r="BS157" s="55"/>
      <c r="BT157" s="55"/>
      <c r="BU157" s="55"/>
      <c r="BV157" s="55"/>
      <c r="BW157" s="55"/>
      <c r="BX157" s="55"/>
      <c r="BY157" s="55"/>
      <c r="BZ157" s="55"/>
      <c r="CA157" s="55"/>
      <c r="CB157" s="55"/>
      <c r="CC157" s="55"/>
      <c r="CD157" s="55"/>
    </row>
    <row r="158" spans="1:82">
      <c r="A158" s="55"/>
      <c r="B158" s="55"/>
      <c r="C158" s="55"/>
      <c r="D158" s="55"/>
      <c r="E158" s="55"/>
      <c r="F158" s="55"/>
      <c r="G158" s="55"/>
      <c r="H158" s="55"/>
      <c r="I158" s="55"/>
      <c r="J158" s="55"/>
      <c r="K158" s="55"/>
      <c r="L158" s="55"/>
      <c r="M158" s="55"/>
      <c r="N158" s="55"/>
      <c r="O158" s="55"/>
      <c r="P158" s="55"/>
      <c r="Q158" s="55"/>
      <c r="R158" s="55"/>
      <c r="S158" s="55"/>
      <c r="T158" s="55"/>
      <c r="U158" s="55"/>
      <c r="V158" s="55"/>
      <c r="W158" s="55"/>
      <c r="X158" s="55"/>
      <c r="Y158" s="55"/>
      <c r="Z158" s="55"/>
      <c r="AA158" s="55"/>
      <c r="AB158" s="55"/>
      <c r="AC158" s="55"/>
      <c r="AD158" s="55"/>
      <c r="AE158" s="55"/>
      <c r="AF158" s="55"/>
      <c r="AG158" s="55"/>
      <c r="AH158" s="55"/>
      <c r="AI158" s="55"/>
      <c r="AJ158" s="55"/>
      <c r="AK158" s="55"/>
      <c r="AL158" s="55"/>
      <c r="AM158" s="55"/>
      <c r="AN158" s="55"/>
      <c r="AO158" s="55"/>
      <c r="AP158" s="55"/>
      <c r="AQ158" s="55"/>
      <c r="AR158" s="55"/>
      <c r="AS158" s="55"/>
      <c r="AT158" s="55"/>
      <c r="AU158" s="55"/>
      <c r="AV158" s="55"/>
      <c r="AW158" s="55"/>
      <c r="AX158" s="55"/>
      <c r="AY158" s="55"/>
      <c r="AZ158" s="55"/>
      <c r="BA158" s="55"/>
      <c r="BB158" s="55"/>
      <c r="BC158" s="55"/>
      <c r="BD158" s="55"/>
      <c r="BE158" s="55"/>
      <c r="BF158" s="55"/>
      <c r="BG158" s="55"/>
      <c r="BH158" s="55"/>
      <c r="BI158" s="55"/>
      <c r="BJ158" s="55"/>
      <c r="BK158" s="55"/>
      <c r="BL158" s="55"/>
      <c r="BM158" s="55"/>
      <c r="BN158" s="55"/>
      <c r="BO158" s="55"/>
      <c r="BP158" s="55"/>
      <c r="BQ158" s="55"/>
      <c r="BR158" s="55"/>
      <c r="BS158" s="55"/>
      <c r="BT158" s="55"/>
      <c r="BU158" s="55"/>
      <c r="BV158" s="55"/>
      <c r="BW158" s="55"/>
      <c r="BX158" s="55"/>
      <c r="BY158" s="55"/>
      <c r="BZ158" s="55"/>
      <c r="CA158" s="55"/>
      <c r="CB158" s="55"/>
      <c r="CC158" s="55"/>
      <c r="CD158" s="55"/>
    </row>
  </sheetData>
  <mergeCells count="3">
    <mergeCell ref="A3:A5"/>
    <mergeCell ref="A6:A10"/>
    <mergeCell ref="C1:C2"/>
  </mergeCells>
  <hyperlinks>
    <hyperlink ref="C13" location="Carátula!Área_de_impresión" display="Regresar a caratula"/>
    <hyperlink ref="C6" location="'20 POA'!A1" display="SPPD-20"/>
    <hyperlink ref="C7" location="'21 PR IN'!A1" display="SPPD-21"/>
    <hyperlink ref="C8" location="'22 Acciones'!A1" display="SPPD-22"/>
    <hyperlink ref="C9" location="'23 Ficha de Indicadores POA '!A1" display="SPPD-23"/>
    <hyperlink ref="C10" location="'A4 Vinculación Plan - Red Prog '!A1" display="ANEXO-4"/>
    <hyperlink ref="C3" location="'17 POM'!A1" display="SPPD-17"/>
    <hyperlink ref="C4" location="'18 PR INV'!A1" display="SPPD-18"/>
    <hyperlink ref="C5" location="'19 Ficha de Indicadores POM'!A1" display="SPPD-19"/>
  </hyperlink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pageSetUpPr fitToPage="1"/>
  </sheetPr>
  <dimension ref="A1:BJ113"/>
  <sheetViews>
    <sheetView zoomScale="85" zoomScaleNormal="85" zoomScaleSheetLayoutView="85" topLeftCell="G8" workbookViewId="0">
      <selection activeCell="A27" sqref="A27:Q27"/>
    </sheetView>
  </sheetViews>
  <sheetFormatPr defaultColWidth="11.4285714285714" defaultRowHeight="12.75"/>
  <cols>
    <col min="1" max="3" width="42.8571428571429" style="930" customWidth="1"/>
    <col min="4" max="4" width="19.1428571428571" style="930" customWidth="1"/>
    <col min="5" max="5" width="20" style="1124" customWidth="1"/>
    <col min="6" max="6" width="27.2857142857143" style="930" customWidth="1"/>
    <col min="7" max="7" width="8" style="930" customWidth="1"/>
    <col min="8" max="8" width="11" style="930" customWidth="1"/>
    <col min="9" max="9" width="10.4285714285714" style="930" customWidth="1"/>
    <col min="10" max="11" width="40.2857142857143" style="930" customWidth="1"/>
    <col min="12" max="12" width="18.4285714285714" style="930" hidden="1" customWidth="1"/>
    <col min="13" max="15" width="18" style="930" hidden="1" customWidth="1"/>
    <col min="16" max="16" width="18" style="930" customWidth="1"/>
    <col min="17" max="17" width="9.71428571428571" style="930" customWidth="1"/>
    <col min="18" max="18" width="18.1428571428571" style="930" customWidth="1"/>
    <col min="19" max="19" width="9.71428571428571" style="930" customWidth="1"/>
    <col min="20" max="20" width="18.1428571428571" style="930" customWidth="1"/>
    <col min="21" max="21" width="9.57142857142857" style="930" customWidth="1"/>
    <col min="22" max="22" width="18" style="930" customWidth="1"/>
    <col min="23" max="23" width="9.71428571428571" style="930" customWidth="1"/>
    <col min="24" max="24" width="19.4285714285714" style="930" customWidth="1"/>
    <col min="25" max="25" width="9.57142857142857" style="930" customWidth="1"/>
    <col min="26" max="26" width="18.8571428571429" style="930" customWidth="1"/>
    <col min="27" max="16384" width="11.4285714285714" style="930"/>
  </cols>
  <sheetData>
    <row r="1" ht="34.5" customHeight="1" spans="1:62">
      <c r="A1" s="3" t="s">
        <v>1514</v>
      </c>
      <c r="B1" s="3"/>
      <c r="C1" s="3"/>
      <c r="D1" s="3"/>
      <c r="E1" s="3"/>
      <c r="F1" s="3"/>
      <c r="G1" s="3"/>
      <c r="H1" s="3"/>
      <c r="I1" s="3"/>
      <c r="J1" s="3"/>
      <c r="K1" s="3"/>
      <c r="L1" s="3"/>
      <c r="M1" s="3"/>
      <c r="N1" s="3"/>
      <c r="O1" s="3"/>
      <c r="P1" s="3"/>
      <c r="Q1" s="3"/>
      <c r="R1" s="3"/>
      <c r="S1" s="3"/>
      <c r="T1" s="3"/>
      <c r="U1" s="3"/>
      <c r="V1" s="3"/>
      <c r="W1" s="3"/>
      <c r="X1" s="3"/>
      <c r="Y1" s="3"/>
      <c r="Z1" s="974" t="s">
        <v>1498</v>
      </c>
      <c r="AA1" s="931"/>
      <c r="AB1" s="931"/>
      <c r="AC1" s="931"/>
      <c r="AD1" s="931"/>
      <c r="AE1" s="931"/>
      <c r="AF1" s="931"/>
      <c r="AG1" s="931"/>
      <c r="AH1" s="931"/>
      <c r="AI1" s="931"/>
      <c r="AJ1" s="931"/>
      <c r="AK1" s="931"/>
      <c r="AL1" s="931"/>
      <c r="AM1" s="931"/>
      <c r="AN1" s="931"/>
      <c r="AO1" s="931"/>
      <c r="AP1" s="931"/>
      <c r="AQ1" s="931"/>
      <c r="AR1" s="931"/>
      <c r="AS1" s="931"/>
      <c r="AT1" s="931"/>
      <c r="AU1" s="931"/>
      <c r="AV1" s="931"/>
      <c r="AW1" s="931"/>
      <c r="AX1" s="931"/>
      <c r="AY1" s="931"/>
      <c r="AZ1" s="931"/>
      <c r="BA1" s="931"/>
      <c r="BB1" s="931"/>
      <c r="BC1" s="931"/>
      <c r="BD1" s="931"/>
      <c r="BE1" s="931"/>
      <c r="BF1" s="931"/>
      <c r="BG1" s="931"/>
      <c r="BH1" s="931"/>
      <c r="BI1" s="931"/>
      <c r="BJ1" s="931"/>
    </row>
    <row r="2" ht="13.5" spans="1:62">
      <c r="A2" s="931"/>
      <c r="B2" s="931"/>
      <c r="C2" s="931"/>
      <c r="D2" s="931"/>
      <c r="E2" s="1125"/>
      <c r="F2" s="931"/>
      <c r="G2" s="931"/>
      <c r="H2" s="931"/>
      <c r="I2" s="931"/>
      <c r="J2" s="931"/>
      <c r="K2" s="931"/>
      <c r="L2" s="931"/>
      <c r="M2" s="931"/>
      <c r="N2" s="931"/>
      <c r="O2" s="931"/>
      <c r="P2" s="931"/>
      <c r="Q2" s="931"/>
      <c r="R2" s="931"/>
      <c r="S2" s="931"/>
      <c r="T2" s="931"/>
      <c r="U2" s="931"/>
      <c r="V2" s="931"/>
      <c r="W2" s="931"/>
      <c r="X2" s="931"/>
      <c r="Y2" s="931"/>
      <c r="Z2" s="931"/>
      <c r="AA2" s="931"/>
      <c r="AB2" s="931"/>
      <c r="AC2" s="931"/>
      <c r="AD2" s="931"/>
      <c r="AE2" s="931"/>
      <c r="AF2" s="931"/>
      <c r="AG2" s="931"/>
      <c r="AH2" s="931"/>
      <c r="AI2" s="931"/>
      <c r="AJ2" s="931"/>
      <c r="AK2" s="931"/>
      <c r="AL2" s="931"/>
      <c r="AM2" s="931"/>
      <c r="AN2" s="931"/>
      <c r="AO2" s="931"/>
      <c r="AP2" s="931"/>
      <c r="AQ2" s="931"/>
      <c r="AR2" s="931"/>
      <c r="AS2" s="931"/>
      <c r="AT2" s="931"/>
      <c r="AU2" s="931"/>
      <c r="AV2" s="931"/>
      <c r="AW2" s="931"/>
      <c r="AX2" s="931"/>
      <c r="AY2" s="931"/>
      <c r="AZ2" s="931"/>
      <c r="BA2" s="931"/>
      <c r="BB2" s="931"/>
      <c r="BC2" s="931"/>
      <c r="BD2" s="931"/>
      <c r="BE2" s="931"/>
      <c r="BF2" s="931"/>
      <c r="BG2" s="931"/>
      <c r="BH2" s="931"/>
      <c r="BI2" s="931"/>
      <c r="BJ2" s="931"/>
    </row>
    <row r="3" ht="27.75" customHeight="1" spans="1:62">
      <c r="A3" s="1126" t="s">
        <v>1515</v>
      </c>
      <c r="B3" s="1127"/>
      <c r="C3" s="1128"/>
      <c r="D3" s="1129" t="s">
        <v>1516</v>
      </c>
      <c r="E3" s="1130"/>
      <c r="F3" s="1131" t="s">
        <v>1517</v>
      </c>
      <c r="G3" s="1131"/>
      <c r="H3" s="1131"/>
      <c r="I3" s="1131"/>
      <c r="J3" s="1165" t="s">
        <v>1518</v>
      </c>
      <c r="K3" s="1166"/>
      <c r="L3" s="1167" t="s">
        <v>1519</v>
      </c>
      <c r="M3" s="1168" t="s">
        <v>1520</v>
      </c>
      <c r="N3" s="1168" t="s">
        <v>1521</v>
      </c>
      <c r="O3" s="1168" t="s">
        <v>1522</v>
      </c>
      <c r="P3" s="1168" t="s">
        <v>1523</v>
      </c>
      <c r="Q3" s="1192" t="s">
        <v>1524</v>
      </c>
      <c r="R3" s="1193"/>
      <c r="S3" s="1193"/>
      <c r="T3" s="1193"/>
      <c r="U3" s="1193"/>
      <c r="V3" s="1193"/>
      <c r="W3" s="1193"/>
      <c r="X3" s="1193"/>
      <c r="Y3" s="1193"/>
      <c r="Z3" s="1204"/>
      <c r="AA3" s="931"/>
      <c r="AB3" s="931"/>
      <c r="AC3" s="931"/>
      <c r="AD3" s="931"/>
      <c r="AE3" s="931"/>
      <c r="AF3" s="931"/>
      <c r="AG3" s="931"/>
      <c r="AH3" s="931"/>
      <c r="AI3" s="931"/>
      <c r="AJ3" s="931"/>
      <c r="AK3" s="931"/>
      <c r="AL3" s="931"/>
      <c r="AM3" s="931"/>
      <c r="AN3" s="931"/>
      <c r="AO3" s="931"/>
      <c r="AP3" s="931"/>
      <c r="AQ3" s="931"/>
      <c r="AR3" s="931"/>
      <c r="AS3" s="931"/>
      <c r="AT3" s="931"/>
      <c r="AU3" s="931"/>
      <c r="AV3" s="931"/>
      <c r="AW3" s="931"/>
      <c r="AX3" s="931"/>
      <c r="AY3" s="931"/>
      <c r="AZ3" s="931"/>
      <c r="BA3" s="931"/>
      <c r="BB3" s="931"/>
      <c r="BC3" s="931"/>
      <c r="BD3" s="931"/>
      <c r="BE3" s="931"/>
      <c r="BF3" s="931"/>
      <c r="BG3" s="931"/>
      <c r="BH3" s="931"/>
      <c r="BI3" s="931"/>
      <c r="BJ3" s="931"/>
    </row>
    <row r="4" ht="30.75" customHeight="1" spans="1:62">
      <c r="A4" s="1132"/>
      <c r="B4" s="1133"/>
      <c r="C4" s="1134"/>
      <c r="D4" s="1135"/>
      <c r="E4" s="1136"/>
      <c r="F4" s="1137" t="s">
        <v>1525</v>
      </c>
      <c r="G4" s="1138" t="s">
        <v>1526</v>
      </c>
      <c r="H4" s="1139"/>
      <c r="I4" s="1169"/>
      <c r="J4" s="1170"/>
      <c r="K4" s="1171"/>
      <c r="L4" s="1172"/>
      <c r="M4" s="1173"/>
      <c r="N4" s="1173"/>
      <c r="O4" s="1173"/>
      <c r="P4" s="1173"/>
      <c r="Q4" s="1194">
        <v>2025</v>
      </c>
      <c r="R4" s="1168"/>
      <c r="S4" s="1194">
        <v>2026</v>
      </c>
      <c r="T4" s="1168"/>
      <c r="U4" s="1194">
        <v>2027</v>
      </c>
      <c r="V4" s="1168"/>
      <c r="W4" s="1194">
        <v>2028</v>
      </c>
      <c r="X4" s="1168"/>
      <c r="Y4" s="1194">
        <v>2029</v>
      </c>
      <c r="Z4" s="1168"/>
      <c r="AA4" s="931"/>
      <c r="AB4" s="931"/>
      <c r="AC4" s="931"/>
      <c r="AD4" s="931"/>
      <c r="AE4" s="931"/>
      <c r="AF4" s="931"/>
      <c r="AG4" s="931"/>
      <c r="AH4" s="931"/>
      <c r="AI4" s="931"/>
      <c r="AJ4" s="931"/>
      <c r="AK4" s="931"/>
      <c r="AL4" s="931"/>
      <c r="AM4" s="931"/>
      <c r="AN4" s="931"/>
      <c r="AO4" s="931"/>
      <c r="AP4" s="931"/>
      <c r="AQ4" s="931"/>
      <c r="AR4" s="931"/>
      <c r="AS4" s="931"/>
      <c r="AT4" s="931"/>
      <c r="AU4" s="931"/>
      <c r="AV4" s="931"/>
      <c r="AW4" s="931"/>
      <c r="AX4" s="931"/>
      <c r="AY4" s="931"/>
      <c r="AZ4" s="931"/>
      <c r="BA4" s="931"/>
      <c r="BB4" s="931"/>
      <c r="BC4" s="931"/>
      <c r="BD4" s="931"/>
      <c r="BE4" s="931"/>
      <c r="BF4" s="931"/>
      <c r="BG4" s="931"/>
      <c r="BH4" s="931"/>
      <c r="BI4" s="931"/>
      <c r="BJ4" s="931"/>
    </row>
    <row r="5" ht="81.75" customHeight="1" spans="1:62">
      <c r="A5" s="1140" t="s">
        <v>1114</v>
      </c>
      <c r="B5" s="1141" t="s">
        <v>1115</v>
      </c>
      <c r="C5" s="1142" t="s">
        <v>1118</v>
      </c>
      <c r="D5" s="1143" t="s">
        <v>1527</v>
      </c>
      <c r="E5" s="1143" t="s">
        <v>1126</v>
      </c>
      <c r="F5" s="1144"/>
      <c r="G5" s="1145" t="s">
        <v>1119</v>
      </c>
      <c r="H5" s="1145" t="s">
        <v>1120</v>
      </c>
      <c r="I5" s="1145" t="s">
        <v>1121</v>
      </c>
      <c r="J5" s="1170"/>
      <c r="K5" s="1171"/>
      <c r="L5" s="1172"/>
      <c r="M5" s="1173"/>
      <c r="N5" s="1173"/>
      <c r="O5" s="1173"/>
      <c r="P5" s="1173"/>
      <c r="Q5" s="1167" t="s">
        <v>1528</v>
      </c>
      <c r="R5" s="1167" t="s">
        <v>1529</v>
      </c>
      <c r="S5" s="1167" t="s">
        <v>1528</v>
      </c>
      <c r="T5" s="1167" t="s">
        <v>1529</v>
      </c>
      <c r="U5" s="1167" t="s">
        <v>1528</v>
      </c>
      <c r="V5" s="1167" t="s">
        <v>1529</v>
      </c>
      <c r="W5" s="1167" t="s">
        <v>1528</v>
      </c>
      <c r="X5" s="1168" t="s">
        <v>1529</v>
      </c>
      <c r="Y5" s="1167" t="s">
        <v>1528</v>
      </c>
      <c r="Z5" s="1167" t="s">
        <v>1529</v>
      </c>
      <c r="AA5" s="931"/>
      <c r="AB5" s="931"/>
      <c r="AC5" s="931"/>
      <c r="AD5" s="931"/>
      <c r="AE5" s="931"/>
      <c r="AF5" s="931"/>
      <c r="AG5" s="931"/>
      <c r="AH5" s="931"/>
      <c r="AI5" s="931"/>
      <c r="AJ5" s="931"/>
      <c r="AK5" s="931"/>
      <c r="AL5" s="931"/>
      <c r="AM5" s="931"/>
      <c r="AN5" s="931"/>
      <c r="AO5" s="931"/>
      <c r="AP5" s="931"/>
      <c r="AQ5" s="931"/>
      <c r="AR5" s="931"/>
      <c r="AS5" s="931"/>
      <c r="AT5" s="931"/>
      <c r="AU5" s="931"/>
      <c r="AV5" s="931"/>
      <c r="AW5" s="931"/>
      <c r="AX5" s="931"/>
      <c r="AY5" s="931"/>
      <c r="AZ5" s="931"/>
      <c r="BA5" s="931"/>
      <c r="BB5" s="931"/>
      <c r="BC5" s="931"/>
      <c r="BD5" s="931"/>
      <c r="BE5" s="931"/>
      <c r="BF5" s="931"/>
      <c r="BG5" s="931"/>
      <c r="BH5" s="931"/>
      <c r="BI5" s="931"/>
      <c r="BJ5" s="931"/>
    </row>
    <row r="6" ht="13.5" customHeight="1" spans="1:62">
      <c r="A6" s="1146"/>
      <c r="B6" s="1147"/>
      <c r="C6" s="1146"/>
      <c r="D6" s="1148"/>
      <c r="E6" s="1148"/>
      <c r="F6" s="1149"/>
      <c r="G6" s="1150"/>
      <c r="H6" s="1150"/>
      <c r="I6" s="1150"/>
      <c r="J6" s="1174"/>
      <c r="K6" s="1175"/>
      <c r="L6" s="1176"/>
      <c r="M6" s="1177"/>
      <c r="N6" s="1177"/>
      <c r="O6" s="1177"/>
      <c r="P6" s="1177"/>
      <c r="Q6" s="1176"/>
      <c r="R6" s="1176"/>
      <c r="S6" s="1176"/>
      <c r="T6" s="1176"/>
      <c r="U6" s="1176"/>
      <c r="V6" s="1176"/>
      <c r="W6" s="1176"/>
      <c r="X6" s="1177"/>
      <c r="Y6" s="1176"/>
      <c r="Z6" s="1176"/>
      <c r="AA6" s="931"/>
      <c r="AB6" s="931"/>
      <c r="AC6" s="931"/>
      <c r="AD6" s="931"/>
      <c r="AE6" s="931"/>
      <c r="AF6" s="931"/>
      <c r="AG6" s="931"/>
      <c r="AH6" s="931"/>
      <c r="AI6" s="931"/>
      <c r="AJ6" s="931"/>
      <c r="AK6" s="931"/>
      <c r="AL6" s="931"/>
      <c r="AM6" s="931"/>
      <c r="AN6" s="931"/>
      <c r="AO6" s="931"/>
      <c r="AP6" s="931"/>
      <c r="AQ6" s="931"/>
      <c r="AR6" s="931"/>
      <c r="AS6" s="931"/>
      <c r="AT6" s="931"/>
      <c r="AU6" s="931"/>
      <c r="AV6" s="931"/>
      <c r="AW6" s="931"/>
      <c r="AX6" s="931"/>
      <c r="AY6" s="931"/>
      <c r="AZ6" s="931"/>
      <c r="BA6" s="931"/>
      <c r="BB6" s="931"/>
      <c r="BC6" s="931"/>
      <c r="BD6" s="931"/>
      <c r="BE6" s="931"/>
      <c r="BF6" s="931"/>
      <c r="BG6" s="931"/>
      <c r="BH6" s="931"/>
      <c r="BI6" s="931"/>
      <c r="BJ6" s="931"/>
    </row>
    <row r="7" s="1121" customFormat="1" ht="51" customHeight="1" spans="1:62">
      <c r="A7" s="1151"/>
      <c r="B7" s="1152"/>
      <c r="C7" s="1153"/>
      <c r="D7" s="1153"/>
      <c r="E7" s="1154"/>
      <c r="F7" s="1153"/>
      <c r="G7" s="1153"/>
      <c r="H7" s="1153"/>
      <c r="I7" s="1153"/>
      <c r="J7" s="1178" t="s">
        <v>1530</v>
      </c>
      <c r="K7" s="1179"/>
      <c r="L7" s="1179"/>
      <c r="M7" s="1178"/>
      <c r="N7" s="1178"/>
      <c r="O7" s="1178"/>
      <c r="P7" s="1179" t="s">
        <v>1531</v>
      </c>
      <c r="Q7" s="1195">
        <f>+'[1]22 Acciones'!W4</f>
        <v>12</v>
      </c>
      <c r="R7" s="1196">
        <f t="shared" ref="R7:Z7" si="0">+R8</f>
        <v>28494871</v>
      </c>
      <c r="S7" s="1179">
        <f t="shared" si="0"/>
        <v>12</v>
      </c>
      <c r="T7" s="1196">
        <f t="shared" si="0"/>
        <v>27855562</v>
      </c>
      <c r="U7" s="1179">
        <f t="shared" si="0"/>
        <v>12</v>
      </c>
      <c r="V7" s="1196">
        <f t="shared" si="0"/>
        <v>29745562</v>
      </c>
      <c r="W7" s="1179">
        <f t="shared" si="0"/>
        <v>12</v>
      </c>
      <c r="X7" s="1196">
        <f t="shared" si="0"/>
        <v>31656362</v>
      </c>
      <c r="Y7" s="1179">
        <f t="shared" si="0"/>
        <v>12</v>
      </c>
      <c r="Z7" s="1196">
        <f t="shared" si="0"/>
        <v>31330561</v>
      </c>
      <c r="AA7" s="1205"/>
      <c r="AB7" s="1205"/>
      <c r="AC7" s="1205"/>
      <c r="AD7" s="1206"/>
      <c r="AE7" s="1206"/>
      <c r="AF7" s="1206"/>
      <c r="AG7" s="1206"/>
      <c r="AH7" s="1206"/>
      <c r="AI7" s="1206"/>
      <c r="AJ7" s="1206"/>
      <c r="AK7" s="1206"/>
      <c r="AL7" s="1206"/>
      <c r="AM7" s="1206"/>
      <c r="AN7" s="1206"/>
      <c r="AO7" s="1206"/>
      <c r="AP7" s="1206"/>
      <c r="AQ7" s="1206"/>
      <c r="AR7" s="1206"/>
      <c r="AS7" s="1206"/>
      <c r="AT7" s="1206"/>
      <c r="AU7" s="1206"/>
      <c r="AV7" s="1206"/>
      <c r="AW7" s="1206"/>
      <c r="AX7" s="1206"/>
      <c r="AY7" s="1206"/>
      <c r="AZ7" s="1206"/>
      <c r="BA7" s="1206"/>
      <c r="BB7" s="1206"/>
      <c r="BC7" s="1206"/>
      <c r="BD7" s="1206"/>
      <c r="BE7" s="1206"/>
      <c r="BF7" s="1206"/>
      <c r="BG7" s="1206"/>
      <c r="BH7" s="1206"/>
      <c r="BI7" s="1206"/>
      <c r="BJ7" s="1206"/>
    </row>
    <row r="8" s="1121" customFormat="1" ht="54" customHeight="1" spans="1:62">
      <c r="A8" s="1155"/>
      <c r="B8" s="1155"/>
      <c r="C8" s="1156"/>
      <c r="D8" s="1156"/>
      <c r="E8" s="1157"/>
      <c r="F8" s="1156"/>
      <c r="G8" s="1156"/>
      <c r="H8" s="1156"/>
      <c r="I8" s="1156"/>
      <c r="J8" s="1180"/>
      <c r="K8" s="1181" t="s">
        <v>1532</v>
      </c>
      <c r="L8" s="1182"/>
      <c r="M8" s="1183"/>
      <c r="N8" s="1183"/>
      <c r="O8" s="1183"/>
      <c r="P8" s="1182" t="s">
        <v>1531</v>
      </c>
      <c r="Q8" s="1197">
        <f>+'20 POA'!W8</f>
        <v>12</v>
      </c>
      <c r="R8" s="1198">
        <f>+'20 POA'!X8</f>
        <v>28494871</v>
      </c>
      <c r="S8" s="1182">
        <v>12</v>
      </c>
      <c r="T8" s="1198">
        <v>27855562</v>
      </c>
      <c r="U8" s="1182">
        <v>12</v>
      </c>
      <c r="V8" s="1198">
        <v>29745562</v>
      </c>
      <c r="W8" s="1182">
        <v>12</v>
      </c>
      <c r="X8" s="1198">
        <v>31656362</v>
      </c>
      <c r="Y8" s="1182">
        <v>12</v>
      </c>
      <c r="Z8" s="1198">
        <v>31330561</v>
      </c>
      <c r="AA8" s="1205"/>
      <c r="AB8" s="1205"/>
      <c r="AC8" s="1205"/>
      <c r="AD8" s="1206"/>
      <c r="AE8" s="1206"/>
      <c r="AF8" s="1206"/>
      <c r="AG8" s="1206"/>
      <c r="AH8" s="1206"/>
      <c r="AI8" s="1206"/>
      <c r="AJ8" s="1206"/>
      <c r="AK8" s="1206"/>
      <c r="AL8" s="1206"/>
      <c r="AM8" s="1206"/>
      <c r="AN8" s="1206"/>
      <c r="AO8" s="1206"/>
      <c r="AP8" s="1206"/>
      <c r="AQ8" s="1206"/>
      <c r="AR8" s="1206"/>
      <c r="AS8" s="1206"/>
      <c r="AT8" s="1206"/>
      <c r="AU8" s="1206"/>
      <c r="AV8" s="1206"/>
      <c r="AW8" s="1206"/>
      <c r="AX8" s="1206"/>
      <c r="AY8" s="1206"/>
      <c r="AZ8" s="1206"/>
      <c r="BA8" s="1206"/>
      <c r="BB8" s="1206"/>
      <c r="BC8" s="1206"/>
      <c r="BD8" s="1206"/>
      <c r="BE8" s="1206"/>
      <c r="BF8" s="1206"/>
      <c r="BG8" s="1206"/>
      <c r="BH8" s="1206"/>
      <c r="BI8" s="1206"/>
      <c r="BJ8" s="1206"/>
    </row>
    <row r="9" s="1122" customFormat="1" ht="108.75" customHeight="1" spans="1:62">
      <c r="A9" s="1158" t="str">
        <f>+'12 Matriz PEI'!A7</f>
        <v>Reducción de la pobreza y protección social 
Acceso a servicios de salud </v>
      </c>
      <c r="B9" s="1158" t="str">
        <f>+'12 Matriz PEI'!B7</f>
        <v>Meta 10.2: Para 2030, potenciar y promover la inclusión social, económica y política de todas las personas, independientemente de su edad, sexo, discapacidad, raza, etnia, origen, religión o situación económica u otra condición
Meta 01.3: Implementar a nivel nacional sistemas y medidas apropiados de protección social para todos, incluidos niveles mínimos, y, de aquí a 2030, lograr una amplia cobertura de las personas pobres y vulnerables.
Meta 03.8: Lograr la cobertura sanitaria universal, en particular la protección contra los riesgos financieros, el acceso a servicios de salud esenciales de calidad y el acceso a medicamentos y vacunas seguros, eficaces, asequibles y de calidad para todos</v>
      </c>
      <c r="C9" s="1157" t="str">
        <f>+'12 Matriz PEI'!F7</f>
        <v>No Presupuestable 
RED 19. Para el 2024, se han disminuido en 7 puntos porcentuales los embarazos en niñas y adolescentes (De 18 % en 2016 a 11% en 2032).
</v>
      </c>
      <c r="D9" s="1157" t="str">
        <f>+'12 Matriz PEI'!D7</f>
        <v>Desarrollo Social
Protección, Asistencia y Seguridad Social</v>
      </c>
      <c r="E9" s="1159" t="s">
        <v>1533</v>
      </c>
      <c r="F9" s="1158" t="str">
        <f>+'12 Matriz PEI'!G7</f>
        <v>Incrementar de 3 % del 2023 al 80 % en el 2032  los procesos para fortalecer las capacidades técnicas con intervenciones focalizadas que mejoren la oferta programática de las entidades públicas para el cierre de brechas de inequidad entre hombres y mujeres.</v>
      </c>
      <c r="G9" s="1160" t="str">
        <f>+'12 Matriz PEI'!H7</f>
        <v>X</v>
      </c>
      <c r="H9" s="1160"/>
      <c r="I9" s="1160"/>
      <c r="J9" s="1184" t="str">
        <f>+'20 POA'!J9</f>
        <v>Producto 1: Entidades públicas y espacios estratégicos con asesoría y acompañamiento técnico para la gestión de políticas públicas, la comunicación y generación de estadísticas con enfoque de control de convencionalidad.</v>
      </c>
      <c r="K9" s="1184"/>
      <c r="L9" s="1185" t="s">
        <v>1132</v>
      </c>
      <c r="M9" s="1185">
        <v>22</v>
      </c>
      <c r="N9" s="1185">
        <v>340</v>
      </c>
      <c r="O9" s="1185" t="s">
        <v>1534</v>
      </c>
      <c r="P9" s="1185" t="s">
        <v>1535</v>
      </c>
      <c r="Q9" s="1199">
        <f>+Q10+Q11</f>
        <v>293</v>
      </c>
      <c r="R9" s="1200">
        <f>+R10+R11+R12</f>
        <v>12861687</v>
      </c>
      <c r="S9" s="1199">
        <f>+S10+S11</f>
        <v>293</v>
      </c>
      <c r="T9" s="1200">
        <f>+T10+T11+T12</f>
        <v>10144438</v>
      </c>
      <c r="U9" s="1199">
        <f>+U10+U11</f>
        <v>293</v>
      </c>
      <c r="V9" s="1200">
        <f>+V10+V11+V12</f>
        <v>10254438</v>
      </c>
      <c r="W9" s="1199">
        <f>+W10+W11</f>
        <v>291</v>
      </c>
      <c r="X9" s="1200">
        <f>+X10+X11+X12</f>
        <v>10343638</v>
      </c>
      <c r="Y9" s="1199">
        <f>+Y10+Y11</f>
        <v>291</v>
      </c>
      <c r="Z9" s="1200">
        <f>+Z10+Z11+Z12</f>
        <v>10669439</v>
      </c>
      <c r="AA9" s="1207"/>
      <c r="AB9" s="1207"/>
      <c r="AC9" s="1207"/>
      <c r="AD9" s="1207"/>
      <c r="AE9" s="1207"/>
      <c r="AF9" s="1207"/>
      <c r="AG9" s="1207"/>
      <c r="AH9" s="1207"/>
      <c r="AI9" s="1207"/>
      <c r="AJ9" s="1207"/>
      <c r="AK9" s="1207"/>
      <c r="AL9" s="1207"/>
      <c r="AM9" s="1207"/>
      <c r="AN9" s="1207"/>
      <c r="AO9" s="1207"/>
      <c r="AP9" s="1207"/>
      <c r="AQ9" s="1207"/>
      <c r="AR9" s="1207"/>
      <c r="AS9" s="1207"/>
      <c r="AT9" s="1207"/>
      <c r="AU9" s="1207"/>
      <c r="AV9" s="1207"/>
      <c r="AW9" s="1207"/>
      <c r="AX9" s="1207"/>
      <c r="AY9" s="1207"/>
      <c r="AZ9" s="1207"/>
      <c r="BA9" s="1207"/>
      <c r="BB9" s="1207"/>
      <c r="BC9" s="1207"/>
      <c r="BD9" s="1207"/>
      <c r="BE9" s="1207"/>
      <c r="BF9" s="1207"/>
      <c r="BG9" s="1207"/>
      <c r="BH9" s="1207"/>
      <c r="BI9" s="1207"/>
      <c r="BJ9" s="1207"/>
    </row>
    <row r="10" s="1122" customFormat="1" ht="132.75" customHeight="1" spans="1:62">
      <c r="A10" s="1158"/>
      <c r="B10" s="1158"/>
      <c r="C10" s="1157"/>
      <c r="D10" s="1157"/>
      <c r="E10" s="1159"/>
      <c r="F10" s="1158"/>
      <c r="G10" s="1160"/>
      <c r="H10" s="1160"/>
      <c r="I10" s="1160"/>
      <c r="J10" s="1186"/>
      <c r="K10" s="1181" t="str">
        <f>+'20 POA'!K10</f>
        <v>Subproducto 1: Entidades públicas y espacios estratégicos con asesoría y acompañamiento técnico para la gestión de políticas públicas con enfoque de control de convencionalidad.</v>
      </c>
      <c r="L10" s="1182"/>
      <c r="M10" s="1187"/>
      <c r="N10" s="1187"/>
      <c r="O10" s="1187"/>
      <c r="P10" s="1188" t="str">
        <f>+'20 POA'!P10</f>
        <v>Entidad</v>
      </c>
      <c r="Q10" s="1197">
        <f>+'20 POA'!W10</f>
        <v>286</v>
      </c>
      <c r="R10" s="1198">
        <f>+'20 POA'!X10</f>
        <v>9489921</v>
      </c>
      <c r="S10" s="1182">
        <v>286</v>
      </c>
      <c r="T10" s="1198">
        <v>7123758</v>
      </c>
      <c r="U10" s="1182">
        <v>286</v>
      </c>
      <c r="V10" s="1201">
        <v>6973398</v>
      </c>
      <c r="W10" s="1182">
        <v>286</v>
      </c>
      <c r="X10" s="1198">
        <v>7312558</v>
      </c>
      <c r="Y10" s="1182">
        <v>286</v>
      </c>
      <c r="Z10" s="1198">
        <v>7638359</v>
      </c>
      <c r="AA10" s="1207"/>
      <c r="AB10" s="1207"/>
      <c r="AC10" s="1207"/>
      <c r="AD10" s="1207"/>
      <c r="AE10" s="1207"/>
      <c r="AF10" s="1207"/>
      <c r="AG10" s="1207"/>
      <c r="AH10" s="1207"/>
      <c r="AI10" s="1207"/>
      <c r="AJ10" s="1207"/>
      <c r="AK10" s="1207"/>
      <c r="AL10" s="1207"/>
      <c r="AM10" s="1207"/>
      <c r="AN10" s="1207"/>
      <c r="AO10" s="1207"/>
      <c r="AP10" s="1207"/>
      <c r="AQ10" s="1207"/>
      <c r="AR10" s="1207"/>
      <c r="AS10" s="1207"/>
      <c r="AT10" s="1207"/>
      <c r="AU10" s="1207"/>
      <c r="AV10" s="1207"/>
      <c r="AW10" s="1207"/>
      <c r="AX10" s="1207"/>
      <c r="AY10" s="1207"/>
      <c r="AZ10" s="1207"/>
      <c r="BA10" s="1207"/>
      <c r="BB10" s="1207"/>
      <c r="BC10" s="1207"/>
      <c r="BD10" s="1207"/>
      <c r="BE10" s="1207"/>
      <c r="BF10" s="1207"/>
      <c r="BG10" s="1207"/>
      <c r="BH10" s="1207"/>
      <c r="BI10" s="1207"/>
      <c r="BJ10" s="1207"/>
    </row>
    <row r="11" s="1122" customFormat="1" ht="132.75" customHeight="1" spans="1:62">
      <c r="A11" s="1158"/>
      <c r="B11" s="1158"/>
      <c r="C11" s="1157"/>
      <c r="D11" s="1157"/>
      <c r="E11" s="1159"/>
      <c r="F11" s="1158" t="str">
        <f>+'12 Matriz PEI'!G8</f>
        <v>Incrementar de 3 % del 2023 al 33 % en el 2027 los procesos para fortalecer las capacidades técnicas con intervenciones focalizadas que mejoren la oferta programática de las entidades públicas para el cierre de brechas de inequidad entre hombres y mujeres.</v>
      </c>
      <c r="G11" s="1157"/>
      <c r="H11" s="1157" t="str">
        <f>+'12 Matriz PEI'!I8</f>
        <v>X</v>
      </c>
      <c r="I11" s="1157"/>
      <c r="J11" s="1189"/>
      <c r="K11" s="1181" t="str">
        <f>+'20 POA'!K11</f>
        <v>Subproducto 2:  Entidades públicas asistidas técnicamente en el abordaje de la comunicación y generación de estadísticas sobre brechas de inequidad y desigualdad entre hombres y mujeres.</v>
      </c>
      <c r="L11" s="1182"/>
      <c r="M11" s="1187"/>
      <c r="N11" s="1187"/>
      <c r="O11" s="1187"/>
      <c r="P11" s="1188" t="str">
        <f>+'20 POA'!P11</f>
        <v>Entidad</v>
      </c>
      <c r="Q11" s="1197">
        <f>+'20 POA'!W11</f>
        <v>7</v>
      </c>
      <c r="R11" s="1198">
        <f>+'20 POA'!X11</f>
        <v>2430710</v>
      </c>
      <c r="S11" s="1182">
        <v>7</v>
      </c>
      <c r="T11" s="1198">
        <v>2102110</v>
      </c>
      <c r="U11" s="1182">
        <v>7</v>
      </c>
      <c r="V11" s="1198">
        <v>2357470</v>
      </c>
      <c r="W11" s="1182">
        <v>5</v>
      </c>
      <c r="X11" s="1198">
        <v>2107510</v>
      </c>
      <c r="Y11" s="1182">
        <v>5</v>
      </c>
      <c r="Z11" s="1198">
        <v>2107510</v>
      </c>
      <c r="AA11" s="1207"/>
      <c r="AB11" s="1207"/>
      <c r="AC11" s="1207"/>
      <c r="AD11" s="1207"/>
      <c r="AE11" s="1207"/>
      <c r="AF11" s="1207"/>
      <c r="AG11" s="1207"/>
      <c r="AH11" s="1207"/>
      <c r="AI11" s="1207"/>
      <c r="AJ11" s="1207"/>
      <c r="AK11" s="1207"/>
      <c r="AL11" s="1207"/>
      <c r="AM11" s="1207"/>
      <c r="AN11" s="1207"/>
      <c r="AO11" s="1207"/>
      <c r="AP11" s="1207"/>
      <c r="AQ11" s="1207"/>
      <c r="AR11" s="1207"/>
      <c r="AS11" s="1207"/>
      <c r="AT11" s="1207"/>
      <c r="AU11" s="1207"/>
      <c r="AV11" s="1207"/>
      <c r="AW11" s="1207"/>
      <c r="AX11" s="1207"/>
      <c r="AY11" s="1207"/>
      <c r="AZ11" s="1207"/>
      <c r="BA11" s="1207"/>
      <c r="BB11" s="1207"/>
      <c r="BC11" s="1207"/>
      <c r="BD11" s="1207"/>
      <c r="BE11" s="1207"/>
      <c r="BF11" s="1207"/>
      <c r="BG11" s="1207"/>
      <c r="BH11" s="1207"/>
      <c r="BI11" s="1207"/>
      <c r="BJ11" s="1207"/>
    </row>
    <row r="12" s="1122" customFormat="1" ht="132.75" customHeight="1" spans="1:62">
      <c r="A12" s="1158"/>
      <c r="B12" s="1158"/>
      <c r="C12" s="1157"/>
      <c r="D12" s="1157"/>
      <c r="E12" s="1159"/>
      <c r="F12" s="1158" t="str">
        <f>+'12 Matriz PEI'!G8</f>
        <v>Incrementar de 3 % del 2023 al 33 % en el 2027 los procesos para fortalecer las capacidades técnicas con intervenciones focalizadas que mejoren la oferta programática de las entidades públicas para el cierre de brechas de inequidad entre hombres y mujeres.</v>
      </c>
      <c r="G12" s="1157"/>
      <c r="H12" s="1157"/>
      <c r="I12" s="1157" t="s">
        <v>1132</v>
      </c>
      <c r="J12" s="1189"/>
      <c r="K12" s="1181" t="str">
        <f>+'20 POA'!K12</f>
        <v>Subproducto 3:   Informes de avances en el cumplimiento de tratados y convenios internacionales, normativas y propuestas de aplicación de estándares internacionales sobre derechos humanos de las mujeres en la gestión de políticas públicas</v>
      </c>
      <c r="L12" s="1182"/>
      <c r="M12" s="1187"/>
      <c r="N12" s="1187"/>
      <c r="O12" s="1187"/>
      <c r="P12" s="1188" t="str">
        <f>+'20 POA'!P12</f>
        <v>Documento</v>
      </c>
      <c r="Q12" s="1197">
        <f>+'20 POA'!W12</f>
        <v>14</v>
      </c>
      <c r="R12" s="1198">
        <f>+'20 POA'!X12</f>
        <v>941056</v>
      </c>
      <c r="S12" s="1182">
        <v>14</v>
      </c>
      <c r="T12" s="1198">
        <v>918570</v>
      </c>
      <c r="U12" s="1182">
        <v>13</v>
      </c>
      <c r="V12" s="1198">
        <v>923570</v>
      </c>
      <c r="W12" s="1182">
        <v>13</v>
      </c>
      <c r="X12" s="1198">
        <v>923570</v>
      </c>
      <c r="Y12" s="1182">
        <v>14</v>
      </c>
      <c r="Z12" s="1198">
        <v>923570</v>
      </c>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row>
    <row r="13" s="1123" customFormat="1" ht="39" customHeight="1" spans="1:62">
      <c r="A13" s="1161"/>
      <c r="B13" s="1161"/>
      <c r="C13" s="1162"/>
      <c r="D13" s="1162"/>
      <c r="E13" s="1163"/>
      <c r="F13" s="1161"/>
      <c r="G13" s="1161"/>
      <c r="H13" s="1161"/>
      <c r="I13" s="1161"/>
      <c r="J13" s="1190" t="s">
        <v>1536</v>
      </c>
      <c r="K13" s="1191"/>
      <c r="L13" s="1191"/>
      <c r="M13" s="1191"/>
      <c r="N13" s="1191"/>
      <c r="O13" s="1191"/>
      <c r="P13" s="1191"/>
      <c r="Q13" s="1202">
        <f>+R7+R9</f>
        <v>41356558</v>
      </c>
      <c r="R13" s="1203"/>
      <c r="S13" s="1202">
        <f t="shared" ref="S13" si="1">+T7+T9</f>
        <v>38000000</v>
      </c>
      <c r="T13" s="1203"/>
      <c r="U13" s="1202">
        <f t="shared" ref="U13" si="2">+V7+V9</f>
        <v>40000000</v>
      </c>
      <c r="V13" s="1203"/>
      <c r="W13" s="1202">
        <f t="shared" ref="W13" si="3">+X7+X9</f>
        <v>42000000</v>
      </c>
      <c r="X13" s="1203"/>
      <c r="Y13" s="1202">
        <f t="shared" ref="Y13" si="4">+Z7+Z9</f>
        <v>42000000</v>
      </c>
      <c r="Z13" s="1203"/>
      <c r="AA13" s="1161"/>
      <c r="AB13" s="1161"/>
      <c r="AC13" s="1161"/>
      <c r="AD13" s="1161"/>
      <c r="AE13" s="1161"/>
      <c r="AF13" s="1161"/>
      <c r="AG13" s="1161"/>
      <c r="AH13" s="1161"/>
      <c r="AI13" s="1161"/>
      <c r="AJ13" s="1161"/>
      <c r="AK13" s="1161"/>
      <c r="AL13" s="1161"/>
      <c r="AM13" s="1161"/>
      <c r="AN13" s="1161"/>
      <c r="AO13" s="1161"/>
      <c r="AP13" s="1161"/>
      <c r="AQ13" s="1161"/>
      <c r="AR13" s="1161"/>
      <c r="AS13" s="1161"/>
      <c r="AT13" s="1161"/>
      <c r="AU13" s="1161"/>
      <c r="AV13" s="1161"/>
      <c r="AW13" s="1161"/>
      <c r="AX13" s="1161"/>
      <c r="AY13" s="1161"/>
      <c r="AZ13" s="1161"/>
      <c r="BA13" s="1161"/>
      <c r="BB13" s="1161"/>
      <c r="BC13" s="1161"/>
      <c r="BD13" s="1161"/>
      <c r="BE13" s="1161"/>
      <c r="BF13" s="1161"/>
      <c r="BG13" s="1161"/>
      <c r="BH13" s="1161"/>
      <c r="BI13" s="1161"/>
      <c r="BJ13" s="1161"/>
    </row>
    <row r="14" spans="1:62">
      <c r="A14" s="931"/>
      <c r="B14" s="931"/>
      <c r="C14" s="931"/>
      <c r="D14" s="931"/>
      <c r="E14" s="1125"/>
      <c r="F14" s="931"/>
      <c r="G14" s="931"/>
      <c r="H14" s="931"/>
      <c r="I14" s="931"/>
      <c r="J14" s="931"/>
      <c r="K14" s="931"/>
      <c r="L14" s="931"/>
      <c r="M14" s="931"/>
      <c r="N14" s="931"/>
      <c r="O14" s="931"/>
      <c r="P14" s="931"/>
      <c r="Q14" s="931"/>
      <c r="R14" s="931"/>
      <c r="S14" s="931"/>
      <c r="T14" s="931"/>
      <c r="U14" s="931"/>
      <c r="V14" s="931"/>
      <c r="W14" s="931"/>
      <c r="X14" s="931"/>
      <c r="Y14" s="1208"/>
      <c r="Z14" s="931"/>
      <c r="AA14" s="931"/>
      <c r="AB14" s="931"/>
      <c r="AC14" s="931"/>
      <c r="AD14" s="931"/>
      <c r="AE14" s="931"/>
      <c r="AF14" s="931"/>
      <c r="AG14" s="931"/>
      <c r="AH14" s="931"/>
      <c r="AI14" s="931"/>
      <c r="AJ14" s="931"/>
      <c r="AK14" s="931"/>
      <c r="AL14" s="931"/>
      <c r="AM14" s="931"/>
      <c r="AN14" s="931"/>
      <c r="AO14" s="931"/>
      <c r="AP14" s="931"/>
      <c r="AQ14" s="931"/>
      <c r="AR14" s="931"/>
      <c r="AS14" s="931"/>
      <c r="AT14" s="931"/>
      <c r="AU14" s="931"/>
      <c r="AV14" s="931"/>
      <c r="AW14" s="931"/>
      <c r="AX14" s="931"/>
      <c r="AY14" s="931"/>
      <c r="AZ14" s="931"/>
      <c r="BA14" s="931"/>
      <c r="BB14" s="931"/>
      <c r="BC14" s="931"/>
      <c r="BD14" s="931"/>
      <c r="BE14" s="931"/>
      <c r="BF14" s="931"/>
      <c r="BG14" s="931"/>
      <c r="BH14" s="931"/>
      <c r="BI14" s="931"/>
      <c r="BJ14" s="931"/>
    </row>
    <row r="15" spans="1:62">
      <c r="A15" s="931"/>
      <c r="B15" s="931"/>
      <c r="C15" s="931"/>
      <c r="D15" s="931"/>
      <c r="E15" s="1125"/>
      <c r="F15" s="931"/>
      <c r="G15" s="931"/>
      <c r="H15" s="931"/>
      <c r="I15" s="931"/>
      <c r="J15" s="931"/>
      <c r="K15" s="931"/>
      <c r="L15" s="931"/>
      <c r="M15" s="931"/>
      <c r="N15" s="931"/>
      <c r="O15" s="931"/>
      <c r="P15" s="931"/>
      <c r="Q15" s="931"/>
      <c r="R15" s="931"/>
      <c r="S15" s="931"/>
      <c r="T15" s="931"/>
      <c r="U15" s="931"/>
      <c r="V15" s="931"/>
      <c r="W15" s="931"/>
      <c r="X15" s="931"/>
      <c r="Y15" s="931"/>
      <c r="Z15" s="931"/>
      <c r="AA15" s="931"/>
      <c r="AB15" s="931"/>
      <c r="AC15" s="931"/>
      <c r="AD15" s="931"/>
      <c r="AE15" s="931"/>
      <c r="AF15" s="931"/>
      <c r="AG15" s="931"/>
      <c r="AH15" s="931"/>
      <c r="AI15" s="931"/>
      <c r="AJ15" s="931"/>
      <c r="AK15" s="931"/>
      <c r="AL15" s="931"/>
      <c r="AM15" s="931"/>
      <c r="AN15" s="931"/>
      <c r="AO15" s="931"/>
      <c r="AP15" s="931"/>
      <c r="AQ15" s="931"/>
      <c r="AR15" s="931"/>
      <c r="AS15" s="931"/>
      <c r="AT15" s="931"/>
      <c r="AU15" s="931"/>
      <c r="AV15" s="931"/>
      <c r="AW15" s="931"/>
      <c r="AX15" s="931"/>
      <c r="AY15" s="931"/>
      <c r="AZ15" s="931"/>
      <c r="BA15" s="931"/>
      <c r="BB15" s="931"/>
      <c r="BC15" s="931"/>
      <c r="BD15" s="931"/>
      <c r="BE15" s="931"/>
      <c r="BF15" s="931"/>
      <c r="BG15" s="931"/>
      <c r="BH15" s="931"/>
      <c r="BI15" s="931"/>
      <c r="BJ15" s="931"/>
    </row>
    <row r="16" spans="1:62">
      <c r="A16" s="1164" t="s">
        <v>1537</v>
      </c>
      <c r="B16" s="931"/>
      <c r="C16" s="931"/>
      <c r="D16" s="931"/>
      <c r="E16" s="1125"/>
      <c r="F16" s="931"/>
      <c r="G16" s="1164"/>
      <c r="H16" s="931"/>
      <c r="I16" s="931"/>
      <c r="J16" s="931"/>
      <c r="K16" s="931"/>
      <c r="L16" s="931"/>
      <c r="M16" s="931"/>
      <c r="N16" s="931"/>
      <c r="O16" s="931"/>
      <c r="P16" s="931"/>
      <c r="Q16" s="931"/>
      <c r="R16" s="931"/>
      <c r="S16" s="931"/>
      <c r="T16" s="931"/>
      <c r="U16" s="931"/>
      <c r="V16" s="931"/>
      <c r="W16" s="931"/>
      <c r="X16" s="931"/>
      <c r="Y16" s="931"/>
      <c r="Z16" s="931"/>
      <c r="AA16" s="931"/>
      <c r="AB16" s="931"/>
      <c r="AC16" s="931"/>
      <c r="AD16" s="931"/>
      <c r="AE16" s="931"/>
      <c r="AF16" s="931"/>
      <c r="AG16" s="931"/>
      <c r="AH16" s="931"/>
      <c r="AI16" s="931"/>
      <c r="AJ16" s="931"/>
      <c r="AK16" s="931"/>
      <c r="AL16" s="931"/>
      <c r="AM16" s="931"/>
      <c r="AN16" s="931"/>
      <c r="AO16" s="931"/>
      <c r="AP16" s="931"/>
      <c r="AQ16" s="931"/>
      <c r="AR16" s="931"/>
      <c r="AS16" s="931"/>
      <c r="AT16" s="931"/>
      <c r="AU16" s="931"/>
      <c r="AV16" s="931"/>
      <c r="AW16" s="931"/>
      <c r="AX16" s="931"/>
      <c r="AY16" s="931"/>
      <c r="AZ16" s="931"/>
      <c r="BA16" s="931"/>
      <c r="BB16" s="931"/>
      <c r="BC16" s="931"/>
      <c r="BD16" s="931"/>
      <c r="BE16" s="931"/>
      <c r="BF16" s="931"/>
      <c r="BG16" s="931"/>
      <c r="BH16" s="931"/>
      <c r="BI16" s="931"/>
      <c r="BJ16" s="931"/>
    </row>
    <row r="17" spans="1:62">
      <c r="A17" s="931"/>
      <c r="B17" s="931"/>
      <c r="C17" s="931"/>
      <c r="D17" s="931"/>
      <c r="E17" s="1125"/>
      <c r="F17" s="931"/>
      <c r="G17" s="931"/>
      <c r="H17" s="931"/>
      <c r="I17" s="931"/>
      <c r="J17" s="931"/>
      <c r="K17" s="931"/>
      <c r="L17" s="931"/>
      <c r="M17" s="931"/>
      <c r="N17" s="931"/>
      <c r="O17" s="931"/>
      <c r="P17" s="931"/>
      <c r="Q17" s="931"/>
      <c r="R17" s="931"/>
      <c r="S17" s="931"/>
      <c r="T17" s="931"/>
      <c r="U17" s="931"/>
      <c r="V17" s="931"/>
      <c r="W17" s="931"/>
      <c r="X17" s="931"/>
      <c r="Y17" s="931"/>
      <c r="Z17" s="931"/>
      <c r="AA17" s="931"/>
      <c r="AB17" s="931"/>
      <c r="AC17" s="931"/>
      <c r="AD17" s="931"/>
      <c r="AE17" s="931"/>
      <c r="AF17" s="931"/>
      <c r="AG17" s="931"/>
      <c r="AH17" s="931"/>
      <c r="AI17" s="931"/>
      <c r="AJ17" s="931"/>
      <c r="AK17" s="931"/>
      <c r="AL17" s="931"/>
      <c r="AM17" s="931"/>
      <c r="AN17" s="931"/>
      <c r="AO17" s="931"/>
      <c r="AP17" s="931"/>
      <c r="AQ17" s="931"/>
      <c r="AR17" s="931"/>
      <c r="AS17" s="931"/>
      <c r="AT17" s="931"/>
      <c r="AU17" s="931"/>
      <c r="AV17" s="931"/>
      <c r="AW17" s="931"/>
      <c r="AX17" s="931"/>
      <c r="AY17" s="931"/>
      <c r="AZ17" s="931"/>
      <c r="BA17" s="931"/>
      <c r="BB17" s="931"/>
      <c r="BC17" s="931"/>
      <c r="BD17" s="931"/>
      <c r="BE17" s="931"/>
      <c r="BF17" s="931"/>
      <c r="BG17" s="931"/>
      <c r="BH17" s="931"/>
      <c r="BI17" s="931"/>
      <c r="BJ17" s="931"/>
    </row>
    <row r="18" spans="1:62">
      <c r="A18" s="931"/>
      <c r="B18" s="931"/>
      <c r="C18" s="931"/>
      <c r="D18" s="931"/>
      <c r="E18" s="1125"/>
      <c r="F18" s="931"/>
      <c r="G18" s="931"/>
      <c r="H18" s="931"/>
      <c r="I18" s="931"/>
      <c r="J18" s="931"/>
      <c r="K18" s="931"/>
      <c r="L18" s="931"/>
      <c r="M18" s="931"/>
      <c r="N18" s="931"/>
      <c r="O18" s="931"/>
      <c r="P18" s="931"/>
      <c r="Q18" s="931"/>
      <c r="R18" s="931"/>
      <c r="S18" s="931"/>
      <c r="T18" s="931"/>
      <c r="U18" s="931"/>
      <c r="V18" s="931"/>
      <c r="W18" s="931"/>
      <c r="X18" s="931"/>
      <c r="Y18" s="931"/>
      <c r="Z18" s="931"/>
      <c r="AA18" s="931"/>
      <c r="AB18" s="931"/>
      <c r="AC18" s="931"/>
      <c r="AD18" s="931"/>
      <c r="AE18" s="931"/>
      <c r="AF18" s="931"/>
      <c r="AG18" s="931"/>
      <c r="AH18" s="931"/>
      <c r="AI18" s="931"/>
      <c r="AJ18" s="931"/>
      <c r="AK18" s="931"/>
      <c r="AL18" s="931"/>
      <c r="AM18" s="931"/>
      <c r="AN18" s="931"/>
      <c r="AO18" s="931"/>
      <c r="AP18" s="931"/>
      <c r="AQ18" s="931"/>
      <c r="AR18" s="931"/>
      <c r="AS18" s="931"/>
      <c r="AT18" s="931"/>
      <c r="AU18" s="931"/>
      <c r="AV18" s="931"/>
      <c r="AW18" s="931"/>
      <c r="AX18" s="931"/>
      <c r="AY18" s="931"/>
      <c r="AZ18" s="931"/>
      <c r="BA18" s="931"/>
      <c r="BB18" s="931"/>
      <c r="BC18" s="931"/>
      <c r="BD18" s="931"/>
      <c r="BE18" s="931"/>
      <c r="BF18" s="931"/>
      <c r="BG18" s="931"/>
      <c r="BH18" s="931"/>
      <c r="BI18" s="931"/>
      <c r="BJ18" s="931"/>
    </row>
    <row r="19" spans="1:62">
      <c r="A19" s="931"/>
      <c r="B19" s="931"/>
      <c r="C19" s="931"/>
      <c r="D19" s="931"/>
      <c r="E19" s="1125"/>
      <c r="F19" s="931"/>
      <c r="G19" s="931"/>
      <c r="H19" s="931"/>
      <c r="I19" s="931"/>
      <c r="J19" s="931"/>
      <c r="K19" s="931"/>
      <c r="L19" s="931"/>
      <c r="M19" s="931"/>
      <c r="N19" s="931"/>
      <c r="O19" s="931"/>
      <c r="P19" s="931"/>
      <c r="Q19" s="931"/>
      <c r="R19" s="931"/>
      <c r="S19" s="931"/>
      <c r="T19" s="931"/>
      <c r="U19" s="931"/>
      <c r="V19" s="931"/>
      <c r="W19" s="931"/>
      <c r="X19" s="931"/>
      <c r="Y19" s="931"/>
      <c r="Z19" s="931"/>
      <c r="AA19" s="931"/>
      <c r="AB19" s="931"/>
      <c r="AC19" s="931"/>
      <c r="AD19" s="931"/>
      <c r="AE19" s="931"/>
      <c r="AF19" s="931"/>
      <c r="AG19" s="931"/>
      <c r="AH19" s="931"/>
      <c r="AI19" s="931"/>
      <c r="AJ19" s="931"/>
      <c r="AK19" s="931"/>
      <c r="AL19" s="931"/>
      <c r="AM19" s="931"/>
      <c r="AN19" s="931"/>
      <c r="AO19" s="931"/>
      <c r="AP19" s="931"/>
      <c r="AQ19" s="931"/>
      <c r="AR19" s="931"/>
      <c r="AS19" s="931"/>
      <c r="AT19" s="931"/>
      <c r="AU19" s="931"/>
      <c r="AV19" s="931"/>
      <c r="AW19" s="931"/>
      <c r="AX19" s="931"/>
      <c r="AY19" s="931"/>
      <c r="AZ19" s="931"/>
      <c r="BA19" s="931"/>
      <c r="BB19" s="931"/>
      <c r="BC19" s="931"/>
      <c r="BD19" s="931"/>
      <c r="BE19" s="931"/>
      <c r="BF19" s="931"/>
      <c r="BG19" s="931"/>
      <c r="BH19" s="931"/>
      <c r="BI19" s="931"/>
      <c r="BJ19" s="931"/>
    </row>
    <row r="20" spans="1:62">
      <c r="A20" s="931"/>
      <c r="B20" s="931"/>
      <c r="C20" s="931"/>
      <c r="D20" s="931"/>
      <c r="E20" s="1125"/>
      <c r="F20" s="931"/>
      <c r="G20" s="931"/>
      <c r="H20" s="931"/>
      <c r="I20" s="931"/>
      <c r="J20" s="931"/>
      <c r="K20" s="931"/>
      <c r="L20" s="931"/>
      <c r="M20" s="931"/>
      <c r="N20" s="931"/>
      <c r="O20" s="931"/>
      <c r="P20" s="931"/>
      <c r="Q20" s="931"/>
      <c r="R20" s="931"/>
      <c r="S20" s="931"/>
      <c r="T20" s="931"/>
      <c r="U20" s="931"/>
      <c r="V20" s="931"/>
      <c r="W20" s="931"/>
      <c r="X20" s="931"/>
      <c r="Y20" s="931"/>
      <c r="Z20" s="931"/>
      <c r="AA20" s="931"/>
      <c r="AB20" s="931"/>
      <c r="AC20" s="931"/>
      <c r="AD20" s="931"/>
      <c r="AE20" s="931"/>
      <c r="AF20" s="931"/>
      <c r="AG20" s="931"/>
      <c r="AH20" s="931"/>
      <c r="AI20" s="931"/>
      <c r="AJ20" s="931"/>
      <c r="AK20" s="931"/>
      <c r="AL20" s="931"/>
      <c r="AM20" s="931"/>
      <c r="AN20" s="931"/>
      <c r="AO20" s="931"/>
      <c r="AP20" s="931"/>
      <c r="AQ20" s="931"/>
      <c r="AR20" s="931"/>
      <c r="AS20" s="931"/>
      <c r="AT20" s="931"/>
      <c r="AU20" s="931"/>
      <c r="AV20" s="931"/>
      <c r="AW20" s="931"/>
      <c r="AX20" s="931"/>
      <c r="AY20" s="931"/>
      <c r="AZ20" s="931"/>
      <c r="BA20" s="931"/>
      <c r="BB20" s="931"/>
      <c r="BC20" s="931"/>
      <c r="BD20" s="931"/>
      <c r="BE20" s="931"/>
      <c r="BF20" s="931"/>
      <c r="BG20" s="931"/>
      <c r="BH20" s="931"/>
      <c r="BI20" s="931"/>
      <c r="BJ20" s="931"/>
    </row>
    <row r="21" spans="1:62">
      <c r="A21" s="931"/>
      <c r="B21" s="931"/>
      <c r="C21" s="931"/>
      <c r="D21" s="931"/>
      <c r="E21" s="1125"/>
      <c r="F21" s="931"/>
      <c r="G21" s="931"/>
      <c r="H21" s="931"/>
      <c r="I21" s="931"/>
      <c r="J21" s="931"/>
      <c r="K21" s="931"/>
      <c r="L21" s="931"/>
      <c r="M21" s="931"/>
      <c r="N21" s="931"/>
      <c r="O21" s="931"/>
      <c r="P21" s="931"/>
      <c r="Q21" s="931"/>
      <c r="R21" s="931"/>
      <c r="S21" s="931"/>
      <c r="T21" s="931"/>
      <c r="U21" s="931"/>
      <c r="V21" s="931"/>
      <c r="W21" s="931"/>
      <c r="X21" s="931"/>
      <c r="Y21" s="931"/>
      <c r="Z21" s="931"/>
      <c r="AA21" s="931"/>
      <c r="AB21" s="931"/>
      <c r="AC21" s="931"/>
      <c r="AD21" s="931"/>
      <c r="AE21" s="931"/>
      <c r="AF21" s="931"/>
      <c r="AG21" s="931"/>
      <c r="AH21" s="931"/>
      <c r="AI21" s="931"/>
      <c r="AJ21" s="931"/>
      <c r="AK21" s="931"/>
      <c r="AL21" s="931"/>
      <c r="AM21" s="931"/>
      <c r="AN21" s="931"/>
      <c r="AO21" s="931"/>
      <c r="AP21" s="931"/>
      <c r="AQ21" s="931"/>
      <c r="AR21" s="931"/>
      <c r="AS21" s="931"/>
      <c r="AT21" s="931"/>
      <c r="AU21" s="931"/>
      <c r="AV21" s="931"/>
      <c r="AW21" s="931"/>
      <c r="AX21" s="931"/>
      <c r="AY21" s="931"/>
      <c r="AZ21" s="931"/>
      <c r="BA21" s="931"/>
      <c r="BB21" s="931"/>
      <c r="BC21" s="931"/>
      <c r="BD21" s="931"/>
      <c r="BE21" s="931"/>
      <c r="BF21" s="931"/>
      <c r="BG21" s="931"/>
      <c r="BH21" s="931"/>
      <c r="BI21" s="931"/>
      <c r="BJ21" s="931"/>
    </row>
    <row r="22" spans="1:62">
      <c r="A22" s="931"/>
      <c r="B22" s="931"/>
      <c r="C22" s="931"/>
      <c r="D22" s="931"/>
      <c r="E22" s="1125"/>
      <c r="F22" s="931"/>
      <c r="G22" s="931"/>
      <c r="H22" s="931"/>
      <c r="I22" s="931"/>
      <c r="J22" s="931"/>
      <c r="K22" s="931"/>
      <c r="L22" s="931"/>
      <c r="M22" s="931"/>
      <c r="N22" s="931"/>
      <c r="O22" s="931"/>
      <c r="P22" s="931"/>
      <c r="Q22" s="931"/>
      <c r="R22" s="931"/>
      <c r="S22" s="931"/>
      <c r="T22" s="931"/>
      <c r="U22" s="931"/>
      <c r="V22" s="931"/>
      <c r="W22" s="931"/>
      <c r="X22" s="931"/>
      <c r="Y22" s="931"/>
      <c r="Z22" s="931"/>
      <c r="AA22" s="931"/>
      <c r="AB22" s="931"/>
      <c r="AC22" s="931"/>
      <c r="AD22" s="931"/>
      <c r="AE22" s="931"/>
      <c r="AF22" s="931"/>
      <c r="AG22" s="931"/>
      <c r="AH22" s="931"/>
      <c r="AI22" s="931"/>
      <c r="AJ22" s="931"/>
      <c r="AK22" s="931"/>
      <c r="AL22" s="931"/>
      <c r="AM22" s="931"/>
      <c r="AN22" s="931"/>
      <c r="AO22" s="931"/>
      <c r="AP22" s="931"/>
      <c r="AQ22" s="931"/>
      <c r="AR22" s="931"/>
      <c r="AS22" s="931"/>
      <c r="AT22" s="931"/>
      <c r="AU22" s="931"/>
      <c r="AV22" s="931"/>
      <c r="AW22" s="931"/>
      <c r="AX22" s="931"/>
      <c r="AY22" s="931"/>
      <c r="AZ22" s="931"/>
      <c r="BA22" s="931"/>
      <c r="BB22" s="931"/>
      <c r="BC22" s="931"/>
      <c r="BD22" s="931"/>
      <c r="BE22" s="931"/>
      <c r="BF22" s="931"/>
      <c r="BG22" s="931"/>
      <c r="BH22" s="931"/>
      <c r="BI22" s="931"/>
      <c r="BJ22" s="931"/>
    </row>
    <row r="23" spans="1:62">
      <c r="A23" s="931"/>
      <c r="B23" s="931"/>
      <c r="C23" s="931"/>
      <c r="D23" s="931"/>
      <c r="E23" s="1125"/>
      <c r="F23" s="931"/>
      <c r="G23" s="931"/>
      <c r="H23" s="931"/>
      <c r="I23" s="931"/>
      <c r="J23" s="931"/>
      <c r="K23" s="931"/>
      <c r="L23" s="931"/>
      <c r="M23" s="931"/>
      <c r="N23" s="931"/>
      <c r="O23" s="931"/>
      <c r="P23" s="931"/>
      <c r="Q23" s="931"/>
      <c r="R23" s="931"/>
      <c r="S23" s="931"/>
      <c r="T23" s="931"/>
      <c r="U23" s="931"/>
      <c r="V23" s="931"/>
      <c r="W23" s="931"/>
      <c r="X23" s="931"/>
      <c r="Y23" s="931"/>
      <c r="Z23" s="931"/>
      <c r="AA23" s="931"/>
      <c r="AB23" s="931"/>
      <c r="AC23" s="931"/>
      <c r="AD23" s="931"/>
      <c r="AE23" s="931"/>
      <c r="AF23" s="931"/>
      <c r="AG23" s="931"/>
      <c r="AH23" s="931"/>
      <c r="AI23" s="931"/>
      <c r="AJ23" s="931"/>
      <c r="AK23" s="931"/>
      <c r="AL23" s="931"/>
      <c r="AM23" s="931"/>
      <c r="AN23" s="931"/>
      <c r="AO23" s="931"/>
      <c r="AP23" s="931"/>
      <c r="AQ23" s="931"/>
      <c r="AR23" s="931"/>
      <c r="AS23" s="931"/>
      <c r="AT23" s="931"/>
      <c r="AU23" s="931"/>
      <c r="AV23" s="931"/>
      <c r="AW23" s="931"/>
      <c r="AX23" s="931"/>
      <c r="AY23" s="931"/>
      <c r="AZ23" s="931"/>
      <c r="BA23" s="931"/>
      <c r="BB23" s="931"/>
      <c r="BC23" s="931"/>
      <c r="BD23" s="931"/>
      <c r="BE23" s="931"/>
      <c r="BF23" s="931"/>
      <c r="BG23" s="931"/>
      <c r="BH23" s="931"/>
      <c r="BI23" s="931"/>
      <c r="BJ23" s="931"/>
    </row>
    <row r="24" spans="1:62">
      <c r="A24" s="931"/>
      <c r="B24" s="931"/>
      <c r="C24" s="931"/>
      <c r="D24" s="931"/>
      <c r="E24" s="1125"/>
      <c r="F24" s="931"/>
      <c r="G24" s="931"/>
      <c r="H24" s="931"/>
      <c r="I24" s="931"/>
      <c r="J24" s="931"/>
      <c r="K24" s="931"/>
      <c r="L24" s="931"/>
      <c r="M24" s="931"/>
      <c r="N24" s="931"/>
      <c r="O24" s="931"/>
      <c r="P24" s="931"/>
      <c r="Q24" s="931"/>
      <c r="R24" s="931"/>
      <c r="S24" s="931"/>
      <c r="T24" s="931"/>
      <c r="U24" s="931"/>
      <c r="V24" s="931"/>
      <c r="W24" s="931"/>
      <c r="X24" s="931"/>
      <c r="Y24" s="931"/>
      <c r="Z24" s="931"/>
      <c r="AA24" s="931"/>
      <c r="AB24" s="931"/>
      <c r="AC24" s="931"/>
      <c r="AD24" s="931"/>
      <c r="AE24" s="931"/>
      <c r="AF24" s="931"/>
      <c r="AG24" s="931"/>
      <c r="AH24" s="931"/>
      <c r="AI24" s="931"/>
      <c r="AJ24" s="931"/>
      <c r="AK24" s="931"/>
      <c r="AL24" s="931"/>
      <c r="AM24" s="931"/>
      <c r="AN24" s="931"/>
      <c r="AO24" s="931"/>
      <c r="AP24" s="931"/>
      <c r="AQ24" s="931"/>
      <c r="AR24" s="931"/>
      <c r="AS24" s="931"/>
      <c r="AT24" s="931"/>
      <c r="AU24" s="931"/>
      <c r="AV24" s="931"/>
      <c r="AW24" s="931"/>
      <c r="AX24" s="931"/>
      <c r="AY24" s="931"/>
      <c r="AZ24" s="931"/>
      <c r="BA24" s="931"/>
      <c r="BB24" s="931"/>
      <c r="BC24" s="931"/>
      <c r="BD24" s="931"/>
      <c r="BE24" s="931"/>
      <c r="BF24" s="931"/>
      <c r="BG24" s="931"/>
      <c r="BH24" s="931"/>
      <c r="BI24" s="931"/>
      <c r="BJ24" s="931"/>
    </row>
    <row r="25" spans="1:62">
      <c r="A25" s="931"/>
      <c r="B25" s="931"/>
      <c r="C25" s="931"/>
      <c r="D25" s="931"/>
      <c r="E25" s="1125"/>
      <c r="F25" s="931"/>
      <c r="G25" s="931"/>
      <c r="H25" s="931"/>
      <c r="I25" s="931"/>
      <c r="J25" s="931"/>
      <c r="K25" s="931"/>
      <c r="L25" s="931"/>
      <c r="M25" s="931"/>
      <c r="N25" s="931"/>
      <c r="O25" s="931"/>
      <c r="P25" s="931"/>
      <c r="Q25" s="931"/>
      <c r="R25" s="931"/>
      <c r="S25" s="931"/>
      <c r="T25" s="931"/>
      <c r="U25" s="931"/>
      <c r="V25" s="931"/>
      <c r="W25" s="931"/>
      <c r="X25" s="931"/>
      <c r="Y25" s="931"/>
      <c r="Z25" s="931"/>
      <c r="AA25" s="931"/>
      <c r="AB25" s="931"/>
      <c r="AC25" s="931"/>
      <c r="AD25" s="931"/>
      <c r="AE25" s="931"/>
      <c r="AF25" s="931"/>
      <c r="AG25" s="931"/>
      <c r="AH25" s="931"/>
      <c r="AI25" s="931"/>
      <c r="AJ25" s="931"/>
      <c r="AK25" s="931"/>
      <c r="AL25" s="931"/>
      <c r="AM25" s="931"/>
      <c r="AN25" s="931"/>
      <c r="AO25" s="931"/>
      <c r="AP25" s="931"/>
      <c r="AQ25" s="931"/>
      <c r="AR25" s="931"/>
      <c r="AS25" s="931"/>
      <c r="AT25" s="931"/>
      <c r="AU25" s="931"/>
      <c r="AV25" s="931"/>
      <c r="AW25" s="931"/>
      <c r="AX25" s="931"/>
      <c r="AY25" s="931"/>
      <c r="AZ25" s="931"/>
      <c r="BA25" s="931"/>
      <c r="BB25" s="931"/>
      <c r="BC25" s="931"/>
      <c r="BD25" s="931"/>
      <c r="BE25" s="931"/>
      <c r="BF25" s="931"/>
      <c r="BG25" s="931"/>
      <c r="BH25" s="931"/>
      <c r="BI25" s="931"/>
      <c r="BJ25" s="931"/>
    </row>
    <row r="26" spans="1:62">
      <c r="A26" s="931"/>
      <c r="B26" s="931"/>
      <c r="C26" s="931"/>
      <c r="D26" s="931"/>
      <c r="E26" s="1125"/>
      <c r="F26" s="931"/>
      <c r="G26" s="931"/>
      <c r="H26" s="931"/>
      <c r="I26" s="931"/>
      <c r="J26" s="931"/>
      <c r="K26" s="931"/>
      <c r="L26" s="931"/>
      <c r="M26" s="931"/>
      <c r="N26" s="931"/>
      <c r="O26" s="931"/>
      <c r="P26" s="931"/>
      <c r="Q26" s="931"/>
      <c r="R26" s="931"/>
      <c r="S26" s="931"/>
      <c r="T26" s="931"/>
      <c r="U26" s="931"/>
      <c r="V26" s="931"/>
      <c r="W26" s="931"/>
      <c r="X26" s="931"/>
      <c r="Y26" s="931"/>
      <c r="Z26" s="931"/>
      <c r="AA26" s="931"/>
      <c r="AB26" s="931"/>
      <c r="AC26" s="931"/>
      <c r="AD26" s="931"/>
      <c r="AE26" s="931"/>
      <c r="AF26" s="931"/>
      <c r="AG26" s="931"/>
      <c r="AH26" s="931"/>
      <c r="AI26" s="931"/>
      <c r="AJ26" s="931"/>
      <c r="AK26" s="931"/>
      <c r="AL26" s="931"/>
      <c r="AM26" s="931"/>
      <c r="AN26" s="931"/>
      <c r="AO26" s="931"/>
      <c r="AP26" s="931"/>
      <c r="AQ26" s="931"/>
      <c r="AR26" s="931"/>
      <c r="AS26" s="931"/>
      <c r="AT26" s="931"/>
      <c r="AU26" s="931"/>
      <c r="AV26" s="931"/>
      <c r="AW26" s="931"/>
      <c r="AX26" s="931"/>
      <c r="AY26" s="931"/>
      <c r="AZ26" s="931"/>
      <c r="BA26" s="931"/>
      <c r="BB26" s="931"/>
      <c r="BC26" s="931"/>
      <c r="BD26" s="931"/>
      <c r="BE26" s="931"/>
      <c r="BF26" s="931"/>
      <c r="BG26" s="931"/>
      <c r="BH26" s="931"/>
      <c r="BI26" s="931"/>
      <c r="BJ26" s="931"/>
    </row>
    <row r="27" spans="1:62">
      <c r="A27" s="931"/>
      <c r="B27" s="931"/>
      <c r="C27" s="931"/>
      <c r="D27" s="931"/>
      <c r="E27" s="1125"/>
      <c r="F27" s="931"/>
      <c r="G27" s="931"/>
      <c r="H27" s="931"/>
      <c r="I27" s="931"/>
      <c r="J27" s="931"/>
      <c r="K27" s="931"/>
      <c r="L27" s="931"/>
      <c r="M27" s="931"/>
      <c r="N27" s="931"/>
      <c r="O27" s="931"/>
      <c r="P27" s="931"/>
      <c r="Q27" s="931"/>
      <c r="R27" s="931"/>
      <c r="S27" s="931"/>
      <c r="T27" s="931"/>
      <c r="U27" s="931"/>
      <c r="V27" s="931"/>
      <c r="W27" s="931"/>
      <c r="X27" s="931"/>
      <c r="Y27" s="931"/>
      <c r="Z27" s="931"/>
      <c r="AA27" s="931"/>
      <c r="AB27" s="931"/>
      <c r="AC27" s="931"/>
      <c r="AD27" s="931"/>
      <c r="AE27" s="931"/>
      <c r="AF27" s="931"/>
      <c r="AG27" s="931"/>
      <c r="AH27" s="931"/>
      <c r="AI27" s="931"/>
      <c r="AJ27" s="931"/>
      <c r="AK27" s="931"/>
      <c r="AL27" s="931"/>
      <c r="AM27" s="931"/>
      <c r="AN27" s="931"/>
      <c r="AO27" s="931"/>
      <c r="AP27" s="931"/>
      <c r="AQ27" s="931"/>
      <c r="AR27" s="931"/>
      <c r="AS27" s="931"/>
      <c r="AT27" s="931"/>
      <c r="AU27" s="931"/>
      <c r="AV27" s="931"/>
      <c r="AW27" s="931"/>
      <c r="AX27" s="931"/>
      <c r="AY27" s="931"/>
      <c r="AZ27" s="931"/>
      <c r="BA27" s="931"/>
      <c r="BB27" s="931"/>
      <c r="BC27" s="931"/>
      <c r="BD27" s="931"/>
      <c r="BE27" s="931"/>
      <c r="BF27" s="931"/>
      <c r="BG27" s="931"/>
      <c r="BH27" s="931"/>
      <c r="BI27" s="931"/>
      <c r="BJ27" s="931"/>
    </row>
    <row r="28" spans="1:62">
      <c r="A28" s="931"/>
      <c r="B28" s="931"/>
      <c r="C28" s="931"/>
      <c r="D28" s="931"/>
      <c r="E28" s="1125"/>
      <c r="F28" s="931"/>
      <c r="G28" s="931"/>
      <c r="H28" s="931"/>
      <c r="I28" s="931"/>
      <c r="J28" s="931"/>
      <c r="K28" s="931"/>
      <c r="L28" s="931"/>
      <c r="M28" s="931"/>
      <c r="N28" s="931"/>
      <c r="O28" s="931"/>
      <c r="P28" s="931"/>
      <c r="Q28" s="931"/>
      <c r="R28" s="931"/>
      <c r="S28" s="931"/>
      <c r="T28" s="931"/>
      <c r="U28" s="931"/>
      <c r="V28" s="931"/>
      <c r="W28" s="931"/>
      <c r="X28" s="931"/>
      <c r="Y28" s="931"/>
      <c r="Z28" s="931"/>
      <c r="AA28" s="931"/>
      <c r="AB28" s="931"/>
      <c r="AC28" s="931"/>
      <c r="AD28" s="931"/>
      <c r="AE28" s="931"/>
      <c r="AF28" s="931"/>
      <c r="AG28" s="931"/>
      <c r="AH28" s="931"/>
      <c r="AI28" s="931"/>
      <c r="AJ28" s="931"/>
      <c r="AK28" s="931"/>
      <c r="AL28" s="931"/>
      <c r="AM28" s="931"/>
      <c r="AN28" s="931"/>
      <c r="AO28" s="931"/>
      <c r="AP28" s="931"/>
      <c r="AQ28" s="931"/>
      <c r="AR28" s="931"/>
      <c r="AS28" s="931"/>
      <c r="AT28" s="931"/>
      <c r="AU28" s="931"/>
      <c r="AV28" s="931"/>
      <c r="AW28" s="931"/>
      <c r="AX28" s="931"/>
      <c r="AY28" s="931"/>
      <c r="AZ28" s="931"/>
      <c r="BA28" s="931"/>
      <c r="BB28" s="931"/>
      <c r="BC28" s="931"/>
      <c r="BD28" s="931"/>
      <c r="BE28" s="931"/>
      <c r="BF28" s="931"/>
      <c r="BG28" s="931"/>
      <c r="BH28" s="931"/>
      <c r="BI28" s="931"/>
      <c r="BJ28" s="931"/>
    </row>
    <row r="29" spans="1:62">
      <c r="A29" s="931"/>
      <c r="B29" s="931"/>
      <c r="C29" s="931"/>
      <c r="D29" s="931"/>
      <c r="E29" s="1125"/>
      <c r="F29" s="931"/>
      <c r="G29" s="931"/>
      <c r="H29" s="931"/>
      <c r="I29" s="931"/>
      <c r="J29" s="931"/>
      <c r="K29" s="931"/>
      <c r="L29" s="931"/>
      <c r="M29" s="931"/>
      <c r="N29" s="931"/>
      <c r="O29" s="931"/>
      <c r="P29" s="931"/>
      <c r="Q29" s="931"/>
      <c r="R29" s="931"/>
      <c r="S29" s="931"/>
      <c r="T29" s="931"/>
      <c r="U29" s="931"/>
      <c r="V29" s="931"/>
      <c r="W29" s="931"/>
      <c r="X29" s="931"/>
      <c r="Y29" s="931"/>
      <c r="Z29" s="931"/>
      <c r="AA29" s="931"/>
      <c r="AB29" s="931"/>
      <c r="AC29" s="931"/>
      <c r="AD29" s="931"/>
      <c r="AE29" s="931"/>
      <c r="AF29" s="931"/>
      <c r="AG29" s="931"/>
      <c r="AH29" s="931"/>
      <c r="AI29" s="931"/>
      <c r="AJ29" s="931"/>
      <c r="AK29" s="931"/>
      <c r="AL29" s="931"/>
      <c r="AM29" s="931"/>
      <c r="AN29" s="931"/>
      <c r="AO29" s="931"/>
      <c r="AP29" s="931"/>
      <c r="AQ29" s="931"/>
      <c r="AR29" s="931"/>
      <c r="AS29" s="931"/>
      <c r="AT29" s="931"/>
      <c r="AU29" s="931"/>
      <c r="AV29" s="931"/>
      <c r="AW29" s="931"/>
      <c r="AX29" s="931"/>
      <c r="AY29" s="931"/>
      <c r="AZ29" s="931"/>
      <c r="BA29" s="931"/>
      <c r="BB29" s="931"/>
      <c r="BC29" s="931"/>
      <c r="BD29" s="931"/>
      <c r="BE29" s="931"/>
      <c r="BF29" s="931"/>
      <c r="BG29" s="931"/>
      <c r="BH29" s="931"/>
      <c r="BI29" s="931"/>
      <c r="BJ29" s="931"/>
    </row>
    <row r="30" spans="1:62">
      <c r="A30" s="931"/>
      <c r="B30" s="931"/>
      <c r="C30" s="931"/>
      <c r="D30" s="931"/>
      <c r="E30" s="1125"/>
      <c r="F30" s="931"/>
      <c r="G30" s="931"/>
      <c r="H30" s="931"/>
      <c r="I30" s="931"/>
      <c r="J30" s="931"/>
      <c r="K30" s="931"/>
      <c r="L30" s="931"/>
      <c r="M30" s="931"/>
      <c r="N30" s="931"/>
      <c r="O30" s="931"/>
      <c r="P30" s="931"/>
      <c r="Q30" s="931"/>
      <c r="R30" s="931"/>
      <c r="S30" s="931"/>
      <c r="T30" s="931"/>
      <c r="U30" s="931"/>
      <c r="V30" s="931"/>
      <c r="W30" s="931"/>
      <c r="X30" s="931"/>
      <c r="Y30" s="931"/>
      <c r="Z30" s="931"/>
      <c r="AA30" s="931"/>
      <c r="AB30" s="931"/>
      <c r="AC30" s="931"/>
      <c r="AD30" s="931"/>
      <c r="AE30" s="931"/>
      <c r="AF30" s="931"/>
      <c r="AG30" s="931"/>
      <c r="AH30" s="931"/>
      <c r="AI30" s="931"/>
      <c r="AJ30" s="931"/>
      <c r="AK30" s="931"/>
      <c r="AL30" s="931"/>
      <c r="AM30" s="931"/>
      <c r="AN30" s="931"/>
      <c r="AO30" s="931"/>
      <c r="AP30" s="931"/>
      <c r="AQ30" s="931"/>
      <c r="AR30" s="931"/>
      <c r="AS30" s="931"/>
      <c r="AT30" s="931"/>
      <c r="AU30" s="931"/>
      <c r="AV30" s="931"/>
      <c r="AW30" s="931"/>
      <c r="AX30" s="931"/>
      <c r="AY30" s="931"/>
      <c r="AZ30" s="931"/>
      <c r="BA30" s="931"/>
      <c r="BB30" s="931"/>
      <c r="BC30" s="931"/>
      <c r="BD30" s="931"/>
      <c r="BE30" s="931"/>
      <c r="BF30" s="931"/>
      <c r="BG30" s="931"/>
      <c r="BH30" s="931"/>
      <c r="BI30" s="931"/>
      <c r="BJ30" s="931"/>
    </row>
    <row r="31" spans="1:62">
      <c r="A31" s="931"/>
      <c r="B31" s="931"/>
      <c r="C31" s="931"/>
      <c r="D31" s="931"/>
      <c r="E31" s="1125"/>
      <c r="F31" s="931"/>
      <c r="G31" s="931"/>
      <c r="H31" s="931"/>
      <c r="I31" s="931"/>
      <c r="J31" s="931"/>
      <c r="K31" s="931"/>
      <c r="L31" s="931"/>
      <c r="M31" s="931"/>
      <c r="N31" s="931"/>
      <c r="O31" s="931"/>
      <c r="P31" s="931"/>
      <c r="Q31" s="931"/>
      <c r="R31" s="931"/>
      <c r="S31" s="931"/>
      <c r="T31" s="931"/>
      <c r="U31" s="931"/>
      <c r="V31" s="931"/>
      <c r="W31" s="931"/>
      <c r="X31" s="931"/>
      <c r="Y31" s="931"/>
      <c r="Z31" s="931"/>
      <c r="AA31" s="931"/>
      <c r="AB31" s="931"/>
      <c r="AC31" s="931"/>
      <c r="AD31" s="931"/>
      <c r="AE31" s="931"/>
      <c r="AF31" s="931"/>
      <c r="AG31" s="931"/>
      <c r="AH31" s="931"/>
      <c r="AI31" s="931"/>
      <c r="AJ31" s="931"/>
      <c r="AK31" s="931"/>
      <c r="AL31" s="931"/>
      <c r="AM31" s="931"/>
      <c r="AN31" s="931"/>
      <c r="AO31" s="931"/>
      <c r="AP31" s="931"/>
      <c r="AQ31" s="931"/>
      <c r="AR31" s="931"/>
      <c r="AS31" s="931"/>
      <c r="AT31" s="931"/>
      <c r="AU31" s="931"/>
      <c r="AV31" s="931"/>
      <c r="AW31" s="931"/>
      <c r="AX31" s="931"/>
      <c r="AY31" s="931"/>
      <c r="AZ31" s="931"/>
      <c r="BA31" s="931"/>
      <c r="BB31" s="931"/>
      <c r="BC31" s="931"/>
      <c r="BD31" s="931"/>
      <c r="BE31" s="931"/>
      <c r="BF31" s="931"/>
      <c r="BG31" s="931"/>
      <c r="BH31" s="931"/>
      <c r="BI31" s="931"/>
      <c r="BJ31" s="931"/>
    </row>
    <row r="32" spans="1:62">
      <c r="A32" s="931"/>
      <c r="B32" s="931"/>
      <c r="C32" s="931"/>
      <c r="D32" s="931"/>
      <c r="E32" s="1125"/>
      <c r="F32" s="931"/>
      <c r="G32" s="931"/>
      <c r="H32" s="931"/>
      <c r="I32" s="931"/>
      <c r="J32" s="931"/>
      <c r="K32" s="931"/>
      <c r="L32" s="931"/>
      <c r="M32" s="931"/>
      <c r="N32" s="931"/>
      <c r="O32" s="931"/>
      <c r="P32" s="931"/>
      <c r="Q32" s="931"/>
      <c r="R32" s="931"/>
      <c r="S32" s="931"/>
      <c r="T32" s="931"/>
      <c r="U32" s="931"/>
      <c r="V32" s="931"/>
      <c r="W32" s="931"/>
      <c r="X32" s="931"/>
      <c r="Y32" s="931"/>
      <c r="Z32" s="931"/>
      <c r="AA32" s="931"/>
      <c r="AB32" s="931"/>
      <c r="AC32" s="931"/>
      <c r="AD32" s="931"/>
      <c r="AE32" s="931"/>
      <c r="AF32" s="931"/>
      <c r="AG32" s="931"/>
      <c r="AH32" s="931"/>
      <c r="AI32" s="931"/>
      <c r="AJ32" s="931"/>
      <c r="AK32" s="931"/>
      <c r="AL32" s="931"/>
      <c r="AM32" s="931"/>
      <c r="AN32" s="931"/>
      <c r="AO32" s="931"/>
      <c r="AP32" s="931"/>
      <c r="AQ32" s="931"/>
      <c r="AR32" s="931"/>
      <c r="AS32" s="931"/>
      <c r="AT32" s="931"/>
      <c r="AU32" s="931"/>
      <c r="AV32" s="931"/>
      <c r="AW32" s="931"/>
      <c r="AX32" s="931"/>
      <c r="AY32" s="931"/>
      <c r="AZ32" s="931"/>
      <c r="BA32" s="931"/>
      <c r="BB32" s="931"/>
      <c r="BC32" s="931"/>
      <c r="BD32" s="931"/>
      <c r="BE32" s="931"/>
      <c r="BF32" s="931"/>
      <c r="BG32" s="931"/>
      <c r="BH32" s="931"/>
      <c r="BI32" s="931"/>
      <c r="BJ32" s="931"/>
    </row>
    <row r="33" spans="1:62">
      <c r="A33" s="931"/>
      <c r="B33" s="931"/>
      <c r="C33" s="931"/>
      <c r="D33" s="931"/>
      <c r="E33" s="1125"/>
      <c r="F33" s="931"/>
      <c r="G33" s="931"/>
      <c r="H33" s="931"/>
      <c r="I33" s="931"/>
      <c r="J33" s="931"/>
      <c r="K33" s="931"/>
      <c r="L33" s="931"/>
      <c r="M33" s="931"/>
      <c r="N33" s="931"/>
      <c r="O33" s="931"/>
      <c r="P33" s="931"/>
      <c r="Q33" s="931"/>
      <c r="R33" s="931"/>
      <c r="S33" s="931"/>
      <c r="T33" s="931"/>
      <c r="U33" s="931"/>
      <c r="V33" s="931"/>
      <c r="W33" s="931"/>
      <c r="X33" s="931"/>
      <c r="Y33" s="931"/>
      <c r="Z33" s="931"/>
      <c r="AA33" s="931"/>
      <c r="AB33" s="931"/>
      <c r="AC33" s="931"/>
      <c r="AD33" s="931"/>
      <c r="AE33" s="931"/>
      <c r="AF33" s="931"/>
      <c r="AG33" s="931"/>
      <c r="AH33" s="931"/>
      <c r="AI33" s="931"/>
      <c r="AJ33" s="931"/>
      <c r="AK33" s="931"/>
      <c r="AL33" s="931"/>
      <c r="AM33" s="931"/>
      <c r="AN33" s="931"/>
      <c r="AO33" s="931"/>
      <c r="AP33" s="931"/>
      <c r="AQ33" s="931"/>
      <c r="AR33" s="931"/>
      <c r="AS33" s="931"/>
      <c r="AT33" s="931"/>
      <c r="AU33" s="931"/>
      <c r="AV33" s="931"/>
      <c r="AW33" s="931"/>
      <c r="AX33" s="931"/>
      <c r="AY33" s="931"/>
      <c r="AZ33" s="931"/>
      <c r="BA33" s="931"/>
      <c r="BB33" s="931"/>
      <c r="BC33" s="931"/>
      <c r="BD33" s="931"/>
      <c r="BE33" s="931"/>
      <c r="BF33" s="931"/>
      <c r="BG33" s="931"/>
      <c r="BH33" s="931"/>
      <c r="BI33" s="931"/>
      <c r="BJ33" s="931"/>
    </row>
    <row r="34" spans="1:62">
      <c r="A34" s="931"/>
      <c r="B34" s="931"/>
      <c r="C34" s="931"/>
      <c r="D34" s="931"/>
      <c r="E34" s="1125"/>
      <c r="F34" s="931"/>
      <c r="G34" s="931"/>
      <c r="H34" s="931"/>
      <c r="I34" s="931"/>
      <c r="J34" s="931"/>
      <c r="K34" s="931"/>
      <c r="L34" s="931"/>
      <c r="M34" s="931"/>
      <c r="N34" s="931"/>
      <c r="O34" s="931"/>
      <c r="P34" s="931"/>
      <c r="Q34" s="931"/>
      <c r="R34" s="931"/>
      <c r="S34" s="931"/>
      <c r="T34" s="931"/>
      <c r="U34" s="931"/>
      <c r="V34" s="931"/>
      <c r="W34" s="931"/>
      <c r="X34" s="931"/>
      <c r="Y34" s="931"/>
      <c r="Z34" s="931"/>
      <c r="AA34" s="931"/>
      <c r="AB34" s="931"/>
      <c r="AC34" s="931"/>
      <c r="AD34" s="931"/>
      <c r="AE34" s="931"/>
      <c r="AF34" s="931"/>
      <c r="AG34" s="931"/>
      <c r="AH34" s="931"/>
      <c r="AI34" s="931"/>
      <c r="AJ34" s="931"/>
      <c r="AK34" s="931"/>
      <c r="AL34" s="931"/>
      <c r="AM34" s="931"/>
      <c r="AN34" s="931"/>
      <c r="AO34" s="931"/>
      <c r="AP34" s="931"/>
      <c r="AQ34" s="931"/>
      <c r="AR34" s="931"/>
      <c r="AS34" s="931"/>
      <c r="AT34" s="931"/>
      <c r="AU34" s="931"/>
      <c r="AV34" s="931"/>
      <c r="AW34" s="931"/>
      <c r="AX34" s="931"/>
      <c r="AY34" s="931"/>
      <c r="AZ34" s="931"/>
      <c r="BA34" s="931"/>
      <c r="BB34" s="931"/>
      <c r="BC34" s="931"/>
      <c r="BD34" s="931"/>
      <c r="BE34" s="931"/>
      <c r="BF34" s="931"/>
      <c r="BG34" s="931"/>
      <c r="BH34" s="931"/>
      <c r="BI34" s="931"/>
      <c r="BJ34" s="931"/>
    </row>
    <row r="35" spans="1:62">
      <c r="A35" s="931"/>
      <c r="B35" s="931"/>
      <c r="C35" s="931"/>
      <c r="D35" s="931"/>
      <c r="E35" s="1125"/>
      <c r="F35" s="931"/>
      <c r="G35" s="931"/>
      <c r="H35" s="931"/>
      <c r="I35" s="931"/>
      <c r="J35" s="931"/>
      <c r="K35" s="931"/>
      <c r="L35" s="931"/>
      <c r="M35" s="931"/>
      <c r="N35" s="931"/>
      <c r="O35" s="931"/>
      <c r="P35" s="931"/>
      <c r="Q35" s="931"/>
      <c r="R35" s="931"/>
      <c r="S35" s="931"/>
      <c r="T35" s="931"/>
      <c r="U35" s="931"/>
      <c r="V35" s="931"/>
      <c r="W35" s="931"/>
      <c r="X35" s="931"/>
      <c r="Y35" s="931"/>
      <c r="Z35" s="931"/>
      <c r="AA35" s="931"/>
      <c r="AB35" s="931"/>
      <c r="AC35" s="931"/>
      <c r="AD35" s="931"/>
      <c r="AE35" s="931"/>
      <c r="AF35" s="931"/>
      <c r="AG35" s="931"/>
      <c r="AH35" s="931"/>
      <c r="AI35" s="931"/>
      <c r="AJ35" s="931"/>
      <c r="AK35" s="931"/>
      <c r="AL35" s="931"/>
      <c r="AM35" s="931"/>
      <c r="AN35" s="931"/>
      <c r="AO35" s="931"/>
      <c r="AP35" s="931"/>
      <c r="AQ35" s="931"/>
      <c r="AR35" s="931"/>
      <c r="AS35" s="931"/>
      <c r="AT35" s="931"/>
      <c r="AU35" s="931"/>
      <c r="AV35" s="931"/>
      <c r="AW35" s="931"/>
      <c r="AX35" s="931"/>
      <c r="AY35" s="931"/>
      <c r="AZ35" s="931"/>
      <c r="BA35" s="931"/>
      <c r="BB35" s="931"/>
      <c r="BC35" s="931"/>
      <c r="BD35" s="931"/>
      <c r="BE35" s="931"/>
      <c r="BF35" s="931"/>
      <c r="BG35" s="931"/>
      <c r="BH35" s="931"/>
      <c r="BI35" s="931"/>
      <c r="BJ35" s="931"/>
    </row>
    <row r="36" spans="1:62">
      <c r="A36" s="931"/>
      <c r="B36" s="931"/>
      <c r="C36" s="931"/>
      <c r="D36" s="931"/>
      <c r="E36" s="1125"/>
      <c r="F36" s="931"/>
      <c r="G36" s="931"/>
      <c r="H36" s="931"/>
      <c r="I36" s="931"/>
      <c r="J36" s="931"/>
      <c r="K36" s="931"/>
      <c r="L36" s="931"/>
      <c r="M36" s="931"/>
      <c r="N36" s="931"/>
      <c r="O36" s="931"/>
      <c r="P36" s="931"/>
      <c r="Q36" s="931"/>
      <c r="R36" s="931"/>
      <c r="S36" s="931"/>
      <c r="T36" s="931"/>
      <c r="U36" s="931"/>
      <c r="V36" s="931"/>
      <c r="W36" s="931"/>
      <c r="X36" s="931"/>
      <c r="Y36" s="931"/>
      <c r="Z36" s="931"/>
      <c r="AA36" s="931"/>
      <c r="AB36" s="931"/>
      <c r="AC36" s="931"/>
      <c r="AD36" s="931"/>
      <c r="AE36" s="931"/>
      <c r="AF36" s="931"/>
      <c r="AG36" s="931"/>
      <c r="AH36" s="931"/>
      <c r="AI36" s="931"/>
      <c r="AJ36" s="931"/>
      <c r="AK36" s="931"/>
      <c r="AL36" s="931"/>
      <c r="AM36" s="931"/>
      <c r="AN36" s="931"/>
      <c r="AO36" s="931"/>
      <c r="AP36" s="931"/>
      <c r="AQ36" s="931"/>
      <c r="AR36" s="931"/>
      <c r="AS36" s="931"/>
      <c r="AT36" s="931"/>
      <c r="AU36" s="931"/>
      <c r="AV36" s="931"/>
      <c r="AW36" s="931"/>
      <c r="AX36" s="931"/>
      <c r="AY36" s="931"/>
      <c r="AZ36" s="931"/>
      <c r="BA36" s="931"/>
      <c r="BB36" s="931"/>
      <c r="BC36" s="931"/>
      <c r="BD36" s="931"/>
      <c r="BE36" s="931"/>
      <c r="BF36" s="931"/>
      <c r="BG36" s="931"/>
      <c r="BH36" s="931"/>
      <c r="BI36" s="931"/>
      <c r="BJ36" s="931"/>
    </row>
    <row r="37" spans="1:62">
      <c r="A37" s="931"/>
      <c r="B37" s="931"/>
      <c r="C37" s="931"/>
      <c r="D37" s="931"/>
      <c r="E37" s="1125"/>
      <c r="F37" s="931"/>
      <c r="G37" s="931"/>
      <c r="H37" s="931"/>
      <c r="I37" s="931"/>
      <c r="J37" s="931"/>
      <c r="K37" s="931"/>
      <c r="L37" s="931"/>
      <c r="M37" s="931"/>
      <c r="N37" s="931"/>
      <c r="O37" s="931"/>
      <c r="P37" s="931"/>
      <c r="Q37" s="931"/>
      <c r="R37" s="931"/>
      <c r="S37" s="931"/>
      <c r="T37" s="931"/>
      <c r="U37" s="931"/>
      <c r="V37" s="931"/>
      <c r="W37" s="931"/>
      <c r="X37" s="931"/>
      <c r="Y37" s="931"/>
      <c r="Z37" s="931"/>
      <c r="AA37" s="931"/>
      <c r="AB37" s="931"/>
      <c r="AC37" s="931"/>
      <c r="AD37" s="931"/>
      <c r="AE37" s="931"/>
      <c r="AF37" s="931"/>
      <c r="AG37" s="931"/>
      <c r="AH37" s="931"/>
      <c r="AI37" s="931"/>
      <c r="AJ37" s="931"/>
      <c r="AK37" s="931"/>
      <c r="AL37" s="931"/>
      <c r="AM37" s="931"/>
      <c r="AN37" s="931"/>
      <c r="AO37" s="931"/>
      <c r="AP37" s="931"/>
      <c r="AQ37" s="931"/>
      <c r="AR37" s="931"/>
      <c r="AS37" s="931"/>
      <c r="AT37" s="931"/>
      <c r="AU37" s="931"/>
      <c r="AV37" s="931"/>
      <c r="AW37" s="931"/>
      <c r="AX37" s="931"/>
      <c r="AY37" s="931"/>
      <c r="AZ37" s="931"/>
      <c r="BA37" s="931"/>
      <c r="BB37" s="931"/>
      <c r="BC37" s="931"/>
      <c r="BD37" s="931"/>
      <c r="BE37" s="931"/>
      <c r="BF37" s="931"/>
      <c r="BG37" s="931"/>
      <c r="BH37" s="931"/>
      <c r="BI37" s="931"/>
      <c r="BJ37" s="931"/>
    </row>
    <row r="38" spans="1:62">
      <c r="A38" s="931"/>
      <c r="B38" s="931"/>
      <c r="C38" s="931"/>
      <c r="D38" s="931"/>
      <c r="E38" s="1125"/>
      <c r="F38" s="931"/>
      <c r="G38" s="931"/>
      <c r="H38" s="931"/>
      <c r="I38" s="931"/>
      <c r="J38" s="931"/>
      <c r="K38" s="931"/>
      <c r="L38" s="931"/>
      <c r="M38" s="931"/>
      <c r="N38" s="931"/>
      <c r="O38" s="931"/>
      <c r="P38" s="931"/>
      <c r="Q38" s="931"/>
      <c r="R38" s="931"/>
      <c r="S38" s="931"/>
      <c r="T38" s="931"/>
      <c r="U38" s="931"/>
      <c r="V38" s="931"/>
      <c r="W38" s="931"/>
      <c r="X38" s="931"/>
      <c r="Y38" s="931"/>
      <c r="Z38" s="931"/>
      <c r="AA38" s="931"/>
      <c r="AB38" s="931"/>
      <c r="AC38" s="931"/>
      <c r="AD38" s="931"/>
      <c r="AE38" s="931"/>
      <c r="AF38" s="931"/>
      <c r="AG38" s="931"/>
      <c r="AH38" s="931"/>
      <c r="AI38" s="931"/>
      <c r="AJ38" s="931"/>
      <c r="AK38" s="931"/>
      <c r="AL38" s="931"/>
      <c r="AM38" s="931"/>
      <c r="AN38" s="931"/>
      <c r="AO38" s="931"/>
      <c r="AP38" s="931"/>
      <c r="AQ38" s="931"/>
      <c r="AR38" s="931"/>
      <c r="AS38" s="931"/>
      <c r="AT38" s="931"/>
      <c r="AU38" s="931"/>
      <c r="AV38" s="931"/>
      <c r="AW38" s="931"/>
      <c r="AX38" s="931"/>
      <c r="AY38" s="931"/>
      <c r="AZ38" s="931"/>
      <c r="BA38" s="931"/>
      <c r="BB38" s="931"/>
      <c r="BC38" s="931"/>
      <c r="BD38" s="931"/>
      <c r="BE38" s="931"/>
      <c r="BF38" s="931"/>
      <c r="BG38" s="931"/>
      <c r="BH38" s="931"/>
      <c r="BI38" s="931"/>
      <c r="BJ38" s="931"/>
    </row>
    <row r="39" spans="1:62">
      <c r="A39" s="931"/>
      <c r="B39" s="931"/>
      <c r="C39" s="931"/>
      <c r="D39" s="931"/>
      <c r="E39" s="1125"/>
      <c r="F39" s="931"/>
      <c r="G39" s="931"/>
      <c r="H39" s="931"/>
      <c r="I39" s="931"/>
      <c r="J39" s="931"/>
      <c r="K39" s="931"/>
      <c r="L39" s="931"/>
      <c r="M39" s="931"/>
      <c r="N39" s="931"/>
      <c r="O39" s="931"/>
      <c r="P39" s="931"/>
      <c r="Q39" s="931"/>
      <c r="R39" s="931"/>
      <c r="S39" s="931"/>
      <c r="T39" s="931"/>
      <c r="U39" s="931"/>
      <c r="V39" s="931"/>
      <c r="W39" s="931"/>
      <c r="X39" s="931"/>
      <c r="Y39" s="931"/>
      <c r="Z39" s="931"/>
      <c r="AA39" s="931"/>
      <c r="AB39" s="931"/>
      <c r="AC39" s="931"/>
      <c r="AD39" s="931"/>
      <c r="AE39" s="931"/>
      <c r="AF39" s="931"/>
      <c r="AG39" s="931"/>
      <c r="AH39" s="931"/>
      <c r="AI39" s="931"/>
      <c r="AJ39" s="931"/>
      <c r="AK39" s="931"/>
      <c r="AL39" s="931"/>
      <c r="AM39" s="931"/>
      <c r="AN39" s="931"/>
      <c r="AO39" s="931"/>
      <c r="AP39" s="931"/>
      <c r="AQ39" s="931"/>
      <c r="AR39" s="931"/>
      <c r="AS39" s="931"/>
      <c r="AT39" s="931"/>
      <c r="AU39" s="931"/>
      <c r="AV39" s="931"/>
      <c r="AW39" s="931"/>
      <c r="AX39" s="931"/>
      <c r="AY39" s="931"/>
      <c r="AZ39" s="931"/>
      <c r="BA39" s="931"/>
      <c r="BB39" s="931"/>
      <c r="BC39" s="931"/>
      <c r="BD39" s="931"/>
      <c r="BE39" s="931"/>
      <c r="BF39" s="931"/>
      <c r="BG39" s="931"/>
      <c r="BH39" s="931"/>
      <c r="BI39" s="931"/>
      <c r="BJ39" s="931"/>
    </row>
    <row r="40" spans="1:62">
      <c r="A40" s="931"/>
      <c r="B40" s="931"/>
      <c r="C40" s="931"/>
      <c r="D40" s="931"/>
      <c r="E40" s="1125"/>
      <c r="F40" s="931"/>
      <c r="G40" s="931"/>
      <c r="H40" s="931"/>
      <c r="I40" s="931"/>
      <c r="J40" s="931"/>
      <c r="K40" s="931"/>
      <c r="L40" s="931"/>
      <c r="M40" s="931"/>
      <c r="N40" s="931"/>
      <c r="O40" s="931"/>
      <c r="P40" s="931"/>
      <c r="Q40" s="931"/>
      <c r="R40" s="931"/>
      <c r="S40" s="931"/>
      <c r="T40" s="931"/>
      <c r="U40" s="931"/>
      <c r="V40" s="931"/>
      <c r="W40" s="931"/>
      <c r="X40" s="931"/>
      <c r="Y40" s="931"/>
      <c r="Z40" s="931"/>
      <c r="AA40" s="931"/>
      <c r="AB40" s="931"/>
      <c r="AC40" s="931"/>
      <c r="AD40" s="931"/>
      <c r="AE40" s="931"/>
      <c r="AF40" s="931"/>
      <c r="AG40" s="931"/>
      <c r="AH40" s="931"/>
      <c r="AI40" s="931"/>
      <c r="AJ40" s="931"/>
      <c r="AK40" s="931"/>
      <c r="AL40" s="931"/>
      <c r="AM40" s="931"/>
      <c r="AN40" s="931"/>
      <c r="AO40" s="931"/>
      <c r="AP40" s="931"/>
      <c r="AQ40" s="931"/>
      <c r="AR40" s="931"/>
      <c r="AS40" s="931"/>
      <c r="AT40" s="931"/>
      <c r="AU40" s="931"/>
      <c r="AV40" s="931"/>
      <c r="AW40" s="931"/>
      <c r="AX40" s="931"/>
      <c r="AY40" s="931"/>
      <c r="AZ40" s="931"/>
      <c r="BA40" s="931"/>
      <c r="BB40" s="931"/>
      <c r="BC40" s="931"/>
      <c r="BD40" s="931"/>
      <c r="BE40" s="931"/>
      <c r="BF40" s="931"/>
      <c r="BG40" s="931"/>
      <c r="BH40" s="931"/>
      <c r="BI40" s="931"/>
      <c r="BJ40" s="931"/>
    </row>
    <row r="41" spans="1:62">
      <c r="A41" s="931"/>
      <c r="B41" s="931"/>
      <c r="C41" s="931"/>
      <c r="D41" s="931"/>
      <c r="E41" s="1125"/>
      <c r="F41" s="931"/>
      <c r="G41" s="931"/>
      <c r="H41" s="931"/>
      <c r="I41" s="931"/>
      <c r="J41" s="931"/>
      <c r="K41" s="931"/>
      <c r="L41" s="931"/>
      <c r="M41" s="931"/>
      <c r="N41" s="931"/>
      <c r="O41" s="931"/>
      <c r="P41" s="931"/>
      <c r="Q41" s="931"/>
      <c r="R41" s="931"/>
      <c r="S41" s="931"/>
      <c r="T41" s="931"/>
      <c r="U41" s="931"/>
      <c r="V41" s="931"/>
      <c r="W41" s="931"/>
      <c r="X41" s="931"/>
      <c r="Y41" s="931"/>
      <c r="Z41" s="931"/>
      <c r="AA41" s="931"/>
      <c r="AB41" s="931"/>
      <c r="AC41" s="931"/>
      <c r="AD41" s="931"/>
      <c r="AE41" s="931"/>
      <c r="AF41" s="931"/>
      <c r="AG41" s="931"/>
      <c r="AH41" s="931"/>
      <c r="AI41" s="931"/>
      <c r="AJ41" s="931"/>
      <c r="AK41" s="931"/>
      <c r="AL41" s="931"/>
      <c r="AM41" s="931"/>
      <c r="AN41" s="931"/>
      <c r="AO41" s="931"/>
      <c r="AP41" s="931"/>
      <c r="AQ41" s="931"/>
      <c r="AR41" s="931"/>
      <c r="AS41" s="931"/>
      <c r="AT41" s="931"/>
      <c r="AU41" s="931"/>
      <c r="AV41" s="931"/>
      <c r="AW41" s="931"/>
      <c r="AX41" s="931"/>
      <c r="AY41" s="931"/>
      <c r="AZ41" s="931"/>
      <c r="BA41" s="931"/>
      <c r="BB41" s="931"/>
      <c r="BC41" s="931"/>
      <c r="BD41" s="931"/>
      <c r="BE41" s="931"/>
      <c r="BF41" s="931"/>
      <c r="BG41" s="931"/>
      <c r="BH41" s="931"/>
      <c r="BI41" s="931"/>
      <c r="BJ41" s="931"/>
    </row>
    <row r="42" spans="1:62">
      <c r="A42" s="931"/>
      <c r="B42" s="931"/>
      <c r="C42" s="931"/>
      <c r="D42" s="931"/>
      <c r="E42" s="1125"/>
      <c r="F42" s="931"/>
      <c r="G42" s="931"/>
      <c r="H42" s="931"/>
      <c r="I42" s="931"/>
      <c r="J42" s="931"/>
      <c r="K42" s="931"/>
      <c r="L42" s="931"/>
      <c r="M42" s="931"/>
      <c r="N42" s="931"/>
      <c r="O42" s="931"/>
      <c r="P42" s="931"/>
      <c r="Q42" s="931"/>
      <c r="R42" s="931"/>
      <c r="S42" s="931"/>
      <c r="T42" s="931"/>
      <c r="U42" s="931"/>
      <c r="V42" s="931"/>
      <c r="W42" s="931"/>
      <c r="X42" s="931"/>
      <c r="Y42" s="931"/>
      <c r="Z42" s="931"/>
      <c r="AA42" s="931"/>
      <c r="AB42" s="931"/>
      <c r="AC42" s="931"/>
      <c r="AD42" s="931"/>
      <c r="AE42" s="931"/>
      <c r="AF42" s="931"/>
      <c r="AG42" s="931"/>
      <c r="AH42" s="931"/>
      <c r="AI42" s="931"/>
      <c r="AJ42" s="931"/>
      <c r="AK42" s="931"/>
      <c r="AL42" s="931"/>
      <c r="AM42" s="931"/>
      <c r="AN42" s="931"/>
      <c r="AO42" s="931"/>
      <c r="AP42" s="931"/>
      <c r="AQ42" s="931"/>
      <c r="AR42" s="931"/>
      <c r="AS42" s="931"/>
      <c r="AT42" s="931"/>
      <c r="AU42" s="931"/>
      <c r="AV42" s="931"/>
      <c r="AW42" s="931"/>
      <c r="AX42" s="931"/>
      <c r="AY42" s="931"/>
      <c r="AZ42" s="931"/>
      <c r="BA42" s="931"/>
      <c r="BB42" s="931"/>
      <c r="BC42" s="931"/>
      <c r="BD42" s="931"/>
      <c r="BE42" s="931"/>
      <c r="BF42" s="931"/>
      <c r="BG42" s="931"/>
      <c r="BH42" s="931"/>
      <c r="BI42" s="931"/>
      <c r="BJ42" s="931"/>
    </row>
    <row r="43" spans="1:62">
      <c r="A43" s="931"/>
      <c r="B43" s="931"/>
      <c r="C43" s="931"/>
      <c r="D43" s="931"/>
      <c r="E43" s="1125"/>
      <c r="F43" s="931"/>
      <c r="G43" s="931"/>
      <c r="H43" s="931"/>
      <c r="I43" s="931"/>
      <c r="J43" s="931"/>
      <c r="K43" s="931"/>
      <c r="L43" s="931"/>
      <c r="M43" s="931"/>
      <c r="N43" s="931"/>
      <c r="O43" s="931"/>
      <c r="P43" s="931"/>
      <c r="Q43" s="931"/>
      <c r="R43" s="931"/>
      <c r="S43" s="931"/>
      <c r="T43" s="931"/>
      <c r="U43" s="931"/>
      <c r="V43" s="931"/>
      <c r="W43" s="931"/>
      <c r="X43" s="931"/>
      <c r="Y43" s="931"/>
      <c r="Z43" s="931"/>
      <c r="AA43" s="931"/>
      <c r="AB43" s="931"/>
      <c r="AC43" s="931"/>
      <c r="AD43" s="931"/>
      <c r="AE43" s="931"/>
      <c r="AF43" s="931"/>
      <c r="AG43" s="931"/>
      <c r="AH43" s="931"/>
      <c r="AI43" s="931"/>
      <c r="AJ43" s="931"/>
      <c r="AK43" s="931"/>
      <c r="AL43" s="931"/>
      <c r="AM43" s="931"/>
      <c r="AN43" s="931"/>
      <c r="AO43" s="931"/>
      <c r="AP43" s="931"/>
      <c r="AQ43" s="931"/>
      <c r="AR43" s="931"/>
      <c r="AS43" s="931"/>
      <c r="AT43" s="931"/>
      <c r="AU43" s="931"/>
      <c r="AV43" s="931"/>
      <c r="AW43" s="931"/>
      <c r="AX43" s="931"/>
      <c r="AY43" s="931"/>
      <c r="AZ43" s="931"/>
      <c r="BA43" s="931"/>
      <c r="BB43" s="931"/>
      <c r="BC43" s="931"/>
      <c r="BD43" s="931"/>
      <c r="BE43" s="931"/>
      <c r="BF43" s="931"/>
      <c r="BG43" s="931"/>
      <c r="BH43" s="931"/>
      <c r="BI43" s="931"/>
      <c r="BJ43" s="931"/>
    </row>
    <row r="44" spans="1:62">
      <c r="A44" s="931"/>
      <c r="B44" s="931"/>
      <c r="C44" s="931"/>
      <c r="D44" s="931"/>
      <c r="E44" s="1125"/>
      <c r="F44" s="931"/>
      <c r="G44" s="931"/>
      <c r="H44" s="931"/>
      <c r="I44" s="931"/>
      <c r="J44" s="931"/>
      <c r="K44" s="931"/>
      <c r="L44" s="931"/>
      <c r="M44" s="931"/>
      <c r="N44" s="931"/>
      <c r="O44" s="931"/>
      <c r="P44" s="931"/>
      <c r="Q44" s="931"/>
      <c r="R44" s="931"/>
      <c r="S44" s="931"/>
      <c r="T44" s="931"/>
      <c r="U44" s="931"/>
      <c r="V44" s="931"/>
      <c r="W44" s="931"/>
      <c r="X44" s="931"/>
      <c r="Y44" s="931"/>
      <c r="Z44" s="931"/>
      <c r="AA44" s="931"/>
      <c r="AB44" s="931"/>
      <c r="AC44" s="931"/>
      <c r="AD44" s="931"/>
      <c r="AE44" s="931"/>
      <c r="AF44" s="931"/>
      <c r="AG44" s="931"/>
      <c r="AH44" s="931"/>
      <c r="AI44" s="931"/>
      <c r="AJ44" s="931"/>
      <c r="AK44" s="931"/>
      <c r="AL44" s="931"/>
      <c r="AM44" s="931"/>
      <c r="AN44" s="931"/>
      <c r="AO44" s="931"/>
      <c r="AP44" s="931"/>
      <c r="AQ44" s="931"/>
      <c r="AR44" s="931"/>
      <c r="AS44" s="931"/>
      <c r="AT44" s="931"/>
      <c r="AU44" s="931"/>
      <c r="AV44" s="931"/>
      <c r="AW44" s="931"/>
      <c r="AX44" s="931"/>
      <c r="AY44" s="931"/>
      <c r="AZ44" s="931"/>
      <c r="BA44" s="931"/>
      <c r="BB44" s="931"/>
      <c r="BC44" s="931"/>
      <c r="BD44" s="931"/>
      <c r="BE44" s="931"/>
      <c r="BF44" s="931"/>
      <c r="BG44" s="931"/>
      <c r="BH44" s="931"/>
      <c r="BI44" s="931"/>
      <c r="BJ44" s="931"/>
    </row>
    <row r="45" spans="1:62">
      <c r="A45" s="931"/>
      <c r="B45" s="931"/>
      <c r="C45" s="931"/>
      <c r="D45" s="931"/>
      <c r="E45" s="1125"/>
      <c r="F45" s="931"/>
      <c r="G45" s="931"/>
      <c r="H45" s="931"/>
      <c r="I45" s="931"/>
      <c r="J45" s="931"/>
      <c r="K45" s="931"/>
      <c r="L45" s="931"/>
      <c r="M45" s="931"/>
      <c r="N45" s="931"/>
      <c r="O45" s="931"/>
      <c r="P45" s="931"/>
      <c r="Q45" s="931"/>
      <c r="R45" s="931"/>
      <c r="S45" s="931"/>
      <c r="T45" s="931"/>
      <c r="U45" s="931"/>
      <c r="V45" s="931"/>
      <c r="W45" s="931"/>
      <c r="X45" s="931"/>
      <c r="Y45" s="931"/>
      <c r="Z45" s="931"/>
      <c r="AA45" s="931"/>
      <c r="AB45" s="931"/>
      <c r="AC45" s="931"/>
      <c r="AD45" s="931"/>
      <c r="AE45" s="931"/>
      <c r="AF45" s="931"/>
      <c r="AG45" s="931"/>
      <c r="AH45" s="931"/>
      <c r="AI45" s="931"/>
      <c r="AJ45" s="931"/>
      <c r="AK45" s="931"/>
      <c r="AL45" s="931"/>
      <c r="AM45" s="931"/>
      <c r="AN45" s="931"/>
      <c r="AO45" s="931"/>
      <c r="AP45" s="931"/>
      <c r="AQ45" s="931"/>
      <c r="AR45" s="931"/>
      <c r="AS45" s="931"/>
      <c r="AT45" s="931"/>
      <c r="AU45" s="931"/>
      <c r="AV45" s="931"/>
      <c r="AW45" s="931"/>
      <c r="AX45" s="931"/>
      <c r="AY45" s="931"/>
      <c r="AZ45" s="931"/>
      <c r="BA45" s="931"/>
      <c r="BB45" s="931"/>
      <c r="BC45" s="931"/>
      <c r="BD45" s="931"/>
      <c r="BE45" s="931"/>
      <c r="BF45" s="931"/>
      <c r="BG45" s="931"/>
      <c r="BH45" s="931"/>
      <c r="BI45" s="931"/>
      <c r="BJ45" s="931"/>
    </row>
    <row r="46" spans="1:62">
      <c r="A46" s="931"/>
      <c r="B46" s="931"/>
      <c r="C46" s="931"/>
      <c r="D46" s="931"/>
      <c r="E46" s="1125"/>
      <c r="F46" s="931"/>
      <c r="G46" s="931"/>
      <c r="H46" s="931"/>
      <c r="I46" s="931"/>
      <c r="J46" s="931"/>
      <c r="K46" s="931"/>
      <c r="L46" s="931"/>
      <c r="M46" s="931"/>
      <c r="N46" s="931"/>
      <c r="O46" s="931"/>
      <c r="P46" s="931"/>
      <c r="Q46" s="931"/>
      <c r="R46" s="931"/>
      <c r="S46" s="931"/>
      <c r="T46" s="931"/>
      <c r="U46" s="931"/>
      <c r="V46" s="931"/>
      <c r="W46" s="931"/>
      <c r="X46" s="931"/>
      <c r="Y46" s="931"/>
      <c r="Z46" s="931"/>
      <c r="AA46" s="931"/>
      <c r="AB46" s="931"/>
      <c r="AC46" s="931"/>
      <c r="AD46" s="931"/>
      <c r="AE46" s="931"/>
      <c r="AF46" s="931"/>
      <c r="AG46" s="931"/>
      <c r="AH46" s="931"/>
      <c r="AI46" s="931"/>
      <c r="AJ46" s="931"/>
      <c r="AK46" s="931"/>
      <c r="AL46" s="931"/>
      <c r="AM46" s="931"/>
      <c r="AN46" s="931"/>
      <c r="AO46" s="931"/>
      <c r="AP46" s="931"/>
      <c r="AQ46" s="931"/>
      <c r="AR46" s="931"/>
      <c r="AS46" s="931"/>
      <c r="AT46" s="931"/>
      <c r="AU46" s="931"/>
      <c r="AV46" s="931"/>
      <c r="AW46" s="931"/>
      <c r="AX46" s="931"/>
      <c r="AY46" s="931"/>
      <c r="AZ46" s="931"/>
      <c r="BA46" s="931"/>
      <c r="BB46" s="931"/>
      <c r="BC46" s="931"/>
      <c r="BD46" s="931"/>
      <c r="BE46" s="931"/>
      <c r="BF46" s="931"/>
      <c r="BG46" s="931"/>
      <c r="BH46" s="931"/>
      <c r="BI46" s="931"/>
      <c r="BJ46" s="931"/>
    </row>
    <row r="47" spans="1:62">
      <c r="A47" s="931"/>
      <c r="B47" s="931"/>
      <c r="C47" s="931"/>
      <c r="D47" s="931"/>
      <c r="E47" s="1125"/>
      <c r="F47" s="931"/>
      <c r="G47" s="931"/>
      <c r="H47" s="931"/>
      <c r="I47" s="931"/>
      <c r="J47" s="931"/>
      <c r="K47" s="931"/>
      <c r="L47" s="931"/>
      <c r="M47" s="931"/>
      <c r="N47" s="931"/>
      <c r="O47" s="931"/>
      <c r="P47" s="931"/>
      <c r="Q47" s="931"/>
      <c r="R47" s="931"/>
      <c r="S47" s="931"/>
      <c r="T47" s="931"/>
      <c r="U47" s="931"/>
      <c r="V47" s="931"/>
      <c r="W47" s="931"/>
      <c r="X47" s="931"/>
      <c r="Y47" s="931"/>
      <c r="Z47" s="931"/>
      <c r="AA47" s="931"/>
      <c r="AB47" s="931"/>
      <c r="AC47" s="931"/>
      <c r="AD47" s="931"/>
      <c r="AE47" s="931"/>
      <c r="AF47" s="931"/>
      <c r="AG47" s="931"/>
      <c r="AH47" s="931"/>
      <c r="AI47" s="931"/>
      <c r="AJ47" s="931"/>
      <c r="AK47" s="931"/>
      <c r="AL47" s="931"/>
      <c r="AM47" s="931"/>
      <c r="AN47" s="931"/>
      <c r="AO47" s="931"/>
      <c r="AP47" s="931"/>
      <c r="AQ47" s="931"/>
      <c r="AR47" s="931"/>
      <c r="AS47" s="931"/>
      <c r="AT47" s="931"/>
      <c r="AU47" s="931"/>
      <c r="AV47" s="931"/>
      <c r="AW47" s="931"/>
      <c r="AX47" s="931"/>
      <c r="AY47" s="931"/>
      <c r="AZ47" s="931"/>
      <c r="BA47" s="931"/>
      <c r="BB47" s="931"/>
      <c r="BC47" s="931"/>
      <c r="BD47" s="931"/>
      <c r="BE47" s="931"/>
      <c r="BF47" s="931"/>
      <c r="BG47" s="931"/>
      <c r="BH47" s="931"/>
      <c r="BI47" s="931"/>
      <c r="BJ47" s="931"/>
    </row>
    <row r="48" spans="1:62">
      <c r="A48" s="931"/>
      <c r="B48" s="931"/>
      <c r="C48" s="931"/>
      <c r="D48" s="931"/>
      <c r="E48" s="1125"/>
      <c r="F48" s="931"/>
      <c r="G48" s="931"/>
      <c r="H48" s="931"/>
      <c r="I48" s="931"/>
      <c r="J48" s="931"/>
      <c r="K48" s="931"/>
      <c r="L48" s="931"/>
      <c r="M48" s="931"/>
      <c r="N48" s="931"/>
      <c r="O48" s="931"/>
      <c r="P48" s="931"/>
      <c r="Q48" s="931"/>
      <c r="R48" s="931"/>
      <c r="S48" s="931"/>
      <c r="T48" s="931"/>
      <c r="U48" s="931"/>
      <c r="V48" s="931"/>
      <c r="W48" s="931"/>
      <c r="X48" s="931"/>
      <c r="Y48" s="931"/>
      <c r="Z48" s="931"/>
      <c r="AA48" s="931"/>
      <c r="AB48" s="931"/>
      <c r="AC48" s="931"/>
      <c r="AD48" s="931"/>
      <c r="AE48" s="931"/>
      <c r="AF48" s="931"/>
      <c r="AG48" s="931"/>
      <c r="AH48" s="931"/>
      <c r="AI48" s="931"/>
      <c r="AJ48" s="931"/>
      <c r="AK48" s="931"/>
      <c r="AL48" s="931"/>
      <c r="AM48" s="931"/>
      <c r="AN48" s="931"/>
      <c r="AO48" s="931"/>
      <c r="AP48" s="931"/>
      <c r="AQ48" s="931"/>
      <c r="AR48" s="931"/>
      <c r="AS48" s="931"/>
      <c r="AT48" s="931"/>
      <c r="AU48" s="931"/>
      <c r="AV48" s="931"/>
      <c r="AW48" s="931"/>
      <c r="AX48" s="931"/>
      <c r="AY48" s="931"/>
      <c r="AZ48" s="931"/>
      <c r="BA48" s="931"/>
      <c r="BB48" s="931"/>
      <c r="BC48" s="931"/>
      <c r="BD48" s="931"/>
      <c r="BE48" s="931"/>
      <c r="BF48" s="931"/>
      <c r="BG48" s="931"/>
      <c r="BH48" s="931"/>
      <c r="BI48" s="931"/>
      <c r="BJ48" s="931"/>
    </row>
    <row r="49" spans="1:62">
      <c r="A49" s="931"/>
      <c r="B49" s="931"/>
      <c r="C49" s="931"/>
      <c r="D49" s="931"/>
      <c r="E49" s="1125"/>
      <c r="F49" s="931"/>
      <c r="G49" s="931"/>
      <c r="H49" s="931"/>
      <c r="I49" s="931"/>
      <c r="J49" s="931"/>
      <c r="K49" s="931"/>
      <c r="L49" s="931"/>
      <c r="M49" s="931"/>
      <c r="N49" s="931"/>
      <c r="O49" s="931"/>
      <c r="P49" s="931"/>
      <c r="Q49" s="931"/>
      <c r="R49" s="931"/>
      <c r="S49" s="931"/>
      <c r="T49" s="931"/>
      <c r="U49" s="931"/>
      <c r="V49" s="931"/>
      <c r="W49" s="931"/>
      <c r="X49" s="931"/>
      <c r="Y49" s="931"/>
      <c r="Z49" s="931"/>
      <c r="AA49" s="931"/>
      <c r="AB49" s="931"/>
      <c r="AC49" s="931"/>
      <c r="AD49" s="931"/>
      <c r="AE49" s="931"/>
      <c r="AF49" s="931"/>
      <c r="AG49" s="931"/>
      <c r="AH49" s="931"/>
      <c r="AI49" s="931"/>
      <c r="AJ49" s="931"/>
      <c r="AK49" s="931"/>
      <c r="AL49" s="931"/>
      <c r="AM49" s="931"/>
      <c r="AN49" s="931"/>
      <c r="AO49" s="931"/>
      <c r="AP49" s="931"/>
      <c r="AQ49" s="931"/>
      <c r="AR49" s="931"/>
      <c r="AS49" s="931"/>
      <c r="AT49" s="931"/>
      <c r="AU49" s="931"/>
      <c r="AV49" s="931"/>
      <c r="AW49" s="931"/>
      <c r="AX49" s="931"/>
      <c r="AY49" s="931"/>
      <c r="AZ49" s="931"/>
      <c r="BA49" s="931"/>
      <c r="BB49" s="931"/>
      <c r="BC49" s="931"/>
      <c r="BD49" s="931"/>
      <c r="BE49" s="931"/>
      <c r="BF49" s="931"/>
      <c r="BG49" s="931"/>
      <c r="BH49" s="931"/>
      <c r="BI49" s="931"/>
      <c r="BJ49" s="931"/>
    </row>
    <row r="50" spans="1:62">
      <c r="A50" s="931"/>
      <c r="B50" s="931"/>
      <c r="C50" s="931"/>
      <c r="D50" s="931"/>
      <c r="E50" s="1125"/>
      <c r="F50" s="931"/>
      <c r="G50" s="931"/>
      <c r="H50" s="931"/>
      <c r="I50" s="931"/>
      <c r="J50" s="931"/>
      <c r="K50" s="931"/>
      <c r="L50" s="931"/>
      <c r="M50" s="931"/>
      <c r="N50" s="931"/>
      <c r="O50" s="931"/>
      <c r="P50" s="931"/>
      <c r="Q50" s="931"/>
      <c r="R50" s="931"/>
      <c r="S50" s="931"/>
      <c r="T50" s="931"/>
      <c r="U50" s="931"/>
      <c r="V50" s="931"/>
      <c r="W50" s="931"/>
      <c r="X50" s="931"/>
      <c r="Y50" s="931"/>
      <c r="Z50" s="931"/>
      <c r="AA50" s="931"/>
      <c r="AB50" s="931"/>
      <c r="AC50" s="931"/>
      <c r="AD50" s="931"/>
      <c r="AE50" s="931"/>
      <c r="AF50" s="931"/>
      <c r="AG50" s="931"/>
      <c r="AH50" s="931"/>
      <c r="AI50" s="931"/>
      <c r="AJ50" s="931"/>
      <c r="AK50" s="931"/>
      <c r="AL50" s="931"/>
      <c r="AM50" s="931"/>
      <c r="AN50" s="931"/>
      <c r="AO50" s="931"/>
      <c r="AP50" s="931"/>
      <c r="AQ50" s="931"/>
      <c r="AR50" s="931"/>
      <c r="AS50" s="931"/>
      <c r="AT50" s="931"/>
      <c r="AU50" s="931"/>
      <c r="AV50" s="931"/>
      <c r="AW50" s="931"/>
      <c r="AX50" s="931"/>
      <c r="AY50" s="931"/>
      <c r="AZ50" s="931"/>
      <c r="BA50" s="931"/>
      <c r="BB50" s="931"/>
      <c r="BC50" s="931"/>
      <c r="BD50" s="931"/>
      <c r="BE50" s="931"/>
      <c r="BF50" s="931"/>
      <c r="BG50" s="931"/>
      <c r="BH50" s="931"/>
      <c r="BI50" s="931"/>
      <c r="BJ50" s="931"/>
    </row>
    <row r="51" spans="1:62">
      <c r="A51" s="931"/>
      <c r="B51" s="931"/>
      <c r="C51" s="931"/>
      <c r="D51" s="931"/>
      <c r="E51" s="1125"/>
      <c r="F51" s="931"/>
      <c r="G51" s="931"/>
      <c r="H51" s="931"/>
      <c r="I51" s="931"/>
      <c r="J51" s="931"/>
      <c r="K51" s="931"/>
      <c r="L51" s="931"/>
      <c r="M51" s="931"/>
      <c r="N51" s="931"/>
      <c r="O51" s="931"/>
      <c r="P51" s="931"/>
      <c r="Q51" s="931"/>
      <c r="R51" s="931"/>
      <c r="S51" s="931"/>
      <c r="T51" s="931"/>
      <c r="U51" s="931"/>
      <c r="V51" s="931"/>
      <c r="W51" s="931"/>
      <c r="X51" s="931"/>
      <c r="Y51" s="931"/>
      <c r="Z51" s="931"/>
      <c r="AA51" s="931"/>
      <c r="AB51" s="931"/>
      <c r="AC51" s="931"/>
      <c r="AD51" s="931"/>
      <c r="AE51" s="931"/>
      <c r="AF51" s="931"/>
      <c r="AG51" s="931"/>
      <c r="AH51" s="931"/>
      <c r="AI51" s="931"/>
      <c r="AJ51" s="931"/>
      <c r="AK51" s="931"/>
      <c r="AL51" s="931"/>
      <c r="AM51" s="931"/>
      <c r="AN51" s="931"/>
      <c r="AO51" s="931"/>
      <c r="AP51" s="931"/>
      <c r="AQ51" s="931"/>
      <c r="AR51" s="931"/>
      <c r="AS51" s="931"/>
      <c r="AT51" s="931"/>
      <c r="AU51" s="931"/>
      <c r="AV51" s="931"/>
      <c r="AW51" s="931"/>
      <c r="AX51" s="931"/>
      <c r="AY51" s="931"/>
      <c r="AZ51" s="931"/>
      <c r="BA51" s="931"/>
      <c r="BB51" s="931"/>
      <c r="BC51" s="931"/>
      <c r="BD51" s="931"/>
      <c r="BE51" s="931"/>
      <c r="BF51" s="931"/>
      <c r="BG51" s="931"/>
      <c r="BH51" s="931"/>
      <c r="BI51" s="931"/>
      <c r="BJ51" s="931"/>
    </row>
    <row r="52" spans="1:62">
      <c r="A52" s="931"/>
      <c r="B52" s="931"/>
      <c r="C52" s="931"/>
      <c r="D52" s="931"/>
      <c r="E52" s="1125"/>
      <c r="F52" s="931"/>
      <c r="G52" s="931"/>
      <c r="H52" s="931"/>
      <c r="I52" s="931"/>
      <c r="J52" s="931"/>
      <c r="K52" s="931"/>
      <c r="L52" s="931"/>
      <c r="M52" s="931"/>
      <c r="N52" s="931"/>
      <c r="O52" s="931"/>
      <c r="P52" s="931"/>
      <c r="Q52" s="931"/>
      <c r="R52" s="931"/>
      <c r="S52" s="931"/>
      <c r="T52" s="931"/>
      <c r="U52" s="931"/>
      <c r="V52" s="931"/>
      <c r="W52" s="931"/>
      <c r="X52" s="931"/>
      <c r="Y52" s="931"/>
      <c r="Z52" s="931"/>
      <c r="AA52" s="931"/>
      <c r="AB52" s="931"/>
      <c r="AC52" s="931"/>
      <c r="AD52" s="931"/>
      <c r="AE52" s="931"/>
      <c r="AF52" s="931"/>
      <c r="AG52" s="931"/>
      <c r="AH52" s="931"/>
      <c r="AI52" s="931"/>
      <c r="AJ52" s="931"/>
      <c r="AK52" s="931"/>
      <c r="AL52" s="931"/>
      <c r="AM52" s="931"/>
      <c r="AN52" s="931"/>
      <c r="AO52" s="931"/>
      <c r="AP52" s="931"/>
      <c r="AQ52" s="931"/>
      <c r="AR52" s="931"/>
      <c r="AS52" s="931"/>
      <c r="AT52" s="931"/>
      <c r="AU52" s="931"/>
      <c r="AV52" s="931"/>
      <c r="AW52" s="931"/>
      <c r="AX52" s="931"/>
      <c r="AY52" s="931"/>
      <c r="AZ52" s="931"/>
      <c r="BA52" s="931"/>
      <c r="BB52" s="931"/>
      <c r="BC52" s="931"/>
      <c r="BD52" s="931"/>
      <c r="BE52" s="931"/>
      <c r="BF52" s="931"/>
      <c r="BG52" s="931"/>
      <c r="BH52" s="931"/>
      <c r="BI52" s="931"/>
      <c r="BJ52" s="931"/>
    </row>
    <row r="53" spans="1:62">
      <c r="A53" s="931"/>
      <c r="B53" s="931"/>
      <c r="C53" s="931"/>
      <c r="D53" s="931"/>
      <c r="E53" s="1125"/>
      <c r="F53" s="931"/>
      <c r="G53" s="931"/>
      <c r="H53" s="931"/>
      <c r="I53" s="931"/>
      <c r="J53" s="931"/>
      <c r="K53" s="931"/>
      <c r="L53" s="931"/>
      <c r="M53" s="931"/>
      <c r="N53" s="931"/>
      <c r="O53" s="931"/>
      <c r="P53" s="931"/>
      <c r="Q53" s="931"/>
      <c r="R53" s="931"/>
      <c r="S53" s="931"/>
      <c r="T53" s="931"/>
      <c r="U53" s="931"/>
      <c r="V53" s="931"/>
      <c r="W53" s="931"/>
      <c r="X53" s="931"/>
      <c r="Y53" s="931"/>
      <c r="Z53" s="931"/>
      <c r="AA53" s="931"/>
      <c r="AB53" s="931"/>
      <c r="AC53" s="931"/>
      <c r="AD53" s="931"/>
      <c r="AE53" s="931"/>
      <c r="AF53" s="931"/>
      <c r="AG53" s="931"/>
      <c r="AH53" s="931"/>
      <c r="AI53" s="931"/>
      <c r="AJ53" s="931"/>
      <c r="AK53" s="931"/>
      <c r="AL53" s="931"/>
      <c r="AM53" s="931"/>
      <c r="AN53" s="931"/>
      <c r="AO53" s="931"/>
      <c r="AP53" s="931"/>
      <c r="AQ53" s="931"/>
      <c r="AR53" s="931"/>
      <c r="AS53" s="931"/>
      <c r="AT53" s="931"/>
      <c r="AU53" s="931"/>
      <c r="AV53" s="931"/>
      <c r="AW53" s="931"/>
      <c r="AX53" s="931"/>
      <c r="AY53" s="931"/>
      <c r="AZ53" s="931"/>
      <c r="BA53" s="931"/>
      <c r="BB53" s="931"/>
      <c r="BC53" s="931"/>
      <c r="BD53" s="931"/>
      <c r="BE53" s="931"/>
      <c r="BF53" s="931"/>
      <c r="BG53" s="931"/>
      <c r="BH53" s="931"/>
      <c r="BI53" s="931"/>
      <c r="BJ53" s="931"/>
    </row>
    <row r="54" spans="1:62">
      <c r="A54" s="931"/>
      <c r="B54" s="931"/>
      <c r="C54" s="931"/>
      <c r="D54" s="931"/>
      <c r="E54" s="1125"/>
      <c r="F54" s="931"/>
      <c r="G54" s="931"/>
      <c r="H54" s="931"/>
      <c r="I54" s="931"/>
      <c r="J54" s="931"/>
      <c r="K54" s="931"/>
      <c r="L54" s="931"/>
      <c r="M54" s="931"/>
      <c r="N54" s="931"/>
      <c r="O54" s="931"/>
      <c r="P54" s="931"/>
      <c r="Q54" s="931"/>
      <c r="R54" s="931"/>
      <c r="S54" s="931"/>
      <c r="T54" s="931"/>
      <c r="U54" s="931"/>
      <c r="V54" s="931"/>
      <c r="W54" s="931"/>
      <c r="X54" s="931"/>
      <c r="Y54" s="931"/>
      <c r="Z54" s="931"/>
      <c r="AA54" s="931"/>
      <c r="AB54" s="931"/>
      <c r="AC54" s="931"/>
      <c r="AD54" s="931"/>
      <c r="AE54" s="931"/>
      <c r="AF54" s="931"/>
      <c r="AG54" s="931"/>
      <c r="AH54" s="931"/>
      <c r="AI54" s="931"/>
      <c r="AJ54" s="931"/>
      <c r="AK54" s="931"/>
      <c r="AL54" s="931"/>
      <c r="AM54" s="931"/>
      <c r="AN54" s="931"/>
      <c r="AO54" s="931"/>
      <c r="AP54" s="931"/>
      <c r="AQ54" s="931"/>
      <c r="AR54" s="931"/>
      <c r="AS54" s="931"/>
      <c r="AT54" s="931"/>
      <c r="AU54" s="931"/>
      <c r="AV54" s="931"/>
      <c r="AW54" s="931"/>
      <c r="AX54" s="931"/>
      <c r="AY54" s="931"/>
      <c r="AZ54" s="931"/>
      <c r="BA54" s="931"/>
      <c r="BB54" s="931"/>
      <c r="BC54" s="931"/>
      <c r="BD54" s="931"/>
      <c r="BE54" s="931"/>
      <c r="BF54" s="931"/>
      <c r="BG54" s="931"/>
      <c r="BH54" s="931"/>
      <c r="BI54" s="931"/>
      <c r="BJ54" s="931"/>
    </row>
    <row r="55" spans="1:62">
      <c r="A55" s="931"/>
      <c r="B55" s="931"/>
      <c r="C55" s="931"/>
      <c r="D55" s="931"/>
      <c r="E55" s="1125"/>
      <c r="F55" s="931"/>
      <c r="G55" s="931"/>
      <c r="H55" s="931"/>
      <c r="I55" s="931"/>
      <c r="J55" s="931"/>
      <c r="K55" s="931"/>
      <c r="L55" s="931"/>
      <c r="M55" s="931"/>
      <c r="N55" s="931"/>
      <c r="O55" s="931"/>
      <c r="P55" s="931"/>
      <c r="Q55" s="931"/>
      <c r="R55" s="931"/>
      <c r="S55" s="931"/>
      <c r="T55" s="931"/>
      <c r="U55" s="931"/>
      <c r="V55" s="931"/>
      <c r="W55" s="931"/>
      <c r="X55" s="931"/>
      <c r="Y55" s="931"/>
      <c r="Z55" s="931"/>
      <c r="AA55" s="931"/>
      <c r="AB55" s="931"/>
      <c r="AC55" s="931"/>
      <c r="AD55" s="931"/>
      <c r="AE55" s="931"/>
      <c r="AF55" s="931"/>
      <c r="AG55" s="931"/>
      <c r="AH55" s="931"/>
      <c r="AI55" s="931"/>
      <c r="AJ55" s="931"/>
      <c r="AK55" s="931"/>
      <c r="AL55" s="931"/>
      <c r="AM55" s="931"/>
      <c r="AN55" s="931"/>
      <c r="AO55" s="931"/>
      <c r="AP55" s="931"/>
      <c r="AQ55" s="931"/>
      <c r="AR55" s="931"/>
      <c r="AS55" s="931"/>
      <c r="AT55" s="931"/>
      <c r="AU55" s="931"/>
      <c r="AV55" s="931"/>
      <c r="AW55" s="931"/>
      <c r="AX55" s="931"/>
      <c r="AY55" s="931"/>
      <c r="AZ55" s="931"/>
      <c r="BA55" s="931"/>
      <c r="BB55" s="931"/>
      <c r="BC55" s="931"/>
      <c r="BD55" s="931"/>
      <c r="BE55" s="931"/>
      <c r="BF55" s="931"/>
      <c r="BG55" s="931"/>
      <c r="BH55" s="931"/>
      <c r="BI55" s="931"/>
      <c r="BJ55" s="931"/>
    </row>
    <row r="56" spans="1:62">
      <c r="A56" s="931"/>
      <c r="B56" s="931"/>
      <c r="C56" s="931"/>
      <c r="D56" s="931"/>
      <c r="E56" s="1125"/>
      <c r="F56" s="931"/>
      <c r="G56" s="931"/>
      <c r="H56" s="931"/>
      <c r="I56" s="931"/>
      <c r="J56" s="931"/>
      <c r="K56" s="931"/>
      <c r="L56" s="931"/>
      <c r="M56" s="931"/>
      <c r="N56" s="931"/>
      <c r="O56" s="931"/>
      <c r="P56" s="931"/>
      <c r="Q56" s="931"/>
      <c r="R56" s="931"/>
      <c r="S56" s="931"/>
      <c r="T56" s="931"/>
      <c r="U56" s="931"/>
      <c r="V56" s="931"/>
      <c r="W56" s="931"/>
      <c r="X56" s="931"/>
      <c r="Y56" s="931"/>
      <c r="Z56" s="931"/>
      <c r="AA56" s="931"/>
      <c r="AB56" s="931"/>
      <c r="AC56" s="931"/>
      <c r="AD56" s="931"/>
      <c r="AE56" s="931"/>
      <c r="AF56" s="931"/>
      <c r="AG56" s="931"/>
      <c r="AH56" s="931"/>
      <c r="AI56" s="931"/>
      <c r="AJ56" s="931"/>
      <c r="AK56" s="931"/>
      <c r="AL56" s="931"/>
      <c r="AM56" s="931"/>
      <c r="AN56" s="931"/>
      <c r="AO56" s="931"/>
      <c r="AP56" s="931"/>
      <c r="AQ56" s="931"/>
      <c r="AR56" s="931"/>
      <c r="AS56" s="931"/>
      <c r="AT56" s="931"/>
      <c r="AU56" s="931"/>
      <c r="AV56" s="931"/>
      <c r="AW56" s="931"/>
      <c r="AX56" s="931"/>
      <c r="AY56" s="931"/>
      <c r="AZ56" s="931"/>
      <c r="BA56" s="931"/>
      <c r="BB56" s="931"/>
      <c r="BC56" s="931"/>
      <c r="BD56" s="931"/>
      <c r="BE56" s="931"/>
      <c r="BF56" s="931"/>
      <c r="BG56" s="931"/>
      <c r="BH56" s="931"/>
      <c r="BI56" s="931"/>
      <c r="BJ56" s="931"/>
    </row>
    <row r="57" spans="1:62">
      <c r="A57" s="931"/>
      <c r="B57" s="931"/>
      <c r="C57" s="931"/>
      <c r="D57" s="931"/>
      <c r="E57" s="1125"/>
      <c r="F57" s="931"/>
      <c r="G57" s="931"/>
      <c r="H57" s="931"/>
      <c r="I57" s="931"/>
      <c r="J57" s="931"/>
      <c r="K57" s="931"/>
      <c r="L57" s="931"/>
      <c r="M57" s="931"/>
      <c r="N57" s="931"/>
      <c r="O57" s="931"/>
      <c r="P57" s="931"/>
      <c r="Q57" s="931"/>
      <c r="R57" s="931"/>
      <c r="S57" s="931"/>
      <c r="T57" s="931"/>
      <c r="U57" s="931"/>
      <c r="V57" s="931"/>
      <c r="W57" s="931"/>
      <c r="X57" s="931"/>
      <c r="Y57" s="931"/>
      <c r="Z57" s="931"/>
      <c r="AA57" s="931"/>
      <c r="AB57" s="931"/>
      <c r="AC57" s="931"/>
      <c r="AD57" s="931"/>
      <c r="AE57" s="931"/>
      <c r="AF57" s="931"/>
      <c r="AG57" s="931"/>
      <c r="AH57" s="931"/>
      <c r="AI57" s="931"/>
      <c r="AJ57" s="931"/>
      <c r="AK57" s="931"/>
      <c r="AL57" s="931"/>
      <c r="AM57" s="931"/>
      <c r="AN57" s="931"/>
      <c r="AO57" s="931"/>
      <c r="AP57" s="931"/>
      <c r="AQ57" s="931"/>
      <c r="AR57" s="931"/>
      <c r="AS57" s="931"/>
      <c r="AT57" s="931"/>
      <c r="AU57" s="931"/>
      <c r="AV57" s="931"/>
      <c r="AW57" s="931"/>
      <c r="AX57" s="931"/>
      <c r="AY57" s="931"/>
      <c r="AZ57" s="931"/>
      <c r="BA57" s="931"/>
      <c r="BB57" s="931"/>
      <c r="BC57" s="931"/>
      <c r="BD57" s="931"/>
      <c r="BE57" s="931"/>
      <c r="BF57" s="931"/>
      <c r="BG57" s="931"/>
      <c r="BH57" s="931"/>
      <c r="BI57" s="931"/>
      <c r="BJ57" s="931"/>
    </row>
    <row r="58" spans="1:62">
      <c r="A58" s="931"/>
      <c r="B58" s="931"/>
      <c r="C58" s="931"/>
      <c r="D58" s="931"/>
      <c r="E58" s="1125"/>
      <c r="F58" s="931"/>
      <c r="G58" s="931"/>
      <c r="H58" s="931"/>
      <c r="I58" s="931"/>
      <c r="J58" s="931"/>
      <c r="K58" s="931"/>
      <c r="L58" s="931"/>
      <c r="M58" s="931"/>
      <c r="N58" s="931"/>
      <c r="O58" s="931"/>
      <c r="P58" s="931"/>
      <c r="Q58" s="931"/>
      <c r="R58" s="931"/>
      <c r="S58" s="931"/>
      <c r="T58" s="931"/>
      <c r="U58" s="931"/>
      <c r="V58" s="931"/>
      <c r="W58" s="931"/>
      <c r="X58" s="931"/>
      <c r="Y58" s="931"/>
      <c r="Z58" s="931"/>
      <c r="AA58" s="931"/>
      <c r="AB58" s="931"/>
      <c r="AC58" s="931"/>
      <c r="AD58" s="931"/>
      <c r="AE58" s="931"/>
      <c r="AF58" s="931"/>
      <c r="AG58" s="931"/>
      <c r="AH58" s="931"/>
      <c r="AI58" s="931"/>
      <c r="AJ58" s="931"/>
      <c r="AK58" s="931"/>
      <c r="AL58" s="931"/>
      <c r="AM58" s="931"/>
      <c r="AN58" s="931"/>
      <c r="AO58" s="931"/>
      <c r="AP58" s="931"/>
      <c r="AQ58" s="931"/>
      <c r="AR58" s="931"/>
      <c r="AS58" s="931"/>
      <c r="AT58" s="931"/>
      <c r="AU58" s="931"/>
      <c r="AV58" s="931"/>
      <c r="AW58" s="931"/>
      <c r="AX58" s="931"/>
      <c r="AY58" s="931"/>
      <c r="AZ58" s="931"/>
      <c r="BA58" s="931"/>
      <c r="BB58" s="931"/>
      <c r="BC58" s="931"/>
      <c r="BD58" s="931"/>
      <c r="BE58" s="931"/>
      <c r="BF58" s="931"/>
      <c r="BG58" s="931"/>
      <c r="BH58" s="931"/>
      <c r="BI58" s="931"/>
      <c r="BJ58" s="931"/>
    </row>
    <row r="59" spans="1:62">
      <c r="A59" s="931"/>
      <c r="B59" s="931"/>
      <c r="C59" s="931"/>
      <c r="D59" s="931"/>
      <c r="E59" s="1125"/>
      <c r="F59" s="931"/>
      <c r="G59" s="931"/>
      <c r="H59" s="931"/>
      <c r="I59" s="931"/>
      <c r="J59" s="931"/>
      <c r="K59" s="931"/>
      <c r="L59" s="931"/>
      <c r="M59" s="931"/>
      <c r="N59" s="931"/>
      <c r="O59" s="931"/>
      <c r="P59" s="931"/>
      <c r="Q59" s="931"/>
      <c r="R59" s="931"/>
      <c r="S59" s="931"/>
      <c r="T59" s="931"/>
      <c r="U59" s="931"/>
      <c r="V59" s="931"/>
      <c r="W59" s="931"/>
      <c r="X59" s="931"/>
      <c r="Y59" s="931"/>
      <c r="Z59" s="931"/>
      <c r="AA59" s="931"/>
      <c r="AB59" s="931"/>
      <c r="AC59" s="931"/>
      <c r="AD59" s="931"/>
      <c r="AE59" s="931"/>
      <c r="AF59" s="931"/>
      <c r="AG59" s="931"/>
      <c r="AH59" s="931"/>
      <c r="AI59" s="931"/>
      <c r="AJ59" s="931"/>
      <c r="AK59" s="931"/>
      <c r="AL59" s="931"/>
      <c r="AM59" s="931"/>
      <c r="AN59" s="931"/>
      <c r="AO59" s="931"/>
      <c r="AP59" s="931"/>
      <c r="AQ59" s="931"/>
      <c r="AR59" s="931"/>
      <c r="AS59" s="931"/>
      <c r="AT59" s="931"/>
      <c r="AU59" s="931"/>
      <c r="AV59" s="931"/>
      <c r="AW59" s="931"/>
      <c r="AX59" s="931"/>
      <c r="AY59" s="931"/>
      <c r="AZ59" s="931"/>
      <c r="BA59" s="931"/>
      <c r="BB59" s="931"/>
      <c r="BC59" s="931"/>
      <c r="BD59" s="931"/>
      <c r="BE59" s="931"/>
      <c r="BF59" s="931"/>
      <c r="BG59" s="931"/>
      <c r="BH59" s="931"/>
      <c r="BI59" s="931"/>
      <c r="BJ59" s="931"/>
    </row>
    <row r="60" spans="1:62">
      <c r="A60" s="931"/>
      <c r="B60" s="931"/>
      <c r="C60" s="931"/>
      <c r="D60" s="931"/>
      <c r="E60" s="1125"/>
      <c r="F60" s="931"/>
      <c r="G60" s="931"/>
      <c r="H60" s="931"/>
      <c r="I60" s="931"/>
      <c r="J60" s="931"/>
      <c r="K60" s="931"/>
      <c r="L60" s="931"/>
      <c r="M60" s="931"/>
      <c r="N60" s="931"/>
      <c r="O60" s="931"/>
      <c r="P60" s="931"/>
      <c r="Q60" s="931"/>
      <c r="R60" s="931"/>
      <c r="S60" s="931"/>
      <c r="T60" s="931"/>
      <c r="U60" s="931"/>
      <c r="V60" s="931"/>
      <c r="W60" s="931"/>
      <c r="X60" s="931"/>
      <c r="Y60" s="931"/>
      <c r="Z60" s="931"/>
      <c r="AA60" s="931"/>
      <c r="AB60" s="931"/>
      <c r="AC60" s="931"/>
      <c r="AD60" s="931"/>
      <c r="AE60" s="931"/>
      <c r="AF60" s="931"/>
      <c r="AG60" s="931"/>
      <c r="AH60" s="931"/>
      <c r="AI60" s="931"/>
      <c r="AJ60" s="931"/>
      <c r="AK60" s="931"/>
      <c r="AL60" s="931"/>
      <c r="AM60" s="931"/>
      <c r="AN60" s="931"/>
      <c r="AO60" s="931"/>
      <c r="AP60" s="931"/>
      <c r="AQ60" s="931"/>
      <c r="AR60" s="931"/>
      <c r="AS60" s="931"/>
      <c r="AT60" s="931"/>
      <c r="AU60" s="931"/>
      <c r="AV60" s="931"/>
      <c r="AW60" s="931"/>
      <c r="AX60" s="931"/>
      <c r="AY60" s="931"/>
      <c r="AZ60" s="931"/>
      <c r="BA60" s="931"/>
      <c r="BB60" s="931"/>
      <c r="BC60" s="931"/>
      <c r="BD60" s="931"/>
      <c r="BE60" s="931"/>
      <c r="BF60" s="931"/>
      <c r="BG60" s="931"/>
      <c r="BH60" s="931"/>
      <c r="BI60" s="931"/>
      <c r="BJ60" s="931"/>
    </row>
    <row r="61" spans="1:62">
      <c r="A61" s="931"/>
      <c r="B61" s="931"/>
      <c r="C61" s="931"/>
      <c r="D61" s="931"/>
      <c r="E61" s="1125"/>
      <c r="F61" s="931"/>
      <c r="G61" s="931"/>
      <c r="H61" s="931"/>
      <c r="I61" s="931"/>
      <c r="J61" s="931"/>
      <c r="K61" s="931"/>
      <c r="L61" s="931"/>
      <c r="M61" s="931"/>
      <c r="N61" s="931"/>
      <c r="O61" s="931"/>
      <c r="P61" s="931"/>
      <c r="Q61" s="931"/>
      <c r="R61" s="931"/>
      <c r="S61" s="931"/>
      <c r="T61" s="931"/>
      <c r="U61" s="931"/>
      <c r="V61" s="931"/>
      <c r="W61" s="931"/>
      <c r="X61" s="931"/>
      <c r="Y61" s="931"/>
      <c r="Z61" s="931"/>
      <c r="AA61" s="931"/>
      <c r="AB61" s="931"/>
      <c r="AC61" s="931"/>
      <c r="AD61" s="931"/>
      <c r="AE61" s="931"/>
      <c r="AF61" s="931"/>
      <c r="AG61" s="931"/>
      <c r="AH61" s="931"/>
      <c r="AI61" s="931"/>
      <c r="AJ61" s="931"/>
      <c r="AK61" s="931"/>
      <c r="AL61" s="931"/>
      <c r="AM61" s="931"/>
      <c r="AN61" s="931"/>
      <c r="AO61" s="931"/>
      <c r="AP61" s="931"/>
      <c r="AQ61" s="931"/>
      <c r="AR61" s="931"/>
      <c r="AS61" s="931"/>
      <c r="AT61" s="931"/>
      <c r="AU61" s="931"/>
      <c r="AV61" s="931"/>
      <c r="AW61" s="931"/>
      <c r="AX61" s="931"/>
      <c r="AY61" s="931"/>
      <c r="AZ61" s="931"/>
      <c r="BA61" s="931"/>
      <c r="BB61" s="931"/>
      <c r="BC61" s="931"/>
      <c r="BD61" s="931"/>
      <c r="BE61" s="931"/>
      <c r="BF61" s="931"/>
      <c r="BG61" s="931"/>
      <c r="BH61" s="931"/>
      <c r="BI61" s="931"/>
      <c r="BJ61" s="931"/>
    </row>
    <row r="62" spans="1:62">
      <c r="A62" s="931"/>
      <c r="B62" s="931"/>
      <c r="C62" s="931"/>
      <c r="D62" s="931"/>
      <c r="E62" s="1125"/>
      <c r="F62" s="931"/>
      <c r="G62" s="931"/>
      <c r="H62" s="931"/>
      <c r="I62" s="931"/>
      <c r="J62" s="931"/>
      <c r="K62" s="931"/>
      <c r="L62" s="931"/>
      <c r="M62" s="931"/>
      <c r="N62" s="931"/>
      <c r="O62" s="931"/>
      <c r="P62" s="931"/>
      <c r="Q62" s="931"/>
      <c r="R62" s="931"/>
      <c r="S62" s="931"/>
      <c r="T62" s="931"/>
      <c r="U62" s="931"/>
      <c r="V62" s="931"/>
      <c r="W62" s="931"/>
      <c r="X62" s="931"/>
      <c r="Y62" s="931"/>
      <c r="Z62" s="931"/>
      <c r="AA62" s="931"/>
      <c r="AB62" s="931"/>
      <c r="AC62" s="931"/>
      <c r="AD62" s="931"/>
      <c r="AE62" s="931"/>
      <c r="AF62" s="931"/>
      <c r="AG62" s="931"/>
      <c r="AH62" s="931"/>
      <c r="AI62" s="931"/>
      <c r="AJ62" s="931"/>
      <c r="AK62" s="931"/>
      <c r="AL62" s="931"/>
      <c r="AM62" s="931"/>
      <c r="AN62" s="931"/>
      <c r="AO62" s="931"/>
      <c r="AP62" s="931"/>
      <c r="AQ62" s="931"/>
      <c r="AR62" s="931"/>
      <c r="AS62" s="931"/>
      <c r="AT62" s="931"/>
      <c r="AU62" s="931"/>
      <c r="AV62" s="931"/>
      <c r="AW62" s="931"/>
      <c r="AX62" s="931"/>
      <c r="AY62" s="931"/>
      <c r="AZ62" s="931"/>
      <c r="BA62" s="931"/>
      <c r="BB62" s="931"/>
      <c r="BC62" s="931"/>
      <c r="BD62" s="931"/>
      <c r="BE62" s="931"/>
      <c r="BF62" s="931"/>
      <c r="BG62" s="931"/>
      <c r="BH62" s="931"/>
      <c r="BI62" s="931"/>
      <c r="BJ62" s="931"/>
    </row>
    <row r="63" spans="1:62">
      <c r="A63" s="931"/>
      <c r="B63" s="931"/>
      <c r="C63" s="931"/>
      <c r="D63" s="931"/>
      <c r="E63" s="1125"/>
      <c r="F63" s="931"/>
      <c r="G63" s="931"/>
      <c r="H63" s="931"/>
      <c r="I63" s="931"/>
      <c r="J63" s="931"/>
      <c r="K63" s="931"/>
      <c r="L63" s="931"/>
      <c r="M63" s="931"/>
      <c r="N63" s="931"/>
      <c r="O63" s="931"/>
      <c r="P63" s="931"/>
      <c r="Q63" s="931"/>
      <c r="R63" s="931"/>
      <c r="S63" s="931"/>
      <c r="T63" s="931"/>
      <c r="U63" s="931"/>
      <c r="V63" s="931"/>
      <c r="W63" s="931"/>
      <c r="X63" s="931"/>
      <c r="Y63" s="931"/>
      <c r="Z63" s="931"/>
      <c r="AA63" s="931"/>
      <c r="AB63" s="931"/>
      <c r="AC63" s="931"/>
      <c r="AD63" s="931"/>
      <c r="AE63" s="931"/>
      <c r="AF63" s="931"/>
      <c r="AG63" s="931"/>
      <c r="AH63" s="931"/>
      <c r="AI63" s="931"/>
      <c r="AJ63" s="931"/>
      <c r="AK63" s="931"/>
      <c r="AL63" s="931"/>
      <c r="AM63" s="931"/>
      <c r="AN63" s="931"/>
      <c r="AO63" s="931"/>
      <c r="AP63" s="931"/>
      <c r="AQ63" s="931"/>
      <c r="AR63" s="931"/>
      <c r="AS63" s="931"/>
      <c r="AT63" s="931"/>
      <c r="AU63" s="931"/>
      <c r="AV63" s="931"/>
      <c r="AW63" s="931"/>
      <c r="AX63" s="931"/>
      <c r="AY63" s="931"/>
      <c r="AZ63" s="931"/>
      <c r="BA63" s="931"/>
      <c r="BB63" s="931"/>
      <c r="BC63" s="931"/>
      <c r="BD63" s="931"/>
      <c r="BE63" s="931"/>
      <c r="BF63" s="931"/>
      <c r="BG63" s="931"/>
      <c r="BH63" s="931"/>
      <c r="BI63" s="931"/>
      <c r="BJ63" s="931"/>
    </row>
    <row r="64" spans="1:62">
      <c r="A64" s="931"/>
      <c r="B64" s="931"/>
      <c r="C64" s="931"/>
      <c r="D64" s="931"/>
      <c r="E64" s="1125"/>
      <c r="F64" s="931"/>
      <c r="G64" s="931"/>
      <c r="H64" s="931"/>
      <c r="I64" s="931"/>
      <c r="J64" s="931"/>
      <c r="K64" s="931"/>
      <c r="L64" s="931"/>
      <c r="M64" s="931"/>
      <c r="N64" s="931"/>
      <c r="O64" s="931"/>
      <c r="P64" s="931"/>
      <c r="Q64" s="931"/>
      <c r="R64" s="931"/>
      <c r="S64" s="931"/>
      <c r="T64" s="931"/>
      <c r="U64" s="931"/>
      <c r="V64" s="931"/>
      <c r="W64" s="931"/>
      <c r="X64" s="931"/>
      <c r="Y64" s="931"/>
      <c r="Z64" s="931"/>
      <c r="AA64" s="931"/>
      <c r="AB64" s="931"/>
      <c r="AC64" s="931"/>
      <c r="AD64" s="931"/>
      <c r="AE64" s="931"/>
      <c r="AF64" s="931"/>
      <c r="AG64" s="931"/>
      <c r="AH64" s="931"/>
      <c r="AI64" s="931"/>
      <c r="AJ64" s="931"/>
      <c r="AK64" s="931"/>
      <c r="AL64" s="931"/>
      <c r="AM64" s="931"/>
      <c r="AN64" s="931"/>
      <c r="AO64" s="931"/>
      <c r="AP64" s="931"/>
      <c r="AQ64" s="931"/>
      <c r="AR64" s="931"/>
      <c r="AS64" s="931"/>
      <c r="AT64" s="931"/>
      <c r="AU64" s="931"/>
      <c r="AV64" s="931"/>
      <c r="AW64" s="931"/>
      <c r="AX64" s="931"/>
      <c r="AY64" s="931"/>
      <c r="AZ64" s="931"/>
      <c r="BA64" s="931"/>
      <c r="BB64" s="931"/>
      <c r="BC64" s="931"/>
      <c r="BD64" s="931"/>
      <c r="BE64" s="931"/>
      <c r="BF64" s="931"/>
      <c r="BG64" s="931"/>
      <c r="BH64" s="931"/>
      <c r="BI64" s="931"/>
      <c r="BJ64" s="931"/>
    </row>
    <row r="65" spans="1:62">
      <c r="A65" s="931"/>
      <c r="B65" s="931"/>
      <c r="C65" s="931"/>
      <c r="D65" s="931"/>
      <c r="E65" s="1125"/>
      <c r="F65" s="931"/>
      <c r="G65" s="931"/>
      <c r="H65" s="931"/>
      <c r="I65" s="931"/>
      <c r="J65" s="931"/>
      <c r="K65" s="931"/>
      <c r="L65" s="931"/>
      <c r="M65" s="931"/>
      <c r="N65" s="931"/>
      <c r="O65" s="931"/>
      <c r="P65" s="931"/>
      <c r="Q65" s="931"/>
      <c r="R65" s="931"/>
      <c r="S65" s="931"/>
      <c r="T65" s="931"/>
      <c r="U65" s="931"/>
      <c r="V65" s="931"/>
      <c r="W65" s="931"/>
      <c r="X65" s="931"/>
      <c r="Y65" s="931"/>
      <c r="Z65" s="931"/>
      <c r="AA65" s="931"/>
      <c r="AB65" s="931"/>
      <c r="AC65" s="931"/>
      <c r="AD65" s="931"/>
      <c r="AE65" s="931"/>
      <c r="AF65" s="931"/>
      <c r="AG65" s="931"/>
      <c r="AH65" s="931"/>
      <c r="AI65" s="931"/>
      <c r="AJ65" s="931"/>
      <c r="AK65" s="931"/>
      <c r="AL65" s="931"/>
      <c r="AM65" s="931"/>
      <c r="AN65" s="931"/>
      <c r="AO65" s="931"/>
      <c r="AP65" s="931"/>
      <c r="AQ65" s="931"/>
      <c r="AR65" s="931"/>
      <c r="AS65" s="931"/>
      <c r="AT65" s="931"/>
      <c r="AU65" s="931"/>
      <c r="AV65" s="931"/>
      <c r="AW65" s="931"/>
      <c r="AX65" s="931"/>
      <c r="AY65" s="931"/>
      <c r="AZ65" s="931"/>
      <c r="BA65" s="931"/>
      <c r="BB65" s="931"/>
      <c r="BC65" s="931"/>
      <c r="BD65" s="931"/>
      <c r="BE65" s="931"/>
      <c r="BF65" s="931"/>
      <c r="BG65" s="931"/>
      <c r="BH65" s="931"/>
      <c r="BI65" s="931"/>
      <c r="BJ65" s="931"/>
    </row>
    <row r="66" spans="1:62">
      <c r="A66" s="931"/>
      <c r="B66" s="931"/>
      <c r="C66" s="931"/>
      <c r="D66" s="931"/>
      <c r="E66" s="1125"/>
      <c r="F66" s="931"/>
      <c r="G66" s="931"/>
      <c r="H66" s="931"/>
      <c r="I66" s="931"/>
      <c r="J66" s="931"/>
      <c r="K66" s="931"/>
      <c r="L66" s="931"/>
      <c r="M66" s="931"/>
      <c r="N66" s="931"/>
      <c r="O66" s="931"/>
      <c r="P66" s="931"/>
      <c r="Q66" s="931"/>
      <c r="R66" s="931"/>
      <c r="S66" s="931"/>
      <c r="T66" s="931"/>
      <c r="U66" s="931"/>
      <c r="V66" s="931"/>
      <c r="W66" s="931"/>
      <c r="X66" s="931"/>
      <c r="Y66" s="931"/>
      <c r="Z66" s="931"/>
      <c r="AA66" s="931"/>
      <c r="AB66" s="931"/>
      <c r="AC66" s="931"/>
      <c r="AD66" s="931"/>
      <c r="AE66" s="931"/>
      <c r="AF66" s="931"/>
      <c r="AG66" s="931"/>
      <c r="AH66" s="931"/>
      <c r="AI66" s="931"/>
      <c r="AJ66" s="931"/>
      <c r="AK66" s="931"/>
      <c r="AL66" s="931"/>
      <c r="AM66" s="931"/>
      <c r="AN66" s="931"/>
      <c r="AO66" s="931"/>
      <c r="AP66" s="931"/>
      <c r="AQ66" s="931"/>
      <c r="AR66" s="931"/>
      <c r="AS66" s="931"/>
      <c r="AT66" s="931"/>
      <c r="AU66" s="931"/>
      <c r="AV66" s="931"/>
      <c r="AW66" s="931"/>
      <c r="AX66" s="931"/>
      <c r="AY66" s="931"/>
      <c r="AZ66" s="931"/>
      <c r="BA66" s="931"/>
      <c r="BB66" s="931"/>
      <c r="BC66" s="931"/>
      <c r="BD66" s="931"/>
      <c r="BE66" s="931"/>
      <c r="BF66" s="931"/>
      <c r="BG66" s="931"/>
      <c r="BH66" s="931"/>
      <c r="BI66" s="931"/>
      <c r="BJ66" s="931"/>
    </row>
    <row r="67" spans="1:62">
      <c r="A67" s="931"/>
      <c r="B67" s="931"/>
      <c r="C67" s="931"/>
      <c r="D67" s="931"/>
      <c r="E67" s="1125"/>
      <c r="F67" s="931"/>
      <c r="G67" s="931"/>
      <c r="H67" s="931"/>
      <c r="I67" s="931"/>
      <c r="J67" s="931"/>
      <c r="K67" s="931"/>
      <c r="L67" s="931"/>
      <c r="M67" s="931"/>
      <c r="N67" s="931"/>
      <c r="O67" s="931"/>
      <c r="P67" s="931"/>
      <c r="Q67" s="931"/>
      <c r="R67" s="931"/>
      <c r="S67" s="931"/>
      <c r="T67" s="931"/>
      <c r="U67" s="931"/>
      <c r="V67" s="931"/>
      <c r="W67" s="931"/>
      <c r="X67" s="931"/>
      <c r="Y67" s="931"/>
      <c r="Z67" s="931"/>
      <c r="AA67" s="931"/>
      <c r="AB67" s="931"/>
      <c r="AC67" s="931"/>
      <c r="AD67" s="931"/>
      <c r="AE67" s="931"/>
      <c r="AF67" s="931"/>
      <c r="AG67" s="931"/>
      <c r="AH67" s="931"/>
      <c r="AI67" s="931"/>
      <c r="AJ67" s="931"/>
      <c r="AK67" s="931"/>
      <c r="AL67" s="931"/>
      <c r="AM67" s="931"/>
      <c r="AN67" s="931"/>
      <c r="AO67" s="931"/>
      <c r="AP67" s="931"/>
      <c r="AQ67" s="931"/>
      <c r="AR67" s="931"/>
      <c r="AS67" s="931"/>
      <c r="AT67" s="931"/>
      <c r="AU67" s="931"/>
      <c r="AV67" s="931"/>
      <c r="AW67" s="931"/>
      <c r="AX67" s="931"/>
      <c r="AY67" s="931"/>
      <c r="AZ67" s="931"/>
      <c r="BA67" s="931"/>
      <c r="BB67" s="931"/>
      <c r="BC67" s="931"/>
      <c r="BD67" s="931"/>
      <c r="BE67" s="931"/>
      <c r="BF67" s="931"/>
      <c r="BG67" s="931"/>
      <c r="BH67" s="931"/>
      <c r="BI67" s="931"/>
      <c r="BJ67" s="931"/>
    </row>
    <row r="68" spans="1:62">
      <c r="A68" s="931"/>
      <c r="B68" s="931"/>
      <c r="C68" s="931"/>
      <c r="D68" s="931"/>
      <c r="E68" s="1125"/>
      <c r="F68" s="931"/>
      <c r="G68" s="931"/>
      <c r="H68" s="931"/>
      <c r="I68" s="931"/>
      <c r="J68" s="931"/>
      <c r="K68" s="931"/>
      <c r="L68" s="931"/>
      <c r="M68" s="931"/>
      <c r="N68" s="931"/>
      <c r="O68" s="931"/>
      <c r="P68" s="931"/>
      <c r="Q68" s="931"/>
      <c r="R68" s="931"/>
      <c r="S68" s="931"/>
      <c r="T68" s="931"/>
      <c r="U68" s="931"/>
      <c r="V68" s="931"/>
      <c r="W68" s="931"/>
      <c r="X68" s="931"/>
      <c r="Y68" s="931"/>
      <c r="Z68" s="931"/>
      <c r="AA68" s="931"/>
      <c r="AB68" s="931"/>
      <c r="AC68" s="931"/>
      <c r="AD68" s="931"/>
      <c r="AE68" s="931"/>
      <c r="AF68" s="931"/>
      <c r="AG68" s="931"/>
      <c r="AH68" s="931"/>
      <c r="AI68" s="931"/>
      <c r="AJ68" s="931"/>
      <c r="AK68" s="931"/>
      <c r="AL68" s="931"/>
      <c r="AM68" s="931"/>
      <c r="AN68" s="931"/>
      <c r="AO68" s="931"/>
      <c r="AP68" s="931"/>
      <c r="AQ68" s="931"/>
      <c r="AR68" s="931"/>
      <c r="AS68" s="931"/>
      <c r="AT68" s="931"/>
      <c r="AU68" s="931"/>
      <c r="AV68" s="931"/>
      <c r="AW68" s="931"/>
      <c r="AX68" s="931"/>
      <c r="AY68" s="931"/>
      <c r="AZ68" s="931"/>
      <c r="BA68" s="931"/>
      <c r="BB68" s="931"/>
      <c r="BC68" s="931"/>
      <c r="BD68" s="931"/>
      <c r="BE68" s="931"/>
      <c r="BF68" s="931"/>
      <c r="BG68" s="931"/>
      <c r="BH68" s="931"/>
      <c r="BI68" s="931"/>
      <c r="BJ68" s="931"/>
    </row>
    <row r="69" spans="1:62">
      <c r="A69" s="931"/>
      <c r="B69" s="931"/>
      <c r="C69" s="931"/>
      <c r="D69" s="931"/>
      <c r="E69" s="1125"/>
      <c r="F69" s="931"/>
      <c r="G69" s="931"/>
      <c r="H69" s="931"/>
      <c r="I69" s="931"/>
      <c r="J69" s="931"/>
      <c r="K69" s="931"/>
      <c r="L69" s="931"/>
      <c r="M69" s="931"/>
      <c r="N69" s="931"/>
      <c r="O69" s="931"/>
      <c r="P69" s="931"/>
      <c r="Q69" s="931"/>
      <c r="R69" s="931"/>
      <c r="S69" s="931"/>
      <c r="T69" s="931"/>
      <c r="U69" s="931"/>
      <c r="V69" s="931"/>
      <c r="W69" s="931"/>
      <c r="X69" s="931"/>
      <c r="Y69" s="931"/>
      <c r="Z69" s="931"/>
      <c r="AA69" s="931"/>
      <c r="AB69" s="931"/>
      <c r="AC69" s="931"/>
      <c r="AD69" s="931"/>
      <c r="AE69" s="931"/>
      <c r="AF69" s="931"/>
      <c r="AG69" s="931"/>
      <c r="AH69" s="931"/>
      <c r="AI69" s="931"/>
      <c r="AJ69" s="931"/>
      <c r="AK69" s="931"/>
      <c r="AL69" s="931"/>
      <c r="AM69" s="931"/>
      <c r="AN69" s="931"/>
      <c r="AO69" s="931"/>
      <c r="AP69" s="931"/>
      <c r="AQ69" s="931"/>
      <c r="AR69" s="931"/>
      <c r="AS69" s="931"/>
      <c r="AT69" s="931"/>
      <c r="AU69" s="931"/>
      <c r="AV69" s="931"/>
      <c r="AW69" s="931"/>
      <c r="AX69" s="931"/>
      <c r="AY69" s="931"/>
      <c r="AZ69" s="931"/>
      <c r="BA69" s="931"/>
      <c r="BB69" s="931"/>
      <c r="BC69" s="931"/>
      <c r="BD69" s="931"/>
      <c r="BE69" s="931"/>
      <c r="BF69" s="931"/>
      <c r="BG69" s="931"/>
      <c r="BH69" s="931"/>
      <c r="BI69" s="931"/>
      <c r="BJ69" s="931"/>
    </row>
    <row r="70" spans="1:62">
      <c r="A70" s="931"/>
      <c r="B70" s="931"/>
      <c r="C70" s="931"/>
      <c r="D70" s="931"/>
      <c r="E70" s="1125"/>
      <c r="F70" s="931"/>
      <c r="G70" s="931"/>
      <c r="H70" s="931"/>
      <c r="I70" s="931"/>
      <c r="J70" s="931"/>
      <c r="K70" s="931"/>
      <c r="L70" s="931"/>
      <c r="M70" s="931"/>
      <c r="N70" s="931"/>
      <c r="O70" s="931"/>
      <c r="P70" s="931"/>
      <c r="Q70" s="931"/>
      <c r="R70" s="931"/>
      <c r="S70" s="931"/>
      <c r="T70" s="931"/>
      <c r="U70" s="931"/>
      <c r="V70" s="931"/>
      <c r="W70" s="931"/>
      <c r="X70" s="931"/>
      <c r="Y70" s="931"/>
      <c r="Z70" s="931"/>
      <c r="AA70" s="931"/>
      <c r="AB70" s="931"/>
      <c r="AC70" s="931"/>
      <c r="AD70" s="931"/>
      <c r="AE70" s="931"/>
      <c r="AF70" s="931"/>
      <c r="AG70" s="931"/>
      <c r="AH70" s="931"/>
      <c r="AI70" s="931"/>
      <c r="AJ70" s="931"/>
      <c r="AK70" s="931"/>
      <c r="AL70" s="931"/>
      <c r="AM70" s="931"/>
      <c r="AN70" s="931"/>
      <c r="AO70" s="931"/>
      <c r="AP70" s="931"/>
      <c r="AQ70" s="931"/>
      <c r="AR70" s="931"/>
      <c r="AS70" s="931"/>
      <c r="AT70" s="931"/>
      <c r="AU70" s="931"/>
      <c r="AV70" s="931"/>
      <c r="AW70" s="931"/>
      <c r="AX70" s="931"/>
      <c r="AY70" s="931"/>
      <c r="AZ70" s="931"/>
      <c r="BA70" s="931"/>
      <c r="BB70" s="931"/>
      <c r="BC70" s="931"/>
      <c r="BD70" s="931"/>
      <c r="BE70" s="931"/>
      <c r="BF70" s="931"/>
      <c r="BG70" s="931"/>
      <c r="BH70" s="931"/>
      <c r="BI70" s="931"/>
      <c r="BJ70" s="931"/>
    </row>
    <row r="71" spans="1:62">
      <c r="A71" s="931"/>
      <c r="B71" s="931"/>
      <c r="C71" s="931"/>
      <c r="D71" s="931"/>
      <c r="E71" s="1125"/>
      <c r="F71" s="931"/>
      <c r="G71" s="931"/>
      <c r="H71" s="931"/>
      <c r="I71" s="931"/>
      <c r="J71" s="931"/>
      <c r="K71" s="931"/>
      <c r="L71" s="931"/>
      <c r="M71" s="931"/>
      <c r="N71" s="931"/>
      <c r="O71" s="931"/>
      <c r="P71" s="931"/>
      <c r="Q71" s="931"/>
      <c r="R71" s="931"/>
      <c r="S71" s="931"/>
      <c r="T71" s="931"/>
      <c r="U71" s="931"/>
      <c r="V71" s="931"/>
      <c r="W71" s="931"/>
      <c r="X71" s="931"/>
      <c r="Y71" s="931"/>
      <c r="Z71" s="931"/>
      <c r="AA71" s="931"/>
      <c r="AB71" s="931"/>
      <c r="AC71" s="931"/>
      <c r="AD71" s="931"/>
      <c r="AE71" s="931"/>
      <c r="AF71" s="931"/>
      <c r="AG71" s="931"/>
      <c r="AH71" s="931"/>
      <c r="AI71" s="931"/>
      <c r="AJ71" s="931"/>
      <c r="AK71" s="931"/>
      <c r="AL71" s="931"/>
      <c r="AM71" s="931"/>
      <c r="AN71" s="931"/>
      <c r="AO71" s="931"/>
      <c r="AP71" s="931"/>
      <c r="AQ71" s="931"/>
      <c r="AR71" s="931"/>
      <c r="AS71" s="931"/>
      <c r="AT71" s="931"/>
      <c r="AU71" s="931"/>
      <c r="AV71" s="931"/>
      <c r="AW71" s="931"/>
      <c r="AX71" s="931"/>
      <c r="AY71" s="931"/>
      <c r="AZ71" s="931"/>
      <c r="BA71" s="931"/>
      <c r="BB71" s="931"/>
      <c r="BC71" s="931"/>
      <c r="BD71" s="931"/>
      <c r="BE71" s="931"/>
      <c r="BF71" s="931"/>
      <c r="BG71" s="931"/>
      <c r="BH71" s="931"/>
      <c r="BI71" s="931"/>
      <c r="BJ71" s="931"/>
    </row>
    <row r="72" spans="1:62">
      <c r="A72" s="931"/>
      <c r="B72" s="931"/>
      <c r="C72" s="931"/>
      <c r="D72" s="931"/>
      <c r="E72" s="1125"/>
      <c r="F72" s="931"/>
      <c r="G72" s="931"/>
      <c r="H72" s="931"/>
      <c r="I72" s="931"/>
      <c r="J72" s="931"/>
      <c r="K72" s="931"/>
      <c r="L72" s="931"/>
      <c r="M72" s="931"/>
      <c r="N72" s="931"/>
      <c r="O72" s="931"/>
      <c r="P72" s="931"/>
      <c r="Q72" s="931"/>
      <c r="R72" s="931"/>
      <c r="S72" s="931"/>
      <c r="T72" s="931"/>
      <c r="U72" s="931"/>
      <c r="V72" s="931"/>
      <c r="W72" s="931"/>
      <c r="X72" s="931"/>
      <c r="Y72" s="931"/>
      <c r="Z72" s="931"/>
      <c r="AA72" s="931"/>
      <c r="AB72" s="931"/>
      <c r="AC72" s="931"/>
      <c r="AD72" s="931"/>
      <c r="AE72" s="931"/>
      <c r="AF72" s="931"/>
      <c r="AG72" s="931"/>
      <c r="AH72" s="931"/>
      <c r="AI72" s="931"/>
      <c r="AJ72" s="931"/>
      <c r="AK72" s="931"/>
      <c r="AL72" s="931"/>
      <c r="AM72" s="931"/>
      <c r="AN72" s="931"/>
      <c r="AO72" s="931"/>
      <c r="AP72" s="931"/>
      <c r="AQ72" s="931"/>
      <c r="AR72" s="931"/>
      <c r="AS72" s="931"/>
      <c r="AT72" s="931"/>
      <c r="AU72" s="931"/>
      <c r="AV72" s="931"/>
      <c r="AW72" s="931"/>
      <c r="AX72" s="931"/>
      <c r="AY72" s="931"/>
      <c r="AZ72" s="931"/>
      <c r="BA72" s="931"/>
      <c r="BB72" s="931"/>
      <c r="BC72" s="931"/>
      <c r="BD72" s="931"/>
      <c r="BE72" s="931"/>
      <c r="BF72" s="931"/>
      <c r="BG72" s="931"/>
      <c r="BH72" s="931"/>
      <c r="BI72" s="931"/>
      <c r="BJ72" s="931"/>
    </row>
    <row r="73" spans="1:62">
      <c r="A73" s="931"/>
      <c r="B73" s="931"/>
      <c r="C73" s="931"/>
      <c r="D73" s="931"/>
      <c r="E73" s="1125"/>
      <c r="F73" s="931"/>
      <c r="G73" s="931"/>
      <c r="H73" s="931"/>
      <c r="I73" s="931"/>
      <c r="J73" s="931"/>
      <c r="K73" s="931"/>
      <c r="L73" s="931"/>
      <c r="M73" s="931"/>
      <c r="N73" s="931"/>
      <c r="O73" s="931"/>
      <c r="P73" s="931"/>
      <c r="Q73" s="931"/>
      <c r="R73" s="931"/>
      <c r="S73" s="931"/>
      <c r="T73" s="931"/>
      <c r="U73" s="931"/>
      <c r="V73" s="931"/>
      <c r="W73" s="931"/>
      <c r="X73" s="931"/>
      <c r="Y73" s="931"/>
      <c r="Z73" s="931"/>
      <c r="AA73" s="931"/>
      <c r="AB73" s="931"/>
      <c r="AC73" s="931"/>
      <c r="AD73" s="931"/>
      <c r="AE73" s="931"/>
      <c r="AF73" s="931"/>
      <c r="AG73" s="931"/>
      <c r="AH73" s="931"/>
      <c r="AI73" s="931"/>
      <c r="AJ73" s="931"/>
      <c r="AK73" s="931"/>
      <c r="AL73" s="931"/>
      <c r="AM73" s="931"/>
      <c r="AN73" s="931"/>
      <c r="AO73" s="931"/>
      <c r="AP73" s="931"/>
      <c r="AQ73" s="931"/>
      <c r="AR73" s="931"/>
      <c r="AS73" s="931"/>
      <c r="AT73" s="931"/>
      <c r="AU73" s="931"/>
      <c r="AV73" s="931"/>
      <c r="AW73" s="931"/>
      <c r="AX73" s="931"/>
      <c r="AY73" s="931"/>
      <c r="AZ73" s="931"/>
      <c r="BA73" s="931"/>
      <c r="BB73" s="931"/>
      <c r="BC73" s="931"/>
      <c r="BD73" s="931"/>
      <c r="BE73" s="931"/>
      <c r="BF73" s="931"/>
      <c r="BG73" s="931"/>
      <c r="BH73" s="931"/>
      <c r="BI73" s="931"/>
      <c r="BJ73" s="931"/>
    </row>
    <row r="74" spans="1:62">
      <c r="A74" s="931"/>
      <c r="B74" s="931"/>
      <c r="C74" s="931"/>
      <c r="D74" s="931"/>
      <c r="E74" s="1125"/>
      <c r="F74" s="931"/>
      <c r="G74" s="931"/>
      <c r="H74" s="931"/>
      <c r="I74" s="931"/>
      <c r="J74" s="931"/>
      <c r="K74" s="931"/>
      <c r="L74" s="931"/>
      <c r="M74" s="931"/>
      <c r="N74" s="931"/>
      <c r="O74" s="931"/>
      <c r="P74" s="931"/>
      <c r="Q74" s="931"/>
      <c r="R74" s="931"/>
      <c r="S74" s="931"/>
      <c r="T74" s="931"/>
      <c r="U74" s="931"/>
      <c r="V74" s="931"/>
      <c r="W74" s="931"/>
      <c r="X74" s="931"/>
      <c r="Y74" s="931"/>
      <c r="Z74" s="931"/>
      <c r="AA74" s="931"/>
      <c r="AB74" s="931"/>
      <c r="AC74" s="931"/>
      <c r="AD74" s="931"/>
      <c r="AE74" s="931"/>
      <c r="AF74" s="931"/>
      <c r="AG74" s="931"/>
      <c r="AH74" s="931"/>
      <c r="AI74" s="931"/>
      <c r="AJ74" s="931"/>
      <c r="AK74" s="931"/>
      <c r="AL74" s="931"/>
      <c r="AM74" s="931"/>
      <c r="AN74" s="931"/>
      <c r="AO74" s="931"/>
      <c r="AP74" s="931"/>
      <c r="AQ74" s="931"/>
      <c r="AR74" s="931"/>
      <c r="AS74" s="931"/>
      <c r="AT74" s="931"/>
      <c r="AU74" s="931"/>
      <c r="AV74" s="931"/>
      <c r="AW74" s="931"/>
      <c r="AX74" s="931"/>
      <c r="AY74" s="931"/>
      <c r="AZ74" s="931"/>
      <c r="BA74" s="931"/>
      <c r="BB74" s="931"/>
      <c r="BC74" s="931"/>
      <c r="BD74" s="931"/>
      <c r="BE74" s="931"/>
      <c r="BF74" s="931"/>
      <c r="BG74" s="931"/>
      <c r="BH74" s="931"/>
      <c r="BI74" s="931"/>
      <c r="BJ74" s="931"/>
    </row>
    <row r="75" spans="1:62">
      <c r="A75" s="931"/>
      <c r="B75" s="931"/>
      <c r="C75" s="931"/>
      <c r="D75" s="931"/>
      <c r="E75" s="1125"/>
      <c r="F75" s="931"/>
      <c r="G75" s="931"/>
      <c r="H75" s="931"/>
      <c r="I75" s="931"/>
      <c r="J75" s="931"/>
      <c r="K75" s="931"/>
      <c r="L75" s="931"/>
      <c r="M75" s="931"/>
      <c r="N75" s="931"/>
      <c r="O75" s="931"/>
      <c r="P75" s="931"/>
      <c r="Q75" s="931"/>
      <c r="R75" s="931"/>
      <c r="S75" s="931"/>
      <c r="T75" s="931"/>
      <c r="U75" s="931"/>
      <c r="V75" s="931"/>
      <c r="W75" s="931"/>
      <c r="X75" s="931"/>
      <c r="Y75" s="931"/>
      <c r="Z75" s="931"/>
      <c r="AA75" s="931"/>
      <c r="AB75" s="931"/>
      <c r="AC75" s="931"/>
      <c r="AD75" s="931"/>
      <c r="AE75" s="931"/>
      <c r="AF75" s="931"/>
      <c r="AG75" s="931"/>
      <c r="AH75" s="931"/>
      <c r="AI75" s="931"/>
      <c r="AJ75" s="931"/>
      <c r="AK75" s="931"/>
      <c r="AL75" s="931"/>
      <c r="AM75" s="931"/>
      <c r="AN75" s="931"/>
      <c r="AO75" s="931"/>
      <c r="AP75" s="931"/>
      <c r="AQ75" s="931"/>
      <c r="AR75" s="931"/>
      <c r="AS75" s="931"/>
      <c r="AT75" s="931"/>
      <c r="AU75" s="931"/>
      <c r="AV75" s="931"/>
      <c r="AW75" s="931"/>
      <c r="AX75" s="931"/>
      <c r="AY75" s="931"/>
      <c r="AZ75" s="931"/>
      <c r="BA75" s="931"/>
      <c r="BB75" s="931"/>
      <c r="BC75" s="931"/>
      <c r="BD75" s="931"/>
      <c r="BE75" s="931"/>
      <c r="BF75" s="931"/>
      <c r="BG75" s="931"/>
      <c r="BH75" s="931"/>
      <c r="BI75" s="931"/>
      <c r="BJ75" s="931"/>
    </row>
    <row r="76" spans="1:62">
      <c r="A76" s="931"/>
      <c r="B76" s="931"/>
      <c r="C76" s="931"/>
      <c r="D76" s="931"/>
      <c r="E76" s="1125"/>
      <c r="F76" s="931"/>
      <c r="G76" s="931"/>
      <c r="H76" s="931"/>
      <c r="I76" s="931"/>
      <c r="J76" s="931"/>
      <c r="K76" s="931"/>
      <c r="L76" s="931"/>
      <c r="M76" s="931"/>
      <c r="N76" s="931"/>
      <c r="O76" s="931"/>
      <c r="P76" s="931"/>
      <c r="Q76" s="931"/>
      <c r="R76" s="931"/>
      <c r="S76" s="931"/>
      <c r="T76" s="931"/>
      <c r="U76" s="931"/>
      <c r="V76" s="931"/>
      <c r="W76" s="931"/>
      <c r="X76" s="931"/>
      <c r="Y76" s="931"/>
      <c r="Z76" s="931"/>
      <c r="AA76" s="931"/>
      <c r="AB76" s="931"/>
      <c r="AC76" s="931"/>
      <c r="AD76" s="931"/>
      <c r="AE76" s="931"/>
      <c r="AF76" s="931"/>
      <c r="AG76" s="931"/>
      <c r="AH76" s="931"/>
      <c r="AI76" s="931"/>
      <c r="AJ76" s="931"/>
      <c r="AK76" s="931"/>
      <c r="AL76" s="931"/>
      <c r="AM76" s="931"/>
      <c r="AN76" s="931"/>
      <c r="AO76" s="931"/>
      <c r="AP76" s="931"/>
      <c r="AQ76" s="931"/>
      <c r="AR76" s="931"/>
      <c r="AS76" s="931"/>
      <c r="AT76" s="931"/>
      <c r="AU76" s="931"/>
      <c r="AV76" s="931"/>
      <c r="AW76" s="931"/>
      <c r="AX76" s="931"/>
      <c r="AY76" s="931"/>
      <c r="AZ76" s="931"/>
      <c r="BA76" s="931"/>
      <c r="BB76" s="931"/>
      <c r="BC76" s="931"/>
      <c r="BD76" s="931"/>
      <c r="BE76" s="931"/>
      <c r="BF76" s="931"/>
      <c r="BG76" s="931"/>
      <c r="BH76" s="931"/>
      <c r="BI76" s="931"/>
      <c r="BJ76" s="931"/>
    </row>
    <row r="77" spans="1:62">
      <c r="A77" s="931"/>
      <c r="B77" s="931"/>
      <c r="C77" s="931"/>
      <c r="D77" s="931"/>
      <c r="E77" s="1125"/>
      <c r="F77" s="931"/>
      <c r="G77" s="931"/>
      <c r="H77" s="931"/>
      <c r="I77" s="931"/>
      <c r="J77" s="931"/>
      <c r="K77" s="931"/>
      <c r="L77" s="931"/>
      <c r="M77" s="931"/>
      <c r="N77" s="931"/>
      <c r="O77" s="931"/>
      <c r="P77" s="931"/>
      <c r="Q77" s="931"/>
      <c r="R77" s="931"/>
      <c r="S77" s="931"/>
      <c r="T77" s="931"/>
      <c r="U77" s="931"/>
      <c r="V77" s="931"/>
      <c r="W77" s="931"/>
      <c r="X77" s="931"/>
      <c r="Y77" s="931"/>
      <c r="Z77" s="931"/>
      <c r="AA77" s="931"/>
      <c r="AB77" s="931"/>
      <c r="AC77" s="931"/>
      <c r="AD77" s="931"/>
      <c r="AE77" s="931"/>
      <c r="AF77" s="931"/>
      <c r="AG77" s="931"/>
      <c r="AH77" s="931"/>
      <c r="AI77" s="931"/>
      <c r="AJ77" s="931"/>
      <c r="AK77" s="931"/>
      <c r="AL77" s="931"/>
      <c r="AM77" s="931"/>
      <c r="AN77" s="931"/>
      <c r="AO77" s="931"/>
      <c r="AP77" s="931"/>
      <c r="AQ77" s="931"/>
      <c r="AR77" s="931"/>
      <c r="AS77" s="931"/>
      <c r="AT77" s="931"/>
      <c r="AU77" s="931"/>
      <c r="AV77" s="931"/>
      <c r="AW77" s="931"/>
      <c r="AX77" s="931"/>
      <c r="AY77" s="931"/>
      <c r="AZ77" s="931"/>
      <c r="BA77" s="931"/>
      <c r="BB77" s="931"/>
      <c r="BC77" s="931"/>
      <c r="BD77" s="931"/>
      <c r="BE77" s="931"/>
      <c r="BF77" s="931"/>
      <c r="BG77" s="931"/>
      <c r="BH77" s="931"/>
      <c r="BI77" s="931"/>
      <c r="BJ77" s="931"/>
    </row>
    <row r="78" spans="1:62">
      <c r="A78" s="931"/>
      <c r="B78" s="931"/>
      <c r="C78" s="931"/>
      <c r="D78" s="931"/>
      <c r="E78" s="1125"/>
      <c r="F78" s="931"/>
      <c r="G78" s="931"/>
      <c r="H78" s="931"/>
      <c r="I78" s="931"/>
      <c r="J78" s="931"/>
      <c r="K78" s="931"/>
      <c r="L78" s="931"/>
      <c r="M78" s="931"/>
      <c r="N78" s="931"/>
      <c r="O78" s="931"/>
      <c r="P78" s="931"/>
      <c r="Q78" s="931"/>
      <c r="R78" s="931"/>
      <c r="S78" s="931"/>
      <c r="T78" s="931"/>
      <c r="U78" s="931"/>
      <c r="V78" s="931"/>
      <c r="W78" s="931"/>
      <c r="X78" s="931"/>
      <c r="Y78" s="931"/>
      <c r="Z78" s="931"/>
      <c r="AA78" s="931"/>
      <c r="AB78" s="931"/>
      <c r="AC78" s="931"/>
      <c r="AD78" s="931"/>
      <c r="AE78" s="931"/>
      <c r="AF78" s="931"/>
      <c r="AG78" s="931"/>
      <c r="AH78" s="931"/>
      <c r="AI78" s="931"/>
      <c r="AJ78" s="931"/>
      <c r="AK78" s="931"/>
      <c r="AL78" s="931"/>
      <c r="AM78" s="931"/>
      <c r="AN78" s="931"/>
      <c r="AO78" s="931"/>
      <c r="AP78" s="931"/>
      <c r="AQ78" s="931"/>
      <c r="AR78" s="931"/>
      <c r="AS78" s="931"/>
      <c r="AT78" s="931"/>
      <c r="AU78" s="931"/>
      <c r="AV78" s="931"/>
      <c r="AW78" s="931"/>
      <c r="AX78" s="931"/>
      <c r="AY78" s="931"/>
      <c r="AZ78" s="931"/>
      <c r="BA78" s="931"/>
      <c r="BB78" s="931"/>
      <c r="BC78" s="931"/>
      <c r="BD78" s="931"/>
      <c r="BE78" s="931"/>
      <c r="BF78" s="931"/>
      <c r="BG78" s="931"/>
      <c r="BH78" s="931"/>
      <c r="BI78" s="931"/>
      <c r="BJ78" s="931"/>
    </row>
    <row r="79" spans="1:62">
      <c r="A79" s="931"/>
      <c r="B79" s="931"/>
      <c r="C79" s="931"/>
      <c r="D79" s="931"/>
      <c r="E79" s="1125"/>
      <c r="F79" s="931"/>
      <c r="G79" s="931"/>
      <c r="H79" s="931"/>
      <c r="I79" s="931"/>
      <c r="J79" s="931"/>
      <c r="K79" s="931"/>
      <c r="L79" s="931"/>
      <c r="M79" s="931"/>
      <c r="N79" s="931"/>
      <c r="O79" s="931"/>
      <c r="P79" s="931"/>
      <c r="Q79" s="931"/>
      <c r="R79" s="931"/>
      <c r="S79" s="931"/>
      <c r="T79" s="931"/>
      <c r="U79" s="931"/>
      <c r="V79" s="931"/>
      <c r="W79" s="931"/>
      <c r="X79" s="931"/>
      <c r="Y79" s="931"/>
      <c r="Z79" s="931"/>
      <c r="AA79" s="931"/>
      <c r="AB79" s="931"/>
      <c r="AC79" s="931"/>
      <c r="AD79" s="931"/>
      <c r="AE79" s="931"/>
      <c r="AF79" s="931"/>
      <c r="AG79" s="931"/>
      <c r="AH79" s="931"/>
      <c r="AI79" s="931"/>
      <c r="AJ79" s="931"/>
      <c r="AK79" s="931"/>
      <c r="AL79" s="931"/>
      <c r="AM79" s="931"/>
      <c r="AN79" s="931"/>
      <c r="AO79" s="931"/>
      <c r="AP79" s="931"/>
      <c r="AQ79" s="931"/>
      <c r="AR79" s="931"/>
      <c r="AS79" s="931"/>
      <c r="AT79" s="931"/>
      <c r="AU79" s="931"/>
      <c r="AV79" s="931"/>
      <c r="AW79" s="931"/>
      <c r="AX79" s="931"/>
      <c r="AY79" s="931"/>
      <c r="AZ79" s="931"/>
      <c r="BA79" s="931"/>
      <c r="BB79" s="931"/>
      <c r="BC79" s="931"/>
      <c r="BD79" s="931"/>
      <c r="BE79" s="931"/>
      <c r="BF79" s="931"/>
      <c r="BG79" s="931"/>
      <c r="BH79" s="931"/>
      <c r="BI79" s="931"/>
      <c r="BJ79" s="931"/>
    </row>
    <row r="80" spans="1:62">
      <c r="A80" s="931"/>
      <c r="B80" s="931"/>
      <c r="C80" s="931"/>
      <c r="D80" s="931"/>
      <c r="E80" s="1125"/>
      <c r="F80" s="931"/>
      <c r="G80" s="931"/>
      <c r="H80" s="931"/>
      <c r="I80" s="931"/>
      <c r="J80" s="931"/>
      <c r="K80" s="931"/>
      <c r="L80" s="931"/>
      <c r="M80" s="931"/>
      <c r="N80" s="931"/>
      <c r="O80" s="931"/>
      <c r="P80" s="931"/>
      <c r="Q80" s="931"/>
      <c r="R80" s="931"/>
      <c r="S80" s="931"/>
      <c r="T80" s="931"/>
      <c r="U80" s="931"/>
      <c r="V80" s="931"/>
      <c r="W80" s="931"/>
      <c r="X80" s="931"/>
      <c r="Y80" s="931"/>
      <c r="Z80" s="931"/>
      <c r="AA80" s="931"/>
      <c r="AB80" s="931"/>
      <c r="AC80" s="931"/>
      <c r="AD80" s="931"/>
      <c r="AE80" s="931"/>
      <c r="AF80" s="931"/>
      <c r="AG80" s="931"/>
      <c r="AH80" s="931"/>
      <c r="AI80" s="931"/>
      <c r="AJ80" s="931"/>
      <c r="AK80" s="931"/>
      <c r="AL80" s="931"/>
      <c r="AM80" s="931"/>
      <c r="AN80" s="931"/>
      <c r="AO80" s="931"/>
      <c r="AP80" s="931"/>
      <c r="AQ80" s="931"/>
      <c r="AR80" s="931"/>
      <c r="AS80" s="931"/>
      <c r="AT80" s="931"/>
      <c r="AU80" s="931"/>
      <c r="AV80" s="931"/>
      <c r="AW80" s="931"/>
      <c r="AX80" s="931"/>
      <c r="AY80" s="931"/>
      <c r="AZ80" s="931"/>
      <c r="BA80" s="931"/>
      <c r="BB80" s="931"/>
      <c r="BC80" s="931"/>
      <c r="BD80" s="931"/>
      <c r="BE80" s="931"/>
      <c r="BF80" s="931"/>
      <c r="BG80" s="931"/>
      <c r="BH80" s="931"/>
      <c r="BI80" s="931"/>
      <c r="BJ80" s="931"/>
    </row>
    <row r="81" spans="1:62">
      <c r="A81" s="931"/>
      <c r="B81" s="931"/>
      <c r="C81" s="931"/>
      <c r="D81" s="931"/>
      <c r="E81" s="1125"/>
      <c r="F81" s="931"/>
      <c r="G81" s="931"/>
      <c r="H81" s="931"/>
      <c r="I81" s="931"/>
      <c r="J81" s="931"/>
      <c r="K81" s="931"/>
      <c r="L81" s="931"/>
      <c r="M81" s="931"/>
      <c r="N81" s="931"/>
      <c r="O81" s="931"/>
      <c r="P81" s="931"/>
      <c r="Q81" s="931"/>
      <c r="R81" s="931"/>
      <c r="S81" s="931"/>
      <c r="T81" s="931"/>
      <c r="U81" s="931"/>
      <c r="V81" s="931"/>
      <c r="W81" s="931"/>
      <c r="X81" s="931"/>
      <c r="Y81" s="931"/>
      <c r="Z81" s="931"/>
      <c r="AA81" s="931"/>
      <c r="AB81" s="931"/>
      <c r="AC81" s="931"/>
      <c r="AD81" s="931"/>
      <c r="AE81" s="931"/>
      <c r="AF81" s="931"/>
      <c r="AG81" s="931"/>
      <c r="AH81" s="931"/>
      <c r="AI81" s="931"/>
      <c r="AJ81" s="931"/>
      <c r="AK81" s="931"/>
      <c r="AL81" s="931"/>
      <c r="AM81" s="931"/>
      <c r="AN81" s="931"/>
      <c r="AO81" s="931"/>
      <c r="AP81" s="931"/>
      <c r="AQ81" s="931"/>
      <c r="AR81" s="931"/>
      <c r="AS81" s="931"/>
      <c r="AT81" s="931"/>
      <c r="AU81" s="931"/>
      <c r="AV81" s="931"/>
      <c r="AW81" s="931"/>
      <c r="AX81" s="931"/>
      <c r="AY81" s="931"/>
      <c r="AZ81" s="931"/>
      <c r="BA81" s="931"/>
      <c r="BB81" s="931"/>
      <c r="BC81" s="931"/>
      <c r="BD81" s="931"/>
      <c r="BE81" s="931"/>
      <c r="BF81" s="931"/>
      <c r="BG81" s="931"/>
      <c r="BH81" s="931"/>
      <c r="BI81" s="931"/>
      <c r="BJ81" s="931"/>
    </row>
    <row r="82" spans="1:62">
      <c r="A82" s="931"/>
      <c r="B82" s="931"/>
      <c r="C82" s="931"/>
      <c r="D82" s="931"/>
      <c r="E82" s="1125"/>
      <c r="F82" s="931"/>
      <c r="G82" s="931"/>
      <c r="H82" s="931"/>
      <c r="I82" s="931"/>
      <c r="J82" s="931"/>
      <c r="K82" s="931"/>
      <c r="L82" s="931"/>
      <c r="M82" s="931"/>
      <c r="N82" s="931"/>
      <c r="O82" s="931"/>
      <c r="P82" s="931"/>
      <c r="Q82" s="931"/>
      <c r="R82" s="931"/>
      <c r="S82" s="931"/>
      <c r="T82" s="931"/>
      <c r="U82" s="931"/>
      <c r="V82" s="931"/>
      <c r="W82" s="931"/>
      <c r="X82" s="931"/>
      <c r="Y82" s="931"/>
      <c r="Z82" s="931"/>
      <c r="AA82" s="931"/>
      <c r="AB82" s="931"/>
      <c r="AC82" s="931"/>
      <c r="AD82" s="931"/>
      <c r="AE82" s="931"/>
      <c r="AF82" s="931"/>
      <c r="AG82" s="931"/>
      <c r="AH82" s="931"/>
      <c r="AI82" s="931"/>
      <c r="AJ82" s="931"/>
      <c r="AK82" s="931"/>
      <c r="AL82" s="931"/>
      <c r="AM82" s="931"/>
      <c r="AN82" s="931"/>
      <c r="AO82" s="931"/>
      <c r="AP82" s="931"/>
      <c r="AQ82" s="931"/>
      <c r="AR82" s="931"/>
      <c r="AS82" s="931"/>
      <c r="AT82" s="931"/>
      <c r="AU82" s="931"/>
      <c r="AV82" s="931"/>
      <c r="AW82" s="931"/>
      <c r="AX82" s="931"/>
      <c r="AY82" s="931"/>
      <c r="AZ82" s="931"/>
      <c r="BA82" s="931"/>
      <c r="BB82" s="931"/>
      <c r="BC82" s="931"/>
      <c r="BD82" s="931"/>
      <c r="BE82" s="931"/>
      <c r="BF82" s="931"/>
      <c r="BG82" s="931"/>
      <c r="BH82" s="931"/>
      <c r="BI82" s="931"/>
      <c r="BJ82" s="931"/>
    </row>
    <row r="83" spans="1:62">
      <c r="A83" s="931"/>
      <c r="B83" s="931"/>
      <c r="C83" s="931"/>
      <c r="D83" s="931"/>
      <c r="E83" s="1125"/>
      <c r="F83" s="931"/>
      <c r="G83" s="931"/>
      <c r="H83" s="931"/>
      <c r="I83" s="931"/>
      <c r="J83" s="931"/>
      <c r="K83" s="931"/>
      <c r="L83" s="931"/>
      <c r="M83" s="931"/>
      <c r="N83" s="931"/>
      <c r="O83" s="931"/>
      <c r="P83" s="931"/>
      <c r="Q83" s="931"/>
      <c r="R83" s="931"/>
      <c r="S83" s="931"/>
      <c r="T83" s="931"/>
      <c r="U83" s="931"/>
      <c r="V83" s="931"/>
      <c r="W83" s="931"/>
      <c r="X83" s="931"/>
      <c r="Y83" s="931"/>
      <c r="Z83" s="931"/>
      <c r="AA83" s="931"/>
      <c r="AB83" s="931"/>
      <c r="AC83" s="931"/>
      <c r="AD83" s="931"/>
      <c r="AE83" s="931"/>
      <c r="AF83" s="931"/>
      <c r="AG83" s="931"/>
      <c r="AH83" s="931"/>
      <c r="AI83" s="931"/>
      <c r="AJ83" s="931"/>
      <c r="AK83" s="931"/>
      <c r="AL83" s="931"/>
      <c r="AM83" s="931"/>
      <c r="AN83" s="931"/>
      <c r="AO83" s="931"/>
      <c r="AP83" s="931"/>
      <c r="AQ83" s="931"/>
      <c r="AR83" s="931"/>
      <c r="AS83" s="931"/>
      <c r="AT83" s="931"/>
      <c r="AU83" s="931"/>
      <c r="AV83" s="931"/>
      <c r="AW83" s="931"/>
      <c r="AX83" s="931"/>
      <c r="AY83" s="931"/>
      <c r="AZ83" s="931"/>
      <c r="BA83" s="931"/>
      <c r="BB83" s="931"/>
      <c r="BC83" s="931"/>
      <c r="BD83" s="931"/>
      <c r="BE83" s="931"/>
      <c r="BF83" s="931"/>
      <c r="BG83" s="931"/>
      <c r="BH83" s="931"/>
      <c r="BI83" s="931"/>
      <c r="BJ83" s="931"/>
    </row>
    <row r="84" spans="1:62">
      <c r="A84" s="931"/>
      <c r="B84" s="931"/>
      <c r="C84" s="931"/>
      <c r="D84" s="931"/>
      <c r="E84" s="1125"/>
      <c r="F84" s="931"/>
      <c r="G84" s="931"/>
      <c r="H84" s="931"/>
      <c r="I84" s="931"/>
      <c r="J84" s="931"/>
      <c r="K84" s="931"/>
      <c r="L84" s="931"/>
      <c r="M84" s="931"/>
      <c r="N84" s="931"/>
      <c r="O84" s="931"/>
      <c r="P84" s="931"/>
      <c r="Q84" s="931"/>
      <c r="R84" s="931"/>
      <c r="S84" s="931"/>
      <c r="T84" s="931"/>
      <c r="U84" s="931"/>
      <c r="V84" s="931"/>
      <c r="W84" s="931"/>
      <c r="X84" s="931"/>
      <c r="Y84" s="931"/>
      <c r="Z84" s="931"/>
      <c r="AA84" s="931"/>
      <c r="AB84" s="931"/>
      <c r="AC84" s="931"/>
      <c r="AD84" s="931"/>
      <c r="AE84" s="931"/>
      <c r="AF84" s="931"/>
      <c r="AG84" s="931"/>
      <c r="AH84" s="931"/>
      <c r="AI84" s="931"/>
      <c r="AJ84" s="931"/>
      <c r="AK84" s="931"/>
      <c r="AL84" s="931"/>
      <c r="AM84" s="931"/>
      <c r="AN84" s="931"/>
      <c r="AO84" s="931"/>
      <c r="AP84" s="931"/>
      <c r="AQ84" s="931"/>
      <c r="AR84" s="931"/>
      <c r="AS84" s="931"/>
      <c r="AT84" s="931"/>
      <c r="AU84" s="931"/>
      <c r="AV84" s="931"/>
      <c r="AW84" s="931"/>
      <c r="AX84" s="931"/>
      <c r="AY84" s="931"/>
      <c r="AZ84" s="931"/>
      <c r="BA84" s="931"/>
      <c r="BB84" s="931"/>
      <c r="BC84" s="931"/>
      <c r="BD84" s="931"/>
      <c r="BE84" s="931"/>
      <c r="BF84" s="931"/>
      <c r="BG84" s="931"/>
      <c r="BH84" s="931"/>
      <c r="BI84" s="931"/>
      <c r="BJ84" s="931"/>
    </row>
    <row r="85" spans="1:62">
      <c r="A85" s="931"/>
      <c r="B85" s="931"/>
      <c r="C85" s="931"/>
      <c r="D85" s="931"/>
      <c r="E85" s="1125"/>
      <c r="F85" s="931"/>
      <c r="G85" s="931"/>
      <c r="H85" s="931"/>
      <c r="I85" s="931"/>
      <c r="J85" s="931"/>
      <c r="K85" s="931"/>
      <c r="L85" s="931"/>
      <c r="M85" s="931"/>
      <c r="N85" s="931"/>
      <c r="O85" s="931"/>
      <c r="P85" s="931"/>
      <c r="Q85" s="931"/>
      <c r="R85" s="931"/>
      <c r="S85" s="931"/>
      <c r="T85" s="931"/>
      <c r="U85" s="931"/>
      <c r="V85" s="931"/>
      <c r="W85" s="931"/>
      <c r="X85" s="931"/>
      <c r="Y85" s="931"/>
      <c r="Z85" s="931"/>
      <c r="AA85" s="931"/>
      <c r="AB85" s="931"/>
      <c r="AC85" s="931"/>
      <c r="AD85" s="931"/>
      <c r="AE85" s="931"/>
      <c r="AF85" s="931"/>
      <c r="AG85" s="931"/>
      <c r="AH85" s="931"/>
      <c r="AI85" s="931"/>
      <c r="AJ85" s="931"/>
      <c r="AK85" s="931"/>
      <c r="AL85" s="931"/>
      <c r="AM85" s="931"/>
      <c r="AN85" s="931"/>
      <c r="AO85" s="931"/>
      <c r="AP85" s="931"/>
      <c r="AQ85" s="931"/>
      <c r="AR85" s="931"/>
      <c r="AS85" s="931"/>
      <c r="AT85" s="931"/>
      <c r="AU85" s="931"/>
      <c r="AV85" s="931"/>
      <c r="AW85" s="931"/>
      <c r="AX85" s="931"/>
      <c r="AY85" s="931"/>
      <c r="AZ85" s="931"/>
      <c r="BA85" s="931"/>
      <c r="BB85" s="931"/>
      <c r="BC85" s="931"/>
      <c r="BD85" s="931"/>
      <c r="BE85" s="931"/>
      <c r="BF85" s="931"/>
      <c r="BG85" s="931"/>
      <c r="BH85" s="931"/>
      <c r="BI85" s="931"/>
      <c r="BJ85" s="931"/>
    </row>
    <row r="86" spans="1:62">
      <c r="A86" s="931"/>
      <c r="B86" s="931"/>
      <c r="C86" s="931"/>
      <c r="D86" s="931"/>
      <c r="E86" s="1125"/>
      <c r="F86" s="931"/>
      <c r="G86" s="931"/>
      <c r="H86" s="931"/>
      <c r="I86" s="931"/>
      <c r="J86" s="931"/>
      <c r="K86" s="931"/>
      <c r="L86" s="931"/>
      <c r="M86" s="931"/>
      <c r="N86" s="931"/>
      <c r="O86" s="931"/>
      <c r="P86" s="931"/>
      <c r="Q86" s="931"/>
      <c r="R86" s="931"/>
      <c r="S86" s="931"/>
      <c r="T86" s="931"/>
      <c r="U86" s="931"/>
      <c r="V86" s="931"/>
      <c r="W86" s="931"/>
      <c r="X86" s="931"/>
      <c r="Y86" s="931"/>
      <c r="Z86" s="931"/>
      <c r="AA86" s="931"/>
      <c r="AB86" s="931"/>
      <c r="AC86" s="931"/>
      <c r="AD86" s="931"/>
      <c r="AE86" s="931"/>
      <c r="AF86" s="931"/>
      <c r="AG86" s="931"/>
      <c r="AH86" s="931"/>
      <c r="AI86" s="931"/>
      <c r="AJ86" s="931"/>
      <c r="AK86" s="931"/>
      <c r="AL86" s="931"/>
      <c r="AM86" s="931"/>
      <c r="AN86" s="931"/>
      <c r="AO86" s="931"/>
      <c r="AP86" s="931"/>
      <c r="AQ86" s="931"/>
      <c r="AR86" s="931"/>
      <c r="AS86" s="931"/>
      <c r="AT86" s="931"/>
      <c r="AU86" s="931"/>
      <c r="AV86" s="931"/>
      <c r="AW86" s="931"/>
      <c r="AX86" s="931"/>
      <c r="AY86" s="931"/>
      <c r="AZ86" s="931"/>
      <c r="BA86" s="931"/>
      <c r="BB86" s="931"/>
      <c r="BC86" s="931"/>
      <c r="BD86" s="931"/>
      <c r="BE86" s="931"/>
      <c r="BF86" s="931"/>
      <c r="BG86" s="931"/>
      <c r="BH86" s="931"/>
      <c r="BI86" s="931"/>
      <c r="BJ86" s="931"/>
    </row>
    <row r="87" spans="1:62">
      <c r="A87" s="931"/>
      <c r="B87" s="931"/>
      <c r="C87" s="931"/>
      <c r="D87" s="931"/>
      <c r="E87" s="1125"/>
      <c r="F87" s="931"/>
      <c r="G87" s="931"/>
      <c r="H87" s="931"/>
      <c r="I87" s="931"/>
      <c r="J87" s="931"/>
      <c r="K87" s="931"/>
      <c r="L87" s="931"/>
      <c r="M87" s="931"/>
      <c r="N87" s="931"/>
      <c r="O87" s="931"/>
      <c r="P87" s="931"/>
      <c r="Q87" s="931"/>
      <c r="R87" s="931"/>
      <c r="S87" s="931"/>
      <c r="T87" s="931"/>
      <c r="U87" s="931"/>
      <c r="V87" s="931"/>
      <c r="W87" s="931"/>
      <c r="X87" s="931"/>
      <c r="Y87" s="931"/>
      <c r="Z87" s="931"/>
      <c r="AA87" s="931"/>
      <c r="AB87" s="931"/>
      <c r="AC87" s="931"/>
      <c r="AD87" s="931"/>
      <c r="AE87" s="931"/>
      <c r="AF87" s="931"/>
      <c r="AG87" s="931"/>
      <c r="AH87" s="931"/>
      <c r="AI87" s="931"/>
      <c r="AJ87" s="931"/>
      <c r="AK87" s="931"/>
      <c r="AL87" s="931"/>
      <c r="AM87" s="931"/>
      <c r="AN87" s="931"/>
      <c r="AO87" s="931"/>
      <c r="AP87" s="931"/>
      <c r="AQ87" s="931"/>
      <c r="AR87" s="931"/>
      <c r="AS87" s="931"/>
      <c r="AT87" s="931"/>
      <c r="AU87" s="931"/>
      <c r="AV87" s="931"/>
      <c r="AW87" s="931"/>
      <c r="AX87" s="931"/>
      <c r="AY87" s="931"/>
      <c r="AZ87" s="931"/>
      <c r="BA87" s="931"/>
      <c r="BB87" s="931"/>
      <c r="BC87" s="931"/>
      <c r="BD87" s="931"/>
      <c r="BE87" s="931"/>
      <c r="BF87" s="931"/>
      <c r="BG87" s="931"/>
      <c r="BH87" s="931"/>
      <c r="BI87" s="931"/>
      <c r="BJ87" s="931"/>
    </row>
    <row r="88" spans="1:62">
      <c r="A88" s="931"/>
      <c r="B88" s="931"/>
      <c r="C88" s="931"/>
      <c r="D88" s="931"/>
      <c r="E88" s="1125"/>
      <c r="F88" s="931"/>
      <c r="G88" s="931"/>
      <c r="H88" s="931"/>
      <c r="I88" s="931"/>
      <c r="J88" s="931"/>
      <c r="K88" s="931"/>
      <c r="L88" s="931"/>
      <c r="M88" s="931"/>
      <c r="N88" s="931"/>
      <c r="O88" s="931"/>
      <c r="P88" s="931"/>
      <c r="Q88" s="931"/>
      <c r="R88" s="931"/>
      <c r="S88" s="931"/>
      <c r="T88" s="931"/>
      <c r="U88" s="931"/>
      <c r="V88" s="931"/>
      <c r="W88" s="931"/>
      <c r="X88" s="931"/>
      <c r="Y88" s="931"/>
      <c r="Z88" s="931"/>
      <c r="AA88" s="931"/>
      <c r="AB88" s="931"/>
      <c r="AC88" s="931"/>
      <c r="AD88" s="931"/>
      <c r="AE88" s="931"/>
      <c r="AF88" s="931"/>
      <c r="AG88" s="931"/>
      <c r="AH88" s="931"/>
      <c r="AI88" s="931"/>
      <c r="AJ88" s="931"/>
      <c r="AK88" s="931"/>
      <c r="AL88" s="931"/>
      <c r="AM88" s="931"/>
      <c r="AN88" s="931"/>
      <c r="AO88" s="931"/>
      <c r="AP88" s="931"/>
      <c r="AQ88" s="931"/>
      <c r="AR88" s="931"/>
      <c r="AS88" s="931"/>
      <c r="AT88" s="931"/>
      <c r="AU88" s="931"/>
      <c r="AV88" s="931"/>
      <c r="AW88" s="931"/>
      <c r="AX88" s="931"/>
      <c r="AY88" s="931"/>
      <c r="AZ88" s="931"/>
      <c r="BA88" s="931"/>
      <c r="BB88" s="931"/>
      <c r="BC88" s="931"/>
      <c r="BD88" s="931"/>
      <c r="BE88" s="931"/>
      <c r="BF88" s="931"/>
      <c r="BG88" s="931"/>
      <c r="BH88" s="931"/>
      <c r="BI88" s="931"/>
      <c r="BJ88" s="931"/>
    </row>
    <row r="89" spans="1:62">
      <c r="A89" s="931"/>
      <c r="B89" s="931"/>
      <c r="C89" s="931"/>
      <c r="D89" s="931"/>
      <c r="E89" s="1125"/>
      <c r="F89" s="931"/>
      <c r="G89" s="931"/>
      <c r="H89" s="931"/>
      <c r="I89" s="931"/>
      <c r="J89" s="931"/>
      <c r="K89" s="931"/>
      <c r="L89" s="931"/>
      <c r="M89" s="931"/>
      <c r="N89" s="931"/>
      <c r="O89" s="931"/>
      <c r="P89" s="931"/>
      <c r="Q89" s="931"/>
      <c r="R89" s="931"/>
      <c r="S89" s="931"/>
      <c r="T89" s="931"/>
      <c r="U89" s="931"/>
      <c r="V89" s="931"/>
      <c r="W89" s="931"/>
      <c r="X89" s="931"/>
      <c r="Y89" s="931"/>
      <c r="Z89" s="931"/>
      <c r="AA89" s="931"/>
      <c r="AB89" s="931"/>
      <c r="AC89" s="931"/>
      <c r="AD89" s="931"/>
      <c r="AE89" s="931"/>
      <c r="AF89" s="931"/>
      <c r="AG89" s="931"/>
      <c r="AH89" s="931"/>
      <c r="AI89" s="931"/>
      <c r="AJ89" s="931"/>
      <c r="AK89" s="931"/>
      <c r="AL89" s="931"/>
      <c r="AM89" s="931"/>
      <c r="AN89" s="931"/>
      <c r="AO89" s="931"/>
      <c r="AP89" s="931"/>
      <c r="AQ89" s="931"/>
      <c r="AR89" s="931"/>
      <c r="AS89" s="931"/>
      <c r="AT89" s="931"/>
      <c r="AU89" s="931"/>
      <c r="AV89" s="931"/>
      <c r="AW89" s="931"/>
      <c r="AX89" s="931"/>
      <c r="AY89" s="931"/>
      <c r="AZ89" s="931"/>
      <c r="BA89" s="931"/>
      <c r="BB89" s="931"/>
      <c r="BC89" s="931"/>
      <c r="BD89" s="931"/>
      <c r="BE89" s="931"/>
      <c r="BF89" s="931"/>
      <c r="BG89" s="931"/>
      <c r="BH89" s="931"/>
      <c r="BI89" s="931"/>
      <c r="BJ89" s="931"/>
    </row>
    <row r="90" spans="1:62">
      <c r="A90" s="931"/>
      <c r="B90" s="931"/>
      <c r="C90" s="931"/>
      <c r="D90" s="931"/>
      <c r="E90" s="1125"/>
      <c r="F90" s="931"/>
      <c r="G90" s="931"/>
      <c r="H90" s="931"/>
      <c r="I90" s="931"/>
      <c r="J90" s="931"/>
      <c r="K90" s="931"/>
      <c r="L90" s="931"/>
      <c r="M90" s="931"/>
      <c r="N90" s="931"/>
      <c r="O90" s="931"/>
      <c r="P90" s="931"/>
      <c r="Q90" s="931"/>
      <c r="R90" s="931"/>
      <c r="S90" s="931"/>
      <c r="T90" s="931"/>
      <c r="U90" s="931"/>
      <c r="V90" s="931"/>
      <c r="W90" s="931"/>
      <c r="X90" s="931"/>
      <c r="Y90" s="931"/>
      <c r="Z90" s="931"/>
      <c r="AA90" s="931"/>
      <c r="AB90" s="931"/>
      <c r="AC90" s="931"/>
      <c r="AD90" s="931"/>
      <c r="AE90" s="931"/>
      <c r="AF90" s="931"/>
      <c r="AG90" s="931"/>
      <c r="AH90" s="931"/>
      <c r="AI90" s="931"/>
      <c r="AJ90" s="931"/>
      <c r="AK90" s="931"/>
      <c r="AL90" s="931"/>
      <c r="AM90" s="931"/>
      <c r="AN90" s="931"/>
      <c r="AO90" s="931"/>
      <c r="AP90" s="931"/>
      <c r="AQ90" s="931"/>
      <c r="AR90" s="931"/>
      <c r="AS90" s="931"/>
      <c r="AT90" s="931"/>
      <c r="AU90" s="931"/>
      <c r="AV90" s="931"/>
      <c r="AW90" s="931"/>
      <c r="AX90" s="931"/>
      <c r="AY90" s="931"/>
      <c r="AZ90" s="931"/>
      <c r="BA90" s="931"/>
      <c r="BB90" s="931"/>
      <c r="BC90" s="931"/>
      <c r="BD90" s="931"/>
      <c r="BE90" s="931"/>
      <c r="BF90" s="931"/>
      <c r="BG90" s="931"/>
      <c r="BH90" s="931"/>
      <c r="BI90" s="931"/>
      <c r="BJ90" s="931"/>
    </row>
    <row r="91" spans="1:62">
      <c r="A91" s="931"/>
      <c r="B91" s="931"/>
      <c r="C91" s="931"/>
      <c r="D91" s="931"/>
      <c r="E91" s="1125"/>
      <c r="F91" s="931"/>
      <c r="G91" s="931"/>
      <c r="H91" s="931"/>
      <c r="I91" s="931"/>
      <c r="J91" s="931"/>
      <c r="K91" s="931"/>
      <c r="L91" s="931"/>
      <c r="M91" s="931"/>
      <c r="N91" s="931"/>
      <c r="O91" s="931"/>
      <c r="P91" s="931"/>
      <c r="Q91" s="931"/>
      <c r="R91" s="931"/>
      <c r="S91" s="931"/>
      <c r="T91" s="931"/>
      <c r="U91" s="931"/>
      <c r="V91" s="931"/>
      <c r="W91" s="931"/>
      <c r="X91" s="931"/>
      <c r="Y91" s="931"/>
      <c r="Z91" s="931"/>
      <c r="AA91" s="931"/>
      <c r="AB91" s="931"/>
      <c r="AC91" s="931"/>
      <c r="AD91" s="931"/>
      <c r="AE91" s="931"/>
      <c r="AF91" s="931"/>
      <c r="AG91" s="931"/>
      <c r="AH91" s="931"/>
      <c r="AI91" s="931"/>
      <c r="AJ91" s="931"/>
      <c r="AK91" s="931"/>
      <c r="AL91" s="931"/>
      <c r="AM91" s="931"/>
      <c r="AN91" s="931"/>
      <c r="AO91" s="931"/>
      <c r="AP91" s="931"/>
      <c r="AQ91" s="931"/>
      <c r="AR91" s="931"/>
      <c r="AS91" s="931"/>
      <c r="AT91" s="931"/>
      <c r="AU91" s="931"/>
      <c r="AV91" s="931"/>
      <c r="AW91" s="931"/>
      <c r="AX91" s="931"/>
      <c r="AY91" s="931"/>
      <c r="AZ91" s="931"/>
      <c r="BA91" s="931"/>
      <c r="BB91" s="931"/>
      <c r="BC91" s="931"/>
      <c r="BD91" s="931"/>
      <c r="BE91" s="931"/>
      <c r="BF91" s="931"/>
      <c r="BG91" s="931"/>
      <c r="BH91" s="931"/>
      <c r="BI91" s="931"/>
      <c r="BJ91" s="931"/>
    </row>
    <row r="92" spans="1:62">
      <c r="A92" s="931"/>
      <c r="B92" s="931"/>
      <c r="C92" s="931"/>
      <c r="D92" s="931"/>
      <c r="E92" s="1125"/>
      <c r="F92" s="931"/>
      <c r="G92" s="931"/>
      <c r="H92" s="931"/>
      <c r="I92" s="931"/>
      <c r="J92" s="931"/>
      <c r="K92" s="931"/>
      <c r="L92" s="931"/>
      <c r="M92" s="931"/>
      <c r="N92" s="931"/>
      <c r="O92" s="931"/>
      <c r="P92" s="931"/>
      <c r="Q92" s="931"/>
      <c r="R92" s="931"/>
      <c r="S92" s="931"/>
      <c r="T92" s="931"/>
      <c r="U92" s="931"/>
      <c r="V92" s="931"/>
      <c r="W92" s="931"/>
      <c r="X92" s="931"/>
      <c r="Y92" s="931"/>
      <c r="Z92" s="931"/>
      <c r="AA92" s="931"/>
      <c r="AB92" s="931"/>
      <c r="AC92" s="931"/>
      <c r="AD92" s="931"/>
      <c r="AE92" s="931"/>
      <c r="AF92" s="931"/>
      <c r="AG92" s="931"/>
      <c r="AH92" s="931"/>
      <c r="AI92" s="931"/>
      <c r="AJ92" s="931"/>
      <c r="AK92" s="931"/>
      <c r="AL92" s="931"/>
      <c r="AM92" s="931"/>
      <c r="AN92" s="931"/>
      <c r="AO92" s="931"/>
      <c r="AP92" s="931"/>
      <c r="AQ92" s="931"/>
      <c r="AR92" s="931"/>
      <c r="AS92" s="931"/>
      <c r="AT92" s="931"/>
      <c r="AU92" s="931"/>
      <c r="AV92" s="931"/>
      <c r="AW92" s="931"/>
      <c r="AX92" s="931"/>
      <c r="AY92" s="931"/>
      <c r="AZ92" s="931"/>
      <c r="BA92" s="931"/>
      <c r="BB92" s="931"/>
      <c r="BC92" s="931"/>
      <c r="BD92" s="931"/>
      <c r="BE92" s="931"/>
      <c r="BF92" s="931"/>
      <c r="BG92" s="931"/>
      <c r="BH92" s="931"/>
      <c r="BI92" s="931"/>
      <c r="BJ92" s="931"/>
    </row>
    <row r="93" spans="1:62">
      <c r="A93" s="931"/>
      <c r="B93" s="931"/>
      <c r="C93" s="931"/>
      <c r="D93" s="931"/>
      <c r="E93" s="1125"/>
      <c r="F93" s="931"/>
      <c r="G93" s="931"/>
      <c r="H93" s="931"/>
      <c r="I93" s="931"/>
      <c r="J93" s="931"/>
      <c r="K93" s="931"/>
      <c r="L93" s="931"/>
      <c r="M93" s="931"/>
      <c r="N93" s="931"/>
      <c r="O93" s="931"/>
      <c r="P93" s="931"/>
      <c r="Q93" s="931"/>
      <c r="R93" s="931"/>
      <c r="S93" s="931"/>
      <c r="T93" s="931"/>
      <c r="U93" s="931"/>
      <c r="V93" s="931"/>
      <c r="W93" s="931"/>
      <c r="X93" s="931"/>
      <c r="Y93" s="931"/>
      <c r="Z93" s="931"/>
      <c r="AA93" s="931"/>
      <c r="AB93" s="931"/>
      <c r="AC93" s="931"/>
      <c r="AD93" s="931"/>
      <c r="AE93" s="931"/>
      <c r="AF93" s="931"/>
      <c r="AG93" s="931"/>
      <c r="AH93" s="931"/>
      <c r="AI93" s="931"/>
      <c r="AJ93" s="931"/>
      <c r="AK93" s="931"/>
      <c r="AL93" s="931"/>
      <c r="AM93" s="931"/>
      <c r="AN93" s="931"/>
      <c r="AO93" s="931"/>
      <c r="AP93" s="931"/>
      <c r="AQ93" s="931"/>
      <c r="AR93" s="931"/>
      <c r="AS93" s="931"/>
      <c r="AT93" s="931"/>
      <c r="AU93" s="931"/>
      <c r="AV93" s="931"/>
      <c r="AW93" s="931"/>
      <c r="AX93" s="931"/>
      <c r="AY93" s="931"/>
      <c r="AZ93" s="931"/>
      <c r="BA93" s="931"/>
      <c r="BB93" s="931"/>
      <c r="BC93" s="931"/>
      <c r="BD93" s="931"/>
      <c r="BE93" s="931"/>
      <c r="BF93" s="931"/>
      <c r="BG93" s="931"/>
      <c r="BH93" s="931"/>
      <c r="BI93" s="931"/>
      <c r="BJ93" s="931"/>
    </row>
    <row r="94" spans="1:62">
      <c r="A94" s="931"/>
      <c r="B94" s="931"/>
      <c r="C94" s="931"/>
      <c r="D94" s="931"/>
      <c r="E94" s="1125"/>
      <c r="F94" s="931"/>
      <c r="G94" s="931"/>
      <c r="H94" s="931"/>
      <c r="I94" s="931"/>
      <c r="J94" s="931"/>
      <c r="K94" s="931"/>
      <c r="L94" s="931"/>
      <c r="M94" s="931"/>
      <c r="N94" s="931"/>
      <c r="O94" s="931"/>
      <c r="P94" s="931"/>
      <c r="Q94" s="931"/>
      <c r="R94" s="931"/>
      <c r="S94" s="931"/>
      <c r="T94" s="931"/>
      <c r="U94" s="931"/>
      <c r="V94" s="931"/>
      <c r="W94" s="931"/>
      <c r="X94" s="931"/>
      <c r="Y94" s="931"/>
      <c r="Z94" s="931"/>
      <c r="AA94" s="931"/>
      <c r="AB94" s="931"/>
      <c r="AC94" s="931"/>
      <c r="AD94" s="931"/>
      <c r="AE94" s="931"/>
      <c r="AF94" s="931"/>
      <c r="AG94" s="931"/>
      <c r="AH94" s="931"/>
      <c r="AI94" s="931"/>
      <c r="AJ94" s="931"/>
      <c r="AK94" s="931"/>
      <c r="AL94" s="931"/>
      <c r="AM94" s="931"/>
      <c r="AN94" s="931"/>
      <c r="AO94" s="931"/>
      <c r="AP94" s="931"/>
      <c r="AQ94" s="931"/>
      <c r="AR94" s="931"/>
      <c r="AS94" s="931"/>
      <c r="AT94" s="931"/>
      <c r="AU94" s="931"/>
      <c r="AV94" s="931"/>
      <c r="AW94" s="931"/>
      <c r="AX94" s="931"/>
      <c r="AY94" s="931"/>
      <c r="AZ94" s="931"/>
      <c r="BA94" s="931"/>
      <c r="BB94" s="931"/>
      <c r="BC94" s="931"/>
      <c r="BD94" s="931"/>
      <c r="BE94" s="931"/>
      <c r="BF94" s="931"/>
      <c r="BG94" s="931"/>
      <c r="BH94" s="931"/>
      <c r="BI94" s="931"/>
      <c r="BJ94" s="931"/>
    </row>
    <row r="95" spans="1:62">
      <c r="A95" s="931"/>
      <c r="B95" s="931"/>
      <c r="C95" s="931"/>
      <c r="D95" s="931"/>
      <c r="E95" s="1125"/>
      <c r="F95" s="931"/>
      <c r="G95" s="931"/>
      <c r="H95" s="931"/>
      <c r="I95" s="931"/>
      <c r="J95" s="931"/>
      <c r="K95" s="931"/>
      <c r="L95" s="931"/>
      <c r="M95" s="931"/>
      <c r="N95" s="931"/>
      <c r="O95" s="931"/>
      <c r="P95" s="931"/>
      <c r="Q95" s="931"/>
      <c r="R95" s="931"/>
      <c r="S95" s="931"/>
      <c r="T95" s="931"/>
      <c r="U95" s="931"/>
      <c r="V95" s="931"/>
      <c r="W95" s="931"/>
      <c r="X95" s="931"/>
      <c r="Y95" s="931"/>
      <c r="Z95" s="931"/>
      <c r="AA95" s="931"/>
      <c r="AB95" s="931"/>
      <c r="AC95" s="931"/>
      <c r="AD95" s="931"/>
      <c r="AE95" s="931"/>
      <c r="AF95" s="931"/>
      <c r="AG95" s="931"/>
      <c r="AH95" s="931"/>
      <c r="AI95" s="931"/>
      <c r="AJ95" s="931"/>
      <c r="AK95" s="931"/>
      <c r="AL95" s="931"/>
      <c r="AM95" s="931"/>
      <c r="AN95" s="931"/>
      <c r="AO95" s="931"/>
      <c r="AP95" s="931"/>
      <c r="AQ95" s="931"/>
      <c r="AR95" s="931"/>
      <c r="AS95" s="931"/>
      <c r="AT95" s="931"/>
      <c r="AU95" s="931"/>
      <c r="AV95" s="931"/>
      <c r="AW95" s="931"/>
      <c r="AX95" s="931"/>
      <c r="AY95" s="931"/>
      <c r="AZ95" s="931"/>
      <c r="BA95" s="931"/>
      <c r="BB95" s="931"/>
      <c r="BC95" s="931"/>
      <c r="BD95" s="931"/>
      <c r="BE95" s="931"/>
      <c r="BF95" s="931"/>
      <c r="BG95" s="931"/>
      <c r="BH95" s="931"/>
      <c r="BI95" s="931"/>
      <c r="BJ95" s="931"/>
    </row>
    <row r="96" spans="1:62">
      <c r="A96" s="931"/>
      <c r="B96" s="931"/>
      <c r="C96" s="931"/>
      <c r="D96" s="931"/>
      <c r="E96" s="1125"/>
      <c r="F96" s="931"/>
      <c r="G96" s="931"/>
      <c r="H96" s="931"/>
      <c r="I96" s="931"/>
      <c r="J96" s="931"/>
      <c r="K96" s="931"/>
      <c r="L96" s="931"/>
      <c r="M96" s="931"/>
      <c r="N96" s="931"/>
      <c r="O96" s="931"/>
      <c r="P96" s="931"/>
      <c r="Q96" s="931"/>
      <c r="R96" s="931"/>
      <c r="S96" s="931"/>
      <c r="T96" s="931"/>
      <c r="U96" s="931"/>
      <c r="V96" s="931"/>
      <c r="W96" s="931"/>
      <c r="X96" s="931"/>
      <c r="Y96" s="931"/>
      <c r="Z96" s="931"/>
      <c r="AA96" s="931"/>
      <c r="AB96" s="931"/>
      <c r="AC96" s="931"/>
      <c r="AD96" s="931"/>
      <c r="AE96" s="931"/>
      <c r="AF96" s="931"/>
      <c r="AG96" s="931"/>
      <c r="AH96" s="931"/>
      <c r="AI96" s="931"/>
      <c r="AJ96" s="931"/>
      <c r="AK96" s="931"/>
      <c r="AL96" s="931"/>
      <c r="AM96" s="931"/>
      <c r="AN96" s="931"/>
      <c r="AO96" s="931"/>
      <c r="AP96" s="931"/>
      <c r="AQ96" s="931"/>
      <c r="AR96" s="931"/>
      <c r="AS96" s="931"/>
      <c r="AT96" s="931"/>
      <c r="AU96" s="931"/>
      <c r="AV96" s="931"/>
      <c r="AW96" s="931"/>
      <c r="AX96" s="931"/>
      <c r="AY96" s="931"/>
      <c r="AZ96" s="931"/>
      <c r="BA96" s="931"/>
      <c r="BB96" s="931"/>
      <c r="BC96" s="931"/>
      <c r="BD96" s="931"/>
      <c r="BE96" s="931"/>
      <c r="BF96" s="931"/>
      <c r="BG96" s="931"/>
      <c r="BH96" s="931"/>
      <c r="BI96" s="931"/>
      <c r="BJ96" s="931"/>
    </row>
    <row r="97" spans="1:62">
      <c r="A97" s="931"/>
      <c r="B97" s="931"/>
      <c r="C97" s="931"/>
      <c r="D97" s="931"/>
      <c r="E97" s="1125"/>
      <c r="F97" s="931"/>
      <c r="G97" s="931"/>
      <c r="H97" s="931"/>
      <c r="I97" s="931"/>
      <c r="J97" s="931"/>
      <c r="K97" s="931"/>
      <c r="L97" s="931"/>
      <c r="M97" s="931"/>
      <c r="N97" s="931"/>
      <c r="O97" s="931"/>
      <c r="P97" s="931"/>
      <c r="Q97" s="931"/>
      <c r="R97" s="931"/>
      <c r="S97" s="931"/>
      <c r="T97" s="931"/>
      <c r="U97" s="931"/>
      <c r="V97" s="931"/>
      <c r="W97" s="931"/>
      <c r="X97" s="931"/>
      <c r="Y97" s="931"/>
      <c r="Z97" s="931"/>
      <c r="AA97" s="931"/>
      <c r="AB97" s="931"/>
      <c r="AC97" s="931"/>
      <c r="AD97" s="931"/>
      <c r="AE97" s="931"/>
      <c r="AF97" s="931"/>
      <c r="AG97" s="931"/>
      <c r="AH97" s="931"/>
      <c r="AI97" s="931"/>
      <c r="AJ97" s="931"/>
      <c r="AK97" s="931"/>
      <c r="AL97" s="931"/>
      <c r="AM97" s="931"/>
      <c r="AN97" s="931"/>
      <c r="AO97" s="931"/>
      <c r="AP97" s="931"/>
      <c r="AQ97" s="931"/>
      <c r="AR97" s="931"/>
      <c r="AS97" s="931"/>
      <c r="AT97" s="931"/>
      <c r="AU97" s="931"/>
      <c r="AV97" s="931"/>
      <c r="AW97" s="931"/>
      <c r="AX97" s="931"/>
      <c r="AY97" s="931"/>
      <c r="AZ97" s="931"/>
      <c r="BA97" s="931"/>
      <c r="BB97" s="931"/>
      <c r="BC97" s="931"/>
      <c r="BD97" s="931"/>
      <c r="BE97" s="931"/>
      <c r="BF97" s="931"/>
      <c r="BG97" s="931"/>
      <c r="BH97" s="931"/>
      <c r="BI97" s="931"/>
      <c r="BJ97" s="931"/>
    </row>
    <row r="98" spans="1:62">
      <c r="A98" s="931"/>
      <c r="B98" s="931"/>
      <c r="C98" s="931"/>
      <c r="D98" s="931"/>
      <c r="E98" s="1125"/>
      <c r="F98" s="931"/>
      <c r="G98" s="931"/>
      <c r="H98" s="931"/>
      <c r="I98" s="931"/>
      <c r="J98" s="931"/>
      <c r="K98" s="931"/>
      <c r="L98" s="931"/>
      <c r="M98" s="931"/>
      <c r="N98" s="931"/>
      <c r="O98" s="931"/>
      <c r="P98" s="931"/>
      <c r="Q98" s="931"/>
      <c r="R98" s="931"/>
      <c r="S98" s="931"/>
      <c r="T98" s="931"/>
      <c r="U98" s="931"/>
      <c r="V98" s="931"/>
      <c r="W98" s="931"/>
      <c r="X98" s="931"/>
      <c r="Y98" s="931"/>
      <c r="Z98" s="931"/>
      <c r="AA98" s="931"/>
      <c r="AB98" s="931"/>
      <c r="AC98" s="931"/>
      <c r="AD98" s="931"/>
      <c r="AE98" s="931"/>
      <c r="AF98" s="931"/>
      <c r="AG98" s="931"/>
      <c r="AH98" s="931"/>
      <c r="AI98" s="931"/>
      <c r="AJ98" s="931"/>
      <c r="AK98" s="931"/>
      <c r="AL98" s="931"/>
      <c r="AM98" s="931"/>
      <c r="AN98" s="931"/>
      <c r="AO98" s="931"/>
      <c r="AP98" s="931"/>
      <c r="AQ98" s="931"/>
      <c r="AR98" s="931"/>
      <c r="AS98" s="931"/>
      <c r="AT98" s="931"/>
      <c r="AU98" s="931"/>
      <c r="AV98" s="931"/>
      <c r="AW98" s="931"/>
      <c r="AX98" s="931"/>
      <c r="AY98" s="931"/>
      <c r="AZ98" s="931"/>
      <c r="BA98" s="931"/>
      <c r="BB98" s="931"/>
      <c r="BC98" s="931"/>
      <c r="BD98" s="931"/>
      <c r="BE98" s="931"/>
      <c r="BF98" s="931"/>
      <c r="BG98" s="931"/>
      <c r="BH98" s="931"/>
      <c r="BI98" s="931"/>
      <c r="BJ98" s="931"/>
    </row>
    <row r="99" spans="1:62">
      <c r="A99" s="931"/>
      <c r="B99" s="931"/>
      <c r="C99" s="931"/>
      <c r="D99" s="931"/>
      <c r="E99" s="1125"/>
      <c r="F99" s="931"/>
      <c r="G99" s="931"/>
      <c r="H99" s="931"/>
      <c r="I99" s="931"/>
      <c r="J99" s="931"/>
      <c r="K99" s="931"/>
      <c r="L99" s="931"/>
      <c r="M99" s="931"/>
      <c r="N99" s="931"/>
      <c r="O99" s="931"/>
      <c r="P99" s="931"/>
      <c r="Q99" s="931"/>
      <c r="R99" s="931"/>
      <c r="S99" s="931"/>
      <c r="T99" s="931"/>
      <c r="U99" s="931"/>
      <c r="V99" s="931"/>
      <c r="W99" s="931"/>
      <c r="X99" s="931"/>
      <c r="Y99" s="931"/>
      <c r="Z99" s="931"/>
      <c r="AA99" s="931"/>
      <c r="AB99" s="931"/>
      <c r="AC99" s="931"/>
      <c r="AD99" s="931"/>
      <c r="AE99" s="931"/>
      <c r="AF99" s="931"/>
      <c r="AG99" s="931"/>
      <c r="AH99" s="931"/>
      <c r="AI99" s="931"/>
      <c r="AJ99" s="931"/>
      <c r="AK99" s="931"/>
      <c r="AL99" s="931"/>
      <c r="AM99" s="931"/>
      <c r="AN99" s="931"/>
      <c r="AO99" s="931"/>
      <c r="AP99" s="931"/>
      <c r="AQ99" s="931"/>
      <c r="AR99" s="931"/>
      <c r="AS99" s="931"/>
      <c r="AT99" s="931"/>
      <c r="AU99" s="931"/>
      <c r="AV99" s="931"/>
      <c r="AW99" s="931"/>
      <c r="AX99" s="931"/>
      <c r="AY99" s="931"/>
      <c r="AZ99" s="931"/>
      <c r="BA99" s="931"/>
      <c r="BB99" s="931"/>
      <c r="BC99" s="931"/>
      <c r="BD99" s="931"/>
      <c r="BE99" s="931"/>
      <c r="BF99" s="931"/>
      <c r="BG99" s="931"/>
      <c r="BH99" s="931"/>
      <c r="BI99" s="931"/>
      <c r="BJ99" s="931"/>
    </row>
    <row r="100" spans="1:62">
      <c r="A100" s="931"/>
      <c r="B100" s="931"/>
      <c r="C100" s="931"/>
      <c r="D100" s="931"/>
      <c r="E100" s="1125"/>
      <c r="F100" s="931"/>
      <c r="G100" s="931"/>
      <c r="H100" s="931"/>
      <c r="I100" s="931"/>
      <c r="J100" s="931"/>
      <c r="K100" s="931"/>
      <c r="L100" s="931"/>
      <c r="M100" s="931"/>
      <c r="N100" s="931"/>
      <c r="O100" s="931"/>
      <c r="P100" s="931"/>
      <c r="Q100" s="931"/>
      <c r="R100" s="931"/>
      <c r="S100" s="931"/>
      <c r="T100" s="931"/>
      <c r="U100" s="931"/>
      <c r="V100" s="931"/>
      <c r="W100" s="931"/>
      <c r="X100" s="931"/>
      <c r="Y100" s="931"/>
      <c r="Z100" s="931"/>
      <c r="AA100" s="931"/>
      <c r="AB100" s="931"/>
      <c r="AC100" s="931"/>
      <c r="AD100" s="931"/>
      <c r="AE100" s="931"/>
      <c r="AF100" s="931"/>
      <c r="AG100" s="931"/>
      <c r="AH100" s="931"/>
      <c r="AI100" s="931"/>
      <c r="AJ100" s="931"/>
      <c r="AK100" s="931"/>
      <c r="AL100" s="931"/>
      <c r="AM100" s="931"/>
      <c r="AN100" s="931"/>
      <c r="AO100" s="931"/>
      <c r="AP100" s="931"/>
      <c r="AQ100" s="931"/>
      <c r="AR100" s="931"/>
      <c r="AS100" s="931"/>
      <c r="AT100" s="931"/>
      <c r="AU100" s="931"/>
      <c r="AV100" s="931"/>
      <c r="AW100" s="931"/>
      <c r="AX100" s="931"/>
      <c r="AY100" s="931"/>
      <c r="AZ100" s="931"/>
      <c r="BA100" s="931"/>
      <c r="BB100" s="931"/>
      <c r="BC100" s="931"/>
      <c r="BD100" s="931"/>
      <c r="BE100" s="931"/>
      <c r="BF100" s="931"/>
      <c r="BG100" s="931"/>
      <c r="BH100" s="931"/>
      <c r="BI100" s="931"/>
      <c r="BJ100" s="931"/>
    </row>
    <row r="101" spans="1:62">
      <c r="A101" s="931"/>
      <c r="B101" s="931"/>
      <c r="C101" s="931"/>
      <c r="D101" s="931"/>
      <c r="E101" s="1125"/>
      <c r="F101" s="931"/>
      <c r="G101" s="931"/>
      <c r="H101" s="931"/>
      <c r="I101" s="931"/>
      <c r="J101" s="931"/>
      <c r="K101" s="931"/>
      <c r="L101" s="931"/>
      <c r="M101" s="931"/>
      <c r="N101" s="931"/>
      <c r="O101" s="931"/>
      <c r="P101" s="931"/>
      <c r="Q101" s="931"/>
      <c r="R101" s="931"/>
      <c r="S101" s="931"/>
      <c r="T101" s="931"/>
      <c r="U101" s="931"/>
      <c r="V101" s="931"/>
      <c r="W101" s="931"/>
      <c r="X101" s="931"/>
      <c r="Y101" s="931"/>
      <c r="Z101" s="931"/>
      <c r="AA101" s="931"/>
      <c r="AB101" s="931"/>
      <c r="AC101" s="931"/>
      <c r="AD101" s="931"/>
      <c r="AE101" s="931"/>
      <c r="AF101" s="931"/>
      <c r="AG101" s="931"/>
      <c r="AH101" s="931"/>
      <c r="AI101" s="931"/>
      <c r="AJ101" s="931"/>
      <c r="AK101" s="931"/>
      <c r="AL101" s="931"/>
      <c r="AM101" s="931"/>
      <c r="AN101" s="931"/>
      <c r="AO101" s="931"/>
      <c r="AP101" s="931"/>
      <c r="AQ101" s="931"/>
      <c r="AR101" s="931"/>
      <c r="AS101" s="931"/>
      <c r="AT101" s="931"/>
      <c r="AU101" s="931"/>
      <c r="AV101" s="931"/>
      <c r="AW101" s="931"/>
      <c r="AX101" s="931"/>
      <c r="AY101" s="931"/>
      <c r="AZ101" s="931"/>
      <c r="BA101" s="931"/>
      <c r="BB101" s="931"/>
      <c r="BC101" s="931"/>
      <c r="BD101" s="931"/>
      <c r="BE101" s="931"/>
      <c r="BF101" s="931"/>
      <c r="BG101" s="931"/>
      <c r="BH101" s="931"/>
      <c r="BI101" s="931"/>
      <c r="BJ101" s="931"/>
    </row>
    <row r="102" spans="1:62">
      <c r="A102" s="931"/>
      <c r="B102" s="931"/>
      <c r="C102" s="931"/>
      <c r="D102" s="931"/>
      <c r="E102" s="1125"/>
      <c r="F102" s="931"/>
      <c r="G102" s="931"/>
      <c r="H102" s="931"/>
      <c r="I102" s="931"/>
      <c r="J102" s="931"/>
      <c r="K102" s="931"/>
      <c r="L102" s="931"/>
      <c r="M102" s="931"/>
      <c r="N102" s="931"/>
      <c r="O102" s="931"/>
      <c r="P102" s="931"/>
      <c r="Q102" s="931"/>
      <c r="R102" s="931"/>
      <c r="S102" s="931"/>
      <c r="T102" s="931"/>
      <c r="U102" s="931"/>
      <c r="V102" s="931"/>
      <c r="W102" s="931"/>
      <c r="X102" s="931"/>
      <c r="Y102" s="931"/>
      <c r="Z102" s="931"/>
      <c r="AA102" s="931"/>
      <c r="AB102" s="931"/>
      <c r="AC102" s="931"/>
      <c r="AD102" s="931"/>
      <c r="AE102" s="931"/>
      <c r="AF102" s="931"/>
      <c r="AG102" s="931"/>
      <c r="AH102" s="931"/>
      <c r="AI102" s="931"/>
      <c r="AJ102" s="931"/>
      <c r="AK102" s="931"/>
      <c r="AL102" s="931"/>
      <c r="AM102" s="931"/>
      <c r="AN102" s="931"/>
      <c r="AO102" s="931"/>
      <c r="AP102" s="931"/>
      <c r="AQ102" s="931"/>
      <c r="AR102" s="931"/>
      <c r="AS102" s="931"/>
      <c r="AT102" s="931"/>
      <c r="AU102" s="931"/>
      <c r="AV102" s="931"/>
      <c r="AW102" s="931"/>
      <c r="AX102" s="931"/>
      <c r="AY102" s="931"/>
      <c r="AZ102" s="931"/>
      <c r="BA102" s="931"/>
      <c r="BB102" s="931"/>
      <c r="BC102" s="931"/>
      <c r="BD102" s="931"/>
      <c r="BE102" s="931"/>
      <c r="BF102" s="931"/>
      <c r="BG102" s="931"/>
      <c r="BH102" s="931"/>
      <c r="BI102" s="931"/>
      <c r="BJ102" s="931"/>
    </row>
    <row r="103" spans="1:62">
      <c r="A103" s="931"/>
      <c r="B103" s="931"/>
      <c r="C103" s="931"/>
      <c r="D103" s="931"/>
      <c r="E103" s="1125"/>
      <c r="F103" s="931"/>
      <c r="G103" s="931"/>
      <c r="H103" s="931"/>
      <c r="I103" s="931"/>
      <c r="J103" s="931"/>
      <c r="K103" s="931"/>
      <c r="L103" s="931"/>
      <c r="M103" s="931"/>
      <c r="N103" s="931"/>
      <c r="O103" s="931"/>
      <c r="P103" s="931"/>
      <c r="Q103" s="931"/>
      <c r="R103" s="931"/>
      <c r="S103" s="931"/>
      <c r="T103" s="931"/>
      <c r="U103" s="931"/>
      <c r="V103" s="931"/>
      <c r="W103" s="931"/>
      <c r="X103" s="931"/>
      <c r="Y103" s="931"/>
      <c r="Z103" s="931"/>
      <c r="AA103" s="931"/>
      <c r="AB103" s="931"/>
      <c r="AC103" s="931"/>
      <c r="AD103" s="931"/>
      <c r="AE103" s="931"/>
      <c r="AF103" s="931"/>
      <c r="AG103" s="931"/>
      <c r="AH103" s="931"/>
      <c r="AI103" s="931"/>
      <c r="AJ103" s="931"/>
      <c r="AK103" s="931"/>
      <c r="AL103" s="931"/>
      <c r="AM103" s="931"/>
      <c r="AN103" s="931"/>
      <c r="AO103" s="931"/>
      <c r="AP103" s="931"/>
      <c r="AQ103" s="931"/>
      <c r="AR103" s="931"/>
      <c r="AS103" s="931"/>
      <c r="AT103" s="931"/>
      <c r="AU103" s="931"/>
      <c r="AV103" s="931"/>
      <c r="AW103" s="931"/>
      <c r="AX103" s="931"/>
      <c r="AY103" s="931"/>
      <c r="AZ103" s="931"/>
      <c r="BA103" s="931"/>
      <c r="BB103" s="931"/>
      <c r="BC103" s="931"/>
      <c r="BD103" s="931"/>
      <c r="BE103" s="931"/>
      <c r="BF103" s="931"/>
      <c r="BG103" s="931"/>
      <c r="BH103" s="931"/>
      <c r="BI103" s="931"/>
      <c r="BJ103" s="931"/>
    </row>
    <row r="104" spans="1:62">
      <c r="A104" s="931"/>
      <c r="B104" s="931"/>
      <c r="C104" s="931"/>
      <c r="D104" s="931"/>
      <c r="E104" s="1125"/>
      <c r="F104" s="931"/>
      <c r="G104" s="931"/>
      <c r="H104" s="931"/>
      <c r="I104" s="931"/>
      <c r="J104" s="931"/>
      <c r="K104" s="931"/>
      <c r="L104" s="931"/>
      <c r="M104" s="931"/>
      <c r="N104" s="931"/>
      <c r="O104" s="931"/>
      <c r="P104" s="931"/>
      <c r="Q104" s="931"/>
      <c r="R104" s="931"/>
      <c r="S104" s="931"/>
      <c r="T104" s="931"/>
      <c r="U104" s="931"/>
      <c r="V104" s="931"/>
      <c r="W104" s="931"/>
      <c r="X104" s="931"/>
      <c r="Y104" s="931"/>
      <c r="Z104" s="931"/>
      <c r="AA104" s="931"/>
      <c r="AB104" s="931"/>
      <c r="AC104" s="931"/>
      <c r="AD104" s="931"/>
      <c r="AE104" s="931"/>
      <c r="AF104" s="931"/>
      <c r="AG104" s="931"/>
      <c r="AH104" s="931"/>
      <c r="AI104" s="931"/>
      <c r="AJ104" s="931"/>
      <c r="AK104" s="931"/>
      <c r="AL104" s="931"/>
      <c r="AM104" s="931"/>
      <c r="AN104" s="931"/>
      <c r="AO104" s="931"/>
      <c r="AP104" s="931"/>
      <c r="AQ104" s="931"/>
      <c r="AR104" s="931"/>
      <c r="AS104" s="931"/>
      <c r="AT104" s="931"/>
      <c r="AU104" s="931"/>
      <c r="AV104" s="931"/>
      <c r="AW104" s="931"/>
      <c r="AX104" s="931"/>
      <c r="AY104" s="931"/>
      <c r="AZ104" s="931"/>
      <c r="BA104" s="931"/>
      <c r="BB104" s="931"/>
      <c r="BC104" s="931"/>
      <c r="BD104" s="931"/>
      <c r="BE104" s="931"/>
      <c r="BF104" s="931"/>
      <c r="BG104" s="931"/>
      <c r="BH104" s="931"/>
      <c r="BI104" s="931"/>
      <c r="BJ104" s="931"/>
    </row>
    <row r="105" spans="1:62">
      <c r="A105" s="931"/>
      <c r="B105" s="931"/>
      <c r="C105" s="931"/>
      <c r="D105" s="931"/>
      <c r="E105" s="1125"/>
      <c r="F105" s="931"/>
      <c r="G105" s="931"/>
      <c r="H105" s="931"/>
      <c r="I105" s="931"/>
      <c r="J105" s="931"/>
      <c r="K105" s="931"/>
      <c r="L105" s="931"/>
      <c r="M105" s="931"/>
      <c r="N105" s="931"/>
      <c r="O105" s="931"/>
      <c r="P105" s="931"/>
      <c r="Q105" s="931"/>
      <c r="R105" s="931"/>
      <c r="S105" s="931"/>
      <c r="T105" s="931"/>
      <c r="U105" s="931"/>
      <c r="V105" s="931"/>
      <c r="W105" s="931"/>
      <c r="X105" s="931"/>
      <c r="Y105" s="931"/>
      <c r="Z105" s="931"/>
      <c r="AA105" s="931"/>
      <c r="AB105" s="931"/>
      <c r="AC105" s="931"/>
      <c r="AD105" s="931"/>
      <c r="AE105" s="931"/>
      <c r="AF105" s="931"/>
      <c r="AG105" s="931"/>
      <c r="AH105" s="931"/>
      <c r="AI105" s="931"/>
      <c r="AJ105" s="931"/>
      <c r="AK105" s="931"/>
      <c r="AL105" s="931"/>
      <c r="AM105" s="931"/>
      <c r="AN105" s="931"/>
      <c r="AO105" s="931"/>
      <c r="AP105" s="931"/>
      <c r="AQ105" s="931"/>
      <c r="AR105" s="931"/>
      <c r="AS105" s="931"/>
      <c r="AT105" s="931"/>
      <c r="AU105" s="931"/>
      <c r="AV105" s="931"/>
      <c r="AW105" s="931"/>
      <c r="AX105" s="931"/>
      <c r="AY105" s="931"/>
      <c r="AZ105" s="931"/>
      <c r="BA105" s="931"/>
      <c r="BB105" s="931"/>
      <c r="BC105" s="931"/>
      <c r="BD105" s="931"/>
      <c r="BE105" s="931"/>
      <c r="BF105" s="931"/>
      <c r="BG105" s="931"/>
      <c r="BH105" s="931"/>
      <c r="BI105" s="931"/>
      <c r="BJ105" s="931"/>
    </row>
    <row r="106" spans="1:62">
      <c r="A106" s="931"/>
      <c r="B106" s="931"/>
      <c r="C106" s="931"/>
      <c r="D106" s="931"/>
      <c r="E106" s="1125"/>
      <c r="F106" s="931"/>
      <c r="G106" s="931"/>
      <c r="H106" s="931"/>
      <c r="I106" s="931"/>
      <c r="J106" s="931"/>
      <c r="K106" s="931"/>
      <c r="L106" s="931"/>
      <c r="M106" s="931"/>
      <c r="N106" s="931"/>
      <c r="O106" s="931"/>
      <c r="P106" s="931"/>
      <c r="Q106" s="931"/>
      <c r="R106" s="931"/>
      <c r="S106" s="931"/>
      <c r="T106" s="931"/>
      <c r="U106" s="931"/>
      <c r="V106" s="931"/>
      <c r="W106" s="931"/>
      <c r="X106" s="931"/>
      <c r="Y106" s="931"/>
      <c r="Z106" s="931"/>
      <c r="AA106" s="931"/>
      <c r="AB106" s="931"/>
      <c r="AC106" s="931"/>
      <c r="AD106" s="931"/>
      <c r="AE106" s="931"/>
      <c r="AF106" s="931"/>
      <c r="AG106" s="931"/>
      <c r="AH106" s="931"/>
      <c r="AI106" s="931"/>
      <c r="AJ106" s="931"/>
      <c r="AK106" s="931"/>
      <c r="AL106" s="931"/>
      <c r="AM106" s="931"/>
      <c r="AN106" s="931"/>
      <c r="AO106" s="931"/>
      <c r="AP106" s="931"/>
      <c r="AQ106" s="931"/>
      <c r="AR106" s="931"/>
      <c r="AS106" s="931"/>
      <c r="AT106" s="931"/>
      <c r="AU106" s="931"/>
      <c r="AV106" s="931"/>
      <c r="AW106" s="931"/>
      <c r="AX106" s="931"/>
      <c r="AY106" s="931"/>
      <c r="AZ106" s="931"/>
      <c r="BA106" s="931"/>
      <c r="BB106" s="931"/>
      <c r="BC106" s="931"/>
      <c r="BD106" s="931"/>
      <c r="BE106" s="931"/>
      <c r="BF106" s="931"/>
      <c r="BG106" s="931"/>
      <c r="BH106" s="931"/>
      <c r="BI106" s="931"/>
      <c r="BJ106" s="931"/>
    </row>
    <row r="107" spans="1:62">
      <c r="A107" s="931"/>
      <c r="B107" s="931"/>
      <c r="C107" s="931"/>
      <c r="D107" s="931"/>
      <c r="E107" s="1125"/>
      <c r="F107" s="931"/>
      <c r="G107" s="931"/>
      <c r="H107" s="931"/>
      <c r="I107" s="931"/>
      <c r="J107" s="931"/>
      <c r="K107" s="931"/>
      <c r="L107" s="931"/>
      <c r="M107" s="931"/>
      <c r="N107" s="931"/>
      <c r="O107" s="931"/>
      <c r="P107" s="931"/>
      <c r="Q107" s="931"/>
      <c r="R107" s="931"/>
      <c r="S107" s="931"/>
      <c r="T107" s="931"/>
      <c r="U107" s="931"/>
      <c r="V107" s="931"/>
      <c r="W107" s="931"/>
      <c r="X107" s="931"/>
      <c r="Y107" s="931"/>
      <c r="Z107" s="931"/>
      <c r="AA107" s="931"/>
      <c r="AB107" s="931"/>
      <c r="AC107" s="931"/>
      <c r="AD107" s="931"/>
      <c r="AE107" s="931"/>
      <c r="AF107" s="931"/>
      <c r="AG107" s="931"/>
      <c r="AH107" s="931"/>
      <c r="AI107" s="931"/>
      <c r="AJ107" s="931"/>
      <c r="AK107" s="931"/>
      <c r="AL107" s="931"/>
      <c r="AM107" s="931"/>
      <c r="AN107" s="931"/>
      <c r="AO107" s="931"/>
      <c r="AP107" s="931"/>
      <c r="AQ107" s="931"/>
      <c r="AR107" s="931"/>
      <c r="AS107" s="931"/>
      <c r="AT107" s="931"/>
      <c r="AU107" s="931"/>
      <c r="AV107" s="931"/>
      <c r="AW107" s="931"/>
      <c r="AX107" s="931"/>
      <c r="AY107" s="931"/>
      <c r="AZ107" s="931"/>
      <c r="BA107" s="931"/>
      <c r="BB107" s="931"/>
      <c r="BC107" s="931"/>
      <c r="BD107" s="931"/>
      <c r="BE107" s="931"/>
      <c r="BF107" s="931"/>
      <c r="BG107" s="931"/>
      <c r="BH107" s="931"/>
      <c r="BI107" s="931"/>
      <c r="BJ107" s="931"/>
    </row>
    <row r="108" spans="1:62">
      <c r="A108" s="931"/>
      <c r="B108" s="931"/>
      <c r="C108" s="931"/>
      <c r="D108" s="931"/>
      <c r="E108" s="1125"/>
      <c r="F108" s="931"/>
      <c r="G108" s="931"/>
      <c r="H108" s="931"/>
      <c r="I108" s="931"/>
      <c r="J108" s="931"/>
      <c r="K108" s="931"/>
      <c r="L108" s="931"/>
      <c r="M108" s="931"/>
      <c r="N108" s="931"/>
      <c r="O108" s="931"/>
      <c r="P108" s="931"/>
      <c r="Q108" s="931"/>
      <c r="R108" s="931"/>
      <c r="S108" s="931"/>
      <c r="T108" s="931"/>
      <c r="U108" s="931"/>
      <c r="V108" s="931"/>
      <c r="W108" s="931"/>
      <c r="X108" s="931"/>
      <c r="Y108" s="931"/>
      <c r="Z108" s="931"/>
      <c r="AA108" s="931"/>
      <c r="AB108" s="931"/>
      <c r="AC108" s="931"/>
      <c r="AD108" s="931"/>
      <c r="AE108" s="931"/>
      <c r="AF108" s="931"/>
      <c r="AG108" s="931"/>
      <c r="AH108" s="931"/>
      <c r="AI108" s="931"/>
      <c r="AJ108" s="931"/>
      <c r="AK108" s="931"/>
      <c r="AL108" s="931"/>
      <c r="AM108" s="931"/>
      <c r="AN108" s="931"/>
      <c r="AO108" s="931"/>
      <c r="AP108" s="931"/>
      <c r="AQ108" s="931"/>
      <c r="AR108" s="931"/>
      <c r="AS108" s="931"/>
      <c r="AT108" s="931"/>
      <c r="AU108" s="931"/>
      <c r="AV108" s="931"/>
      <c r="AW108" s="931"/>
      <c r="AX108" s="931"/>
      <c r="AY108" s="931"/>
      <c r="AZ108" s="931"/>
      <c r="BA108" s="931"/>
      <c r="BB108" s="931"/>
      <c r="BC108" s="931"/>
      <c r="BD108" s="931"/>
      <c r="BE108" s="931"/>
      <c r="BF108" s="931"/>
      <c r="BG108" s="931"/>
      <c r="BH108" s="931"/>
      <c r="BI108" s="931"/>
      <c r="BJ108" s="931"/>
    </row>
    <row r="109" spans="1:62">
      <c r="A109" s="931"/>
      <c r="B109" s="931"/>
      <c r="C109" s="931"/>
      <c r="D109" s="931"/>
      <c r="E109" s="1125"/>
      <c r="F109" s="931"/>
      <c r="G109" s="931"/>
      <c r="H109" s="931"/>
      <c r="I109" s="931"/>
      <c r="J109" s="931"/>
      <c r="K109" s="931"/>
      <c r="L109" s="931"/>
      <c r="M109" s="931"/>
      <c r="N109" s="931"/>
      <c r="O109" s="931"/>
      <c r="P109" s="931"/>
      <c r="Q109" s="931"/>
      <c r="R109" s="931"/>
      <c r="S109" s="931"/>
      <c r="T109" s="931"/>
      <c r="U109" s="931"/>
      <c r="V109" s="931"/>
      <c r="W109" s="931"/>
      <c r="X109" s="931"/>
      <c r="Y109" s="931"/>
      <c r="Z109" s="931"/>
      <c r="AA109" s="931"/>
      <c r="AB109" s="931"/>
      <c r="AC109" s="931"/>
      <c r="AD109" s="931"/>
      <c r="AE109" s="931"/>
      <c r="AF109" s="931"/>
      <c r="AG109" s="931"/>
      <c r="AH109" s="931"/>
      <c r="AI109" s="931"/>
      <c r="AJ109" s="931"/>
      <c r="AK109" s="931"/>
      <c r="AL109" s="931"/>
      <c r="AM109" s="931"/>
      <c r="AN109" s="931"/>
      <c r="AO109" s="931"/>
      <c r="AP109" s="931"/>
      <c r="AQ109" s="931"/>
      <c r="AR109" s="931"/>
      <c r="AS109" s="931"/>
      <c r="AT109" s="931"/>
      <c r="AU109" s="931"/>
      <c r="AV109" s="931"/>
      <c r="AW109" s="931"/>
      <c r="AX109" s="931"/>
      <c r="AY109" s="931"/>
      <c r="AZ109" s="931"/>
      <c r="BA109" s="931"/>
      <c r="BB109" s="931"/>
      <c r="BC109" s="931"/>
      <c r="BD109" s="931"/>
      <c r="BE109" s="931"/>
      <c r="BF109" s="931"/>
      <c r="BG109" s="931"/>
      <c r="BH109" s="931"/>
      <c r="BI109" s="931"/>
      <c r="BJ109" s="931"/>
    </row>
    <row r="110" spans="1:62">
      <c r="A110" s="931"/>
      <c r="B110" s="931"/>
      <c r="C110" s="931"/>
      <c r="D110" s="931"/>
      <c r="E110" s="1125"/>
      <c r="F110" s="931"/>
      <c r="G110" s="931"/>
      <c r="H110" s="931"/>
      <c r="I110" s="931"/>
      <c r="J110" s="931"/>
      <c r="K110" s="931"/>
      <c r="L110" s="931"/>
      <c r="M110" s="931"/>
      <c r="N110" s="931"/>
      <c r="O110" s="931"/>
      <c r="P110" s="931"/>
      <c r="Q110" s="931"/>
      <c r="R110" s="931"/>
      <c r="S110" s="931"/>
      <c r="T110" s="931"/>
      <c r="U110" s="931"/>
      <c r="V110" s="931"/>
      <c r="W110" s="931"/>
      <c r="X110" s="931"/>
      <c r="Y110" s="931"/>
      <c r="Z110" s="931"/>
      <c r="AA110" s="931"/>
      <c r="AB110" s="931"/>
      <c r="AC110" s="931"/>
      <c r="AD110" s="931"/>
      <c r="AE110" s="931"/>
      <c r="AF110" s="931"/>
      <c r="AG110" s="931"/>
      <c r="AH110" s="931"/>
      <c r="AI110" s="931"/>
      <c r="AJ110" s="931"/>
      <c r="AK110" s="931"/>
      <c r="AL110" s="931"/>
      <c r="AM110" s="931"/>
      <c r="AN110" s="931"/>
      <c r="AO110" s="931"/>
      <c r="AP110" s="931"/>
      <c r="AQ110" s="931"/>
      <c r="AR110" s="931"/>
      <c r="AS110" s="931"/>
      <c r="AT110" s="931"/>
      <c r="AU110" s="931"/>
      <c r="AV110" s="931"/>
      <c r="AW110" s="931"/>
      <c r="AX110" s="931"/>
      <c r="AY110" s="931"/>
      <c r="AZ110" s="931"/>
      <c r="BA110" s="931"/>
      <c r="BB110" s="931"/>
      <c r="BC110" s="931"/>
      <c r="BD110" s="931"/>
      <c r="BE110" s="931"/>
      <c r="BF110" s="931"/>
      <c r="BG110" s="931"/>
      <c r="BH110" s="931"/>
      <c r="BI110" s="931"/>
      <c r="BJ110" s="931"/>
    </row>
    <row r="111" spans="1:62">
      <c r="A111" s="931"/>
      <c r="B111" s="931"/>
      <c r="C111" s="931"/>
      <c r="D111" s="931"/>
      <c r="E111" s="1125"/>
      <c r="F111" s="931"/>
      <c r="G111" s="931"/>
      <c r="H111" s="931"/>
      <c r="I111" s="931"/>
      <c r="J111" s="931"/>
      <c r="K111" s="931"/>
      <c r="L111" s="931"/>
      <c r="M111" s="931"/>
      <c r="N111" s="931"/>
      <c r="O111" s="931"/>
      <c r="P111" s="931"/>
      <c r="Q111" s="931"/>
      <c r="R111" s="931"/>
      <c r="S111" s="931"/>
      <c r="T111" s="931"/>
      <c r="U111" s="931"/>
      <c r="V111" s="931"/>
      <c r="W111" s="931"/>
      <c r="X111" s="931"/>
      <c r="Y111" s="931"/>
      <c r="Z111" s="931"/>
      <c r="AA111" s="931"/>
      <c r="AB111" s="931"/>
      <c r="AC111" s="931"/>
      <c r="AD111" s="931"/>
      <c r="AE111" s="931"/>
      <c r="AF111" s="931"/>
      <c r="AG111" s="931"/>
      <c r="AH111" s="931"/>
      <c r="AI111" s="931"/>
      <c r="AJ111" s="931"/>
      <c r="AK111" s="931"/>
      <c r="AL111" s="931"/>
      <c r="AM111" s="931"/>
      <c r="AN111" s="931"/>
      <c r="AO111" s="931"/>
      <c r="AP111" s="931"/>
      <c r="AQ111" s="931"/>
      <c r="AR111" s="931"/>
      <c r="AS111" s="931"/>
      <c r="AT111" s="931"/>
      <c r="AU111" s="931"/>
      <c r="AV111" s="931"/>
      <c r="AW111" s="931"/>
      <c r="AX111" s="931"/>
      <c r="AY111" s="931"/>
      <c r="AZ111" s="931"/>
      <c r="BA111" s="931"/>
      <c r="BB111" s="931"/>
      <c r="BC111" s="931"/>
      <c r="BD111" s="931"/>
      <c r="BE111" s="931"/>
      <c r="BF111" s="931"/>
      <c r="BG111" s="931"/>
      <c r="BH111" s="931"/>
      <c r="BI111" s="931"/>
      <c r="BJ111" s="931"/>
    </row>
    <row r="112" spans="1:62">
      <c r="A112" s="931"/>
      <c r="B112" s="931"/>
      <c r="C112" s="931"/>
      <c r="D112" s="931"/>
      <c r="E112" s="1125"/>
      <c r="F112" s="931"/>
      <c r="G112" s="931"/>
      <c r="H112" s="931"/>
      <c r="I112" s="931"/>
      <c r="J112" s="931"/>
      <c r="K112" s="931"/>
      <c r="L112" s="931"/>
      <c r="M112" s="931"/>
      <c r="N112" s="931"/>
      <c r="O112" s="931"/>
      <c r="P112" s="931"/>
      <c r="Q112" s="931"/>
      <c r="R112" s="931"/>
      <c r="S112" s="931"/>
      <c r="T112" s="931"/>
      <c r="U112" s="931"/>
      <c r="V112" s="931"/>
      <c r="W112" s="931"/>
      <c r="X112" s="931"/>
      <c r="Y112" s="931"/>
      <c r="Z112" s="931"/>
      <c r="AA112" s="931"/>
      <c r="AB112" s="931"/>
      <c r="AC112" s="931"/>
      <c r="AD112" s="931"/>
      <c r="AE112" s="931"/>
      <c r="AF112" s="931"/>
      <c r="AG112" s="931"/>
      <c r="AH112" s="931"/>
      <c r="AI112" s="931"/>
      <c r="AJ112" s="931"/>
      <c r="AK112" s="931"/>
      <c r="AL112" s="931"/>
      <c r="AM112" s="931"/>
      <c r="AN112" s="931"/>
      <c r="AO112" s="931"/>
      <c r="AP112" s="931"/>
      <c r="AQ112" s="931"/>
      <c r="AR112" s="931"/>
      <c r="AS112" s="931"/>
      <c r="AT112" s="931"/>
      <c r="AU112" s="931"/>
      <c r="AV112" s="931"/>
      <c r="AW112" s="931"/>
      <c r="AX112" s="931"/>
      <c r="AY112" s="931"/>
      <c r="AZ112" s="931"/>
      <c r="BA112" s="931"/>
      <c r="BB112" s="931"/>
      <c r="BC112" s="931"/>
      <c r="BD112" s="931"/>
      <c r="BE112" s="931"/>
      <c r="BF112" s="931"/>
      <c r="BG112" s="931"/>
      <c r="BH112" s="931"/>
      <c r="BI112" s="931"/>
      <c r="BJ112" s="931"/>
    </row>
    <row r="113" spans="1:62">
      <c r="A113" s="931"/>
      <c r="B113" s="931"/>
      <c r="C113" s="931"/>
      <c r="D113" s="931"/>
      <c r="E113" s="1125"/>
      <c r="F113" s="931"/>
      <c r="G113" s="931"/>
      <c r="H113" s="931"/>
      <c r="I113" s="931"/>
      <c r="J113" s="931"/>
      <c r="K113" s="931"/>
      <c r="L113" s="931"/>
      <c r="M113" s="931"/>
      <c r="N113" s="931"/>
      <c r="O113" s="931"/>
      <c r="P113" s="931"/>
      <c r="Q113" s="931"/>
      <c r="R113" s="931"/>
      <c r="S113" s="931"/>
      <c r="T113" s="931"/>
      <c r="U113" s="931"/>
      <c r="V113" s="931"/>
      <c r="W113" s="931"/>
      <c r="X113" s="931"/>
      <c r="Y113" s="931"/>
      <c r="Z113" s="931"/>
      <c r="AA113" s="931"/>
      <c r="AB113" s="931"/>
      <c r="AC113" s="931"/>
      <c r="AD113" s="931"/>
      <c r="AE113" s="931"/>
      <c r="AF113" s="931"/>
      <c r="AG113" s="931"/>
      <c r="AH113" s="931"/>
      <c r="AI113" s="931"/>
      <c r="AJ113" s="931"/>
      <c r="AK113" s="931"/>
      <c r="AL113" s="931"/>
      <c r="AM113" s="931"/>
      <c r="AN113" s="931"/>
      <c r="AO113" s="931"/>
      <c r="AP113" s="931"/>
      <c r="AQ113" s="931"/>
      <c r="AR113" s="931"/>
      <c r="AS113" s="931"/>
      <c r="AT113" s="931"/>
      <c r="AU113" s="931"/>
      <c r="AV113" s="931"/>
      <c r="AW113" s="931"/>
      <c r="AX113" s="931"/>
      <c r="AY113" s="931"/>
      <c r="AZ113" s="931"/>
      <c r="BA113" s="931"/>
      <c r="BB113" s="931"/>
      <c r="BC113" s="931"/>
      <c r="BD113" s="931"/>
      <c r="BE113" s="931"/>
      <c r="BF113" s="931"/>
      <c r="BG113" s="931"/>
      <c r="BH113" s="931"/>
      <c r="BI113" s="931"/>
      <c r="BJ113" s="931"/>
    </row>
  </sheetData>
  <protectedRanges>
    <protectedRange algorithmName="SHA-512" hashValue="ueBqWFmKU/1h7KqqpHPK/SHWENsLN7bmBnKYCUliiE4SURCoct/0UrfgVxQwXPK+wKkzfAx31nXy5SbjxBbwlQ==" saltValue="VegdT7ygGTzRFlSU01mFXQ==" spinCount="100000" sqref="J7:Z12" name="Rango2"/>
  </protectedRanges>
  <mergeCells count="52">
    <mergeCell ref="A1:Y1"/>
    <mergeCell ref="F3:I3"/>
    <mergeCell ref="Q3:Z3"/>
    <mergeCell ref="G4:I4"/>
    <mergeCell ref="Q4:R4"/>
    <mergeCell ref="S4:T4"/>
    <mergeCell ref="U4:V4"/>
    <mergeCell ref="W4:X4"/>
    <mergeCell ref="Y4:Z4"/>
    <mergeCell ref="J13:P13"/>
    <mergeCell ref="Q13:R13"/>
    <mergeCell ref="S13:T13"/>
    <mergeCell ref="U13:V13"/>
    <mergeCell ref="W13:X13"/>
    <mergeCell ref="Y13:Z13"/>
    <mergeCell ref="A5:A6"/>
    <mergeCell ref="A9:A12"/>
    <mergeCell ref="B5:B6"/>
    <mergeCell ref="B9:B12"/>
    <mergeCell ref="C5:C6"/>
    <mergeCell ref="C9:C12"/>
    <mergeCell ref="D5:D6"/>
    <mergeCell ref="D9:D12"/>
    <mergeCell ref="E5:E6"/>
    <mergeCell ref="E9:E12"/>
    <mergeCell ref="F4:F6"/>
    <mergeCell ref="F9:F10"/>
    <mergeCell ref="G5:G6"/>
    <mergeCell ref="G9:G10"/>
    <mergeCell ref="H5:H6"/>
    <mergeCell ref="H9:H10"/>
    <mergeCell ref="I5:I6"/>
    <mergeCell ref="I9:I10"/>
    <mergeCell ref="L3:L6"/>
    <mergeCell ref="M3:M6"/>
    <mergeCell ref="N3:N6"/>
    <mergeCell ref="O3:O6"/>
    <mergeCell ref="P3:P6"/>
    <mergeCell ref="Q5:Q6"/>
    <mergeCell ref="R5:R6"/>
    <mergeCell ref="S5:S6"/>
    <mergeCell ref="T5:T6"/>
    <mergeCell ref="U5:U6"/>
    <mergeCell ref="V5:V6"/>
    <mergeCell ref="W5:W6"/>
    <mergeCell ref="X5:X6"/>
    <mergeCell ref="Y5:Y6"/>
    <mergeCell ref="Z5:Z6"/>
    <mergeCell ref="A3:C4"/>
    <mergeCell ref="D3:E4"/>
    <mergeCell ref="J3:K6"/>
    <mergeCell ref="AA7:AC8"/>
  </mergeCells>
  <pageMargins left="0.7" right="0.7" top="0.75" bottom="0.75" header="0.3" footer="0.3"/>
  <pageSetup paperSize="17" scale="41" fitToHeight="0" orientation="landscape"/>
  <headerFooter/>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AY139"/>
  <sheetViews>
    <sheetView topLeftCell="A6" workbookViewId="0">
      <selection activeCell="A27" sqref="A27:Q27"/>
    </sheetView>
  </sheetViews>
  <sheetFormatPr defaultColWidth="11.4285714285714" defaultRowHeight="12.75"/>
  <cols>
    <col min="1" max="1" width="14.7142857142857" style="930" customWidth="1"/>
    <col min="2" max="2" width="18.4285714285714" style="930" customWidth="1"/>
    <col min="3" max="3" width="12.2857142857143" style="930" customWidth="1"/>
    <col min="4" max="4" width="35.5714285714286" style="930" customWidth="1"/>
    <col min="5" max="5" width="13.4285714285714" style="930" customWidth="1"/>
    <col min="6" max="6" width="9.71428571428571" style="930" customWidth="1"/>
    <col min="7" max="7" width="11.5714285714286" style="930" customWidth="1"/>
    <col min="8" max="8" width="9.71428571428571" style="930" customWidth="1"/>
    <col min="9" max="9" width="11.5714285714286" style="930" customWidth="1"/>
    <col min="10" max="10" width="9.57142857142857" style="930" customWidth="1"/>
    <col min="11" max="11" width="12.2857142857143" style="930" customWidth="1"/>
    <col min="12" max="12" width="9.71428571428571" style="930" customWidth="1"/>
    <col min="13" max="13" width="11.5714285714286" style="930" customWidth="1"/>
    <col min="14" max="14" width="9.57142857142857" style="930" customWidth="1"/>
    <col min="15" max="15" width="12.2857142857143" style="930" customWidth="1"/>
    <col min="16" max="16384" width="11.4285714285714" style="930"/>
  </cols>
  <sheetData>
    <row r="1" ht="34.5" customHeight="1" spans="1:51">
      <c r="A1" s="3" t="s">
        <v>1538</v>
      </c>
      <c r="B1" s="3"/>
      <c r="C1" s="3"/>
      <c r="D1" s="3"/>
      <c r="E1" s="3"/>
      <c r="F1" s="3"/>
      <c r="G1" s="3"/>
      <c r="H1" s="3"/>
      <c r="I1" s="3"/>
      <c r="J1" s="3"/>
      <c r="K1" s="3"/>
      <c r="L1" s="3"/>
      <c r="M1" s="3"/>
      <c r="N1" s="3"/>
      <c r="O1" s="974" t="s">
        <v>1500</v>
      </c>
      <c r="P1" s="931"/>
      <c r="Q1" s="931"/>
      <c r="R1" s="931"/>
      <c r="S1" s="931"/>
      <c r="T1" s="931"/>
      <c r="U1" s="931"/>
      <c r="V1" s="931"/>
      <c r="W1" s="931"/>
      <c r="X1" s="931"/>
      <c r="Y1" s="931"/>
      <c r="Z1" s="931"/>
      <c r="AA1" s="931"/>
      <c r="AB1" s="931"/>
      <c r="AC1" s="931"/>
      <c r="AD1" s="931"/>
      <c r="AE1" s="931"/>
      <c r="AF1" s="931"/>
      <c r="AG1" s="931"/>
      <c r="AH1" s="931"/>
      <c r="AI1" s="931"/>
      <c r="AJ1" s="931"/>
      <c r="AK1" s="931"/>
      <c r="AL1" s="931"/>
      <c r="AM1" s="931"/>
      <c r="AN1" s="931"/>
      <c r="AO1" s="931"/>
      <c r="AP1" s="931"/>
      <c r="AQ1" s="931"/>
      <c r="AR1" s="931"/>
      <c r="AS1" s="931"/>
      <c r="AT1" s="931"/>
      <c r="AU1" s="931"/>
      <c r="AV1" s="931"/>
      <c r="AW1" s="931"/>
      <c r="AX1" s="931"/>
      <c r="AY1" s="931"/>
    </row>
    <row r="2" ht="13.5" spans="1:51">
      <c r="A2" s="931"/>
      <c r="B2" s="931"/>
      <c r="C2" s="931"/>
      <c r="D2" s="931"/>
      <c r="E2" s="931"/>
      <c r="F2" s="931"/>
      <c r="G2" s="931"/>
      <c r="H2" s="931"/>
      <c r="I2" s="931"/>
      <c r="J2" s="931"/>
      <c r="K2" s="931"/>
      <c r="L2" s="931"/>
      <c r="M2" s="931"/>
      <c r="N2" s="931"/>
      <c r="O2" s="931"/>
      <c r="P2" s="931"/>
      <c r="Q2" s="931"/>
      <c r="R2" s="931"/>
      <c r="S2" s="931"/>
      <c r="T2" s="931"/>
      <c r="U2" s="931"/>
      <c r="V2" s="931"/>
      <c r="W2" s="931"/>
      <c r="X2" s="931"/>
      <c r="Y2" s="931"/>
      <c r="Z2" s="931"/>
      <c r="AA2" s="931"/>
      <c r="AB2" s="931"/>
      <c r="AC2" s="931"/>
      <c r="AD2" s="931"/>
      <c r="AE2" s="931"/>
      <c r="AF2" s="931"/>
      <c r="AG2" s="931"/>
      <c r="AH2" s="931"/>
      <c r="AI2" s="931"/>
      <c r="AJ2" s="931"/>
      <c r="AK2" s="931"/>
      <c r="AL2" s="931"/>
      <c r="AM2" s="931"/>
      <c r="AN2" s="931"/>
      <c r="AO2" s="931"/>
      <c r="AP2" s="931"/>
      <c r="AQ2" s="931"/>
      <c r="AR2" s="931"/>
      <c r="AS2" s="931"/>
      <c r="AT2" s="931"/>
      <c r="AU2" s="931"/>
      <c r="AV2" s="931"/>
      <c r="AW2" s="931"/>
      <c r="AX2" s="931"/>
      <c r="AY2" s="931"/>
    </row>
    <row r="3" ht="15.75" customHeight="1" spans="1:51">
      <c r="A3" s="932"/>
      <c r="B3" s="933"/>
      <c r="C3" s="933"/>
      <c r="D3" s="934"/>
      <c r="E3" s="933"/>
      <c r="F3" s="935" t="s">
        <v>1524</v>
      </c>
      <c r="G3" s="936"/>
      <c r="H3" s="936"/>
      <c r="I3" s="936"/>
      <c r="J3" s="936"/>
      <c r="K3" s="936"/>
      <c r="L3" s="936"/>
      <c r="M3" s="936"/>
      <c r="N3" s="936"/>
      <c r="O3" s="1120"/>
      <c r="P3" s="931"/>
      <c r="Q3" s="931"/>
      <c r="R3" s="931"/>
      <c r="S3" s="931"/>
      <c r="T3" s="931"/>
      <c r="U3" s="931"/>
      <c r="V3" s="931"/>
      <c r="W3" s="931"/>
      <c r="X3" s="931"/>
      <c r="Y3" s="931"/>
      <c r="Z3" s="931"/>
      <c r="AA3" s="931"/>
      <c r="AB3" s="931"/>
      <c r="AC3" s="931"/>
      <c r="AD3" s="931"/>
      <c r="AE3" s="931"/>
      <c r="AF3" s="931"/>
      <c r="AG3" s="931"/>
      <c r="AH3" s="931"/>
      <c r="AI3" s="931"/>
      <c r="AJ3" s="931"/>
      <c r="AK3" s="931"/>
      <c r="AL3" s="931"/>
      <c r="AM3" s="931"/>
      <c r="AN3" s="931"/>
      <c r="AO3" s="931"/>
      <c r="AP3" s="931"/>
      <c r="AQ3" s="931"/>
      <c r="AR3" s="931"/>
      <c r="AS3" s="931"/>
      <c r="AT3" s="931"/>
      <c r="AU3" s="931"/>
      <c r="AV3" s="931"/>
      <c r="AW3" s="931"/>
      <c r="AX3" s="931"/>
      <c r="AY3" s="931"/>
    </row>
    <row r="4" ht="15.75" customHeight="1" spans="1:51">
      <c r="A4" s="937"/>
      <c r="B4" s="938"/>
      <c r="C4" s="939" t="s">
        <v>1539</v>
      </c>
      <c r="D4" s="939" t="s">
        <v>1540</v>
      </c>
      <c r="E4" s="939" t="s">
        <v>1541</v>
      </c>
      <c r="F4" s="940">
        <v>2025</v>
      </c>
      <c r="G4" s="941"/>
      <c r="H4" s="940">
        <v>2026</v>
      </c>
      <c r="I4" s="941"/>
      <c r="J4" s="940">
        <v>2027</v>
      </c>
      <c r="K4" s="941"/>
      <c r="L4" s="940">
        <v>2028</v>
      </c>
      <c r="M4" s="941"/>
      <c r="N4" s="940">
        <v>2029</v>
      </c>
      <c r="O4" s="941"/>
      <c r="P4" s="931"/>
      <c r="Q4" s="931"/>
      <c r="R4" s="931"/>
      <c r="S4" s="931"/>
      <c r="T4" s="931"/>
      <c r="U4" s="931"/>
      <c r="V4" s="931"/>
      <c r="W4" s="931"/>
      <c r="X4" s="931"/>
      <c r="Y4" s="931"/>
      <c r="Z4" s="931"/>
      <c r="AA4" s="931"/>
      <c r="AB4" s="931"/>
      <c r="AC4" s="931"/>
      <c r="AD4" s="931"/>
      <c r="AE4" s="931"/>
      <c r="AF4" s="931"/>
      <c r="AG4" s="931"/>
      <c r="AH4" s="931"/>
      <c r="AI4" s="931"/>
      <c r="AJ4" s="931"/>
      <c r="AK4" s="931"/>
      <c r="AL4" s="931"/>
      <c r="AM4" s="931"/>
      <c r="AN4" s="931"/>
      <c r="AO4" s="931"/>
      <c r="AP4" s="931"/>
      <c r="AQ4" s="931"/>
      <c r="AR4" s="931"/>
      <c r="AS4" s="931"/>
      <c r="AT4" s="931"/>
      <c r="AU4" s="931"/>
      <c r="AV4" s="931"/>
      <c r="AW4" s="931"/>
      <c r="AX4" s="931"/>
      <c r="AY4" s="931"/>
    </row>
    <row r="5" ht="67.5" customHeight="1" spans="1:51">
      <c r="A5" s="942" t="s">
        <v>1518</v>
      </c>
      <c r="B5" s="943"/>
      <c r="C5" s="944"/>
      <c r="D5" s="944"/>
      <c r="E5" s="944"/>
      <c r="F5" s="939" t="s">
        <v>1528</v>
      </c>
      <c r="G5" s="939" t="s">
        <v>1529</v>
      </c>
      <c r="H5" s="939" t="s">
        <v>1528</v>
      </c>
      <c r="I5" s="939" t="s">
        <v>1529</v>
      </c>
      <c r="J5" s="939" t="s">
        <v>1528</v>
      </c>
      <c r="K5" s="939" t="s">
        <v>1529</v>
      </c>
      <c r="L5" s="939" t="s">
        <v>1528</v>
      </c>
      <c r="M5" s="941" t="s">
        <v>1529</v>
      </c>
      <c r="N5" s="939" t="s">
        <v>1528</v>
      </c>
      <c r="O5" s="939" t="s">
        <v>1529</v>
      </c>
      <c r="P5" s="931"/>
      <c r="Q5" s="931"/>
      <c r="R5" s="931"/>
      <c r="S5" s="931"/>
      <c r="T5" s="931"/>
      <c r="U5" s="931"/>
      <c r="V5" s="931"/>
      <c r="W5" s="931"/>
      <c r="X5" s="931"/>
      <c r="Y5" s="931"/>
      <c r="Z5" s="931"/>
      <c r="AA5" s="931"/>
      <c r="AB5" s="931"/>
      <c r="AC5" s="931"/>
      <c r="AD5" s="931"/>
      <c r="AE5" s="931"/>
      <c r="AF5" s="931"/>
      <c r="AG5" s="931"/>
      <c r="AH5" s="931"/>
      <c r="AI5" s="931"/>
      <c r="AJ5" s="931"/>
      <c r="AK5" s="931"/>
      <c r="AL5" s="931"/>
      <c r="AM5" s="931"/>
      <c r="AN5" s="931"/>
      <c r="AO5" s="931"/>
      <c r="AP5" s="931"/>
      <c r="AQ5" s="931"/>
      <c r="AR5" s="931"/>
      <c r="AS5" s="931"/>
      <c r="AT5" s="931"/>
      <c r="AU5" s="931"/>
      <c r="AV5" s="931"/>
      <c r="AW5" s="931"/>
      <c r="AX5" s="931"/>
      <c r="AY5" s="931"/>
    </row>
    <row r="6" ht="15.75" spans="1:51">
      <c r="A6" s="945"/>
      <c r="B6" s="946"/>
      <c r="C6" s="947"/>
      <c r="D6" s="947"/>
      <c r="E6" s="947"/>
      <c r="F6" s="947"/>
      <c r="G6" s="947"/>
      <c r="H6" s="947"/>
      <c r="I6" s="947"/>
      <c r="J6" s="947"/>
      <c r="K6" s="947"/>
      <c r="L6" s="947"/>
      <c r="M6" s="975"/>
      <c r="N6" s="947"/>
      <c r="O6" s="947"/>
      <c r="P6" s="931"/>
      <c r="Q6" s="931"/>
      <c r="R6" s="931"/>
      <c r="S6" s="931"/>
      <c r="T6" s="931"/>
      <c r="U6" s="931"/>
      <c r="V6" s="931"/>
      <c r="W6" s="931"/>
      <c r="X6" s="931"/>
      <c r="Y6" s="931"/>
      <c r="Z6" s="931"/>
      <c r="AA6" s="931"/>
      <c r="AB6" s="931"/>
      <c r="AC6" s="931"/>
      <c r="AD6" s="931"/>
      <c r="AE6" s="931"/>
      <c r="AF6" s="931"/>
      <c r="AG6" s="931"/>
      <c r="AH6" s="931"/>
      <c r="AI6" s="931"/>
      <c r="AJ6" s="931"/>
      <c r="AK6" s="931"/>
      <c r="AL6" s="931"/>
      <c r="AM6" s="931"/>
      <c r="AN6" s="931"/>
      <c r="AO6" s="931"/>
      <c r="AP6" s="931"/>
      <c r="AQ6" s="931"/>
      <c r="AR6" s="931"/>
      <c r="AS6" s="931"/>
      <c r="AT6" s="931"/>
      <c r="AU6" s="931"/>
      <c r="AV6" s="931"/>
      <c r="AW6" s="931"/>
      <c r="AX6" s="931"/>
      <c r="AY6" s="931"/>
    </row>
    <row r="7" ht="15" spans="1:51">
      <c r="A7" s="948" t="s">
        <v>1542</v>
      </c>
      <c r="B7" s="949"/>
      <c r="C7" s="950"/>
      <c r="D7" s="950"/>
      <c r="E7" s="950"/>
      <c r="F7" s="951"/>
      <c r="G7" s="952">
        <f>SUM(G8:G10)</f>
        <v>0</v>
      </c>
      <c r="H7" s="951"/>
      <c r="I7" s="952">
        <f>SUM(I8:I10)</f>
        <v>0</v>
      </c>
      <c r="J7" s="976"/>
      <c r="K7" s="952">
        <f>SUM(K8:K10)</f>
        <v>0</v>
      </c>
      <c r="L7" s="951"/>
      <c r="M7" s="952">
        <f>SUM(M8:M10)</f>
        <v>0</v>
      </c>
      <c r="N7" s="951"/>
      <c r="O7" s="952">
        <f>SUM(O8:O10)</f>
        <v>0</v>
      </c>
      <c r="P7" s="977"/>
      <c r="Q7" s="977"/>
      <c r="R7" s="977"/>
      <c r="S7" s="931"/>
      <c r="T7" s="931"/>
      <c r="U7" s="931"/>
      <c r="V7" s="931"/>
      <c r="W7" s="931"/>
      <c r="X7" s="931"/>
      <c r="Y7" s="931"/>
      <c r="Z7" s="931"/>
      <c r="AA7" s="931"/>
      <c r="AB7" s="931"/>
      <c r="AC7" s="931"/>
      <c r="AD7" s="931"/>
      <c r="AE7" s="931"/>
      <c r="AF7" s="931"/>
      <c r="AG7" s="931"/>
      <c r="AH7" s="931"/>
      <c r="AI7" s="931"/>
      <c r="AJ7" s="931"/>
      <c r="AK7" s="931"/>
      <c r="AL7" s="931"/>
      <c r="AM7" s="931"/>
      <c r="AN7" s="931"/>
      <c r="AO7" s="931"/>
      <c r="AP7" s="931"/>
      <c r="AQ7" s="931"/>
      <c r="AR7" s="931"/>
      <c r="AS7" s="931"/>
      <c r="AT7" s="931"/>
      <c r="AU7" s="931"/>
      <c r="AV7" s="931"/>
      <c r="AW7" s="931"/>
      <c r="AX7" s="931"/>
      <c r="AY7" s="931"/>
    </row>
    <row r="8" ht="15" customHeight="1" spans="1:51">
      <c r="A8" s="953"/>
      <c r="B8" s="954" t="s">
        <v>1543</v>
      </c>
      <c r="C8" s="955"/>
      <c r="D8" s="955"/>
      <c r="E8" s="955"/>
      <c r="F8" s="956"/>
      <c r="G8" s="957"/>
      <c r="H8" s="958"/>
      <c r="I8" s="957"/>
      <c r="J8" s="978"/>
      <c r="K8" s="957"/>
      <c r="L8" s="958"/>
      <c r="M8" s="957"/>
      <c r="N8" s="958"/>
      <c r="O8" s="957"/>
      <c r="P8" s="977"/>
      <c r="Q8" s="977"/>
      <c r="R8" s="977"/>
      <c r="S8" s="931"/>
      <c r="T8" s="931"/>
      <c r="U8" s="931"/>
      <c r="V8" s="931"/>
      <c r="W8" s="931"/>
      <c r="X8" s="931"/>
      <c r="Y8" s="931"/>
      <c r="Z8" s="931"/>
      <c r="AA8" s="931"/>
      <c r="AB8" s="931"/>
      <c r="AC8" s="931"/>
      <c r="AD8" s="931"/>
      <c r="AE8" s="931"/>
      <c r="AF8" s="931"/>
      <c r="AG8" s="931"/>
      <c r="AH8" s="931"/>
      <c r="AI8" s="931"/>
      <c r="AJ8" s="931"/>
      <c r="AK8" s="931"/>
      <c r="AL8" s="931"/>
      <c r="AM8" s="931"/>
      <c r="AN8" s="931"/>
      <c r="AO8" s="931"/>
      <c r="AP8" s="931"/>
      <c r="AQ8" s="931"/>
      <c r="AR8" s="931"/>
      <c r="AS8" s="931"/>
      <c r="AT8" s="931"/>
      <c r="AU8" s="931"/>
      <c r="AV8" s="931"/>
      <c r="AW8" s="931"/>
      <c r="AX8" s="931"/>
      <c r="AY8" s="931"/>
    </row>
    <row r="9" ht="15" customHeight="1" spans="1:51">
      <c r="A9" s="959"/>
      <c r="B9" s="954" t="s">
        <v>1544</v>
      </c>
      <c r="C9" s="955"/>
      <c r="D9" s="955"/>
      <c r="E9" s="955"/>
      <c r="F9" s="956"/>
      <c r="G9" s="957"/>
      <c r="H9" s="958"/>
      <c r="I9" s="957"/>
      <c r="J9" s="978"/>
      <c r="K9" s="957"/>
      <c r="L9" s="958"/>
      <c r="M9" s="957"/>
      <c r="N9" s="958"/>
      <c r="O9" s="957"/>
      <c r="P9" s="977"/>
      <c r="Q9" s="977"/>
      <c r="R9" s="977"/>
      <c r="S9" s="931"/>
      <c r="T9" s="931"/>
      <c r="U9" s="931"/>
      <c r="V9" s="931"/>
      <c r="W9" s="931"/>
      <c r="X9" s="931"/>
      <c r="Y9" s="931"/>
      <c r="Z9" s="931"/>
      <c r="AA9" s="931"/>
      <c r="AB9" s="931"/>
      <c r="AC9" s="931"/>
      <c r="AD9" s="931"/>
      <c r="AE9" s="931"/>
      <c r="AF9" s="931"/>
      <c r="AG9" s="931"/>
      <c r="AH9" s="931"/>
      <c r="AI9" s="931"/>
      <c r="AJ9" s="931"/>
      <c r="AK9" s="931"/>
      <c r="AL9" s="931"/>
      <c r="AM9" s="931"/>
      <c r="AN9" s="931"/>
      <c r="AO9" s="931"/>
      <c r="AP9" s="931"/>
      <c r="AQ9" s="931"/>
      <c r="AR9" s="931"/>
      <c r="AS9" s="931"/>
      <c r="AT9" s="931"/>
      <c r="AU9" s="931"/>
      <c r="AV9" s="931"/>
      <c r="AW9" s="931"/>
      <c r="AX9" s="931"/>
      <c r="AY9" s="931"/>
    </row>
    <row r="10" ht="15" customHeight="1" spans="1:51">
      <c r="A10" s="960"/>
      <c r="B10" s="954" t="s">
        <v>1545</v>
      </c>
      <c r="C10" s="955"/>
      <c r="D10" s="955"/>
      <c r="E10" s="955"/>
      <c r="F10" s="956"/>
      <c r="G10" s="957"/>
      <c r="H10" s="958"/>
      <c r="I10" s="957"/>
      <c r="J10" s="978"/>
      <c r="K10" s="957"/>
      <c r="L10" s="958"/>
      <c r="M10" s="957"/>
      <c r="N10" s="958"/>
      <c r="O10" s="957"/>
      <c r="P10" s="977"/>
      <c r="Q10" s="977"/>
      <c r="R10" s="977"/>
      <c r="S10" s="931"/>
      <c r="T10" s="931"/>
      <c r="U10" s="931"/>
      <c r="V10" s="931"/>
      <c r="W10" s="931"/>
      <c r="X10" s="931"/>
      <c r="Y10" s="931"/>
      <c r="Z10" s="931"/>
      <c r="AA10" s="931"/>
      <c r="AB10" s="931"/>
      <c r="AC10" s="931"/>
      <c r="AD10" s="931"/>
      <c r="AE10" s="931"/>
      <c r="AF10" s="931"/>
      <c r="AG10" s="931"/>
      <c r="AH10" s="931"/>
      <c r="AI10" s="931"/>
      <c r="AJ10" s="931"/>
      <c r="AK10" s="931"/>
      <c r="AL10" s="931"/>
      <c r="AM10" s="931"/>
      <c r="AN10" s="931"/>
      <c r="AO10" s="931"/>
      <c r="AP10" s="931"/>
      <c r="AQ10" s="931"/>
      <c r="AR10" s="931"/>
      <c r="AS10" s="931"/>
      <c r="AT10" s="931"/>
      <c r="AU10" s="931"/>
      <c r="AV10" s="931"/>
      <c r="AW10" s="931"/>
      <c r="AX10" s="931"/>
      <c r="AY10" s="931"/>
    </row>
    <row r="11" ht="15" customHeight="1" spans="1:51">
      <c r="A11" s="948" t="s">
        <v>1546</v>
      </c>
      <c r="B11" s="949"/>
      <c r="C11" s="961"/>
      <c r="D11" s="961"/>
      <c r="E11" s="961"/>
      <c r="F11" s="962"/>
      <c r="G11" s="963">
        <f t="shared" ref="G11:O11" si="0">SUM(G12:G14)</f>
        <v>0</v>
      </c>
      <c r="H11" s="962"/>
      <c r="I11" s="963">
        <f t="shared" si="0"/>
        <v>0</v>
      </c>
      <c r="J11" s="962"/>
      <c r="K11" s="963">
        <f t="shared" si="0"/>
        <v>0</v>
      </c>
      <c r="L11" s="962"/>
      <c r="M11" s="963">
        <f t="shared" si="0"/>
        <v>0</v>
      </c>
      <c r="N11" s="962"/>
      <c r="O11" s="963">
        <f t="shared" si="0"/>
        <v>0</v>
      </c>
      <c r="P11" s="931"/>
      <c r="Q11" s="931"/>
      <c r="R11" s="931"/>
      <c r="S11" s="931"/>
      <c r="T11" s="931"/>
      <c r="U11" s="931"/>
      <c r="V11" s="931"/>
      <c r="W11" s="931"/>
      <c r="X11" s="931"/>
      <c r="Y11" s="931"/>
      <c r="Z11" s="931"/>
      <c r="AA11" s="931"/>
      <c r="AB11" s="931"/>
      <c r="AC11" s="931"/>
      <c r="AD11" s="931"/>
      <c r="AE11" s="931"/>
      <c r="AF11" s="931"/>
      <c r="AG11" s="931"/>
      <c r="AH11" s="931"/>
      <c r="AI11" s="931"/>
      <c r="AJ11" s="931"/>
      <c r="AK11" s="931"/>
      <c r="AL11" s="931"/>
      <c r="AM11" s="931"/>
      <c r="AN11" s="931"/>
      <c r="AO11" s="931"/>
      <c r="AP11" s="931"/>
      <c r="AQ11" s="931"/>
      <c r="AR11" s="931"/>
      <c r="AS11" s="931"/>
      <c r="AT11" s="931"/>
      <c r="AU11" s="931"/>
      <c r="AV11" s="931"/>
      <c r="AW11" s="931"/>
      <c r="AX11" s="931"/>
      <c r="AY11" s="931"/>
    </row>
    <row r="12" ht="15" customHeight="1" spans="1:51">
      <c r="A12" s="953"/>
      <c r="B12" s="954" t="s">
        <v>1543</v>
      </c>
      <c r="C12" s="964"/>
      <c r="D12" s="964"/>
      <c r="E12" s="964"/>
      <c r="F12" s="958"/>
      <c r="G12" s="957"/>
      <c r="H12" s="958"/>
      <c r="I12" s="957"/>
      <c r="J12" s="958"/>
      <c r="K12" s="979"/>
      <c r="L12" s="958"/>
      <c r="M12" s="957"/>
      <c r="N12" s="958"/>
      <c r="O12" s="957"/>
      <c r="P12" s="931"/>
      <c r="Q12" s="931"/>
      <c r="R12" s="931"/>
      <c r="S12" s="931"/>
      <c r="T12" s="931"/>
      <c r="U12" s="931"/>
      <c r="V12" s="931"/>
      <c r="W12" s="931"/>
      <c r="X12" s="931"/>
      <c r="Y12" s="931"/>
      <c r="Z12" s="931"/>
      <c r="AA12" s="931"/>
      <c r="AB12" s="931"/>
      <c r="AC12" s="931"/>
      <c r="AD12" s="931"/>
      <c r="AE12" s="931"/>
      <c r="AF12" s="931"/>
      <c r="AG12" s="931"/>
      <c r="AH12" s="931"/>
      <c r="AI12" s="931"/>
      <c r="AJ12" s="931"/>
      <c r="AK12" s="931"/>
      <c r="AL12" s="931"/>
      <c r="AM12" s="931"/>
      <c r="AN12" s="931"/>
      <c r="AO12" s="931"/>
      <c r="AP12" s="931"/>
      <c r="AQ12" s="931"/>
      <c r="AR12" s="931"/>
      <c r="AS12" s="931"/>
      <c r="AT12" s="931"/>
      <c r="AU12" s="931"/>
      <c r="AV12" s="931"/>
      <c r="AW12" s="931"/>
      <c r="AX12" s="931"/>
      <c r="AY12" s="931"/>
    </row>
    <row r="13" ht="15" spans="1:51">
      <c r="A13" s="959"/>
      <c r="B13" s="954" t="s">
        <v>1544</v>
      </c>
      <c r="C13" s="964"/>
      <c r="D13" s="964"/>
      <c r="E13" s="964"/>
      <c r="F13" s="958"/>
      <c r="G13" s="957"/>
      <c r="H13" s="958"/>
      <c r="I13" s="957"/>
      <c r="J13" s="958"/>
      <c r="K13" s="979"/>
      <c r="L13" s="958"/>
      <c r="M13" s="957"/>
      <c r="N13" s="958"/>
      <c r="O13" s="957"/>
      <c r="P13" s="931"/>
      <c r="Q13" s="931"/>
      <c r="R13" s="931"/>
      <c r="S13" s="931"/>
      <c r="T13" s="931"/>
      <c r="U13" s="931"/>
      <c r="V13" s="931"/>
      <c r="W13" s="931"/>
      <c r="X13" s="931"/>
      <c r="Y13" s="931"/>
      <c r="Z13" s="931"/>
      <c r="AA13" s="931"/>
      <c r="AB13" s="931"/>
      <c r="AC13" s="931"/>
      <c r="AD13" s="931"/>
      <c r="AE13" s="931"/>
      <c r="AF13" s="931"/>
      <c r="AG13" s="931"/>
      <c r="AH13" s="931"/>
      <c r="AI13" s="931"/>
      <c r="AJ13" s="931"/>
      <c r="AK13" s="931"/>
      <c r="AL13" s="931"/>
      <c r="AM13" s="931"/>
      <c r="AN13" s="931"/>
      <c r="AO13" s="931"/>
      <c r="AP13" s="931"/>
      <c r="AQ13" s="931"/>
      <c r="AR13" s="931"/>
      <c r="AS13" s="931"/>
      <c r="AT13" s="931"/>
      <c r="AU13" s="931"/>
      <c r="AV13" s="931"/>
      <c r="AW13" s="931"/>
      <c r="AX13" s="931"/>
      <c r="AY13" s="931"/>
    </row>
    <row r="14" ht="15" spans="1:51">
      <c r="A14" s="960"/>
      <c r="B14" s="954" t="s">
        <v>1545</v>
      </c>
      <c r="C14" s="955"/>
      <c r="D14" s="955"/>
      <c r="E14" s="955"/>
      <c r="F14" s="958"/>
      <c r="G14" s="957"/>
      <c r="H14" s="958"/>
      <c r="I14" s="957"/>
      <c r="J14" s="958"/>
      <c r="K14" s="979"/>
      <c r="L14" s="958"/>
      <c r="M14" s="957"/>
      <c r="N14" s="958"/>
      <c r="O14" s="957"/>
      <c r="P14" s="931"/>
      <c r="Q14" s="931"/>
      <c r="R14" s="931"/>
      <c r="S14" s="931"/>
      <c r="T14" s="931"/>
      <c r="U14" s="931"/>
      <c r="V14" s="931"/>
      <c r="W14" s="931"/>
      <c r="X14" s="931"/>
      <c r="Y14" s="931"/>
      <c r="Z14" s="931"/>
      <c r="AA14" s="931"/>
      <c r="AB14" s="931"/>
      <c r="AC14" s="931"/>
      <c r="AD14" s="931"/>
      <c r="AE14" s="931"/>
      <c r="AF14" s="931"/>
      <c r="AG14" s="931"/>
      <c r="AH14" s="931"/>
      <c r="AI14" s="931"/>
      <c r="AJ14" s="931"/>
      <c r="AK14" s="931"/>
      <c r="AL14" s="931"/>
      <c r="AM14" s="931"/>
      <c r="AN14" s="931"/>
      <c r="AO14" s="931"/>
      <c r="AP14" s="931"/>
      <c r="AQ14" s="931"/>
      <c r="AR14" s="931"/>
      <c r="AS14" s="931"/>
      <c r="AT14" s="931"/>
      <c r="AU14" s="931"/>
      <c r="AV14" s="931"/>
      <c r="AW14" s="931"/>
      <c r="AX14" s="931"/>
      <c r="AY14" s="931"/>
    </row>
    <row r="15" ht="15" customHeight="1" spans="1:51">
      <c r="A15" s="948" t="s">
        <v>1547</v>
      </c>
      <c r="B15" s="949"/>
      <c r="C15" s="961"/>
      <c r="D15" s="961"/>
      <c r="E15" s="961"/>
      <c r="F15" s="962"/>
      <c r="G15" s="963">
        <f t="shared" ref="G15:O15" si="1">SUM(G16:G18)</f>
        <v>0</v>
      </c>
      <c r="H15" s="962"/>
      <c r="I15" s="963">
        <f t="shared" si="1"/>
        <v>0</v>
      </c>
      <c r="J15" s="962"/>
      <c r="K15" s="963">
        <f t="shared" si="1"/>
        <v>0</v>
      </c>
      <c r="L15" s="962"/>
      <c r="M15" s="963">
        <f t="shared" si="1"/>
        <v>0</v>
      </c>
      <c r="N15" s="962"/>
      <c r="O15" s="963">
        <f t="shared" si="1"/>
        <v>0</v>
      </c>
      <c r="P15" s="931"/>
      <c r="Q15" s="931"/>
      <c r="R15" s="931"/>
      <c r="S15" s="931"/>
      <c r="T15" s="931"/>
      <c r="U15" s="931"/>
      <c r="V15" s="931"/>
      <c r="W15" s="931"/>
      <c r="X15" s="931"/>
      <c r="Y15" s="931"/>
      <c r="Z15" s="931"/>
      <c r="AA15" s="931"/>
      <c r="AB15" s="931"/>
      <c r="AC15" s="931"/>
      <c r="AD15" s="931"/>
      <c r="AE15" s="931"/>
      <c r="AF15" s="931"/>
      <c r="AG15" s="931"/>
      <c r="AH15" s="931"/>
      <c r="AI15" s="931"/>
      <c r="AJ15" s="931"/>
      <c r="AK15" s="931"/>
      <c r="AL15" s="931"/>
      <c r="AM15" s="931"/>
      <c r="AN15" s="931"/>
      <c r="AO15" s="931"/>
      <c r="AP15" s="931"/>
      <c r="AQ15" s="931"/>
      <c r="AR15" s="931"/>
      <c r="AS15" s="931"/>
      <c r="AT15" s="931"/>
      <c r="AU15" s="931"/>
      <c r="AV15" s="931"/>
      <c r="AW15" s="931"/>
      <c r="AX15" s="931"/>
      <c r="AY15" s="931"/>
    </row>
    <row r="16" ht="15" customHeight="1" spans="1:51">
      <c r="A16" s="953"/>
      <c r="B16" s="954" t="s">
        <v>1543</v>
      </c>
      <c r="C16" s="964"/>
      <c r="D16" s="964"/>
      <c r="E16" s="964"/>
      <c r="F16" s="958"/>
      <c r="G16" s="957"/>
      <c r="H16" s="958"/>
      <c r="I16" s="980"/>
      <c r="J16" s="958"/>
      <c r="K16" s="980"/>
      <c r="L16" s="958"/>
      <c r="M16" s="980"/>
      <c r="N16" s="958"/>
      <c r="O16" s="980"/>
      <c r="P16" s="931"/>
      <c r="Q16" s="931"/>
      <c r="R16" s="931"/>
      <c r="S16" s="931"/>
      <c r="T16" s="931"/>
      <c r="U16" s="931"/>
      <c r="V16" s="931"/>
      <c r="W16" s="931"/>
      <c r="X16" s="931"/>
      <c r="Y16" s="931"/>
      <c r="Z16" s="931"/>
      <c r="AA16" s="931"/>
      <c r="AB16" s="931"/>
      <c r="AC16" s="931"/>
      <c r="AD16" s="931"/>
      <c r="AE16" s="931"/>
      <c r="AF16" s="931"/>
      <c r="AG16" s="931"/>
      <c r="AH16" s="931"/>
      <c r="AI16" s="931"/>
      <c r="AJ16" s="931"/>
      <c r="AK16" s="931"/>
      <c r="AL16" s="931"/>
      <c r="AM16" s="931"/>
      <c r="AN16" s="931"/>
      <c r="AO16" s="931"/>
      <c r="AP16" s="931"/>
      <c r="AQ16" s="931"/>
      <c r="AR16" s="931"/>
      <c r="AS16" s="931"/>
      <c r="AT16" s="931"/>
      <c r="AU16" s="931"/>
      <c r="AV16" s="931"/>
      <c r="AW16" s="931"/>
      <c r="AX16" s="931"/>
      <c r="AY16" s="931"/>
    </row>
    <row r="17" ht="15" spans="1:51">
      <c r="A17" s="959"/>
      <c r="B17" s="954" t="s">
        <v>1544</v>
      </c>
      <c r="C17" s="964"/>
      <c r="D17" s="964"/>
      <c r="E17" s="964"/>
      <c r="F17" s="958"/>
      <c r="G17" s="957"/>
      <c r="H17" s="958"/>
      <c r="I17" s="980"/>
      <c r="J17" s="958"/>
      <c r="K17" s="980"/>
      <c r="L17" s="958"/>
      <c r="M17" s="980"/>
      <c r="N17" s="958"/>
      <c r="O17" s="980"/>
      <c r="P17" s="931"/>
      <c r="Q17" s="931"/>
      <c r="R17" s="931"/>
      <c r="S17" s="931"/>
      <c r="T17" s="931"/>
      <c r="U17" s="931"/>
      <c r="V17" s="931"/>
      <c r="W17" s="931"/>
      <c r="X17" s="931"/>
      <c r="Y17" s="931"/>
      <c r="Z17" s="931"/>
      <c r="AA17" s="931"/>
      <c r="AB17" s="931"/>
      <c r="AC17" s="931"/>
      <c r="AD17" s="931"/>
      <c r="AE17" s="931"/>
      <c r="AF17" s="931"/>
      <c r="AG17" s="931"/>
      <c r="AH17" s="931"/>
      <c r="AI17" s="931"/>
      <c r="AJ17" s="931"/>
      <c r="AK17" s="931"/>
      <c r="AL17" s="931"/>
      <c r="AM17" s="931"/>
      <c r="AN17" s="931"/>
      <c r="AO17" s="931"/>
      <c r="AP17" s="931"/>
      <c r="AQ17" s="931"/>
      <c r="AR17" s="931"/>
      <c r="AS17" s="931"/>
      <c r="AT17" s="931"/>
      <c r="AU17" s="931"/>
      <c r="AV17" s="931"/>
      <c r="AW17" s="931"/>
      <c r="AX17" s="931"/>
      <c r="AY17" s="931"/>
    </row>
    <row r="18" ht="15" spans="1:51">
      <c r="A18" s="960"/>
      <c r="B18" s="954" t="s">
        <v>1545</v>
      </c>
      <c r="C18" s="955"/>
      <c r="D18" s="955"/>
      <c r="E18" s="955"/>
      <c r="F18" s="958"/>
      <c r="G18" s="957"/>
      <c r="H18" s="958"/>
      <c r="I18" s="980"/>
      <c r="J18" s="958"/>
      <c r="K18" s="980"/>
      <c r="L18" s="958"/>
      <c r="M18" s="980"/>
      <c r="N18" s="958"/>
      <c r="O18" s="980"/>
      <c r="P18" s="931"/>
      <c r="Q18" s="931"/>
      <c r="R18" s="931"/>
      <c r="S18" s="931"/>
      <c r="T18" s="931"/>
      <c r="U18" s="931"/>
      <c r="V18" s="931"/>
      <c r="W18" s="931"/>
      <c r="X18" s="931"/>
      <c r="Y18" s="931"/>
      <c r="Z18" s="931"/>
      <c r="AA18" s="931"/>
      <c r="AB18" s="931"/>
      <c r="AC18" s="931"/>
      <c r="AD18" s="931"/>
      <c r="AE18" s="931"/>
      <c r="AF18" s="931"/>
      <c r="AG18" s="931"/>
      <c r="AH18" s="931"/>
      <c r="AI18" s="931"/>
      <c r="AJ18" s="931"/>
      <c r="AK18" s="931"/>
      <c r="AL18" s="931"/>
      <c r="AM18" s="931"/>
      <c r="AN18" s="931"/>
      <c r="AO18" s="931"/>
      <c r="AP18" s="931"/>
      <c r="AQ18" s="931"/>
      <c r="AR18" s="931"/>
      <c r="AS18" s="931"/>
      <c r="AT18" s="931"/>
      <c r="AU18" s="931"/>
      <c r="AV18" s="931"/>
      <c r="AW18" s="931"/>
      <c r="AX18" s="931"/>
      <c r="AY18" s="931"/>
    </row>
    <row r="19" ht="15" customHeight="1" spans="1:51">
      <c r="A19" s="948" t="s">
        <v>1548</v>
      </c>
      <c r="B19" s="949"/>
      <c r="C19" s="961"/>
      <c r="D19" s="961"/>
      <c r="E19" s="961"/>
      <c r="F19" s="962"/>
      <c r="G19" s="963">
        <f t="shared" ref="G19:O19" si="2">SUM(G20:G22)</f>
        <v>0</v>
      </c>
      <c r="H19" s="962"/>
      <c r="I19" s="963">
        <f t="shared" si="2"/>
        <v>0</v>
      </c>
      <c r="J19" s="962"/>
      <c r="K19" s="963">
        <f t="shared" si="2"/>
        <v>0</v>
      </c>
      <c r="L19" s="962"/>
      <c r="M19" s="963">
        <f t="shared" si="2"/>
        <v>0</v>
      </c>
      <c r="N19" s="962"/>
      <c r="O19" s="963">
        <f t="shared" si="2"/>
        <v>0</v>
      </c>
      <c r="P19" s="931"/>
      <c r="Q19" s="931"/>
      <c r="R19" s="931"/>
      <c r="S19" s="931"/>
      <c r="T19" s="931"/>
      <c r="U19" s="931"/>
      <c r="V19" s="931"/>
      <c r="W19" s="931"/>
      <c r="X19" s="931"/>
      <c r="Y19" s="931"/>
      <c r="Z19" s="931"/>
      <c r="AA19" s="931"/>
      <c r="AB19" s="931"/>
      <c r="AC19" s="931"/>
      <c r="AD19" s="931"/>
      <c r="AE19" s="931"/>
      <c r="AF19" s="931"/>
      <c r="AG19" s="931"/>
      <c r="AH19" s="931"/>
      <c r="AI19" s="931"/>
      <c r="AJ19" s="931"/>
      <c r="AK19" s="931"/>
      <c r="AL19" s="931"/>
      <c r="AM19" s="931"/>
      <c r="AN19" s="931"/>
      <c r="AO19" s="931"/>
      <c r="AP19" s="931"/>
      <c r="AQ19" s="931"/>
      <c r="AR19" s="931"/>
      <c r="AS19" s="931"/>
      <c r="AT19" s="931"/>
      <c r="AU19" s="931"/>
      <c r="AV19" s="931"/>
      <c r="AW19" s="931"/>
      <c r="AX19" s="931"/>
      <c r="AY19" s="931"/>
    </row>
    <row r="20" ht="15" customHeight="1" spans="1:51">
      <c r="A20" s="953"/>
      <c r="B20" s="954" t="s">
        <v>1543</v>
      </c>
      <c r="C20" s="964"/>
      <c r="D20" s="964"/>
      <c r="E20" s="964"/>
      <c r="F20" s="958"/>
      <c r="G20" s="965"/>
      <c r="H20" s="958"/>
      <c r="I20" s="965"/>
      <c r="J20" s="958"/>
      <c r="K20" s="957"/>
      <c r="L20" s="958"/>
      <c r="M20" s="957"/>
      <c r="N20" s="958"/>
      <c r="O20" s="957"/>
      <c r="P20" s="931"/>
      <c r="Q20" s="931"/>
      <c r="R20" s="931"/>
      <c r="S20" s="931"/>
      <c r="T20" s="931"/>
      <c r="U20" s="931"/>
      <c r="V20" s="931"/>
      <c r="W20" s="931"/>
      <c r="X20" s="931"/>
      <c r="Y20" s="931"/>
      <c r="Z20" s="931"/>
      <c r="AA20" s="931"/>
      <c r="AB20" s="931"/>
      <c r="AC20" s="931"/>
      <c r="AD20" s="931"/>
      <c r="AE20" s="931"/>
      <c r="AF20" s="931"/>
      <c r="AG20" s="931"/>
      <c r="AH20" s="931"/>
      <c r="AI20" s="931"/>
      <c r="AJ20" s="931"/>
      <c r="AK20" s="931"/>
      <c r="AL20" s="931"/>
      <c r="AM20" s="931"/>
      <c r="AN20" s="931"/>
      <c r="AO20" s="931"/>
      <c r="AP20" s="931"/>
      <c r="AQ20" s="931"/>
      <c r="AR20" s="931"/>
      <c r="AS20" s="931"/>
      <c r="AT20" s="931"/>
      <c r="AU20" s="931"/>
      <c r="AV20" s="931"/>
      <c r="AW20" s="931"/>
      <c r="AX20" s="931"/>
      <c r="AY20" s="931"/>
    </row>
    <row r="21" ht="15" spans="1:51">
      <c r="A21" s="959"/>
      <c r="B21" s="954" t="s">
        <v>1544</v>
      </c>
      <c r="C21" s="964"/>
      <c r="D21" s="964"/>
      <c r="E21" s="964"/>
      <c r="F21" s="958"/>
      <c r="G21" s="965"/>
      <c r="H21" s="958"/>
      <c r="I21" s="965"/>
      <c r="J21" s="958"/>
      <c r="K21" s="957"/>
      <c r="L21" s="958"/>
      <c r="M21" s="957"/>
      <c r="N21" s="958"/>
      <c r="O21" s="957"/>
      <c r="P21" s="931"/>
      <c r="Q21" s="931"/>
      <c r="R21" s="931"/>
      <c r="S21" s="931"/>
      <c r="T21" s="931"/>
      <c r="U21" s="931"/>
      <c r="V21" s="931"/>
      <c r="W21" s="931"/>
      <c r="X21" s="931"/>
      <c r="Y21" s="931"/>
      <c r="Z21" s="931"/>
      <c r="AA21" s="931"/>
      <c r="AB21" s="931"/>
      <c r="AC21" s="931"/>
      <c r="AD21" s="931"/>
      <c r="AE21" s="931"/>
      <c r="AF21" s="931"/>
      <c r="AG21" s="931"/>
      <c r="AH21" s="931"/>
      <c r="AI21" s="931"/>
      <c r="AJ21" s="931"/>
      <c r="AK21" s="931"/>
      <c r="AL21" s="931"/>
      <c r="AM21" s="931"/>
      <c r="AN21" s="931"/>
      <c r="AO21" s="931"/>
      <c r="AP21" s="931"/>
      <c r="AQ21" s="931"/>
      <c r="AR21" s="931"/>
      <c r="AS21" s="931"/>
      <c r="AT21" s="931"/>
      <c r="AU21" s="931"/>
      <c r="AV21" s="931"/>
      <c r="AW21" s="931"/>
      <c r="AX21" s="931"/>
      <c r="AY21" s="931"/>
    </row>
    <row r="22" ht="15" spans="1:51">
      <c r="A22" s="960"/>
      <c r="B22" s="954" t="s">
        <v>1545</v>
      </c>
      <c r="C22" s="955"/>
      <c r="D22" s="955"/>
      <c r="E22" s="955"/>
      <c r="F22" s="958"/>
      <c r="G22" s="965"/>
      <c r="H22" s="958"/>
      <c r="I22" s="965"/>
      <c r="J22" s="958"/>
      <c r="K22" s="957"/>
      <c r="L22" s="958"/>
      <c r="M22" s="957"/>
      <c r="N22" s="958"/>
      <c r="O22" s="957"/>
      <c r="P22" s="931"/>
      <c r="Q22" s="931"/>
      <c r="R22" s="931"/>
      <c r="S22" s="931"/>
      <c r="T22" s="931"/>
      <c r="U22" s="931"/>
      <c r="V22" s="931"/>
      <c r="W22" s="931"/>
      <c r="X22" s="931"/>
      <c r="Y22" s="931"/>
      <c r="Z22" s="931"/>
      <c r="AA22" s="931"/>
      <c r="AB22" s="931"/>
      <c r="AC22" s="931"/>
      <c r="AD22" s="931"/>
      <c r="AE22" s="931"/>
      <c r="AF22" s="931"/>
      <c r="AG22" s="931"/>
      <c r="AH22" s="931"/>
      <c r="AI22" s="931"/>
      <c r="AJ22" s="931"/>
      <c r="AK22" s="931"/>
      <c r="AL22" s="931"/>
      <c r="AM22" s="931"/>
      <c r="AN22" s="931"/>
      <c r="AO22" s="931"/>
      <c r="AP22" s="931"/>
      <c r="AQ22" s="931"/>
      <c r="AR22" s="931"/>
      <c r="AS22" s="931"/>
      <c r="AT22" s="931"/>
      <c r="AU22" s="931"/>
      <c r="AV22" s="931"/>
      <c r="AW22" s="931"/>
      <c r="AX22" s="931"/>
      <c r="AY22" s="931"/>
    </row>
    <row r="23" ht="15" customHeight="1" spans="1:51">
      <c r="A23" s="948" t="s">
        <v>1549</v>
      </c>
      <c r="B23" s="949"/>
      <c r="C23" s="961"/>
      <c r="D23" s="961"/>
      <c r="E23" s="961"/>
      <c r="F23" s="962"/>
      <c r="G23" s="963">
        <f t="shared" ref="G23:O23" si="3">SUM(G24:G26)</f>
        <v>0</v>
      </c>
      <c r="H23" s="962"/>
      <c r="I23" s="963">
        <f t="shared" si="3"/>
        <v>0</v>
      </c>
      <c r="J23" s="962"/>
      <c r="K23" s="963">
        <f t="shared" si="3"/>
        <v>0</v>
      </c>
      <c r="L23" s="962"/>
      <c r="M23" s="963">
        <f t="shared" si="3"/>
        <v>0</v>
      </c>
      <c r="N23" s="962"/>
      <c r="O23" s="963">
        <f t="shared" si="3"/>
        <v>0</v>
      </c>
      <c r="P23" s="931"/>
      <c r="Q23" s="931"/>
      <c r="R23" s="931"/>
      <c r="S23" s="931"/>
      <c r="T23" s="931"/>
      <c r="U23" s="931"/>
      <c r="V23" s="931"/>
      <c r="W23" s="931"/>
      <c r="X23" s="931"/>
      <c r="Y23" s="931"/>
      <c r="Z23" s="931"/>
      <c r="AA23" s="931"/>
      <c r="AB23" s="931"/>
      <c r="AC23" s="931"/>
      <c r="AD23" s="931"/>
      <c r="AE23" s="931"/>
      <c r="AF23" s="931"/>
      <c r="AG23" s="931"/>
      <c r="AH23" s="931"/>
      <c r="AI23" s="931"/>
      <c r="AJ23" s="931"/>
      <c r="AK23" s="931"/>
      <c r="AL23" s="931"/>
      <c r="AM23" s="931"/>
      <c r="AN23" s="931"/>
      <c r="AO23" s="931"/>
      <c r="AP23" s="931"/>
      <c r="AQ23" s="931"/>
      <c r="AR23" s="931"/>
      <c r="AS23" s="931"/>
      <c r="AT23" s="931"/>
      <c r="AU23" s="931"/>
      <c r="AV23" s="931"/>
      <c r="AW23" s="931"/>
      <c r="AX23" s="931"/>
      <c r="AY23" s="931"/>
    </row>
    <row r="24" ht="15" customHeight="1" spans="1:51">
      <c r="A24" s="953"/>
      <c r="B24" s="954" t="s">
        <v>1543</v>
      </c>
      <c r="C24" s="964"/>
      <c r="D24" s="964"/>
      <c r="E24" s="964"/>
      <c r="F24" s="958"/>
      <c r="G24" s="965"/>
      <c r="H24" s="958"/>
      <c r="I24" s="965"/>
      <c r="J24" s="958"/>
      <c r="K24" s="957"/>
      <c r="L24" s="958"/>
      <c r="M24" s="957"/>
      <c r="N24" s="958"/>
      <c r="O24" s="957"/>
      <c r="P24" s="931"/>
      <c r="Q24" s="931"/>
      <c r="R24" s="931"/>
      <c r="S24" s="931"/>
      <c r="T24" s="931"/>
      <c r="U24" s="931"/>
      <c r="V24" s="931"/>
      <c r="W24" s="931"/>
      <c r="X24" s="931"/>
      <c r="Y24" s="931"/>
      <c r="Z24" s="931"/>
      <c r="AA24" s="931"/>
      <c r="AB24" s="931"/>
      <c r="AC24" s="931"/>
      <c r="AD24" s="931"/>
      <c r="AE24" s="931"/>
      <c r="AF24" s="931"/>
      <c r="AG24" s="931"/>
      <c r="AH24" s="931"/>
      <c r="AI24" s="931"/>
      <c r="AJ24" s="931"/>
      <c r="AK24" s="931"/>
      <c r="AL24" s="931"/>
      <c r="AM24" s="931"/>
      <c r="AN24" s="931"/>
      <c r="AO24" s="931"/>
      <c r="AP24" s="931"/>
      <c r="AQ24" s="931"/>
      <c r="AR24" s="931"/>
      <c r="AS24" s="931"/>
      <c r="AT24" s="931"/>
      <c r="AU24" s="931"/>
      <c r="AV24" s="931"/>
      <c r="AW24" s="931"/>
      <c r="AX24" s="931"/>
      <c r="AY24" s="931"/>
    </row>
    <row r="25" ht="15" spans="1:51">
      <c r="A25" s="959"/>
      <c r="B25" s="954" t="s">
        <v>1544</v>
      </c>
      <c r="C25" s="964"/>
      <c r="D25" s="964"/>
      <c r="E25" s="964"/>
      <c r="F25" s="958"/>
      <c r="G25" s="965"/>
      <c r="H25" s="958"/>
      <c r="I25" s="965"/>
      <c r="J25" s="958"/>
      <c r="K25" s="957"/>
      <c r="L25" s="958"/>
      <c r="M25" s="957"/>
      <c r="N25" s="958"/>
      <c r="O25" s="957"/>
      <c r="P25" s="931"/>
      <c r="Q25" s="931"/>
      <c r="R25" s="931"/>
      <c r="S25" s="931"/>
      <c r="T25" s="931"/>
      <c r="U25" s="931"/>
      <c r="V25" s="931"/>
      <c r="W25" s="931"/>
      <c r="X25" s="931"/>
      <c r="Y25" s="931"/>
      <c r="Z25" s="931"/>
      <c r="AA25" s="931"/>
      <c r="AB25" s="931"/>
      <c r="AC25" s="931"/>
      <c r="AD25" s="931"/>
      <c r="AE25" s="931"/>
      <c r="AF25" s="931"/>
      <c r="AG25" s="931"/>
      <c r="AH25" s="931"/>
      <c r="AI25" s="931"/>
      <c r="AJ25" s="931"/>
      <c r="AK25" s="931"/>
      <c r="AL25" s="931"/>
      <c r="AM25" s="931"/>
      <c r="AN25" s="931"/>
      <c r="AO25" s="931"/>
      <c r="AP25" s="931"/>
      <c r="AQ25" s="931"/>
      <c r="AR25" s="931"/>
      <c r="AS25" s="931"/>
      <c r="AT25" s="931"/>
      <c r="AU25" s="931"/>
      <c r="AV25" s="931"/>
      <c r="AW25" s="931"/>
      <c r="AX25" s="931"/>
      <c r="AY25" s="931"/>
    </row>
    <row r="26" ht="15" spans="1:51">
      <c r="A26" s="960"/>
      <c r="B26" s="954" t="s">
        <v>1545</v>
      </c>
      <c r="C26" s="955"/>
      <c r="D26" s="955"/>
      <c r="E26" s="955"/>
      <c r="F26" s="958"/>
      <c r="G26" s="965"/>
      <c r="H26" s="958"/>
      <c r="I26" s="965"/>
      <c r="J26" s="958"/>
      <c r="K26" s="957"/>
      <c r="L26" s="958"/>
      <c r="M26" s="957"/>
      <c r="N26" s="958"/>
      <c r="O26" s="957"/>
      <c r="P26" s="931"/>
      <c r="Q26" s="931"/>
      <c r="R26" s="931"/>
      <c r="S26" s="931"/>
      <c r="T26" s="931"/>
      <c r="U26" s="931"/>
      <c r="V26" s="931"/>
      <c r="W26" s="931"/>
      <c r="X26" s="931"/>
      <c r="Y26" s="931"/>
      <c r="Z26" s="931"/>
      <c r="AA26" s="931"/>
      <c r="AB26" s="931"/>
      <c r="AC26" s="931"/>
      <c r="AD26" s="931"/>
      <c r="AE26" s="931"/>
      <c r="AF26" s="931"/>
      <c r="AG26" s="931"/>
      <c r="AH26" s="931"/>
      <c r="AI26" s="931"/>
      <c r="AJ26" s="931"/>
      <c r="AK26" s="931"/>
      <c r="AL26" s="931"/>
      <c r="AM26" s="931"/>
      <c r="AN26" s="931"/>
      <c r="AO26" s="931"/>
      <c r="AP26" s="931"/>
      <c r="AQ26" s="931"/>
      <c r="AR26" s="931"/>
      <c r="AS26" s="931"/>
      <c r="AT26" s="931"/>
      <c r="AU26" s="931"/>
      <c r="AV26" s="931"/>
      <c r="AW26" s="931"/>
      <c r="AX26" s="931"/>
      <c r="AY26" s="931"/>
    </row>
    <row r="27" ht="15" customHeight="1" spans="1:51">
      <c r="A27" s="948" t="s">
        <v>1550</v>
      </c>
      <c r="B27" s="949"/>
      <c r="C27" s="961"/>
      <c r="D27" s="961"/>
      <c r="E27" s="961"/>
      <c r="F27" s="962"/>
      <c r="G27" s="963">
        <f t="shared" ref="G27:O27" si="4">SUM(G28:G30)</f>
        <v>0</v>
      </c>
      <c r="H27" s="962"/>
      <c r="I27" s="963">
        <f t="shared" si="4"/>
        <v>0</v>
      </c>
      <c r="J27" s="962"/>
      <c r="K27" s="963">
        <f t="shared" si="4"/>
        <v>0</v>
      </c>
      <c r="L27" s="962"/>
      <c r="M27" s="963">
        <f t="shared" si="4"/>
        <v>0</v>
      </c>
      <c r="N27" s="962"/>
      <c r="O27" s="963">
        <f t="shared" si="4"/>
        <v>0</v>
      </c>
      <c r="P27" s="931"/>
      <c r="Q27" s="931"/>
      <c r="R27" s="931"/>
      <c r="S27" s="931"/>
      <c r="T27" s="931"/>
      <c r="U27" s="931"/>
      <c r="V27" s="931"/>
      <c r="W27" s="931"/>
      <c r="X27" s="931"/>
      <c r="Y27" s="931"/>
      <c r="Z27" s="931"/>
      <c r="AA27" s="931"/>
      <c r="AB27" s="931"/>
      <c r="AC27" s="931"/>
      <c r="AD27" s="931"/>
      <c r="AE27" s="931"/>
      <c r="AF27" s="931"/>
      <c r="AG27" s="931"/>
      <c r="AH27" s="931"/>
      <c r="AI27" s="931"/>
      <c r="AJ27" s="931"/>
      <c r="AK27" s="931"/>
      <c r="AL27" s="931"/>
      <c r="AM27" s="931"/>
      <c r="AN27" s="931"/>
      <c r="AO27" s="931"/>
      <c r="AP27" s="931"/>
      <c r="AQ27" s="931"/>
      <c r="AR27" s="931"/>
      <c r="AS27" s="931"/>
      <c r="AT27" s="931"/>
      <c r="AU27" s="931"/>
      <c r="AV27" s="931"/>
      <c r="AW27" s="931"/>
      <c r="AX27" s="931"/>
      <c r="AY27" s="931"/>
    </row>
    <row r="28" ht="15" customHeight="1" spans="1:51">
      <c r="A28" s="953"/>
      <c r="B28" s="954" t="s">
        <v>1543</v>
      </c>
      <c r="C28" s="964"/>
      <c r="D28" s="964"/>
      <c r="E28" s="964"/>
      <c r="F28" s="958"/>
      <c r="G28" s="957"/>
      <c r="H28" s="958"/>
      <c r="I28" s="957"/>
      <c r="J28" s="958"/>
      <c r="K28" s="957"/>
      <c r="L28" s="958"/>
      <c r="M28" s="957"/>
      <c r="N28" s="958"/>
      <c r="O28" s="957"/>
      <c r="P28" s="931"/>
      <c r="Q28" s="931"/>
      <c r="R28" s="931"/>
      <c r="S28" s="931"/>
      <c r="T28" s="931"/>
      <c r="U28" s="931"/>
      <c r="V28" s="931"/>
      <c r="W28" s="931"/>
      <c r="X28" s="931"/>
      <c r="Y28" s="931"/>
      <c r="Z28" s="931"/>
      <c r="AA28" s="931"/>
      <c r="AB28" s="931"/>
      <c r="AC28" s="931"/>
      <c r="AD28" s="931"/>
      <c r="AE28" s="931"/>
      <c r="AF28" s="931"/>
      <c r="AG28" s="931"/>
      <c r="AH28" s="931"/>
      <c r="AI28" s="931"/>
      <c r="AJ28" s="931"/>
      <c r="AK28" s="931"/>
      <c r="AL28" s="931"/>
      <c r="AM28" s="931"/>
      <c r="AN28" s="931"/>
      <c r="AO28" s="931"/>
      <c r="AP28" s="931"/>
      <c r="AQ28" s="931"/>
      <c r="AR28" s="931"/>
      <c r="AS28" s="931"/>
      <c r="AT28" s="931"/>
      <c r="AU28" s="931"/>
      <c r="AV28" s="931"/>
      <c r="AW28" s="931"/>
      <c r="AX28" s="931"/>
      <c r="AY28" s="931"/>
    </row>
    <row r="29" ht="15" spans="1:51">
      <c r="A29" s="959"/>
      <c r="B29" s="954" t="s">
        <v>1544</v>
      </c>
      <c r="C29" s="964"/>
      <c r="D29" s="964"/>
      <c r="E29" s="964"/>
      <c r="F29" s="958"/>
      <c r="G29" s="957"/>
      <c r="H29" s="958"/>
      <c r="I29" s="957"/>
      <c r="J29" s="958"/>
      <c r="K29" s="957"/>
      <c r="L29" s="958"/>
      <c r="M29" s="957"/>
      <c r="N29" s="958"/>
      <c r="O29" s="957"/>
      <c r="P29" s="931"/>
      <c r="Q29" s="931"/>
      <c r="R29" s="931"/>
      <c r="S29" s="931"/>
      <c r="T29" s="931"/>
      <c r="U29" s="931"/>
      <c r="V29" s="931"/>
      <c r="W29" s="931"/>
      <c r="X29" s="931"/>
      <c r="Y29" s="931"/>
      <c r="Z29" s="931"/>
      <c r="AA29" s="931"/>
      <c r="AB29" s="931"/>
      <c r="AC29" s="931"/>
      <c r="AD29" s="931"/>
      <c r="AE29" s="931"/>
      <c r="AF29" s="931"/>
      <c r="AG29" s="931"/>
      <c r="AH29" s="931"/>
      <c r="AI29" s="931"/>
      <c r="AJ29" s="931"/>
      <c r="AK29" s="931"/>
      <c r="AL29" s="931"/>
      <c r="AM29" s="931"/>
      <c r="AN29" s="931"/>
      <c r="AO29" s="931"/>
      <c r="AP29" s="931"/>
      <c r="AQ29" s="931"/>
      <c r="AR29" s="931"/>
      <c r="AS29" s="931"/>
      <c r="AT29" s="931"/>
      <c r="AU29" s="931"/>
      <c r="AV29" s="931"/>
      <c r="AW29" s="931"/>
      <c r="AX29" s="931"/>
      <c r="AY29" s="931"/>
    </row>
    <row r="30" ht="15" spans="1:51">
      <c r="A30" s="960"/>
      <c r="B30" s="954" t="s">
        <v>1545</v>
      </c>
      <c r="C30" s="955"/>
      <c r="D30" s="955"/>
      <c r="E30" s="955"/>
      <c r="F30" s="958"/>
      <c r="G30" s="957"/>
      <c r="H30" s="958"/>
      <c r="I30" s="957"/>
      <c r="J30" s="958"/>
      <c r="K30" s="957"/>
      <c r="L30" s="958"/>
      <c r="M30" s="957"/>
      <c r="N30" s="958"/>
      <c r="O30" s="957"/>
      <c r="P30" s="931"/>
      <c r="Q30" s="931"/>
      <c r="R30" s="931"/>
      <c r="S30" s="931"/>
      <c r="T30" s="931"/>
      <c r="U30" s="931"/>
      <c r="V30" s="931"/>
      <c r="W30" s="931"/>
      <c r="X30" s="931"/>
      <c r="Y30" s="931"/>
      <c r="Z30" s="931"/>
      <c r="AA30" s="931"/>
      <c r="AB30" s="931"/>
      <c r="AC30" s="931"/>
      <c r="AD30" s="931"/>
      <c r="AE30" s="931"/>
      <c r="AF30" s="931"/>
      <c r="AG30" s="931"/>
      <c r="AH30" s="931"/>
      <c r="AI30" s="931"/>
      <c r="AJ30" s="931"/>
      <c r="AK30" s="931"/>
      <c r="AL30" s="931"/>
      <c r="AM30" s="931"/>
      <c r="AN30" s="931"/>
      <c r="AO30" s="931"/>
      <c r="AP30" s="931"/>
      <c r="AQ30" s="931"/>
      <c r="AR30" s="931"/>
      <c r="AS30" s="931"/>
      <c r="AT30" s="931"/>
      <c r="AU30" s="931"/>
      <c r="AV30" s="931"/>
      <c r="AW30" s="931"/>
      <c r="AX30" s="931"/>
      <c r="AY30" s="931"/>
    </row>
    <row r="31" ht="15" customHeight="1" spans="1:51">
      <c r="A31" s="948" t="s">
        <v>1551</v>
      </c>
      <c r="B31" s="949"/>
      <c r="C31" s="961"/>
      <c r="D31" s="961"/>
      <c r="E31" s="961"/>
      <c r="F31" s="962"/>
      <c r="G31" s="963">
        <f t="shared" ref="G31:O31" si="5">SUM(G32:G34)</f>
        <v>0</v>
      </c>
      <c r="H31" s="962"/>
      <c r="I31" s="963">
        <f t="shared" si="5"/>
        <v>0</v>
      </c>
      <c r="J31" s="962"/>
      <c r="K31" s="963">
        <f t="shared" si="5"/>
        <v>0</v>
      </c>
      <c r="L31" s="962"/>
      <c r="M31" s="963">
        <f t="shared" si="5"/>
        <v>0</v>
      </c>
      <c r="N31" s="962"/>
      <c r="O31" s="963">
        <f t="shared" si="5"/>
        <v>0</v>
      </c>
      <c r="P31" s="931"/>
      <c r="Q31" s="931"/>
      <c r="R31" s="931"/>
      <c r="S31" s="931"/>
      <c r="T31" s="931"/>
      <c r="U31" s="931"/>
      <c r="V31" s="931"/>
      <c r="W31" s="931"/>
      <c r="X31" s="931"/>
      <c r="Y31" s="931"/>
      <c r="Z31" s="931"/>
      <c r="AA31" s="931"/>
      <c r="AB31" s="931"/>
      <c r="AC31" s="931"/>
      <c r="AD31" s="931"/>
      <c r="AE31" s="931"/>
      <c r="AF31" s="931"/>
      <c r="AG31" s="931"/>
      <c r="AH31" s="931"/>
      <c r="AI31" s="931"/>
      <c r="AJ31" s="931"/>
      <c r="AK31" s="931"/>
      <c r="AL31" s="931"/>
      <c r="AM31" s="931"/>
      <c r="AN31" s="931"/>
      <c r="AO31" s="931"/>
      <c r="AP31" s="931"/>
      <c r="AQ31" s="931"/>
      <c r="AR31" s="931"/>
      <c r="AS31" s="931"/>
      <c r="AT31" s="931"/>
      <c r="AU31" s="931"/>
      <c r="AV31" s="931"/>
      <c r="AW31" s="931"/>
      <c r="AX31" s="931"/>
      <c r="AY31" s="931"/>
    </row>
    <row r="32" ht="15" customHeight="1" spans="1:51">
      <c r="A32" s="953"/>
      <c r="B32" s="954" t="s">
        <v>1543</v>
      </c>
      <c r="C32" s="964"/>
      <c r="D32" s="964"/>
      <c r="E32" s="964"/>
      <c r="F32" s="958"/>
      <c r="G32" s="957"/>
      <c r="H32" s="958"/>
      <c r="I32" s="965"/>
      <c r="J32" s="958"/>
      <c r="K32" s="965"/>
      <c r="L32" s="958"/>
      <c r="M32" s="957"/>
      <c r="N32" s="958"/>
      <c r="O32" s="957"/>
      <c r="P32" s="931"/>
      <c r="Q32" s="931"/>
      <c r="R32" s="931"/>
      <c r="S32" s="931"/>
      <c r="T32" s="931"/>
      <c r="U32" s="931"/>
      <c r="V32" s="931"/>
      <c r="W32" s="931"/>
      <c r="X32" s="931"/>
      <c r="Y32" s="931"/>
      <c r="Z32" s="931"/>
      <c r="AA32" s="931"/>
      <c r="AB32" s="931"/>
      <c r="AC32" s="931"/>
      <c r="AD32" s="931"/>
      <c r="AE32" s="931"/>
      <c r="AF32" s="931"/>
      <c r="AG32" s="931"/>
      <c r="AH32" s="931"/>
      <c r="AI32" s="931"/>
      <c r="AJ32" s="931"/>
      <c r="AK32" s="931"/>
      <c r="AL32" s="931"/>
      <c r="AM32" s="931"/>
      <c r="AN32" s="931"/>
      <c r="AO32" s="931"/>
      <c r="AP32" s="931"/>
      <c r="AQ32" s="931"/>
      <c r="AR32" s="931"/>
      <c r="AS32" s="931"/>
      <c r="AT32" s="931"/>
      <c r="AU32" s="931"/>
      <c r="AV32" s="931"/>
      <c r="AW32" s="931"/>
      <c r="AX32" s="931"/>
      <c r="AY32" s="931"/>
    </row>
    <row r="33" ht="15" spans="1:51">
      <c r="A33" s="959"/>
      <c r="B33" s="954" t="s">
        <v>1544</v>
      </c>
      <c r="C33" s="964"/>
      <c r="D33" s="964"/>
      <c r="E33" s="964"/>
      <c r="F33" s="958"/>
      <c r="G33" s="957"/>
      <c r="H33" s="958"/>
      <c r="I33" s="965"/>
      <c r="J33" s="958"/>
      <c r="K33" s="965"/>
      <c r="L33" s="958"/>
      <c r="M33" s="957"/>
      <c r="N33" s="958"/>
      <c r="O33" s="957"/>
      <c r="P33" s="931"/>
      <c r="Q33" s="931"/>
      <c r="R33" s="931"/>
      <c r="S33" s="931"/>
      <c r="T33" s="931"/>
      <c r="U33" s="931"/>
      <c r="V33" s="931"/>
      <c r="W33" s="931"/>
      <c r="X33" s="931"/>
      <c r="Y33" s="931"/>
      <c r="Z33" s="931"/>
      <c r="AA33" s="931"/>
      <c r="AB33" s="931"/>
      <c r="AC33" s="931"/>
      <c r="AD33" s="931"/>
      <c r="AE33" s="931"/>
      <c r="AF33" s="931"/>
      <c r="AG33" s="931"/>
      <c r="AH33" s="931"/>
      <c r="AI33" s="931"/>
      <c r="AJ33" s="931"/>
      <c r="AK33" s="931"/>
      <c r="AL33" s="931"/>
      <c r="AM33" s="931"/>
      <c r="AN33" s="931"/>
      <c r="AO33" s="931"/>
      <c r="AP33" s="931"/>
      <c r="AQ33" s="931"/>
      <c r="AR33" s="931"/>
      <c r="AS33" s="931"/>
      <c r="AT33" s="931"/>
      <c r="AU33" s="931"/>
      <c r="AV33" s="931"/>
      <c r="AW33" s="931"/>
      <c r="AX33" s="931"/>
      <c r="AY33" s="931"/>
    </row>
    <row r="34" ht="15" spans="1:51">
      <c r="A34" s="960"/>
      <c r="B34" s="954" t="s">
        <v>1545</v>
      </c>
      <c r="C34" s="955"/>
      <c r="D34" s="955"/>
      <c r="E34" s="955"/>
      <c r="F34" s="958"/>
      <c r="G34" s="957"/>
      <c r="H34" s="958"/>
      <c r="I34" s="965"/>
      <c r="J34" s="958"/>
      <c r="K34" s="965"/>
      <c r="L34" s="958"/>
      <c r="M34" s="957"/>
      <c r="N34" s="958"/>
      <c r="O34" s="957"/>
      <c r="P34" s="931"/>
      <c r="Q34" s="931"/>
      <c r="R34" s="931"/>
      <c r="S34" s="931"/>
      <c r="T34" s="931"/>
      <c r="U34" s="931"/>
      <c r="V34" s="931"/>
      <c r="W34" s="931"/>
      <c r="X34" s="931"/>
      <c r="Y34" s="931"/>
      <c r="Z34" s="931"/>
      <c r="AA34" s="931"/>
      <c r="AB34" s="931"/>
      <c r="AC34" s="931"/>
      <c r="AD34" s="931"/>
      <c r="AE34" s="931"/>
      <c r="AF34" s="931"/>
      <c r="AG34" s="931"/>
      <c r="AH34" s="931"/>
      <c r="AI34" s="931"/>
      <c r="AJ34" s="931"/>
      <c r="AK34" s="931"/>
      <c r="AL34" s="931"/>
      <c r="AM34" s="931"/>
      <c r="AN34" s="931"/>
      <c r="AO34" s="931"/>
      <c r="AP34" s="931"/>
      <c r="AQ34" s="931"/>
      <c r="AR34" s="931"/>
      <c r="AS34" s="931"/>
      <c r="AT34" s="931"/>
      <c r="AU34" s="931"/>
      <c r="AV34" s="931"/>
      <c r="AW34" s="931"/>
      <c r="AX34" s="931"/>
      <c r="AY34" s="931"/>
    </row>
    <row r="35" ht="15" customHeight="1" spans="1:51">
      <c r="A35" s="948" t="s">
        <v>1552</v>
      </c>
      <c r="B35" s="949"/>
      <c r="C35" s="961"/>
      <c r="D35" s="961"/>
      <c r="E35" s="961"/>
      <c r="F35" s="962"/>
      <c r="G35" s="963">
        <f t="shared" ref="G35:O35" si="6">SUM(G36:G38)</f>
        <v>0</v>
      </c>
      <c r="H35" s="962"/>
      <c r="I35" s="963">
        <f t="shared" si="6"/>
        <v>0</v>
      </c>
      <c r="J35" s="981"/>
      <c r="K35" s="963">
        <f t="shared" si="6"/>
        <v>0</v>
      </c>
      <c r="L35" s="962"/>
      <c r="M35" s="963">
        <f t="shared" si="6"/>
        <v>0</v>
      </c>
      <c r="N35" s="962"/>
      <c r="O35" s="963">
        <f t="shared" si="6"/>
        <v>0</v>
      </c>
      <c r="P35" s="931"/>
      <c r="Q35" s="931"/>
      <c r="R35" s="931"/>
      <c r="S35" s="931"/>
      <c r="T35" s="931"/>
      <c r="U35" s="931"/>
      <c r="V35" s="931"/>
      <c r="W35" s="931"/>
      <c r="X35" s="931"/>
      <c r="Y35" s="931"/>
      <c r="Z35" s="931"/>
      <c r="AA35" s="931"/>
      <c r="AB35" s="931"/>
      <c r="AC35" s="931"/>
      <c r="AD35" s="931"/>
      <c r="AE35" s="931"/>
      <c r="AF35" s="931"/>
      <c r="AG35" s="931"/>
      <c r="AH35" s="931"/>
      <c r="AI35" s="931"/>
      <c r="AJ35" s="931"/>
      <c r="AK35" s="931"/>
      <c r="AL35" s="931"/>
      <c r="AM35" s="931"/>
      <c r="AN35" s="931"/>
      <c r="AO35" s="931"/>
      <c r="AP35" s="931"/>
      <c r="AQ35" s="931"/>
      <c r="AR35" s="931"/>
      <c r="AS35" s="931"/>
      <c r="AT35" s="931"/>
      <c r="AU35" s="931"/>
      <c r="AV35" s="931"/>
      <c r="AW35" s="931"/>
      <c r="AX35" s="931"/>
      <c r="AY35" s="931"/>
    </row>
    <row r="36" ht="15" customHeight="1" spans="1:51">
      <c r="A36" s="953"/>
      <c r="B36" s="954" t="s">
        <v>1543</v>
      </c>
      <c r="C36" s="955"/>
      <c r="D36" s="955"/>
      <c r="E36" s="955"/>
      <c r="F36" s="958"/>
      <c r="G36" s="957"/>
      <c r="H36" s="958"/>
      <c r="I36" s="957"/>
      <c r="J36" s="978"/>
      <c r="K36" s="957"/>
      <c r="L36" s="958"/>
      <c r="M36" s="982"/>
      <c r="N36" s="958"/>
      <c r="O36" s="957"/>
      <c r="P36" s="931"/>
      <c r="Q36" s="931"/>
      <c r="R36" s="931"/>
      <c r="S36" s="931"/>
      <c r="T36" s="931"/>
      <c r="U36" s="931"/>
      <c r="V36" s="931"/>
      <c r="W36" s="931"/>
      <c r="X36" s="931"/>
      <c r="Y36" s="931"/>
      <c r="Z36" s="931"/>
      <c r="AA36" s="931"/>
      <c r="AB36" s="931"/>
      <c r="AC36" s="931"/>
      <c r="AD36" s="931"/>
      <c r="AE36" s="931"/>
      <c r="AF36" s="931"/>
      <c r="AG36" s="931"/>
      <c r="AH36" s="931"/>
      <c r="AI36" s="931"/>
      <c r="AJ36" s="931"/>
      <c r="AK36" s="931"/>
      <c r="AL36" s="931"/>
      <c r="AM36" s="931"/>
      <c r="AN36" s="931"/>
      <c r="AO36" s="931"/>
      <c r="AP36" s="931"/>
      <c r="AQ36" s="931"/>
      <c r="AR36" s="931"/>
      <c r="AS36" s="931"/>
      <c r="AT36" s="931"/>
      <c r="AU36" s="931"/>
      <c r="AV36" s="931"/>
      <c r="AW36" s="931"/>
      <c r="AX36" s="931"/>
      <c r="AY36" s="931"/>
    </row>
    <row r="37" ht="15" customHeight="1" spans="1:51">
      <c r="A37" s="959"/>
      <c r="B37" s="954" t="s">
        <v>1544</v>
      </c>
      <c r="C37" s="964"/>
      <c r="D37" s="964"/>
      <c r="E37" s="964"/>
      <c r="F37" s="958"/>
      <c r="G37" s="957"/>
      <c r="H37" s="958"/>
      <c r="I37" s="957"/>
      <c r="J37" s="978"/>
      <c r="K37" s="957"/>
      <c r="L37" s="958"/>
      <c r="M37" s="982"/>
      <c r="N37" s="958"/>
      <c r="O37" s="957"/>
      <c r="P37" s="931"/>
      <c r="Q37" s="931"/>
      <c r="R37" s="931"/>
      <c r="S37" s="931"/>
      <c r="T37" s="931"/>
      <c r="U37" s="931"/>
      <c r="V37" s="931"/>
      <c r="W37" s="931"/>
      <c r="X37" s="931"/>
      <c r="Y37" s="931"/>
      <c r="Z37" s="931"/>
      <c r="AA37" s="931"/>
      <c r="AB37" s="931"/>
      <c r="AC37" s="931"/>
      <c r="AD37" s="931"/>
      <c r="AE37" s="931"/>
      <c r="AF37" s="931"/>
      <c r="AG37" s="931"/>
      <c r="AH37" s="931"/>
      <c r="AI37" s="931"/>
      <c r="AJ37" s="931"/>
      <c r="AK37" s="931"/>
      <c r="AL37" s="931"/>
      <c r="AM37" s="931"/>
      <c r="AN37" s="931"/>
      <c r="AO37" s="931"/>
      <c r="AP37" s="931"/>
      <c r="AQ37" s="931"/>
      <c r="AR37" s="931"/>
      <c r="AS37" s="931"/>
      <c r="AT37" s="931"/>
      <c r="AU37" s="931"/>
      <c r="AV37" s="931"/>
      <c r="AW37" s="931"/>
      <c r="AX37" s="931"/>
      <c r="AY37" s="931"/>
    </row>
    <row r="38" ht="15" customHeight="1" spans="1:51">
      <c r="A38" s="960"/>
      <c r="B38" s="954" t="s">
        <v>1545</v>
      </c>
      <c r="C38" s="964"/>
      <c r="D38" s="966"/>
      <c r="E38" s="966"/>
      <c r="F38" s="967"/>
      <c r="G38" s="968"/>
      <c r="H38" s="967"/>
      <c r="I38" s="968"/>
      <c r="J38" s="983"/>
      <c r="K38" s="968"/>
      <c r="L38" s="967"/>
      <c r="M38" s="984"/>
      <c r="N38" s="967"/>
      <c r="O38" s="968"/>
      <c r="P38" s="931"/>
      <c r="Q38" s="931"/>
      <c r="R38" s="931"/>
      <c r="S38" s="931"/>
      <c r="T38" s="931"/>
      <c r="U38" s="931"/>
      <c r="V38" s="931"/>
      <c r="W38" s="931"/>
      <c r="X38" s="931"/>
      <c r="Y38" s="931"/>
      <c r="Z38" s="931"/>
      <c r="AA38" s="931"/>
      <c r="AB38" s="931"/>
      <c r="AC38" s="931"/>
      <c r="AD38" s="931"/>
      <c r="AE38" s="931"/>
      <c r="AF38" s="931"/>
      <c r="AG38" s="931"/>
      <c r="AH38" s="931"/>
      <c r="AI38" s="931"/>
      <c r="AJ38" s="931"/>
      <c r="AK38" s="931"/>
      <c r="AL38" s="931"/>
      <c r="AM38" s="931"/>
      <c r="AN38" s="931"/>
      <c r="AO38" s="931"/>
      <c r="AP38" s="931"/>
      <c r="AQ38" s="931"/>
      <c r="AR38" s="931"/>
      <c r="AS38" s="931"/>
      <c r="AT38" s="931"/>
      <c r="AU38" s="931"/>
      <c r="AV38" s="931"/>
      <c r="AW38" s="931"/>
      <c r="AX38" s="931"/>
      <c r="AY38" s="931"/>
    </row>
    <row r="39" ht="15.75" spans="1:51">
      <c r="A39" s="969" t="s">
        <v>1536</v>
      </c>
      <c r="B39" s="970"/>
      <c r="C39" s="970"/>
      <c r="D39" s="970"/>
      <c r="E39" s="970"/>
      <c r="F39" s="971"/>
      <c r="G39" s="972">
        <f>G7+G11+G15+G19+G23+G27+G31+G35</f>
        <v>0</v>
      </c>
      <c r="H39" s="973"/>
      <c r="I39" s="972">
        <f>I7+I11+I15+I19+I23+I27+I31+I35</f>
        <v>0</v>
      </c>
      <c r="J39" s="985"/>
      <c r="K39" s="972">
        <f>K7+K11+K15+K19+K23+K27+K31+K35</f>
        <v>0</v>
      </c>
      <c r="L39" s="973"/>
      <c r="M39" s="972">
        <f>M7+M11+M15+M19+M23+M27+M31+M35</f>
        <v>0</v>
      </c>
      <c r="N39" s="985"/>
      <c r="O39" s="972">
        <f>O7+O11+O15+O19+O23+O27+O31+O35</f>
        <v>0</v>
      </c>
      <c r="P39" s="931"/>
      <c r="Q39" s="931"/>
      <c r="R39" s="931"/>
      <c r="S39" s="931"/>
      <c r="T39" s="931"/>
      <c r="U39" s="931"/>
      <c r="V39" s="931"/>
      <c r="W39" s="931"/>
      <c r="X39" s="931"/>
      <c r="Y39" s="931"/>
      <c r="Z39" s="931"/>
      <c r="AA39" s="931"/>
      <c r="AB39" s="931"/>
      <c r="AC39" s="931"/>
      <c r="AD39" s="931"/>
      <c r="AE39" s="931"/>
      <c r="AF39" s="931"/>
      <c r="AG39" s="931"/>
      <c r="AH39" s="931"/>
      <c r="AI39" s="931"/>
      <c r="AJ39" s="931"/>
      <c r="AK39" s="931"/>
      <c r="AL39" s="931"/>
      <c r="AM39" s="931"/>
      <c r="AN39" s="931"/>
      <c r="AO39" s="931"/>
      <c r="AP39" s="931"/>
      <c r="AQ39" s="931"/>
      <c r="AR39" s="931"/>
      <c r="AS39" s="931"/>
      <c r="AT39" s="931"/>
      <c r="AU39" s="931"/>
      <c r="AV39" s="931"/>
      <c r="AW39" s="931"/>
      <c r="AX39" s="931"/>
      <c r="AY39" s="931"/>
    </row>
    <row r="40" spans="1:51">
      <c r="A40" s="931"/>
      <c r="B40" s="931"/>
      <c r="C40" s="931"/>
      <c r="D40" s="931"/>
      <c r="E40" s="931"/>
      <c r="F40" s="931"/>
      <c r="G40" s="931"/>
      <c r="H40" s="931"/>
      <c r="I40" s="931"/>
      <c r="J40" s="931"/>
      <c r="K40" s="931"/>
      <c r="L40" s="931"/>
      <c r="M40" s="931"/>
      <c r="N40" s="931"/>
      <c r="O40" s="931"/>
      <c r="P40" s="931"/>
      <c r="Q40" s="931"/>
      <c r="R40" s="931"/>
      <c r="S40" s="931"/>
      <c r="T40" s="931"/>
      <c r="U40" s="931"/>
      <c r="V40" s="931"/>
      <c r="W40" s="931"/>
      <c r="X40" s="931"/>
      <c r="Y40" s="931"/>
      <c r="Z40" s="931"/>
      <c r="AA40" s="931"/>
      <c r="AB40" s="931"/>
      <c r="AC40" s="931"/>
      <c r="AD40" s="931"/>
      <c r="AE40" s="931"/>
      <c r="AF40" s="931"/>
      <c r="AG40" s="931"/>
      <c r="AH40" s="931"/>
      <c r="AI40" s="931"/>
      <c r="AJ40" s="931"/>
      <c r="AK40" s="931"/>
      <c r="AL40" s="931"/>
      <c r="AM40" s="931"/>
      <c r="AN40" s="931"/>
      <c r="AO40" s="931"/>
      <c r="AP40" s="931"/>
      <c r="AQ40" s="931"/>
      <c r="AR40" s="931"/>
      <c r="AS40" s="931"/>
      <c r="AT40" s="931"/>
      <c r="AU40" s="931"/>
      <c r="AV40" s="931"/>
      <c r="AW40" s="931"/>
      <c r="AX40" s="931"/>
      <c r="AY40" s="931"/>
    </row>
    <row r="41" spans="1:51">
      <c r="A41" s="931"/>
      <c r="B41" s="931"/>
      <c r="C41" s="931"/>
      <c r="D41" s="931"/>
      <c r="E41" s="931"/>
      <c r="F41" s="931"/>
      <c r="G41" s="931"/>
      <c r="H41" s="931"/>
      <c r="I41" s="931"/>
      <c r="J41" s="931"/>
      <c r="K41" s="931"/>
      <c r="L41" s="931"/>
      <c r="M41" s="931"/>
      <c r="N41" s="931"/>
      <c r="O41" s="931"/>
      <c r="P41" s="931"/>
      <c r="Q41" s="931"/>
      <c r="R41" s="931"/>
      <c r="S41" s="931"/>
      <c r="T41" s="931"/>
      <c r="U41" s="931"/>
      <c r="V41" s="931"/>
      <c r="W41" s="931"/>
      <c r="X41" s="931"/>
      <c r="Y41" s="931"/>
      <c r="Z41" s="931"/>
      <c r="AA41" s="931"/>
      <c r="AB41" s="931"/>
      <c r="AC41" s="931"/>
      <c r="AD41" s="931"/>
      <c r="AE41" s="931"/>
      <c r="AF41" s="931"/>
      <c r="AG41" s="931"/>
      <c r="AH41" s="931"/>
      <c r="AI41" s="931"/>
      <c r="AJ41" s="931"/>
      <c r="AK41" s="931"/>
      <c r="AL41" s="931"/>
      <c r="AM41" s="931"/>
      <c r="AN41" s="931"/>
      <c r="AO41" s="931"/>
      <c r="AP41" s="931"/>
      <c r="AQ41" s="931"/>
      <c r="AR41" s="931"/>
      <c r="AS41" s="931"/>
      <c r="AT41" s="931"/>
      <c r="AU41" s="931"/>
      <c r="AV41" s="931"/>
      <c r="AW41" s="931"/>
      <c r="AX41" s="931"/>
      <c r="AY41" s="931"/>
    </row>
    <row r="42" spans="1:51">
      <c r="A42" s="931"/>
      <c r="B42" s="931"/>
      <c r="C42" s="931"/>
      <c r="D42" s="931"/>
      <c r="E42" s="931"/>
      <c r="F42" s="931"/>
      <c r="G42" s="931"/>
      <c r="H42" s="931"/>
      <c r="I42" s="931"/>
      <c r="J42" s="931"/>
      <c r="K42" s="931"/>
      <c r="L42" s="931"/>
      <c r="M42" s="931"/>
      <c r="N42" s="931"/>
      <c r="O42" s="931"/>
      <c r="P42" s="931"/>
      <c r="Q42" s="931"/>
      <c r="R42" s="931"/>
      <c r="S42" s="931"/>
      <c r="T42" s="931"/>
      <c r="U42" s="931"/>
      <c r="V42" s="931"/>
      <c r="W42" s="931"/>
      <c r="X42" s="931"/>
      <c r="Y42" s="931"/>
      <c r="Z42" s="931"/>
      <c r="AA42" s="931"/>
      <c r="AB42" s="931"/>
      <c r="AC42" s="931"/>
      <c r="AD42" s="931"/>
      <c r="AE42" s="931"/>
      <c r="AF42" s="931"/>
      <c r="AG42" s="931"/>
      <c r="AH42" s="931"/>
      <c r="AI42" s="931"/>
      <c r="AJ42" s="931"/>
      <c r="AK42" s="931"/>
      <c r="AL42" s="931"/>
      <c r="AM42" s="931"/>
      <c r="AN42" s="931"/>
      <c r="AO42" s="931"/>
      <c r="AP42" s="931"/>
      <c r="AQ42" s="931"/>
      <c r="AR42" s="931"/>
      <c r="AS42" s="931"/>
      <c r="AT42" s="931"/>
      <c r="AU42" s="931"/>
      <c r="AV42" s="931"/>
      <c r="AW42" s="931"/>
      <c r="AX42" s="931"/>
      <c r="AY42" s="931"/>
    </row>
    <row r="43" spans="1:51">
      <c r="A43" s="931"/>
      <c r="B43" s="931"/>
      <c r="C43" s="931"/>
      <c r="D43" s="931"/>
      <c r="E43" s="931"/>
      <c r="F43" s="931"/>
      <c r="G43" s="931"/>
      <c r="H43" s="931"/>
      <c r="I43" s="931"/>
      <c r="J43" s="931"/>
      <c r="K43" s="931"/>
      <c r="L43" s="931"/>
      <c r="M43" s="931"/>
      <c r="N43" s="931"/>
      <c r="O43" s="931"/>
      <c r="P43" s="931"/>
      <c r="Q43" s="931"/>
      <c r="R43" s="931"/>
      <c r="S43" s="931"/>
      <c r="T43" s="931"/>
      <c r="U43" s="931"/>
      <c r="V43" s="931"/>
      <c r="W43" s="931"/>
      <c r="X43" s="931"/>
      <c r="Y43" s="931"/>
      <c r="Z43" s="931"/>
      <c r="AA43" s="931"/>
      <c r="AB43" s="931"/>
      <c r="AC43" s="931"/>
      <c r="AD43" s="931"/>
      <c r="AE43" s="931"/>
      <c r="AF43" s="931"/>
      <c r="AG43" s="931"/>
      <c r="AH43" s="931"/>
      <c r="AI43" s="931"/>
      <c r="AJ43" s="931"/>
      <c r="AK43" s="931"/>
      <c r="AL43" s="931"/>
      <c r="AM43" s="931"/>
      <c r="AN43" s="931"/>
      <c r="AO43" s="931"/>
      <c r="AP43" s="931"/>
      <c r="AQ43" s="931"/>
      <c r="AR43" s="931"/>
      <c r="AS43" s="931"/>
      <c r="AT43" s="931"/>
      <c r="AU43" s="931"/>
      <c r="AV43" s="931"/>
      <c r="AW43" s="931"/>
      <c r="AX43" s="931"/>
      <c r="AY43" s="931"/>
    </row>
    <row r="44" spans="1:51">
      <c r="A44" s="931"/>
      <c r="B44" s="931"/>
      <c r="C44" s="931"/>
      <c r="D44" s="931"/>
      <c r="E44" s="931"/>
      <c r="F44" s="931"/>
      <c r="G44" s="931"/>
      <c r="H44" s="931"/>
      <c r="I44" s="931"/>
      <c r="J44" s="931"/>
      <c r="K44" s="931"/>
      <c r="L44" s="931"/>
      <c r="M44" s="931"/>
      <c r="N44" s="931"/>
      <c r="O44" s="931"/>
      <c r="P44" s="931"/>
      <c r="Q44" s="931"/>
      <c r="R44" s="931"/>
      <c r="S44" s="931"/>
      <c r="T44" s="931"/>
      <c r="U44" s="931"/>
      <c r="V44" s="931"/>
      <c r="W44" s="931"/>
      <c r="X44" s="931"/>
      <c r="Y44" s="931"/>
      <c r="Z44" s="931"/>
      <c r="AA44" s="931"/>
      <c r="AB44" s="931"/>
      <c r="AC44" s="931"/>
      <c r="AD44" s="931"/>
      <c r="AE44" s="931"/>
      <c r="AF44" s="931"/>
      <c r="AG44" s="931"/>
      <c r="AH44" s="931"/>
      <c r="AI44" s="931"/>
      <c r="AJ44" s="931"/>
      <c r="AK44" s="931"/>
      <c r="AL44" s="931"/>
      <c r="AM44" s="931"/>
      <c r="AN44" s="931"/>
      <c r="AO44" s="931"/>
      <c r="AP44" s="931"/>
      <c r="AQ44" s="931"/>
      <c r="AR44" s="931"/>
      <c r="AS44" s="931"/>
      <c r="AT44" s="931"/>
      <c r="AU44" s="931"/>
      <c r="AV44" s="931"/>
      <c r="AW44" s="931"/>
      <c r="AX44" s="931"/>
      <c r="AY44" s="931"/>
    </row>
    <row r="45" spans="1:51">
      <c r="A45" s="931"/>
      <c r="B45" s="931"/>
      <c r="C45" s="931"/>
      <c r="D45" s="931"/>
      <c r="E45" s="931"/>
      <c r="F45" s="931"/>
      <c r="G45" s="931"/>
      <c r="H45" s="931"/>
      <c r="I45" s="931"/>
      <c r="J45" s="931"/>
      <c r="K45" s="931"/>
      <c r="L45" s="931"/>
      <c r="M45" s="931"/>
      <c r="N45" s="931"/>
      <c r="O45" s="931"/>
      <c r="P45" s="931"/>
      <c r="Q45" s="931"/>
      <c r="R45" s="931"/>
      <c r="S45" s="931"/>
      <c r="T45" s="931"/>
      <c r="U45" s="931"/>
      <c r="V45" s="931"/>
      <c r="W45" s="931"/>
      <c r="X45" s="931"/>
      <c r="Y45" s="931"/>
      <c r="Z45" s="931"/>
      <c r="AA45" s="931"/>
      <c r="AB45" s="931"/>
      <c r="AC45" s="931"/>
      <c r="AD45" s="931"/>
      <c r="AE45" s="931"/>
      <c r="AF45" s="931"/>
      <c r="AG45" s="931"/>
      <c r="AH45" s="931"/>
      <c r="AI45" s="931"/>
      <c r="AJ45" s="931"/>
      <c r="AK45" s="931"/>
      <c r="AL45" s="931"/>
      <c r="AM45" s="931"/>
      <c r="AN45" s="931"/>
      <c r="AO45" s="931"/>
      <c r="AP45" s="931"/>
      <c r="AQ45" s="931"/>
      <c r="AR45" s="931"/>
      <c r="AS45" s="931"/>
      <c r="AT45" s="931"/>
      <c r="AU45" s="931"/>
      <c r="AV45" s="931"/>
      <c r="AW45" s="931"/>
      <c r="AX45" s="931"/>
      <c r="AY45" s="931"/>
    </row>
    <row r="46" spans="1:51">
      <c r="A46" s="931"/>
      <c r="B46" s="931"/>
      <c r="C46" s="931"/>
      <c r="D46" s="931"/>
      <c r="E46" s="931"/>
      <c r="F46" s="931"/>
      <c r="G46" s="931"/>
      <c r="H46" s="931"/>
      <c r="I46" s="931"/>
      <c r="J46" s="931"/>
      <c r="K46" s="931"/>
      <c r="L46" s="931"/>
      <c r="M46" s="931"/>
      <c r="N46" s="931"/>
      <c r="O46" s="931"/>
      <c r="P46" s="931"/>
      <c r="Q46" s="931"/>
      <c r="R46" s="931"/>
      <c r="S46" s="931"/>
      <c r="T46" s="931"/>
      <c r="U46" s="931"/>
      <c r="V46" s="931"/>
      <c r="W46" s="931"/>
      <c r="X46" s="931"/>
      <c r="Y46" s="931"/>
      <c r="Z46" s="931"/>
      <c r="AA46" s="931"/>
      <c r="AB46" s="931"/>
      <c r="AC46" s="931"/>
      <c r="AD46" s="931"/>
      <c r="AE46" s="931"/>
      <c r="AF46" s="931"/>
      <c r="AG46" s="931"/>
      <c r="AH46" s="931"/>
      <c r="AI46" s="931"/>
      <c r="AJ46" s="931"/>
      <c r="AK46" s="931"/>
      <c r="AL46" s="931"/>
      <c r="AM46" s="931"/>
      <c r="AN46" s="931"/>
      <c r="AO46" s="931"/>
      <c r="AP46" s="931"/>
      <c r="AQ46" s="931"/>
      <c r="AR46" s="931"/>
      <c r="AS46" s="931"/>
      <c r="AT46" s="931"/>
      <c r="AU46" s="931"/>
      <c r="AV46" s="931"/>
      <c r="AW46" s="931"/>
      <c r="AX46" s="931"/>
      <c r="AY46" s="931"/>
    </row>
    <row r="47" spans="1:51">
      <c r="A47" s="931"/>
      <c r="B47" s="931"/>
      <c r="C47" s="931"/>
      <c r="D47" s="931"/>
      <c r="E47" s="931"/>
      <c r="F47" s="931"/>
      <c r="G47" s="931"/>
      <c r="H47" s="931"/>
      <c r="I47" s="931"/>
      <c r="J47" s="931"/>
      <c r="K47" s="931"/>
      <c r="L47" s="931"/>
      <c r="M47" s="931"/>
      <c r="N47" s="931"/>
      <c r="O47" s="931"/>
      <c r="P47" s="931"/>
      <c r="Q47" s="931"/>
      <c r="R47" s="931"/>
      <c r="S47" s="931"/>
      <c r="T47" s="931"/>
      <c r="U47" s="931"/>
      <c r="V47" s="931"/>
      <c r="W47" s="931"/>
      <c r="X47" s="931"/>
      <c r="Y47" s="931"/>
      <c r="Z47" s="931"/>
      <c r="AA47" s="931"/>
      <c r="AB47" s="931"/>
      <c r="AC47" s="931"/>
      <c r="AD47" s="931"/>
      <c r="AE47" s="931"/>
      <c r="AF47" s="931"/>
      <c r="AG47" s="931"/>
      <c r="AH47" s="931"/>
      <c r="AI47" s="931"/>
      <c r="AJ47" s="931"/>
      <c r="AK47" s="931"/>
      <c r="AL47" s="931"/>
      <c r="AM47" s="931"/>
      <c r="AN47" s="931"/>
      <c r="AO47" s="931"/>
      <c r="AP47" s="931"/>
      <c r="AQ47" s="931"/>
      <c r="AR47" s="931"/>
      <c r="AS47" s="931"/>
      <c r="AT47" s="931"/>
      <c r="AU47" s="931"/>
      <c r="AV47" s="931"/>
      <c r="AW47" s="931"/>
      <c r="AX47" s="931"/>
      <c r="AY47" s="931"/>
    </row>
    <row r="48" spans="1:51">
      <c r="A48" s="931"/>
      <c r="B48" s="931"/>
      <c r="C48" s="931"/>
      <c r="D48" s="931"/>
      <c r="E48" s="931"/>
      <c r="F48" s="931"/>
      <c r="G48" s="931"/>
      <c r="H48" s="931"/>
      <c r="I48" s="931"/>
      <c r="J48" s="931"/>
      <c r="K48" s="931"/>
      <c r="L48" s="931"/>
      <c r="M48" s="931"/>
      <c r="N48" s="931"/>
      <c r="O48" s="931"/>
      <c r="P48" s="931"/>
      <c r="Q48" s="931"/>
      <c r="R48" s="931"/>
      <c r="S48" s="931"/>
      <c r="T48" s="931"/>
      <c r="U48" s="931"/>
      <c r="V48" s="931"/>
      <c r="W48" s="931"/>
      <c r="X48" s="931"/>
      <c r="Y48" s="931"/>
      <c r="Z48" s="931"/>
      <c r="AA48" s="931"/>
      <c r="AB48" s="931"/>
      <c r="AC48" s="931"/>
      <c r="AD48" s="931"/>
      <c r="AE48" s="931"/>
      <c r="AF48" s="931"/>
      <c r="AG48" s="931"/>
      <c r="AH48" s="931"/>
      <c r="AI48" s="931"/>
      <c r="AJ48" s="931"/>
      <c r="AK48" s="931"/>
      <c r="AL48" s="931"/>
      <c r="AM48" s="931"/>
      <c r="AN48" s="931"/>
      <c r="AO48" s="931"/>
      <c r="AP48" s="931"/>
      <c r="AQ48" s="931"/>
      <c r="AR48" s="931"/>
      <c r="AS48" s="931"/>
      <c r="AT48" s="931"/>
      <c r="AU48" s="931"/>
      <c r="AV48" s="931"/>
      <c r="AW48" s="931"/>
      <c r="AX48" s="931"/>
      <c r="AY48" s="931"/>
    </row>
    <row r="49" spans="1:51">
      <c r="A49" s="931"/>
      <c r="B49" s="931"/>
      <c r="C49" s="931"/>
      <c r="D49" s="931"/>
      <c r="E49" s="931"/>
      <c r="F49" s="931"/>
      <c r="G49" s="931"/>
      <c r="H49" s="931"/>
      <c r="I49" s="931"/>
      <c r="J49" s="931"/>
      <c r="K49" s="931"/>
      <c r="L49" s="931"/>
      <c r="M49" s="931"/>
      <c r="N49" s="931"/>
      <c r="O49" s="931"/>
      <c r="P49" s="931"/>
      <c r="Q49" s="931"/>
      <c r="R49" s="931"/>
      <c r="S49" s="931"/>
      <c r="T49" s="931"/>
      <c r="U49" s="931"/>
      <c r="V49" s="931"/>
      <c r="W49" s="931"/>
      <c r="X49" s="931"/>
      <c r="Y49" s="931"/>
      <c r="Z49" s="931"/>
      <c r="AA49" s="931"/>
      <c r="AB49" s="931"/>
      <c r="AC49" s="931"/>
      <c r="AD49" s="931"/>
      <c r="AE49" s="931"/>
      <c r="AF49" s="931"/>
      <c r="AG49" s="931"/>
      <c r="AH49" s="931"/>
      <c r="AI49" s="931"/>
      <c r="AJ49" s="931"/>
      <c r="AK49" s="931"/>
      <c r="AL49" s="931"/>
      <c r="AM49" s="931"/>
      <c r="AN49" s="931"/>
      <c r="AO49" s="931"/>
      <c r="AP49" s="931"/>
      <c r="AQ49" s="931"/>
      <c r="AR49" s="931"/>
      <c r="AS49" s="931"/>
      <c r="AT49" s="931"/>
      <c r="AU49" s="931"/>
      <c r="AV49" s="931"/>
      <c r="AW49" s="931"/>
      <c r="AX49" s="931"/>
      <c r="AY49" s="931"/>
    </row>
    <row r="50" spans="1:51">
      <c r="A50" s="931"/>
      <c r="B50" s="931"/>
      <c r="C50" s="931"/>
      <c r="D50" s="931"/>
      <c r="E50" s="931"/>
      <c r="F50" s="931"/>
      <c r="G50" s="931"/>
      <c r="H50" s="931"/>
      <c r="I50" s="931"/>
      <c r="J50" s="931"/>
      <c r="K50" s="931"/>
      <c r="L50" s="931"/>
      <c r="M50" s="931"/>
      <c r="N50" s="931"/>
      <c r="O50" s="931"/>
      <c r="P50" s="931"/>
      <c r="Q50" s="931"/>
      <c r="R50" s="931"/>
      <c r="S50" s="931"/>
      <c r="T50" s="931"/>
      <c r="U50" s="931"/>
      <c r="V50" s="931"/>
      <c r="W50" s="931"/>
      <c r="X50" s="931"/>
      <c r="Y50" s="931"/>
      <c r="Z50" s="931"/>
      <c r="AA50" s="931"/>
      <c r="AB50" s="931"/>
      <c r="AC50" s="931"/>
      <c r="AD50" s="931"/>
      <c r="AE50" s="931"/>
      <c r="AF50" s="931"/>
      <c r="AG50" s="931"/>
      <c r="AH50" s="931"/>
      <c r="AI50" s="931"/>
      <c r="AJ50" s="931"/>
      <c r="AK50" s="931"/>
      <c r="AL50" s="931"/>
      <c r="AM50" s="931"/>
      <c r="AN50" s="931"/>
      <c r="AO50" s="931"/>
      <c r="AP50" s="931"/>
      <c r="AQ50" s="931"/>
      <c r="AR50" s="931"/>
      <c r="AS50" s="931"/>
      <c r="AT50" s="931"/>
      <c r="AU50" s="931"/>
      <c r="AV50" s="931"/>
      <c r="AW50" s="931"/>
      <c r="AX50" s="931"/>
      <c r="AY50" s="931"/>
    </row>
    <row r="51" spans="1:51">
      <c r="A51" s="931"/>
      <c r="B51" s="931"/>
      <c r="C51" s="931"/>
      <c r="D51" s="931"/>
      <c r="E51" s="931"/>
      <c r="F51" s="931"/>
      <c r="G51" s="931"/>
      <c r="H51" s="931"/>
      <c r="I51" s="931"/>
      <c r="J51" s="931"/>
      <c r="K51" s="931"/>
      <c r="L51" s="931"/>
      <c r="M51" s="931"/>
      <c r="N51" s="931"/>
      <c r="O51" s="931"/>
      <c r="P51" s="931"/>
      <c r="Q51" s="931"/>
      <c r="R51" s="931"/>
      <c r="S51" s="931"/>
      <c r="T51" s="931"/>
      <c r="U51" s="931"/>
      <c r="V51" s="931"/>
      <c r="W51" s="931"/>
      <c r="X51" s="931"/>
      <c r="Y51" s="931"/>
      <c r="Z51" s="931"/>
      <c r="AA51" s="931"/>
      <c r="AB51" s="931"/>
      <c r="AC51" s="931"/>
      <c r="AD51" s="931"/>
      <c r="AE51" s="931"/>
      <c r="AF51" s="931"/>
      <c r="AG51" s="931"/>
      <c r="AH51" s="931"/>
      <c r="AI51" s="931"/>
      <c r="AJ51" s="931"/>
      <c r="AK51" s="931"/>
      <c r="AL51" s="931"/>
      <c r="AM51" s="931"/>
      <c r="AN51" s="931"/>
      <c r="AO51" s="931"/>
      <c r="AP51" s="931"/>
      <c r="AQ51" s="931"/>
      <c r="AR51" s="931"/>
      <c r="AS51" s="931"/>
      <c r="AT51" s="931"/>
      <c r="AU51" s="931"/>
      <c r="AV51" s="931"/>
      <c r="AW51" s="931"/>
      <c r="AX51" s="931"/>
      <c r="AY51" s="931"/>
    </row>
    <row r="52" spans="1:51">
      <c r="A52" s="931"/>
      <c r="B52" s="931"/>
      <c r="C52" s="931"/>
      <c r="D52" s="931"/>
      <c r="E52" s="931"/>
      <c r="F52" s="931"/>
      <c r="G52" s="931"/>
      <c r="H52" s="931"/>
      <c r="I52" s="931"/>
      <c r="J52" s="931"/>
      <c r="K52" s="931"/>
      <c r="L52" s="931"/>
      <c r="M52" s="931"/>
      <c r="N52" s="931"/>
      <c r="O52" s="931"/>
      <c r="P52" s="931"/>
      <c r="Q52" s="931"/>
      <c r="R52" s="931"/>
      <c r="S52" s="931"/>
      <c r="T52" s="931"/>
      <c r="U52" s="931"/>
      <c r="V52" s="931"/>
      <c r="W52" s="931"/>
      <c r="X52" s="931"/>
      <c r="Y52" s="931"/>
      <c r="Z52" s="931"/>
      <c r="AA52" s="931"/>
      <c r="AB52" s="931"/>
      <c r="AC52" s="931"/>
      <c r="AD52" s="931"/>
      <c r="AE52" s="931"/>
      <c r="AF52" s="931"/>
      <c r="AG52" s="931"/>
      <c r="AH52" s="931"/>
      <c r="AI52" s="931"/>
      <c r="AJ52" s="931"/>
      <c r="AK52" s="931"/>
      <c r="AL52" s="931"/>
      <c r="AM52" s="931"/>
      <c r="AN52" s="931"/>
      <c r="AO52" s="931"/>
      <c r="AP52" s="931"/>
      <c r="AQ52" s="931"/>
      <c r="AR52" s="931"/>
      <c r="AS52" s="931"/>
      <c r="AT52" s="931"/>
      <c r="AU52" s="931"/>
      <c r="AV52" s="931"/>
      <c r="AW52" s="931"/>
      <c r="AX52" s="931"/>
      <c r="AY52" s="931"/>
    </row>
    <row r="53" spans="1:51">
      <c r="A53" s="931"/>
      <c r="B53" s="931"/>
      <c r="C53" s="931"/>
      <c r="D53" s="931"/>
      <c r="E53" s="931"/>
      <c r="F53" s="931"/>
      <c r="G53" s="931"/>
      <c r="H53" s="931"/>
      <c r="I53" s="931"/>
      <c r="J53" s="931"/>
      <c r="K53" s="931"/>
      <c r="L53" s="931"/>
      <c r="M53" s="931"/>
      <c r="N53" s="931"/>
      <c r="O53" s="931"/>
      <c r="P53" s="931"/>
      <c r="Q53" s="931"/>
      <c r="R53" s="931"/>
      <c r="S53" s="931"/>
      <c r="T53" s="931"/>
      <c r="U53" s="931"/>
      <c r="V53" s="931"/>
      <c r="W53" s="931"/>
      <c r="X53" s="931"/>
      <c r="Y53" s="931"/>
      <c r="Z53" s="931"/>
      <c r="AA53" s="931"/>
      <c r="AB53" s="931"/>
      <c r="AC53" s="931"/>
      <c r="AD53" s="931"/>
      <c r="AE53" s="931"/>
      <c r="AF53" s="931"/>
      <c r="AG53" s="931"/>
      <c r="AH53" s="931"/>
      <c r="AI53" s="931"/>
      <c r="AJ53" s="931"/>
      <c r="AK53" s="931"/>
      <c r="AL53" s="931"/>
      <c r="AM53" s="931"/>
      <c r="AN53" s="931"/>
      <c r="AO53" s="931"/>
      <c r="AP53" s="931"/>
      <c r="AQ53" s="931"/>
      <c r="AR53" s="931"/>
      <c r="AS53" s="931"/>
      <c r="AT53" s="931"/>
      <c r="AU53" s="931"/>
      <c r="AV53" s="931"/>
      <c r="AW53" s="931"/>
      <c r="AX53" s="931"/>
      <c r="AY53" s="931"/>
    </row>
    <row r="54" spans="1:51">
      <c r="A54" s="931"/>
      <c r="B54" s="931"/>
      <c r="C54" s="931"/>
      <c r="D54" s="931"/>
      <c r="E54" s="931"/>
      <c r="F54" s="931"/>
      <c r="G54" s="931"/>
      <c r="H54" s="931"/>
      <c r="I54" s="931"/>
      <c r="J54" s="931"/>
      <c r="K54" s="931"/>
      <c r="L54" s="931"/>
      <c r="M54" s="931"/>
      <c r="N54" s="931"/>
      <c r="O54" s="931"/>
      <c r="P54" s="931"/>
      <c r="Q54" s="931"/>
      <c r="R54" s="931"/>
      <c r="S54" s="931"/>
      <c r="T54" s="931"/>
      <c r="U54" s="931"/>
      <c r="V54" s="931"/>
      <c r="W54" s="931"/>
      <c r="X54" s="931"/>
      <c r="Y54" s="931"/>
      <c r="Z54" s="931"/>
      <c r="AA54" s="931"/>
      <c r="AB54" s="931"/>
      <c r="AC54" s="931"/>
      <c r="AD54" s="931"/>
      <c r="AE54" s="931"/>
      <c r="AF54" s="931"/>
      <c r="AG54" s="931"/>
      <c r="AH54" s="931"/>
      <c r="AI54" s="931"/>
      <c r="AJ54" s="931"/>
      <c r="AK54" s="931"/>
      <c r="AL54" s="931"/>
      <c r="AM54" s="931"/>
      <c r="AN54" s="931"/>
      <c r="AO54" s="931"/>
      <c r="AP54" s="931"/>
      <c r="AQ54" s="931"/>
      <c r="AR54" s="931"/>
      <c r="AS54" s="931"/>
      <c r="AT54" s="931"/>
      <c r="AU54" s="931"/>
      <c r="AV54" s="931"/>
      <c r="AW54" s="931"/>
      <c r="AX54" s="931"/>
      <c r="AY54" s="931"/>
    </row>
    <row r="55" spans="1:51">
      <c r="A55" s="931"/>
      <c r="B55" s="931"/>
      <c r="C55" s="931"/>
      <c r="D55" s="931"/>
      <c r="E55" s="931"/>
      <c r="F55" s="931"/>
      <c r="G55" s="931"/>
      <c r="H55" s="931"/>
      <c r="I55" s="931"/>
      <c r="J55" s="931"/>
      <c r="K55" s="931"/>
      <c r="L55" s="931"/>
      <c r="M55" s="931"/>
      <c r="N55" s="931"/>
      <c r="O55" s="931"/>
      <c r="P55" s="931"/>
      <c r="Q55" s="931"/>
      <c r="R55" s="931"/>
      <c r="S55" s="931"/>
      <c r="T55" s="931"/>
      <c r="U55" s="931"/>
      <c r="V55" s="931"/>
      <c r="W55" s="931"/>
      <c r="X55" s="931"/>
      <c r="Y55" s="931"/>
      <c r="Z55" s="931"/>
      <c r="AA55" s="931"/>
      <c r="AB55" s="931"/>
      <c r="AC55" s="931"/>
      <c r="AD55" s="931"/>
      <c r="AE55" s="931"/>
      <c r="AF55" s="931"/>
      <c r="AG55" s="931"/>
      <c r="AH55" s="931"/>
      <c r="AI55" s="931"/>
      <c r="AJ55" s="931"/>
      <c r="AK55" s="931"/>
      <c r="AL55" s="931"/>
      <c r="AM55" s="931"/>
      <c r="AN55" s="931"/>
      <c r="AO55" s="931"/>
      <c r="AP55" s="931"/>
      <c r="AQ55" s="931"/>
      <c r="AR55" s="931"/>
      <c r="AS55" s="931"/>
      <c r="AT55" s="931"/>
      <c r="AU55" s="931"/>
      <c r="AV55" s="931"/>
      <c r="AW55" s="931"/>
      <c r="AX55" s="931"/>
      <c r="AY55" s="931"/>
    </row>
    <row r="56" spans="1:51">
      <c r="A56" s="931"/>
      <c r="B56" s="931"/>
      <c r="C56" s="931"/>
      <c r="D56" s="931"/>
      <c r="E56" s="931"/>
      <c r="F56" s="931"/>
      <c r="G56" s="931"/>
      <c r="H56" s="931"/>
      <c r="I56" s="931"/>
      <c r="J56" s="931"/>
      <c r="K56" s="931"/>
      <c r="L56" s="931"/>
      <c r="M56" s="931"/>
      <c r="N56" s="931"/>
      <c r="O56" s="931"/>
      <c r="P56" s="931"/>
      <c r="Q56" s="931"/>
      <c r="R56" s="931"/>
      <c r="S56" s="931"/>
      <c r="T56" s="931"/>
      <c r="U56" s="931"/>
      <c r="V56" s="931"/>
      <c r="W56" s="931"/>
      <c r="X56" s="931"/>
      <c r="Y56" s="931"/>
      <c r="Z56" s="931"/>
      <c r="AA56" s="931"/>
      <c r="AB56" s="931"/>
      <c r="AC56" s="931"/>
      <c r="AD56" s="931"/>
      <c r="AE56" s="931"/>
      <c r="AF56" s="931"/>
      <c r="AG56" s="931"/>
      <c r="AH56" s="931"/>
      <c r="AI56" s="931"/>
      <c r="AJ56" s="931"/>
      <c r="AK56" s="931"/>
      <c r="AL56" s="931"/>
      <c r="AM56" s="931"/>
      <c r="AN56" s="931"/>
      <c r="AO56" s="931"/>
      <c r="AP56" s="931"/>
      <c r="AQ56" s="931"/>
      <c r="AR56" s="931"/>
      <c r="AS56" s="931"/>
      <c r="AT56" s="931"/>
      <c r="AU56" s="931"/>
      <c r="AV56" s="931"/>
      <c r="AW56" s="931"/>
      <c r="AX56" s="931"/>
      <c r="AY56" s="931"/>
    </row>
    <row r="57" spans="1:51">
      <c r="A57" s="931"/>
      <c r="B57" s="931"/>
      <c r="C57" s="931"/>
      <c r="D57" s="931"/>
      <c r="E57" s="931"/>
      <c r="F57" s="931"/>
      <c r="G57" s="931"/>
      <c r="H57" s="931"/>
      <c r="I57" s="931"/>
      <c r="J57" s="931"/>
      <c r="K57" s="931"/>
      <c r="L57" s="931"/>
      <c r="M57" s="931"/>
      <c r="N57" s="931"/>
      <c r="O57" s="931"/>
      <c r="P57" s="931"/>
      <c r="Q57" s="931"/>
      <c r="R57" s="931"/>
      <c r="S57" s="931"/>
      <c r="T57" s="931"/>
      <c r="U57" s="931"/>
      <c r="V57" s="931"/>
      <c r="W57" s="931"/>
      <c r="X57" s="931"/>
      <c r="Y57" s="931"/>
      <c r="Z57" s="931"/>
      <c r="AA57" s="931"/>
      <c r="AB57" s="931"/>
      <c r="AC57" s="931"/>
      <c r="AD57" s="931"/>
      <c r="AE57" s="931"/>
      <c r="AF57" s="931"/>
      <c r="AG57" s="931"/>
      <c r="AH57" s="931"/>
      <c r="AI57" s="931"/>
      <c r="AJ57" s="931"/>
      <c r="AK57" s="931"/>
      <c r="AL57" s="931"/>
      <c r="AM57" s="931"/>
      <c r="AN57" s="931"/>
      <c r="AO57" s="931"/>
      <c r="AP57" s="931"/>
      <c r="AQ57" s="931"/>
      <c r="AR57" s="931"/>
      <c r="AS57" s="931"/>
      <c r="AT57" s="931"/>
      <c r="AU57" s="931"/>
      <c r="AV57" s="931"/>
      <c r="AW57" s="931"/>
      <c r="AX57" s="931"/>
      <c r="AY57" s="931"/>
    </row>
    <row r="58" spans="1:51">
      <c r="A58" s="931"/>
      <c r="B58" s="931"/>
      <c r="C58" s="931"/>
      <c r="D58" s="931"/>
      <c r="E58" s="931"/>
      <c r="F58" s="931"/>
      <c r="G58" s="931"/>
      <c r="H58" s="931"/>
      <c r="I58" s="931"/>
      <c r="J58" s="931"/>
      <c r="K58" s="931"/>
      <c r="L58" s="931"/>
      <c r="M58" s="931"/>
      <c r="N58" s="931"/>
      <c r="O58" s="931"/>
      <c r="P58" s="931"/>
      <c r="Q58" s="931"/>
      <c r="R58" s="931"/>
      <c r="S58" s="931"/>
      <c r="T58" s="931"/>
      <c r="U58" s="931"/>
      <c r="V58" s="931"/>
      <c r="W58" s="931"/>
      <c r="X58" s="931"/>
      <c r="Y58" s="931"/>
      <c r="Z58" s="931"/>
      <c r="AA58" s="931"/>
      <c r="AB58" s="931"/>
      <c r="AC58" s="931"/>
      <c r="AD58" s="931"/>
      <c r="AE58" s="931"/>
      <c r="AF58" s="931"/>
      <c r="AG58" s="931"/>
      <c r="AH58" s="931"/>
      <c r="AI58" s="931"/>
      <c r="AJ58" s="931"/>
      <c r="AK58" s="931"/>
      <c r="AL58" s="931"/>
      <c r="AM58" s="931"/>
      <c r="AN58" s="931"/>
      <c r="AO58" s="931"/>
      <c r="AP58" s="931"/>
      <c r="AQ58" s="931"/>
      <c r="AR58" s="931"/>
      <c r="AS58" s="931"/>
      <c r="AT58" s="931"/>
      <c r="AU58" s="931"/>
      <c r="AV58" s="931"/>
      <c r="AW58" s="931"/>
      <c r="AX58" s="931"/>
      <c r="AY58" s="931"/>
    </row>
    <row r="59" spans="1:51">
      <c r="A59" s="931"/>
      <c r="B59" s="931"/>
      <c r="C59" s="931"/>
      <c r="D59" s="931"/>
      <c r="E59" s="931"/>
      <c r="F59" s="931"/>
      <c r="G59" s="931"/>
      <c r="H59" s="931"/>
      <c r="I59" s="931"/>
      <c r="J59" s="931"/>
      <c r="K59" s="931"/>
      <c r="L59" s="931"/>
      <c r="M59" s="931"/>
      <c r="N59" s="931"/>
      <c r="O59" s="931"/>
      <c r="P59" s="931"/>
      <c r="Q59" s="931"/>
      <c r="R59" s="931"/>
      <c r="S59" s="931"/>
      <c r="T59" s="931"/>
      <c r="U59" s="931"/>
      <c r="V59" s="931"/>
      <c r="W59" s="931"/>
      <c r="X59" s="931"/>
      <c r="Y59" s="931"/>
      <c r="Z59" s="931"/>
      <c r="AA59" s="931"/>
      <c r="AB59" s="931"/>
      <c r="AC59" s="931"/>
      <c r="AD59" s="931"/>
      <c r="AE59" s="931"/>
      <c r="AF59" s="931"/>
      <c r="AG59" s="931"/>
      <c r="AH59" s="931"/>
      <c r="AI59" s="931"/>
      <c r="AJ59" s="931"/>
      <c r="AK59" s="931"/>
      <c r="AL59" s="931"/>
      <c r="AM59" s="931"/>
      <c r="AN59" s="931"/>
      <c r="AO59" s="931"/>
      <c r="AP59" s="931"/>
      <c r="AQ59" s="931"/>
      <c r="AR59" s="931"/>
      <c r="AS59" s="931"/>
      <c r="AT59" s="931"/>
      <c r="AU59" s="931"/>
      <c r="AV59" s="931"/>
      <c r="AW59" s="931"/>
      <c r="AX59" s="931"/>
      <c r="AY59" s="931"/>
    </row>
    <row r="60" spans="1:51">
      <c r="A60" s="931"/>
      <c r="B60" s="931"/>
      <c r="C60" s="931"/>
      <c r="D60" s="931"/>
      <c r="E60" s="931"/>
      <c r="F60" s="931"/>
      <c r="G60" s="931"/>
      <c r="H60" s="931"/>
      <c r="I60" s="931"/>
      <c r="J60" s="931"/>
      <c r="K60" s="931"/>
      <c r="L60" s="931"/>
      <c r="M60" s="931"/>
      <c r="N60" s="931"/>
      <c r="O60" s="931"/>
      <c r="P60" s="931"/>
      <c r="Q60" s="931"/>
      <c r="R60" s="931"/>
      <c r="S60" s="931"/>
      <c r="T60" s="931"/>
      <c r="U60" s="931"/>
      <c r="V60" s="931"/>
      <c r="W60" s="931"/>
      <c r="X60" s="931"/>
      <c r="Y60" s="931"/>
      <c r="Z60" s="931"/>
      <c r="AA60" s="931"/>
      <c r="AB60" s="931"/>
      <c r="AC60" s="931"/>
      <c r="AD60" s="931"/>
      <c r="AE60" s="931"/>
      <c r="AF60" s="931"/>
      <c r="AG60" s="931"/>
      <c r="AH60" s="931"/>
      <c r="AI60" s="931"/>
      <c r="AJ60" s="931"/>
      <c r="AK60" s="931"/>
      <c r="AL60" s="931"/>
      <c r="AM60" s="931"/>
      <c r="AN60" s="931"/>
      <c r="AO60" s="931"/>
      <c r="AP60" s="931"/>
      <c r="AQ60" s="931"/>
      <c r="AR60" s="931"/>
      <c r="AS60" s="931"/>
      <c r="AT60" s="931"/>
      <c r="AU60" s="931"/>
      <c r="AV60" s="931"/>
      <c r="AW60" s="931"/>
      <c r="AX60" s="931"/>
      <c r="AY60" s="931"/>
    </row>
    <row r="61" spans="1:51">
      <c r="A61" s="931"/>
      <c r="B61" s="931"/>
      <c r="C61" s="931"/>
      <c r="D61" s="931"/>
      <c r="E61" s="931"/>
      <c r="F61" s="931"/>
      <c r="G61" s="931"/>
      <c r="H61" s="931"/>
      <c r="I61" s="931"/>
      <c r="J61" s="931"/>
      <c r="K61" s="931"/>
      <c r="L61" s="931"/>
      <c r="M61" s="931"/>
      <c r="N61" s="931"/>
      <c r="O61" s="931"/>
      <c r="P61" s="931"/>
      <c r="Q61" s="931"/>
      <c r="R61" s="931"/>
      <c r="S61" s="931"/>
      <c r="T61" s="931"/>
      <c r="U61" s="931"/>
      <c r="V61" s="931"/>
      <c r="W61" s="931"/>
      <c r="X61" s="931"/>
      <c r="Y61" s="931"/>
      <c r="Z61" s="931"/>
      <c r="AA61" s="931"/>
      <c r="AB61" s="931"/>
      <c r="AC61" s="931"/>
      <c r="AD61" s="931"/>
      <c r="AE61" s="931"/>
      <c r="AF61" s="931"/>
      <c r="AG61" s="931"/>
      <c r="AH61" s="931"/>
      <c r="AI61" s="931"/>
      <c r="AJ61" s="931"/>
      <c r="AK61" s="931"/>
      <c r="AL61" s="931"/>
      <c r="AM61" s="931"/>
      <c r="AN61" s="931"/>
      <c r="AO61" s="931"/>
      <c r="AP61" s="931"/>
      <c r="AQ61" s="931"/>
      <c r="AR61" s="931"/>
      <c r="AS61" s="931"/>
      <c r="AT61" s="931"/>
      <c r="AU61" s="931"/>
      <c r="AV61" s="931"/>
      <c r="AW61" s="931"/>
      <c r="AX61" s="931"/>
      <c r="AY61" s="931"/>
    </row>
    <row r="62" spans="1:51">
      <c r="A62" s="931"/>
      <c r="B62" s="931"/>
      <c r="C62" s="931"/>
      <c r="D62" s="931"/>
      <c r="E62" s="931"/>
      <c r="F62" s="931"/>
      <c r="G62" s="931"/>
      <c r="H62" s="931"/>
      <c r="I62" s="931"/>
      <c r="J62" s="931"/>
      <c r="K62" s="931"/>
      <c r="L62" s="931"/>
      <c r="M62" s="931"/>
      <c r="N62" s="931"/>
      <c r="O62" s="931"/>
      <c r="P62" s="931"/>
      <c r="Q62" s="931"/>
      <c r="R62" s="931"/>
      <c r="S62" s="931"/>
      <c r="T62" s="931"/>
      <c r="U62" s="931"/>
      <c r="V62" s="931"/>
      <c r="W62" s="931"/>
      <c r="X62" s="931"/>
      <c r="Y62" s="931"/>
      <c r="Z62" s="931"/>
      <c r="AA62" s="931"/>
      <c r="AB62" s="931"/>
      <c r="AC62" s="931"/>
      <c r="AD62" s="931"/>
      <c r="AE62" s="931"/>
      <c r="AF62" s="931"/>
      <c r="AG62" s="931"/>
      <c r="AH62" s="931"/>
      <c r="AI62" s="931"/>
      <c r="AJ62" s="931"/>
      <c r="AK62" s="931"/>
      <c r="AL62" s="931"/>
      <c r="AM62" s="931"/>
      <c r="AN62" s="931"/>
      <c r="AO62" s="931"/>
      <c r="AP62" s="931"/>
      <c r="AQ62" s="931"/>
      <c r="AR62" s="931"/>
      <c r="AS62" s="931"/>
      <c r="AT62" s="931"/>
      <c r="AU62" s="931"/>
      <c r="AV62" s="931"/>
      <c r="AW62" s="931"/>
      <c r="AX62" s="931"/>
      <c r="AY62" s="931"/>
    </row>
    <row r="63" spans="1:51">
      <c r="A63" s="931"/>
      <c r="B63" s="931"/>
      <c r="C63" s="931"/>
      <c r="D63" s="931"/>
      <c r="E63" s="931"/>
      <c r="F63" s="931"/>
      <c r="G63" s="931"/>
      <c r="H63" s="931"/>
      <c r="I63" s="931"/>
      <c r="J63" s="931"/>
      <c r="K63" s="931"/>
      <c r="L63" s="931"/>
      <c r="M63" s="931"/>
      <c r="N63" s="931"/>
      <c r="O63" s="931"/>
      <c r="P63" s="931"/>
      <c r="Q63" s="931"/>
      <c r="R63" s="931"/>
      <c r="S63" s="931"/>
      <c r="T63" s="931"/>
      <c r="U63" s="931"/>
      <c r="V63" s="931"/>
      <c r="W63" s="931"/>
      <c r="X63" s="931"/>
      <c r="Y63" s="931"/>
      <c r="Z63" s="931"/>
      <c r="AA63" s="931"/>
      <c r="AB63" s="931"/>
      <c r="AC63" s="931"/>
      <c r="AD63" s="931"/>
      <c r="AE63" s="931"/>
      <c r="AF63" s="931"/>
      <c r="AG63" s="931"/>
      <c r="AH63" s="931"/>
      <c r="AI63" s="931"/>
      <c r="AJ63" s="931"/>
      <c r="AK63" s="931"/>
      <c r="AL63" s="931"/>
      <c r="AM63" s="931"/>
      <c r="AN63" s="931"/>
      <c r="AO63" s="931"/>
      <c r="AP63" s="931"/>
      <c r="AQ63" s="931"/>
      <c r="AR63" s="931"/>
      <c r="AS63" s="931"/>
      <c r="AT63" s="931"/>
      <c r="AU63" s="931"/>
      <c r="AV63" s="931"/>
      <c r="AW63" s="931"/>
      <c r="AX63" s="931"/>
      <c r="AY63" s="931"/>
    </row>
    <row r="64" spans="1:51">
      <c r="A64" s="931"/>
      <c r="B64" s="931"/>
      <c r="C64" s="931"/>
      <c r="D64" s="931"/>
      <c r="E64" s="931"/>
      <c r="F64" s="931"/>
      <c r="G64" s="931"/>
      <c r="H64" s="931"/>
      <c r="I64" s="931"/>
      <c r="J64" s="931"/>
      <c r="K64" s="931"/>
      <c r="L64" s="931"/>
      <c r="M64" s="931"/>
      <c r="N64" s="931"/>
      <c r="O64" s="931"/>
      <c r="P64" s="931"/>
      <c r="Q64" s="931"/>
      <c r="R64" s="931"/>
      <c r="S64" s="931"/>
      <c r="T64" s="931"/>
      <c r="U64" s="931"/>
      <c r="V64" s="931"/>
      <c r="W64" s="931"/>
      <c r="X64" s="931"/>
      <c r="Y64" s="931"/>
      <c r="Z64" s="931"/>
      <c r="AA64" s="931"/>
      <c r="AB64" s="931"/>
      <c r="AC64" s="931"/>
      <c r="AD64" s="931"/>
      <c r="AE64" s="931"/>
      <c r="AF64" s="931"/>
      <c r="AG64" s="931"/>
      <c r="AH64" s="931"/>
      <c r="AI64" s="931"/>
      <c r="AJ64" s="931"/>
      <c r="AK64" s="931"/>
      <c r="AL64" s="931"/>
      <c r="AM64" s="931"/>
      <c r="AN64" s="931"/>
      <c r="AO64" s="931"/>
      <c r="AP64" s="931"/>
      <c r="AQ64" s="931"/>
      <c r="AR64" s="931"/>
      <c r="AS64" s="931"/>
      <c r="AT64" s="931"/>
      <c r="AU64" s="931"/>
      <c r="AV64" s="931"/>
      <c r="AW64" s="931"/>
      <c r="AX64" s="931"/>
      <c r="AY64" s="931"/>
    </row>
    <row r="65" spans="1:51">
      <c r="A65" s="931"/>
      <c r="B65" s="931"/>
      <c r="C65" s="931"/>
      <c r="D65" s="931"/>
      <c r="E65" s="931"/>
      <c r="F65" s="931"/>
      <c r="G65" s="931"/>
      <c r="H65" s="931"/>
      <c r="I65" s="931"/>
      <c r="J65" s="931"/>
      <c r="K65" s="931"/>
      <c r="L65" s="931"/>
      <c r="M65" s="931"/>
      <c r="N65" s="931"/>
      <c r="O65" s="931"/>
      <c r="P65" s="931"/>
      <c r="Q65" s="931"/>
      <c r="R65" s="931"/>
      <c r="S65" s="931"/>
      <c r="T65" s="931"/>
      <c r="U65" s="931"/>
      <c r="V65" s="931"/>
      <c r="W65" s="931"/>
      <c r="X65" s="931"/>
      <c r="Y65" s="931"/>
      <c r="Z65" s="931"/>
      <c r="AA65" s="931"/>
      <c r="AB65" s="931"/>
      <c r="AC65" s="931"/>
      <c r="AD65" s="931"/>
      <c r="AE65" s="931"/>
      <c r="AF65" s="931"/>
      <c r="AG65" s="931"/>
      <c r="AH65" s="931"/>
      <c r="AI65" s="931"/>
      <c r="AJ65" s="931"/>
      <c r="AK65" s="931"/>
      <c r="AL65" s="931"/>
      <c r="AM65" s="931"/>
      <c r="AN65" s="931"/>
      <c r="AO65" s="931"/>
      <c r="AP65" s="931"/>
      <c r="AQ65" s="931"/>
      <c r="AR65" s="931"/>
      <c r="AS65" s="931"/>
      <c r="AT65" s="931"/>
      <c r="AU65" s="931"/>
      <c r="AV65" s="931"/>
      <c r="AW65" s="931"/>
      <c r="AX65" s="931"/>
      <c r="AY65" s="931"/>
    </row>
    <row r="66" spans="1:51">
      <c r="A66" s="931"/>
      <c r="B66" s="931"/>
      <c r="C66" s="931"/>
      <c r="D66" s="931"/>
      <c r="E66" s="931"/>
      <c r="F66" s="931"/>
      <c r="G66" s="931"/>
      <c r="H66" s="931"/>
      <c r="I66" s="931"/>
      <c r="J66" s="931"/>
      <c r="K66" s="931"/>
      <c r="L66" s="931"/>
      <c r="M66" s="931"/>
      <c r="N66" s="931"/>
      <c r="O66" s="931"/>
      <c r="P66" s="931"/>
      <c r="Q66" s="931"/>
      <c r="R66" s="931"/>
      <c r="S66" s="931"/>
      <c r="T66" s="931"/>
      <c r="U66" s="931"/>
      <c r="V66" s="931"/>
      <c r="W66" s="931"/>
      <c r="X66" s="931"/>
      <c r="Y66" s="931"/>
      <c r="Z66" s="931"/>
      <c r="AA66" s="931"/>
      <c r="AB66" s="931"/>
      <c r="AC66" s="931"/>
      <c r="AD66" s="931"/>
      <c r="AE66" s="931"/>
      <c r="AF66" s="931"/>
      <c r="AG66" s="931"/>
      <c r="AH66" s="931"/>
      <c r="AI66" s="931"/>
      <c r="AJ66" s="931"/>
      <c r="AK66" s="931"/>
      <c r="AL66" s="931"/>
      <c r="AM66" s="931"/>
      <c r="AN66" s="931"/>
      <c r="AO66" s="931"/>
      <c r="AP66" s="931"/>
      <c r="AQ66" s="931"/>
      <c r="AR66" s="931"/>
      <c r="AS66" s="931"/>
      <c r="AT66" s="931"/>
      <c r="AU66" s="931"/>
      <c r="AV66" s="931"/>
      <c r="AW66" s="931"/>
      <c r="AX66" s="931"/>
      <c r="AY66" s="931"/>
    </row>
    <row r="67" spans="1:51">
      <c r="A67" s="931"/>
      <c r="B67" s="931"/>
      <c r="C67" s="931"/>
      <c r="D67" s="931"/>
      <c r="E67" s="931"/>
      <c r="F67" s="931"/>
      <c r="G67" s="931"/>
      <c r="H67" s="931"/>
      <c r="I67" s="931"/>
      <c r="J67" s="931"/>
      <c r="K67" s="931"/>
      <c r="L67" s="931"/>
      <c r="M67" s="931"/>
      <c r="N67" s="931"/>
      <c r="O67" s="931"/>
      <c r="P67" s="931"/>
      <c r="Q67" s="931"/>
      <c r="R67" s="931"/>
      <c r="S67" s="931"/>
      <c r="T67" s="931"/>
      <c r="U67" s="931"/>
      <c r="V67" s="931"/>
      <c r="W67" s="931"/>
      <c r="X67" s="931"/>
      <c r="Y67" s="931"/>
      <c r="Z67" s="931"/>
      <c r="AA67" s="931"/>
      <c r="AB67" s="931"/>
      <c r="AC67" s="931"/>
      <c r="AD67" s="931"/>
      <c r="AE67" s="931"/>
      <c r="AF67" s="931"/>
      <c r="AG67" s="931"/>
      <c r="AH67" s="931"/>
      <c r="AI67" s="931"/>
      <c r="AJ67" s="931"/>
      <c r="AK67" s="931"/>
      <c r="AL67" s="931"/>
      <c r="AM67" s="931"/>
      <c r="AN67" s="931"/>
      <c r="AO67" s="931"/>
      <c r="AP67" s="931"/>
      <c r="AQ67" s="931"/>
      <c r="AR67" s="931"/>
      <c r="AS67" s="931"/>
      <c r="AT67" s="931"/>
      <c r="AU67" s="931"/>
      <c r="AV67" s="931"/>
      <c r="AW67" s="931"/>
      <c r="AX67" s="931"/>
      <c r="AY67" s="931"/>
    </row>
    <row r="68" spans="1:51">
      <c r="A68" s="931"/>
      <c r="B68" s="931"/>
      <c r="C68" s="931"/>
      <c r="D68" s="931"/>
      <c r="E68" s="931"/>
      <c r="F68" s="931"/>
      <c r="G68" s="931"/>
      <c r="H68" s="931"/>
      <c r="I68" s="931"/>
      <c r="J68" s="931"/>
      <c r="K68" s="931"/>
      <c r="L68" s="931"/>
      <c r="M68" s="931"/>
      <c r="N68" s="931"/>
      <c r="O68" s="931"/>
      <c r="P68" s="931"/>
      <c r="Q68" s="931"/>
      <c r="R68" s="931"/>
      <c r="S68" s="931"/>
      <c r="T68" s="931"/>
      <c r="U68" s="931"/>
      <c r="V68" s="931"/>
      <c r="W68" s="931"/>
      <c r="X68" s="931"/>
      <c r="Y68" s="931"/>
      <c r="Z68" s="931"/>
      <c r="AA68" s="931"/>
      <c r="AB68" s="931"/>
      <c r="AC68" s="931"/>
      <c r="AD68" s="931"/>
      <c r="AE68" s="931"/>
      <c r="AF68" s="931"/>
      <c r="AG68" s="931"/>
      <c r="AH68" s="931"/>
      <c r="AI68" s="931"/>
      <c r="AJ68" s="931"/>
      <c r="AK68" s="931"/>
      <c r="AL68" s="931"/>
      <c r="AM68" s="931"/>
      <c r="AN68" s="931"/>
      <c r="AO68" s="931"/>
      <c r="AP68" s="931"/>
      <c r="AQ68" s="931"/>
      <c r="AR68" s="931"/>
      <c r="AS68" s="931"/>
      <c r="AT68" s="931"/>
      <c r="AU68" s="931"/>
      <c r="AV68" s="931"/>
      <c r="AW68" s="931"/>
      <c r="AX68" s="931"/>
      <c r="AY68" s="931"/>
    </row>
    <row r="69" spans="1:51">
      <c r="A69" s="931"/>
      <c r="B69" s="931"/>
      <c r="C69" s="931"/>
      <c r="D69" s="931"/>
      <c r="E69" s="931"/>
      <c r="F69" s="931"/>
      <c r="G69" s="931"/>
      <c r="H69" s="931"/>
      <c r="I69" s="931"/>
      <c r="J69" s="931"/>
      <c r="K69" s="931"/>
      <c r="L69" s="931"/>
      <c r="M69" s="931"/>
      <c r="N69" s="931"/>
      <c r="O69" s="931"/>
      <c r="P69" s="931"/>
      <c r="Q69" s="931"/>
      <c r="R69" s="931"/>
      <c r="S69" s="931"/>
      <c r="T69" s="931"/>
      <c r="U69" s="931"/>
      <c r="V69" s="931"/>
      <c r="W69" s="931"/>
      <c r="X69" s="931"/>
      <c r="Y69" s="931"/>
      <c r="Z69" s="931"/>
      <c r="AA69" s="931"/>
      <c r="AB69" s="931"/>
      <c r="AC69" s="931"/>
      <c r="AD69" s="931"/>
      <c r="AE69" s="931"/>
      <c r="AF69" s="931"/>
      <c r="AG69" s="931"/>
      <c r="AH69" s="931"/>
      <c r="AI69" s="931"/>
      <c r="AJ69" s="931"/>
      <c r="AK69" s="931"/>
      <c r="AL69" s="931"/>
      <c r="AM69" s="931"/>
      <c r="AN69" s="931"/>
      <c r="AO69" s="931"/>
      <c r="AP69" s="931"/>
      <c r="AQ69" s="931"/>
      <c r="AR69" s="931"/>
      <c r="AS69" s="931"/>
      <c r="AT69" s="931"/>
      <c r="AU69" s="931"/>
      <c r="AV69" s="931"/>
      <c r="AW69" s="931"/>
      <c r="AX69" s="931"/>
      <c r="AY69" s="931"/>
    </row>
    <row r="70" spans="1:51">
      <c r="A70" s="931"/>
      <c r="B70" s="931"/>
      <c r="C70" s="931"/>
      <c r="D70" s="931"/>
      <c r="E70" s="931"/>
      <c r="F70" s="931"/>
      <c r="G70" s="931"/>
      <c r="H70" s="931"/>
      <c r="I70" s="931"/>
      <c r="J70" s="931"/>
      <c r="K70" s="931"/>
      <c r="L70" s="931"/>
      <c r="M70" s="931"/>
      <c r="N70" s="931"/>
      <c r="O70" s="931"/>
      <c r="P70" s="931"/>
      <c r="Q70" s="931"/>
      <c r="R70" s="931"/>
      <c r="S70" s="931"/>
      <c r="T70" s="931"/>
      <c r="U70" s="931"/>
      <c r="V70" s="931"/>
      <c r="W70" s="931"/>
      <c r="X70" s="931"/>
      <c r="Y70" s="931"/>
      <c r="Z70" s="931"/>
      <c r="AA70" s="931"/>
      <c r="AB70" s="931"/>
      <c r="AC70" s="931"/>
      <c r="AD70" s="931"/>
      <c r="AE70" s="931"/>
      <c r="AF70" s="931"/>
      <c r="AG70" s="931"/>
      <c r="AH70" s="931"/>
      <c r="AI70" s="931"/>
      <c r="AJ70" s="931"/>
      <c r="AK70" s="931"/>
      <c r="AL70" s="931"/>
      <c r="AM70" s="931"/>
      <c r="AN70" s="931"/>
      <c r="AO70" s="931"/>
      <c r="AP70" s="931"/>
      <c r="AQ70" s="931"/>
      <c r="AR70" s="931"/>
      <c r="AS70" s="931"/>
      <c r="AT70" s="931"/>
      <c r="AU70" s="931"/>
      <c r="AV70" s="931"/>
      <c r="AW70" s="931"/>
      <c r="AX70" s="931"/>
      <c r="AY70" s="931"/>
    </row>
    <row r="71" spans="1:51">
      <c r="A71" s="931"/>
      <c r="B71" s="931"/>
      <c r="C71" s="931"/>
      <c r="D71" s="931"/>
      <c r="E71" s="931"/>
      <c r="F71" s="931"/>
      <c r="G71" s="931"/>
      <c r="H71" s="931"/>
      <c r="I71" s="931"/>
      <c r="J71" s="931"/>
      <c r="K71" s="931"/>
      <c r="L71" s="931"/>
      <c r="M71" s="931"/>
      <c r="N71" s="931"/>
      <c r="O71" s="931"/>
      <c r="P71" s="931"/>
      <c r="Q71" s="931"/>
      <c r="R71" s="931"/>
      <c r="S71" s="931"/>
      <c r="T71" s="931"/>
      <c r="U71" s="931"/>
      <c r="V71" s="931"/>
      <c r="W71" s="931"/>
      <c r="X71" s="931"/>
      <c r="Y71" s="931"/>
      <c r="Z71" s="931"/>
      <c r="AA71" s="931"/>
      <c r="AB71" s="931"/>
      <c r="AC71" s="931"/>
      <c r="AD71" s="931"/>
      <c r="AE71" s="931"/>
      <c r="AF71" s="931"/>
      <c r="AG71" s="931"/>
      <c r="AH71" s="931"/>
      <c r="AI71" s="931"/>
      <c r="AJ71" s="931"/>
      <c r="AK71" s="931"/>
      <c r="AL71" s="931"/>
      <c r="AM71" s="931"/>
      <c r="AN71" s="931"/>
      <c r="AO71" s="931"/>
      <c r="AP71" s="931"/>
      <c r="AQ71" s="931"/>
      <c r="AR71" s="931"/>
      <c r="AS71" s="931"/>
      <c r="AT71" s="931"/>
      <c r="AU71" s="931"/>
      <c r="AV71" s="931"/>
      <c r="AW71" s="931"/>
      <c r="AX71" s="931"/>
      <c r="AY71" s="931"/>
    </row>
    <row r="72" spans="1:51">
      <c r="A72" s="931"/>
      <c r="B72" s="931"/>
      <c r="C72" s="931"/>
      <c r="D72" s="931"/>
      <c r="E72" s="931"/>
      <c r="F72" s="931"/>
      <c r="G72" s="931"/>
      <c r="H72" s="931"/>
      <c r="I72" s="931"/>
      <c r="J72" s="931"/>
      <c r="K72" s="931"/>
      <c r="L72" s="931"/>
      <c r="M72" s="931"/>
      <c r="N72" s="931"/>
      <c r="O72" s="931"/>
      <c r="P72" s="931"/>
      <c r="Q72" s="931"/>
      <c r="R72" s="931"/>
      <c r="S72" s="931"/>
      <c r="T72" s="931"/>
      <c r="U72" s="931"/>
      <c r="V72" s="931"/>
      <c r="W72" s="931"/>
      <c r="X72" s="931"/>
      <c r="Y72" s="931"/>
      <c r="Z72" s="931"/>
      <c r="AA72" s="931"/>
      <c r="AB72" s="931"/>
      <c r="AC72" s="931"/>
      <c r="AD72" s="931"/>
      <c r="AE72" s="931"/>
      <c r="AF72" s="931"/>
      <c r="AG72" s="931"/>
      <c r="AH72" s="931"/>
      <c r="AI72" s="931"/>
      <c r="AJ72" s="931"/>
      <c r="AK72" s="931"/>
      <c r="AL72" s="931"/>
      <c r="AM72" s="931"/>
      <c r="AN72" s="931"/>
      <c r="AO72" s="931"/>
      <c r="AP72" s="931"/>
      <c r="AQ72" s="931"/>
      <c r="AR72" s="931"/>
      <c r="AS72" s="931"/>
      <c r="AT72" s="931"/>
      <c r="AU72" s="931"/>
      <c r="AV72" s="931"/>
      <c r="AW72" s="931"/>
      <c r="AX72" s="931"/>
      <c r="AY72" s="931"/>
    </row>
    <row r="73" spans="1:51">
      <c r="A73" s="931"/>
      <c r="B73" s="931"/>
      <c r="C73" s="931"/>
      <c r="D73" s="931"/>
      <c r="E73" s="931"/>
      <c r="F73" s="931"/>
      <c r="G73" s="931"/>
      <c r="H73" s="931"/>
      <c r="I73" s="931"/>
      <c r="J73" s="931"/>
      <c r="K73" s="931"/>
      <c r="L73" s="931"/>
      <c r="M73" s="931"/>
      <c r="N73" s="931"/>
      <c r="O73" s="931"/>
      <c r="P73" s="931"/>
      <c r="Q73" s="931"/>
      <c r="R73" s="931"/>
      <c r="S73" s="931"/>
      <c r="T73" s="931"/>
      <c r="U73" s="931"/>
      <c r="V73" s="931"/>
      <c r="W73" s="931"/>
      <c r="X73" s="931"/>
      <c r="Y73" s="931"/>
      <c r="Z73" s="931"/>
      <c r="AA73" s="931"/>
      <c r="AB73" s="931"/>
      <c r="AC73" s="931"/>
      <c r="AD73" s="931"/>
      <c r="AE73" s="931"/>
      <c r="AF73" s="931"/>
      <c r="AG73" s="931"/>
      <c r="AH73" s="931"/>
      <c r="AI73" s="931"/>
      <c r="AJ73" s="931"/>
      <c r="AK73" s="931"/>
      <c r="AL73" s="931"/>
      <c r="AM73" s="931"/>
      <c r="AN73" s="931"/>
      <c r="AO73" s="931"/>
      <c r="AP73" s="931"/>
      <c r="AQ73" s="931"/>
      <c r="AR73" s="931"/>
      <c r="AS73" s="931"/>
      <c r="AT73" s="931"/>
      <c r="AU73" s="931"/>
      <c r="AV73" s="931"/>
      <c r="AW73" s="931"/>
      <c r="AX73" s="931"/>
      <c r="AY73" s="931"/>
    </row>
    <row r="74" spans="1:51">
      <c r="A74" s="931"/>
      <c r="B74" s="931"/>
      <c r="C74" s="931"/>
      <c r="D74" s="931"/>
      <c r="E74" s="931"/>
      <c r="F74" s="931"/>
      <c r="G74" s="931"/>
      <c r="H74" s="931"/>
      <c r="I74" s="931"/>
      <c r="J74" s="931"/>
      <c r="K74" s="931"/>
      <c r="L74" s="931"/>
      <c r="M74" s="931"/>
      <c r="N74" s="931"/>
      <c r="O74" s="931"/>
      <c r="P74" s="931"/>
      <c r="Q74" s="931"/>
      <c r="R74" s="931"/>
      <c r="S74" s="931"/>
      <c r="T74" s="931"/>
      <c r="U74" s="931"/>
      <c r="V74" s="931"/>
      <c r="W74" s="931"/>
      <c r="X74" s="931"/>
      <c r="Y74" s="931"/>
      <c r="Z74" s="931"/>
      <c r="AA74" s="931"/>
      <c r="AB74" s="931"/>
      <c r="AC74" s="931"/>
      <c r="AD74" s="931"/>
      <c r="AE74" s="931"/>
      <c r="AF74" s="931"/>
      <c r="AG74" s="931"/>
      <c r="AH74" s="931"/>
      <c r="AI74" s="931"/>
      <c r="AJ74" s="931"/>
      <c r="AK74" s="931"/>
      <c r="AL74" s="931"/>
      <c r="AM74" s="931"/>
      <c r="AN74" s="931"/>
      <c r="AO74" s="931"/>
      <c r="AP74" s="931"/>
      <c r="AQ74" s="931"/>
      <c r="AR74" s="931"/>
      <c r="AS74" s="931"/>
      <c r="AT74" s="931"/>
      <c r="AU74" s="931"/>
      <c r="AV74" s="931"/>
      <c r="AW74" s="931"/>
      <c r="AX74" s="931"/>
      <c r="AY74" s="931"/>
    </row>
    <row r="75" spans="1:51">
      <c r="A75" s="931"/>
      <c r="B75" s="931"/>
      <c r="C75" s="931"/>
      <c r="D75" s="931"/>
      <c r="E75" s="931"/>
      <c r="F75" s="931"/>
      <c r="G75" s="931"/>
      <c r="H75" s="931"/>
      <c r="I75" s="931"/>
      <c r="J75" s="931"/>
      <c r="K75" s="931"/>
      <c r="L75" s="931"/>
      <c r="M75" s="931"/>
      <c r="N75" s="931"/>
      <c r="O75" s="931"/>
      <c r="P75" s="931"/>
      <c r="Q75" s="931"/>
      <c r="R75" s="931"/>
      <c r="S75" s="931"/>
      <c r="T75" s="931"/>
      <c r="U75" s="931"/>
      <c r="V75" s="931"/>
      <c r="W75" s="931"/>
      <c r="X75" s="931"/>
      <c r="Y75" s="931"/>
      <c r="Z75" s="931"/>
      <c r="AA75" s="931"/>
      <c r="AB75" s="931"/>
      <c r="AC75" s="931"/>
      <c r="AD75" s="931"/>
      <c r="AE75" s="931"/>
      <c r="AF75" s="931"/>
      <c r="AG75" s="931"/>
      <c r="AH75" s="931"/>
      <c r="AI75" s="931"/>
      <c r="AJ75" s="931"/>
      <c r="AK75" s="931"/>
      <c r="AL75" s="931"/>
      <c r="AM75" s="931"/>
      <c r="AN75" s="931"/>
      <c r="AO75" s="931"/>
      <c r="AP75" s="931"/>
      <c r="AQ75" s="931"/>
      <c r="AR75" s="931"/>
      <c r="AS75" s="931"/>
      <c r="AT75" s="931"/>
      <c r="AU75" s="931"/>
      <c r="AV75" s="931"/>
      <c r="AW75" s="931"/>
      <c r="AX75" s="931"/>
      <c r="AY75" s="931"/>
    </row>
    <row r="76" spans="1:51">
      <c r="A76" s="931"/>
      <c r="B76" s="931"/>
      <c r="C76" s="931"/>
      <c r="D76" s="931"/>
      <c r="E76" s="931"/>
      <c r="F76" s="931"/>
      <c r="G76" s="931"/>
      <c r="H76" s="931"/>
      <c r="I76" s="931"/>
      <c r="J76" s="931"/>
      <c r="K76" s="931"/>
      <c r="L76" s="931"/>
      <c r="M76" s="931"/>
      <c r="N76" s="931"/>
      <c r="O76" s="931"/>
      <c r="P76" s="931"/>
      <c r="Q76" s="931"/>
      <c r="R76" s="931"/>
      <c r="S76" s="931"/>
      <c r="T76" s="931"/>
      <c r="U76" s="931"/>
      <c r="V76" s="931"/>
      <c r="W76" s="931"/>
      <c r="X76" s="931"/>
      <c r="Y76" s="931"/>
      <c r="Z76" s="931"/>
      <c r="AA76" s="931"/>
      <c r="AB76" s="931"/>
      <c r="AC76" s="931"/>
      <c r="AD76" s="931"/>
      <c r="AE76" s="931"/>
      <c r="AF76" s="931"/>
      <c r="AG76" s="931"/>
      <c r="AH76" s="931"/>
      <c r="AI76" s="931"/>
      <c r="AJ76" s="931"/>
      <c r="AK76" s="931"/>
      <c r="AL76" s="931"/>
      <c r="AM76" s="931"/>
      <c r="AN76" s="931"/>
      <c r="AO76" s="931"/>
      <c r="AP76" s="931"/>
      <c r="AQ76" s="931"/>
      <c r="AR76" s="931"/>
      <c r="AS76" s="931"/>
      <c r="AT76" s="931"/>
      <c r="AU76" s="931"/>
      <c r="AV76" s="931"/>
      <c r="AW76" s="931"/>
      <c r="AX76" s="931"/>
      <c r="AY76" s="931"/>
    </row>
    <row r="77" spans="1:51">
      <c r="A77" s="931"/>
      <c r="B77" s="931"/>
      <c r="C77" s="931"/>
      <c r="D77" s="931"/>
      <c r="E77" s="931"/>
      <c r="F77" s="931"/>
      <c r="G77" s="931"/>
      <c r="H77" s="931"/>
      <c r="I77" s="931"/>
      <c r="J77" s="931"/>
      <c r="K77" s="931"/>
      <c r="L77" s="931"/>
      <c r="M77" s="931"/>
      <c r="N77" s="931"/>
      <c r="O77" s="931"/>
      <c r="P77" s="931"/>
      <c r="Q77" s="931"/>
      <c r="R77" s="931"/>
      <c r="S77" s="931"/>
      <c r="T77" s="931"/>
      <c r="U77" s="931"/>
      <c r="V77" s="931"/>
      <c r="W77" s="931"/>
      <c r="X77" s="931"/>
      <c r="Y77" s="931"/>
      <c r="Z77" s="931"/>
      <c r="AA77" s="931"/>
      <c r="AB77" s="931"/>
      <c r="AC77" s="931"/>
      <c r="AD77" s="931"/>
      <c r="AE77" s="931"/>
      <c r="AF77" s="931"/>
      <c r="AG77" s="931"/>
      <c r="AH77" s="931"/>
      <c r="AI77" s="931"/>
      <c r="AJ77" s="931"/>
      <c r="AK77" s="931"/>
      <c r="AL77" s="931"/>
      <c r="AM77" s="931"/>
      <c r="AN77" s="931"/>
      <c r="AO77" s="931"/>
      <c r="AP77" s="931"/>
      <c r="AQ77" s="931"/>
      <c r="AR77" s="931"/>
      <c r="AS77" s="931"/>
      <c r="AT77" s="931"/>
      <c r="AU77" s="931"/>
      <c r="AV77" s="931"/>
      <c r="AW77" s="931"/>
      <c r="AX77" s="931"/>
      <c r="AY77" s="931"/>
    </row>
    <row r="78" spans="1:51">
      <c r="A78" s="931"/>
      <c r="B78" s="931"/>
      <c r="C78" s="931"/>
      <c r="D78" s="931"/>
      <c r="E78" s="931"/>
      <c r="F78" s="931"/>
      <c r="G78" s="931"/>
      <c r="H78" s="931"/>
      <c r="I78" s="931"/>
      <c r="J78" s="931"/>
      <c r="K78" s="931"/>
      <c r="L78" s="931"/>
      <c r="M78" s="931"/>
      <c r="N78" s="931"/>
      <c r="O78" s="931"/>
      <c r="P78" s="931"/>
      <c r="Q78" s="931"/>
      <c r="R78" s="931"/>
      <c r="S78" s="931"/>
      <c r="T78" s="931"/>
      <c r="U78" s="931"/>
      <c r="V78" s="931"/>
      <c r="W78" s="931"/>
      <c r="X78" s="931"/>
      <c r="Y78" s="931"/>
      <c r="Z78" s="931"/>
      <c r="AA78" s="931"/>
      <c r="AB78" s="931"/>
      <c r="AC78" s="931"/>
      <c r="AD78" s="931"/>
      <c r="AE78" s="931"/>
      <c r="AF78" s="931"/>
      <c r="AG78" s="931"/>
      <c r="AH78" s="931"/>
      <c r="AI78" s="931"/>
      <c r="AJ78" s="931"/>
      <c r="AK78" s="931"/>
      <c r="AL78" s="931"/>
      <c r="AM78" s="931"/>
      <c r="AN78" s="931"/>
      <c r="AO78" s="931"/>
      <c r="AP78" s="931"/>
      <c r="AQ78" s="931"/>
      <c r="AR78" s="931"/>
      <c r="AS78" s="931"/>
      <c r="AT78" s="931"/>
      <c r="AU78" s="931"/>
      <c r="AV78" s="931"/>
      <c r="AW78" s="931"/>
      <c r="AX78" s="931"/>
      <c r="AY78" s="931"/>
    </row>
    <row r="79" spans="1:51">
      <c r="A79" s="931"/>
      <c r="B79" s="931"/>
      <c r="C79" s="931"/>
      <c r="D79" s="931"/>
      <c r="E79" s="931"/>
      <c r="F79" s="931"/>
      <c r="G79" s="931"/>
      <c r="H79" s="931"/>
      <c r="I79" s="931"/>
      <c r="J79" s="931"/>
      <c r="K79" s="931"/>
      <c r="L79" s="931"/>
      <c r="M79" s="931"/>
      <c r="N79" s="931"/>
      <c r="O79" s="931"/>
      <c r="P79" s="931"/>
      <c r="Q79" s="931"/>
      <c r="R79" s="931"/>
      <c r="S79" s="931"/>
      <c r="T79" s="931"/>
      <c r="U79" s="931"/>
      <c r="V79" s="931"/>
      <c r="W79" s="931"/>
      <c r="X79" s="931"/>
      <c r="Y79" s="931"/>
      <c r="Z79" s="931"/>
      <c r="AA79" s="931"/>
      <c r="AB79" s="931"/>
      <c r="AC79" s="931"/>
      <c r="AD79" s="931"/>
      <c r="AE79" s="931"/>
      <c r="AF79" s="931"/>
      <c r="AG79" s="931"/>
      <c r="AH79" s="931"/>
      <c r="AI79" s="931"/>
      <c r="AJ79" s="931"/>
      <c r="AK79" s="931"/>
      <c r="AL79" s="931"/>
      <c r="AM79" s="931"/>
      <c r="AN79" s="931"/>
      <c r="AO79" s="931"/>
      <c r="AP79" s="931"/>
      <c r="AQ79" s="931"/>
      <c r="AR79" s="931"/>
      <c r="AS79" s="931"/>
      <c r="AT79" s="931"/>
      <c r="AU79" s="931"/>
      <c r="AV79" s="931"/>
      <c r="AW79" s="931"/>
      <c r="AX79" s="931"/>
      <c r="AY79" s="931"/>
    </row>
    <row r="80" spans="1:51">
      <c r="A80" s="931"/>
      <c r="B80" s="931"/>
      <c r="C80" s="931"/>
      <c r="D80" s="931"/>
      <c r="E80" s="931"/>
      <c r="F80" s="931"/>
      <c r="G80" s="931"/>
      <c r="H80" s="931"/>
      <c r="I80" s="931"/>
      <c r="J80" s="931"/>
      <c r="K80" s="931"/>
      <c r="L80" s="931"/>
      <c r="M80" s="931"/>
      <c r="N80" s="931"/>
      <c r="O80" s="931"/>
      <c r="P80" s="931"/>
      <c r="Q80" s="931"/>
      <c r="R80" s="931"/>
      <c r="S80" s="931"/>
      <c r="T80" s="931"/>
      <c r="U80" s="931"/>
      <c r="V80" s="931"/>
      <c r="W80" s="931"/>
      <c r="X80" s="931"/>
      <c r="Y80" s="931"/>
      <c r="Z80" s="931"/>
      <c r="AA80" s="931"/>
      <c r="AB80" s="931"/>
      <c r="AC80" s="931"/>
      <c r="AD80" s="931"/>
      <c r="AE80" s="931"/>
      <c r="AF80" s="931"/>
      <c r="AG80" s="931"/>
      <c r="AH80" s="931"/>
      <c r="AI80" s="931"/>
      <c r="AJ80" s="931"/>
      <c r="AK80" s="931"/>
      <c r="AL80" s="931"/>
      <c r="AM80" s="931"/>
      <c r="AN80" s="931"/>
      <c r="AO80" s="931"/>
      <c r="AP80" s="931"/>
      <c r="AQ80" s="931"/>
      <c r="AR80" s="931"/>
      <c r="AS80" s="931"/>
      <c r="AT80" s="931"/>
      <c r="AU80" s="931"/>
      <c r="AV80" s="931"/>
      <c r="AW80" s="931"/>
      <c r="AX80" s="931"/>
      <c r="AY80" s="931"/>
    </row>
    <row r="81" spans="1:51">
      <c r="A81" s="931"/>
      <c r="B81" s="931"/>
      <c r="C81" s="931"/>
      <c r="D81" s="931"/>
      <c r="E81" s="931"/>
      <c r="F81" s="931"/>
      <c r="G81" s="931"/>
      <c r="H81" s="931"/>
      <c r="I81" s="931"/>
      <c r="J81" s="931"/>
      <c r="K81" s="931"/>
      <c r="L81" s="931"/>
      <c r="M81" s="931"/>
      <c r="N81" s="931"/>
      <c r="O81" s="931"/>
      <c r="P81" s="931"/>
      <c r="Q81" s="931"/>
      <c r="R81" s="931"/>
      <c r="S81" s="931"/>
      <c r="T81" s="931"/>
      <c r="U81" s="931"/>
      <c r="V81" s="931"/>
      <c r="W81" s="931"/>
      <c r="X81" s="931"/>
      <c r="Y81" s="931"/>
      <c r="Z81" s="931"/>
      <c r="AA81" s="931"/>
      <c r="AB81" s="931"/>
      <c r="AC81" s="931"/>
      <c r="AD81" s="931"/>
      <c r="AE81" s="931"/>
      <c r="AF81" s="931"/>
      <c r="AG81" s="931"/>
      <c r="AH81" s="931"/>
      <c r="AI81" s="931"/>
      <c r="AJ81" s="931"/>
      <c r="AK81" s="931"/>
      <c r="AL81" s="931"/>
      <c r="AM81" s="931"/>
      <c r="AN81" s="931"/>
      <c r="AO81" s="931"/>
      <c r="AP81" s="931"/>
      <c r="AQ81" s="931"/>
      <c r="AR81" s="931"/>
      <c r="AS81" s="931"/>
      <c r="AT81" s="931"/>
      <c r="AU81" s="931"/>
      <c r="AV81" s="931"/>
      <c r="AW81" s="931"/>
      <c r="AX81" s="931"/>
      <c r="AY81" s="931"/>
    </row>
    <row r="82" spans="1:51">
      <c r="A82" s="931"/>
      <c r="B82" s="931"/>
      <c r="C82" s="931"/>
      <c r="D82" s="931"/>
      <c r="E82" s="931"/>
      <c r="F82" s="931"/>
      <c r="G82" s="931"/>
      <c r="H82" s="931"/>
      <c r="I82" s="931"/>
      <c r="J82" s="931"/>
      <c r="K82" s="931"/>
      <c r="L82" s="931"/>
      <c r="M82" s="931"/>
      <c r="N82" s="931"/>
      <c r="O82" s="931"/>
      <c r="P82" s="931"/>
      <c r="Q82" s="931"/>
      <c r="R82" s="931"/>
      <c r="S82" s="931"/>
      <c r="T82" s="931"/>
      <c r="U82" s="931"/>
      <c r="V82" s="931"/>
      <c r="W82" s="931"/>
      <c r="X82" s="931"/>
      <c r="Y82" s="931"/>
      <c r="Z82" s="931"/>
      <c r="AA82" s="931"/>
      <c r="AB82" s="931"/>
      <c r="AC82" s="931"/>
      <c r="AD82" s="931"/>
      <c r="AE82" s="931"/>
      <c r="AF82" s="931"/>
      <c r="AG82" s="931"/>
      <c r="AH82" s="931"/>
      <c r="AI82" s="931"/>
      <c r="AJ82" s="931"/>
      <c r="AK82" s="931"/>
      <c r="AL82" s="931"/>
      <c r="AM82" s="931"/>
      <c r="AN82" s="931"/>
      <c r="AO82" s="931"/>
      <c r="AP82" s="931"/>
      <c r="AQ82" s="931"/>
      <c r="AR82" s="931"/>
      <c r="AS82" s="931"/>
      <c r="AT82" s="931"/>
      <c r="AU82" s="931"/>
      <c r="AV82" s="931"/>
      <c r="AW82" s="931"/>
      <c r="AX82" s="931"/>
      <c r="AY82" s="931"/>
    </row>
    <row r="83" spans="1:51">
      <c r="A83" s="931"/>
      <c r="B83" s="931"/>
      <c r="C83" s="931"/>
      <c r="D83" s="931"/>
      <c r="E83" s="931"/>
      <c r="F83" s="931"/>
      <c r="G83" s="931"/>
      <c r="H83" s="931"/>
      <c r="I83" s="931"/>
      <c r="J83" s="931"/>
      <c r="K83" s="931"/>
      <c r="L83" s="931"/>
      <c r="M83" s="931"/>
      <c r="N83" s="931"/>
      <c r="O83" s="931"/>
      <c r="P83" s="931"/>
      <c r="Q83" s="931"/>
      <c r="R83" s="931"/>
      <c r="S83" s="931"/>
      <c r="T83" s="931"/>
      <c r="U83" s="931"/>
      <c r="V83" s="931"/>
      <c r="W83" s="931"/>
      <c r="X83" s="931"/>
      <c r="Y83" s="931"/>
      <c r="Z83" s="931"/>
      <c r="AA83" s="931"/>
      <c r="AB83" s="931"/>
      <c r="AC83" s="931"/>
      <c r="AD83" s="931"/>
      <c r="AE83" s="931"/>
      <c r="AF83" s="931"/>
      <c r="AG83" s="931"/>
      <c r="AH83" s="931"/>
      <c r="AI83" s="931"/>
      <c r="AJ83" s="931"/>
      <c r="AK83" s="931"/>
      <c r="AL83" s="931"/>
      <c r="AM83" s="931"/>
      <c r="AN83" s="931"/>
      <c r="AO83" s="931"/>
      <c r="AP83" s="931"/>
      <c r="AQ83" s="931"/>
      <c r="AR83" s="931"/>
      <c r="AS83" s="931"/>
      <c r="AT83" s="931"/>
      <c r="AU83" s="931"/>
      <c r="AV83" s="931"/>
      <c r="AW83" s="931"/>
      <c r="AX83" s="931"/>
      <c r="AY83" s="931"/>
    </row>
    <row r="84" spans="1:51">
      <c r="A84" s="931"/>
      <c r="B84" s="931"/>
      <c r="C84" s="931"/>
      <c r="D84" s="931"/>
      <c r="E84" s="931"/>
      <c r="F84" s="931"/>
      <c r="G84" s="931"/>
      <c r="H84" s="931"/>
      <c r="I84" s="931"/>
      <c r="J84" s="931"/>
      <c r="K84" s="931"/>
      <c r="L84" s="931"/>
      <c r="M84" s="931"/>
      <c r="N84" s="931"/>
      <c r="O84" s="931"/>
      <c r="P84" s="931"/>
      <c r="Q84" s="931"/>
      <c r="R84" s="931"/>
      <c r="S84" s="931"/>
      <c r="T84" s="931"/>
      <c r="U84" s="931"/>
      <c r="V84" s="931"/>
      <c r="W84" s="931"/>
      <c r="X84" s="931"/>
      <c r="Y84" s="931"/>
      <c r="Z84" s="931"/>
      <c r="AA84" s="931"/>
      <c r="AB84" s="931"/>
      <c r="AC84" s="931"/>
      <c r="AD84" s="931"/>
      <c r="AE84" s="931"/>
      <c r="AF84" s="931"/>
      <c r="AG84" s="931"/>
      <c r="AH84" s="931"/>
      <c r="AI84" s="931"/>
      <c r="AJ84" s="931"/>
      <c r="AK84" s="931"/>
      <c r="AL84" s="931"/>
      <c r="AM84" s="931"/>
      <c r="AN84" s="931"/>
      <c r="AO84" s="931"/>
      <c r="AP84" s="931"/>
      <c r="AQ84" s="931"/>
      <c r="AR84" s="931"/>
      <c r="AS84" s="931"/>
      <c r="AT84" s="931"/>
      <c r="AU84" s="931"/>
      <c r="AV84" s="931"/>
      <c r="AW84" s="931"/>
      <c r="AX84" s="931"/>
      <c r="AY84" s="931"/>
    </row>
    <row r="85" spans="1:51">
      <c r="A85" s="931"/>
      <c r="B85" s="931"/>
      <c r="C85" s="931"/>
      <c r="D85" s="931"/>
      <c r="E85" s="931"/>
      <c r="F85" s="931"/>
      <c r="G85" s="931"/>
      <c r="H85" s="931"/>
      <c r="I85" s="931"/>
      <c r="J85" s="931"/>
      <c r="K85" s="931"/>
      <c r="L85" s="931"/>
      <c r="M85" s="931"/>
      <c r="N85" s="931"/>
      <c r="O85" s="931"/>
      <c r="P85" s="931"/>
      <c r="Q85" s="931"/>
      <c r="R85" s="931"/>
      <c r="S85" s="931"/>
      <c r="T85" s="931"/>
      <c r="U85" s="931"/>
      <c r="V85" s="931"/>
      <c r="W85" s="931"/>
      <c r="X85" s="931"/>
      <c r="Y85" s="931"/>
      <c r="Z85" s="931"/>
      <c r="AA85" s="931"/>
      <c r="AB85" s="931"/>
      <c r="AC85" s="931"/>
      <c r="AD85" s="931"/>
      <c r="AE85" s="931"/>
      <c r="AF85" s="931"/>
      <c r="AG85" s="931"/>
      <c r="AH85" s="931"/>
      <c r="AI85" s="931"/>
      <c r="AJ85" s="931"/>
      <c r="AK85" s="931"/>
      <c r="AL85" s="931"/>
      <c r="AM85" s="931"/>
      <c r="AN85" s="931"/>
      <c r="AO85" s="931"/>
      <c r="AP85" s="931"/>
      <c r="AQ85" s="931"/>
      <c r="AR85" s="931"/>
      <c r="AS85" s="931"/>
      <c r="AT85" s="931"/>
      <c r="AU85" s="931"/>
      <c r="AV85" s="931"/>
      <c r="AW85" s="931"/>
      <c r="AX85" s="931"/>
      <c r="AY85" s="931"/>
    </row>
    <row r="86" spans="1:51">
      <c r="A86" s="931"/>
      <c r="B86" s="931"/>
      <c r="C86" s="931"/>
      <c r="D86" s="931"/>
      <c r="E86" s="931"/>
      <c r="F86" s="931"/>
      <c r="G86" s="931"/>
      <c r="H86" s="931"/>
      <c r="I86" s="931"/>
      <c r="J86" s="931"/>
      <c r="K86" s="931"/>
      <c r="L86" s="931"/>
      <c r="M86" s="931"/>
      <c r="N86" s="931"/>
      <c r="O86" s="931"/>
      <c r="P86" s="931"/>
      <c r="Q86" s="931"/>
      <c r="R86" s="931"/>
      <c r="S86" s="931"/>
      <c r="T86" s="931"/>
      <c r="U86" s="931"/>
      <c r="V86" s="931"/>
      <c r="W86" s="931"/>
      <c r="X86" s="931"/>
      <c r="Y86" s="931"/>
      <c r="Z86" s="931"/>
      <c r="AA86" s="931"/>
      <c r="AB86" s="931"/>
      <c r="AC86" s="931"/>
      <c r="AD86" s="931"/>
      <c r="AE86" s="931"/>
      <c r="AF86" s="931"/>
      <c r="AG86" s="931"/>
      <c r="AH86" s="931"/>
      <c r="AI86" s="931"/>
      <c r="AJ86" s="931"/>
      <c r="AK86" s="931"/>
      <c r="AL86" s="931"/>
      <c r="AM86" s="931"/>
      <c r="AN86" s="931"/>
      <c r="AO86" s="931"/>
      <c r="AP86" s="931"/>
      <c r="AQ86" s="931"/>
      <c r="AR86" s="931"/>
      <c r="AS86" s="931"/>
      <c r="AT86" s="931"/>
      <c r="AU86" s="931"/>
      <c r="AV86" s="931"/>
      <c r="AW86" s="931"/>
      <c r="AX86" s="931"/>
      <c r="AY86" s="931"/>
    </row>
    <row r="87" spans="1:51">
      <c r="A87" s="931"/>
      <c r="B87" s="931"/>
      <c r="C87" s="931"/>
      <c r="D87" s="931"/>
      <c r="E87" s="931"/>
      <c r="F87" s="931"/>
      <c r="G87" s="931"/>
      <c r="H87" s="931"/>
      <c r="I87" s="931"/>
      <c r="J87" s="931"/>
      <c r="K87" s="931"/>
      <c r="L87" s="931"/>
      <c r="M87" s="931"/>
      <c r="N87" s="931"/>
      <c r="O87" s="931"/>
      <c r="P87" s="931"/>
      <c r="Q87" s="931"/>
      <c r="R87" s="931"/>
      <c r="S87" s="931"/>
      <c r="T87" s="931"/>
      <c r="U87" s="931"/>
      <c r="V87" s="931"/>
      <c r="W87" s="931"/>
      <c r="X87" s="931"/>
      <c r="Y87" s="931"/>
      <c r="Z87" s="931"/>
      <c r="AA87" s="931"/>
      <c r="AB87" s="931"/>
      <c r="AC87" s="931"/>
      <c r="AD87" s="931"/>
      <c r="AE87" s="931"/>
      <c r="AF87" s="931"/>
      <c r="AG87" s="931"/>
      <c r="AH87" s="931"/>
      <c r="AI87" s="931"/>
      <c r="AJ87" s="931"/>
      <c r="AK87" s="931"/>
      <c r="AL87" s="931"/>
      <c r="AM87" s="931"/>
      <c r="AN87" s="931"/>
      <c r="AO87" s="931"/>
      <c r="AP87" s="931"/>
      <c r="AQ87" s="931"/>
      <c r="AR87" s="931"/>
      <c r="AS87" s="931"/>
      <c r="AT87" s="931"/>
      <c r="AU87" s="931"/>
      <c r="AV87" s="931"/>
      <c r="AW87" s="931"/>
      <c r="AX87" s="931"/>
      <c r="AY87" s="931"/>
    </row>
    <row r="88" spans="1:51">
      <c r="A88" s="931"/>
      <c r="B88" s="931"/>
      <c r="C88" s="931"/>
      <c r="D88" s="931"/>
      <c r="E88" s="931"/>
      <c r="F88" s="931"/>
      <c r="G88" s="931"/>
      <c r="H88" s="931"/>
      <c r="I88" s="931"/>
      <c r="J88" s="931"/>
      <c r="K88" s="931"/>
      <c r="L88" s="931"/>
      <c r="M88" s="931"/>
      <c r="N88" s="931"/>
      <c r="O88" s="931"/>
      <c r="P88" s="931"/>
      <c r="Q88" s="931"/>
      <c r="R88" s="931"/>
      <c r="S88" s="931"/>
      <c r="T88" s="931"/>
      <c r="U88" s="931"/>
      <c r="V88" s="931"/>
      <c r="W88" s="931"/>
      <c r="X88" s="931"/>
      <c r="Y88" s="931"/>
      <c r="Z88" s="931"/>
      <c r="AA88" s="931"/>
      <c r="AB88" s="931"/>
      <c r="AC88" s="931"/>
      <c r="AD88" s="931"/>
      <c r="AE88" s="931"/>
      <c r="AF88" s="931"/>
      <c r="AG88" s="931"/>
      <c r="AH88" s="931"/>
      <c r="AI88" s="931"/>
      <c r="AJ88" s="931"/>
      <c r="AK88" s="931"/>
      <c r="AL88" s="931"/>
      <c r="AM88" s="931"/>
      <c r="AN88" s="931"/>
      <c r="AO88" s="931"/>
      <c r="AP88" s="931"/>
      <c r="AQ88" s="931"/>
      <c r="AR88" s="931"/>
      <c r="AS88" s="931"/>
      <c r="AT88" s="931"/>
      <c r="AU88" s="931"/>
      <c r="AV88" s="931"/>
      <c r="AW88" s="931"/>
      <c r="AX88" s="931"/>
      <c r="AY88" s="931"/>
    </row>
    <row r="89" spans="1:51">
      <c r="A89" s="931"/>
      <c r="B89" s="931"/>
      <c r="C89" s="931"/>
      <c r="D89" s="931"/>
      <c r="E89" s="931"/>
      <c r="F89" s="931"/>
      <c r="G89" s="931"/>
      <c r="H89" s="931"/>
      <c r="I89" s="931"/>
      <c r="J89" s="931"/>
      <c r="K89" s="931"/>
      <c r="L89" s="931"/>
      <c r="M89" s="931"/>
      <c r="N89" s="931"/>
      <c r="O89" s="931"/>
      <c r="P89" s="931"/>
      <c r="Q89" s="931"/>
      <c r="R89" s="931"/>
      <c r="S89" s="931"/>
      <c r="T89" s="931"/>
      <c r="U89" s="931"/>
      <c r="V89" s="931"/>
      <c r="W89" s="931"/>
      <c r="X89" s="931"/>
      <c r="Y89" s="931"/>
      <c r="Z89" s="931"/>
      <c r="AA89" s="931"/>
      <c r="AB89" s="931"/>
      <c r="AC89" s="931"/>
      <c r="AD89" s="931"/>
      <c r="AE89" s="931"/>
      <c r="AF89" s="931"/>
      <c r="AG89" s="931"/>
      <c r="AH89" s="931"/>
      <c r="AI89" s="931"/>
      <c r="AJ89" s="931"/>
      <c r="AK89" s="931"/>
      <c r="AL89" s="931"/>
      <c r="AM89" s="931"/>
      <c r="AN89" s="931"/>
      <c r="AO89" s="931"/>
      <c r="AP89" s="931"/>
      <c r="AQ89" s="931"/>
      <c r="AR89" s="931"/>
      <c r="AS89" s="931"/>
      <c r="AT89" s="931"/>
      <c r="AU89" s="931"/>
      <c r="AV89" s="931"/>
      <c r="AW89" s="931"/>
      <c r="AX89" s="931"/>
      <c r="AY89" s="931"/>
    </row>
    <row r="90" spans="1:51">
      <c r="A90" s="931"/>
      <c r="B90" s="931"/>
      <c r="C90" s="931"/>
      <c r="D90" s="931"/>
      <c r="E90" s="931"/>
      <c r="F90" s="931"/>
      <c r="G90" s="931"/>
      <c r="H90" s="931"/>
      <c r="I90" s="931"/>
      <c r="J90" s="931"/>
      <c r="K90" s="931"/>
      <c r="L90" s="931"/>
      <c r="M90" s="931"/>
      <c r="N90" s="931"/>
      <c r="O90" s="931"/>
      <c r="P90" s="931"/>
      <c r="Q90" s="931"/>
      <c r="R90" s="931"/>
      <c r="S90" s="931"/>
      <c r="T90" s="931"/>
      <c r="U90" s="931"/>
      <c r="V90" s="931"/>
      <c r="W90" s="931"/>
      <c r="X90" s="931"/>
      <c r="Y90" s="931"/>
      <c r="Z90" s="931"/>
      <c r="AA90" s="931"/>
      <c r="AB90" s="931"/>
      <c r="AC90" s="931"/>
      <c r="AD90" s="931"/>
      <c r="AE90" s="931"/>
      <c r="AF90" s="931"/>
      <c r="AG90" s="931"/>
      <c r="AH90" s="931"/>
      <c r="AI90" s="931"/>
      <c r="AJ90" s="931"/>
      <c r="AK90" s="931"/>
      <c r="AL90" s="931"/>
      <c r="AM90" s="931"/>
      <c r="AN90" s="931"/>
      <c r="AO90" s="931"/>
      <c r="AP90" s="931"/>
      <c r="AQ90" s="931"/>
      <c r="AR90" s="931"/>
      <c r="AS90" s="931"/>
      <c r="AT90" s="931"/>
      <c r="AU90" s="931"/>
      <c r="AV90" s="931"/>
      <c r="AW90" s="931"/>
      <c r="AX90" s="931"/>
      <c r="AY90" s="931"/>
    </row>
    <row r="91" spans="1:51">
      <c r="A91" s="931"/>
      <c r="B91" s="931"/>
      <c r="C91" s="931"/>
      <c r="D91" s="931"/>
      <c r="E91" s="931"/>
      <c r="F91" s="931"/>
      <c r="G91" s="931"/>
      <c r="H91" s="931"/>
      <c r="I91" s="931"/>
      <c r="J91" s="931"/>
      <c r="K91" s="931"/>
      <c r="L91" s="931"/>
      <c r="M91" s="931"/>
      <c r="N91" s="931"/>
      <c r="O91" s="931"/>
      <c r="P91" s="931"/>
      <c r="Q91" s="931"/>
      <c r="R91" s="931"/>
      <c r="S91" s="931"/>
      <c r="T91" s="931"/>
      <c r="U91" s="931"/>
      <c r="V91" s="931"/>
      <c r="W91" s="931"/>
      <c r="X91" s="931"/>
      <c r="Y91" s="931"/>
      <c r="Z91" s="931"/>
      <c r="AA91" s="931"/>
      <c r="AB91" s="931"/>
      <c r="AC91" s="931"/>
      <c r="AD91" s="931"/>
      <c r="AE91" s="931"/>
      <c r="AF91" s="931"/>
      <c r="AG91" s="931"/>
      <c r="AH91" s="931"/>
      <c r="AI91" s="931"/>
      <c r="AJ91" s="931"/>
      <c r="AK91" s="931"/>
      <c r="AL91" s="931"/>
      <c r="AM91" s="931"/>
      <c r="AN91" s="931"/>
      <c r="AO91" s="931"/>
      <c r="AP91" s="931"/>
      <c r="AQ91" s="931"/>
      <c r="AR91" s="931"/>
      <c r="AS91" s="931"/>
      <c r="AT91" s="931"/>
      <c r="AU91" s="931"/>
      <c r="AV91" s="931"/>
      <c r="AW91" s="931"/>
      <c r="AX91" s="931"/>
      <c r="AY91" s="931"/>
    </row>
    <row r="92" spans="1:51">
      <c r="A92" s="931"/>
      <c r="B92" s="931"/>
      <c r="C92" s="931"/>
      <c r="D92" s="931"/>
      <c r="E92" s="931"/>
      <c r="F92" s="931"/>
      <c r="G92" s="931"/>
      <c r="H92" s="931"/>
      <c r="I92" s="931"/>
      <c r="J92" s="931"/>
      <c r="K92" s="931"/>
      <c r="L92" s="931"/>
      <c r="M92" s="931"/>
      <c r="N92" s="931"/>
      <c r="O92" s="931"/>
      <c r="P92" s="931"/>
      <c r="Q92" s="931"/>
      <c r="R92" s="931"/>
      <c r="S92" s="931"/>
      <c r="T92" s="931"/>
      <c r="U92" s="931"/>
      <c r="V92" s="931"/>
      <c r="W92" s="931"/>
      <c r="X92" s="931"/>
      <c r="Y92" s="931"/>
      <c r="Z92" s="931"/>
      <c r="AA92" s="931"/>
      <c r="AB92" s="931"/>
      <c r="AC92" s="931"/>
      <c r="AD92" s="931"/>
      <c r="AE92" s="931"/>
      <c r="AF92" s="931"/>
      <c r="AG92" s="931"/>
      <c r="AH92" s="931"/>
      <c r="AI92" s="931"/>
      <c r="AJ92" s="931"/>
      <c r="AK92" s="931"/>
      <c r="AL92" s="931"/>
      <c r="AM92" s="931"/>
      <c r="AN92" s="931"/>
      <c r="AO92" s="931"/>
      <c r="AP92" s="931"/>
      <c r="AQ92" s="931"/>
      <c r="AR92" s="931"/>
      <c r="AS92" s="931"/>
      <c r="AT92" s="931"/>
      <c r="AU92" s="931"/>
      <c r="AV92" s="931"/>
      <c r="AW92" s="931"/>
      <c r="AX92" s="931"/>
      <c r="AY92" s="931"/>
    </row>
    <row r="93" spans="1:51">
      <c r="A93" s="931"/>
      <c r="B93" s="931"/>
      <c r="C93" s="931"/>
      <c r="D93" s="931"/>
      <c r="E93" s="931"/>
      <c r="F93" s="931"/>
      <c r="G93" s="931"/>
      <c r="H93" s="931"/>
      <c r="I93" s="931"/>
      <c r="J93" s="931"/>
      <c r="K93" s="931"/>
      <c r="L93" s="931"/>
      <c r="M93" s="931"/>
      <c r="N93" s="931"/>
      <c r="O93" s="931"/>
      <c r="P93" s="931"/>
      <c r="Q93" s="931"/>
      <c r="R93" s="931"/>
      <c r="S93" s="931"/>
      <c r="T93" s="931"/>
      <c r="U93" s="931"/>
      <c r="V93" s="931"/>
      <c r="W93" s="931"/>
      <c r="X93" s="931"/>
      <c r="Y93" s="931"/>
      <c r="Z93" s="931"/>
      <c r="AA93" s="931"/>
      <c r="AB93" s="931"/>
      <c r="AC93" s="931"/>
      <c r="AD93" s="931"/>
      <c r="AE93" s="931"/>
      <c r="AF93" s="931"/>
      <c r="AG93" s="931"/>
      <c r="AH93" s="931"/>
      <c r="AI93" s="931"/>
      <c r="AJ93" s="931"/>
      <c r="AK93" s="931"/>
      <c r="AL93" s="931"/>
      <c r="AM93" s="931"/>
      <c r="AN93" s="931"/>
      <c r="AO93" s="931"/>
      <c r="AP93" s="931"/>
      <c r="AQ93" s="931"/>
      <c r="AR93" s="931"/>
      <c r="AS93" s="931"/>
      <c r="AT93" s="931"/>
      <c r="AU93" s="931"/>
      <c r="AV93" s="931"/>
      <c r="AW93" s="931"/>
      <c r="AX93" s="931"/>
      <c r="AY93" s="931"/>
    </row>
    <row r="94" spans="1:51">
      <c r="A94" s="931"/>
      <c r="B94" s="931"/>
      <c r="C94" s="931"/>
      <c r="D94" s="931"/>
      <c r="E94" s="931"/>
      <c r="F94" s="931"/>
      <c r="G94" s="931"/>
      <c r="H94" s="931"/>
      <c r="I94" s="931"/>
      <c r="J94" s="931"/>
      <c r="K94" s="931"/>
      <c r="L94" s="931"/>
      <c r="M94" s="931"/>
      <c r="N94" s="931"/>
      <c r="O94" s="931"/>
      <c r="P94" s="931"/>
      <c r="Q94" s="931"/>
      <c r="R94" s="931"/>
      <c r="S94" s="931"/>
      <c r="T94" s="931"/>
      <c r="U94" s="931"/>
      <c r="V94" s="931"/>
      <c r="W94" s="931"/>
      <c r="X94" s="931"/>
      <c r="Y94" s="931"/>
      <c r="Z94" s="931"/>
      <c r="AA94" s="931"/>
      <c r="AB94" s="931"/>
      <c r="AC94" s="931"/>
      <c r="AD94" s="931"/>
      <c r="AE94" s="931"/>
      <c r="AF94" s="931"/>
      <c r="AG94" s="931"/>
      <c r="AH94" s="931"/>
      <c r="AI94" s="931"/>
      <c r="AJ94" s="931"/>
      <c r="AK94" s="931"/>
      <c r="AL94" s="931"/>
      <c r="AM94" s="931"/>
      <c r="AN94" s="931"/>
      <c r="AO94" s="931"/>
      <c r="AP94" s="931"/>
      <c r="AQ94" s="931"/>
      <c r="AR94" s="931"/>
      <c r="AS94" s="931"/>
      <c r="AT94" s="931"/>
      <c r="AU94" s="931"/>
      <c r="AV94" s="931"/>
      <c r="AW94" s="931"/>
      <c r="AX94" s="931"/>
      <c r="AY94" s="931"/>
    </row>
    <row r="95" spans="1:51">
      <c r="A95" s="931"/>
      <c r="B95" s="931"/>
      <c r="C95" s="931"/>
      <c r="D95" s="931"/>
      <c r="E95" s="931"/>
      <c r="F95" s="931"/>
      <c r="G95" s="931"/>
      <c r="H95" s="931"/>
      <c r="I95" s="931"/>
      <c r="J95" s="931"/>
      <c r="K95" s="931"/>
      <c r="L95" s="931"/>
      <c r="M95" s="931"/>
      <c r="N95" s="931"/>
      <c r="O95" s="931"/>
      <c r="P95" s="931"/>
      <c r="Q95" s="931"/>
      <c r="R95" s="931"/>
      <c r="S95" s="931"/>
      <c r="T95" s="931"/>
      <c r="U95" s="931"/>
      <c r="V95" s="931"/>
      <c r="W95" s="931"/>
      <c r="X95" s="931"/>
      <c r="Y95" s="931"/>
      <c r="Z95" s="931"/>
      <c r="AA95" s="931"/>
      <c r="AB95" s="931"/>
      <c r="AC95" s="931"/>
      <c r="AD95" s="931"/>
      <c r="AE95" s="931"/>
      <c r="AF95" s="931"/>
      <c r="AG95" s="931"/>
      <c r="AH95" s="931"/>
      <c r="AI95" s="931"/>
      <c r="AJ95" s="931"/>
      <c r="AK95" s="931"/>
      <c r="AL95" s="931"/>
      <c r="AM95" s="931"/>
      <c r="AN95" s="931"/>
      <c r="AO95" s="931"/>
      <c r="AP95" s="931"/>
      <c r="AQ95" s="931"/>
      <c r="AR95" s="931"/>
      <c r="AS95" s="931"/>
      <c r="AT95" s="931"/>
      <c r="AU95" s="931"/>
      <c r="AV95" s="931"/>
      <c r="AW95" s="931"/>
      <c r="AX95" s="931"/>
      <c r="AY95" s="931"/>
    </row>
    <row r="96" spans="1:51">
      <c r="A96" s="931"/>
      <c r="B96" s="931"/>
      <c r="C96" s="931"/>
      <c r="D96" s="931"/>
      <c r="E96" s="931"/>
      <c r="F96" s="931"/>
      <c r="G96" s="931"/>
      <c r="H96" s="931"/>
      <c r="I96" s="931"/>
      <c r="J96" s="931"/>
      <c r="K96" s="931"/>
      <c r="L96" s="931"/>
      <c r="M96" s="931"/>
      <c r="N96" s="931"/>
      <c r="O96" s="931"/>
      <c r="P96" s="931"/>
      <c r="Q96" s="931"/>
      <c r="R96" s="931"/>
      <c r="S96" s="931"/>
      <c r="T96" s="931"/>
      <c r="U96" s="931"/>
      <c r="V96" s="931"/>
      <c r="W96" s="931"/>
      <c r="X96" s="931"/>
      <c r="Y96" s="931"/>
      <c r="Z96" s="931"/>
      <c r="AA96" s="931"/>
      <c r="AB96" s="931"/>
      <c r="AC96" s="931"/>
      <c r="AD96" s="931"/>
      <c r="AE96" s="931"/>
      <c r="AF96" s="931"/>
      <c r="AG96" s="931"/>
      <c r="AH96" s="931"/>
      <c r="AI96" s="931"/>
      <c r="AJ96" s="931"/>
      <c r="AK96" s="931"/>
      <c r="AL96" s="931"/>
      <c r="AM96" s="931"/>
      <c r="AN96" s="931"/>
      <c r="AO96" s="931"/>
      <c r="AP96" s="931"/>
      <c r="AQ96" s="931"/>
      <c r="AR96" s="931"/>
      <c r="AS96" s="931"/>
      <c r="AT96" s="931"/>
      <c r="AU96" s="931"/>
      <c r="AV96" s="931"/>
      <c r="AW96" s="931"/>
      <c r="AX96" s="931"/>
      <c r="AY96" s="931"/>
    </row>
    <row r="97" spans="1:51">
      <c r="A97" s="931"/>
      <c r="B97" s="931"/>
      <c r="C97" s="931"/>
      <c r="D97" s="931"/>
      <c r="E97" s="931"/>
      <c r="F97" s="931"/>
      <c r="G97" s="931"/>
      <c r="H97" s="931"/>
      <c r="I97" s="931"/>
      <c r="J97" s="931"/>
      <c r="K97" s="931"/>
      <c r="L97" s="931"/>
      <c r="M97" s="931"/>
      <c r="N97" s="931"/>
      <c r="O97" s="931"/>
      <c r="P97" s="931"/>
      <c r="Q97" s="931"/>
      <c r="R97" s="931"/>
      <c r="S97" s="931"/>
      <c r="T97" s="931"/>
      <c r="U97" s="931"/>
      <c r="V97" s="931"/>
      <c r="W97" s="931"/>
      <c r="X97" s="931"/>
      <c r="Y97" s="931"/>
      <c r="Z97" s="931"/>
      <c r="AA97" s="931"/>
      <c r="AB97" s="931"/>
      <c r="AC97" s="931"/>
      <c r="AD97" s="931"/>
      <c r="AE97" s="931"/>
      <c r="AF97" s="931"/>
      <c r="AG97" s="931"/>
      <c r="AH97" s="931"/>
      <c r="AI97" s="931"/>
      <c r="AJ97" s="931"/>
      <c r="AK97" s="931"/>
      <c r="AL97" s="931"/>
      <c r="AM97" s="931"/>
      <c r="AN97" s="931"/>
      <c r="AO97" s="931"/>
      <c r="AP97" s="931"/>
      <c r="AQ97" s="931"/>
      <c r="AR97" s="931"/>
      <c r="AS97" s="931"/>
      <c r="AT97" s="931"/>
      <c r="AU97" s="931"/>
      <c r="AV97" s="931"/>
      <c r="AW97" s="931"/>
      <c r="AX97" s="931"/>
      <c r="AY97" s="931"/>
    </row>
    <row r="98" spans="1:51">
      <c r="A98" s="931"/>
      <c r="B98" s="931"/>
      <c r="C98" s="931"/>
      <c r="D98" s="931"/>
      <c r="E98" s="931"/>
      <c r="F98" s="931"/>
      <c r="G98" s="931"/>
      <c r="H98" s="931"/>
      <c r="I98" s="931"/>
      <c r="J98" s="931"/>
      <c r="K98" s="931"/>
      <c r="L98" s="931"/>
      <c r="M98" s="931"/>
      <c r="N98" s="931"/>
      <c r="O98" s="931"/>
      <c r="P98" s="931"/>
      <c r="Q98" s="931"/>
      <c r="R98" s="931"/>
      <c r="S98" s="931"/>
      <c r="T98" s="931"/>
      <c r="U98" s="931"/>
      <c r="V98" s="931"/>
      <c r="W98" s="931"/>
      <c r="X98" s="931"/>
      <c r="Y98" s="931"/>
      <c r="Z98" s="931"/>
      <c r="AA98" s="931"/>
      <c r="AB98" s="931"/>
      <c r="AC98" s="931"/>
      <c r="AD98" s="931"/>
      <c r="AE98" s="931"/>
      <c r="AF98" s="931"/>
      <c r="AG98" s="931"/>
      <c r="AH98" s="931"/>
      <c r="AI98" s="931"/>
      <c r="AJ98" s="931"/>
      <c r="AK98" s="931"/>
      <c r="AL98" s="931"/>
      <c r="AM98" s="931"/>
      <c r="AN98" s="931"/>
      <c r="AO98" s="931"/>
      <c r="AP98" s="931"/>
      <c r="AQ98" s="931"/>
      <c r="AR98" s="931"/>
      <c r="AS98" s="931"/>
      <c r="AT98" s="931"/>
      <c r="AU98" s="931"/>
      <c r="AV98" s="931"/>
      <c r="AW98" s="931"/>
      <c r="AX98" s="931"/>
      <c r="AY98" s="931"/>
    </row>
    <row r="99" spans="1:51">
      <c r="A99" s="931"/>
      <c r="B99" s="931"/>
      <c r="C99" s="931"/>
      <c r="D99" s="931"/>
      <c r="E99" s="931"/>
      <c r="F99" s="931"/>
      <c r="G99" s="931"/>
      <c r="H99" s="931"/>
      <c r="I99" s="931"/>
      <c r="J99" s="931"/>
      <c r="K99" s="931"/>
      <c r="L99" s="931"/>
      <c r="M99" s="931"/>
      <c r="N99" s="931"/>
      <c r="O99" s="931"/>
      <c r="P99" s="931"/>
      <c r="Q99" s="931"/>
      <c r="R99" s="931"/>
      <c r="S99" s="931"/>
      <c r="T99" s="931"/>
      <c r="U99" s="931"/>
      <c r="V99" s="931"/>
      <c r="W99" s="931"/>
      <c r="X99" s="931"/>
      <c r="Y99" s="931"/>
      <c r="Z99" s="931"/>
      <c r="AA99" s="931"/>
      <c r="AB99" s="931"/>
      <c r="AC99" s="931"/>
      <c r="AD99" s="931"/>
      <c r="AE99" s="931"/>
      <c r="AF99" s="931"/>
      <c r="AG99" s="931"/>
      <c r="AH99" s="931"/>
      <c r="AI99" s="931"/>
      <c r="AJ99" s="931"/>
      <c r="AK99" s="931"/>
      <c r="AL99" s="931"/>
      <c r="AM99" s="931"/>
      <c r="AN99" s="931"/>
      <c r="AO99" s="931"/>
      <c r="AP99" s="931"/>
      <c r="AQ99" s="931"/>
      <c r="AR99" s="931"/>
      <c r="AS99" s="931"/>
      <c r="AT99" s="931"/>
      <c r="AU99" s="931"/>
      <c r="AV99" s="931"/>
      <c r="AW99" s="931"/>
      <c r="AX99" s="931"/>
      <c r="AY99" s="931"/>
    </row>
    <row r="100" spans="1:51">
      <c r="A100" s="931"/>
      <c r="B100" s="931"/>
      <c r="C100" s="931"/>
      <c r="D100" s="931"/>
      <c r="E100" s="931"/>
      <c r="F100" s="931"/>
      <c r="G100" s="931"/>
      <c r="H100" s="931"/>
      <c r="I100" s="931"/>
      <c r="J100" s="931"/>
      <c r="K100" s="931"/>
      <c r="L100" s="931"/>
      <c r="M100" s="931"/>
      <c r="N100" s="931"/>
      <c r="O100" s="931"/>
      <c r="P100" s="931"/>
      <c r="Q100" s="931"/>
      <c r="R100" s="931"/>
      <c r="S100" s="931"/>
      <c r="T100" s="931"/>
      <c r="U100" s="931"/>
      <c r="V100" s="931"/>
      <c r="W100" s="931"/>
      <c r="X100" s="931"/>
      <c r="Y100" s="931"/>
      <c r="Z100" s="931"/>
      <c r="AA100" s="931"/>
      <c r="AB100" s="931"/>
      <c r="AC100" s="931"/>
      <c r="AD100" s="931"/>
      <c r="AE100" s="931"/>
      <c r="AF100" s="931"/>
      <c r="AG100" s="931"/>
      <c r="AH100" s="931"/>
      <c r="AI100" s="931"/>
      <c r="AJ100" s="931"/>
      <c r="AK100" s="931"/>
      <c r="AL100" s="931"/>
      <c r="AM100" s="931"/>
      <c r="AN100" s="931"/>
      <c r="AO100" s="931"/>
      <c r="AP100" s="931"/>
      <c r="AQ100" s="931"/>
      <c r="AR100" s="931"/>
      <c r="AS100" s="931"/>
      <c r="AT100" s="931"/>
      <c r="AU100" s="931"/>
      <c r="AV100" s="931"/>
      <c r="AW100" s="931"/>
      <c r="AX100" s="931"/>
      <c r="AY100" s="931"/>
    </row>
    <row r="101" spans="1:51">
      <c r="A101" s="931"/>
      <c r="B101" s="931"/>
      <c r="C101" s="931"/>
      <c r="D101" s="931"/>
      <c r="E101" s="931"/>
      <c r="F101" s="931"/>
      <c r="G101" s="931"/>
      <c r="H101" s="931"/>
      <c r="I101" s="931"/>
      <c r="J101" s="931"/>
      <c r="K101" s="931"/>
      <c r="L101" s="931"/>
      <c r="M101" s="931"/>
      <c r="N101" s="931"/>
      <c r="O101" s="931"/>
      <c r="P101" s="931"/>
      <c r="Q101" s="931"/>
      <c r="R101" s="931"/>
      <c r="S101" s="931"/>
      <c r="T101" s="931"/>
      <c r="U101" s="931"/>
      <c r="V101" s="931"/>
      <c r="W101" s="931"/>
      <c r="X101" s="931"/>
      <c r="Y101" s="931"/>
      <c r="Z101" s="931"/>
      <c r="AA101" s="931"/>
      <c r="AB101" s="931"/>
      <c r="AC101" s="931"/>
      <c r="AD101" s="931"/>
      <c r="AE101" s="931"/>
      <c r="AF101" s="931"/>
      <c r="AG101" s="931"/>
      <c r="AH101" s="931"/>
      <c r="AI101" s="931"/>
      <c r="AJ101" s="931"/>
      <c r="AK101" s="931"/>
      <c r="AL101" s="931"/>
      <c r="AM101" s="931"/>
      <c r="AN101" s="931"/>
      <c r="AO101" s="931"/>
      <c r="AP101" s="931"/>
      <c r="AQ101" s="931"/>
      <c r="AR101" s="931"/>
      <c r="AS101" s="931"/>
      <c r="AT101" s="931"/>
      <c r="AU101" s="931"/>
      <c r="AV101" s="931"/>
      <c r="AW101" s="931"/>
      <c r="AX101" s="931"/>
      <c r="AY101" s="931"/>
    </row>
    <row r="102" spans="1:51">
      <c r="A102" s="931"/>
      <c r="B102" s="931"/>
      <c r="C102" s="931"/>
      <c r="D102" s="931"/>
      <c r="E102" s="931"/>
      <c r="F102" s="931"/>
      <c r="G102" s="931"/>
      <c r="H102" s="931"/>
      <c r="I102" s="931"/>
      <c r="J102" s="931"/>
      <c r="K102" s="931"/>
      <c r="L102" s="931"/>
      <c r="M102" s="931"/>
      <c r="N102" s="931"/>
      <c r="O102" s="931"/>
      <c r="P102" s="931"/>
      <c r="Q102" s="931"/>
      <c r="R102" s="931"/>
      <c r="S102" s="931"/>
      <c r="T102" s="931"/>
      <c r="U102" s="931"/>
      <c r="V102" s="931"/>
      <c r="W102" s="931"/>
      <c r="X102" s="931"/>
      <c r="Y102" s="931"/>
      <c r="Z102" s="931"/>
      <c r="AA102" s="931"/>
      <c r="AB102" s="931"/>
      <c r="AC102" s="931"/>
      <c r="AD102" s="931"/>
      <c r="AE102" s="931"/>
      <c r="AF102" s="931"/>
      <c r="AG102" s="931"/>
      <c r="AH102" s="931"/>
      <c r="AI102" s="931"/>
      <c r="AJ102" s="931"/>
      <c r="AK102" s="931"/>
      <c r="AL102" s="931"/>
      <c r="AM102" s="931"/>
      <c r="AN102" s="931"/>
      <c r="AO102" s="931"/>
      <c r="AP102" s="931"/>
      <c r="AQ102" s="931"/>
      <c r="AR102" s="931"/>
      <c r="AS102" s="931"/>
      <c r="AT102" s="931"/>
      <c r="AU102" s="931"/>
      <c r="AV102" s="931"/>
      <c r="AW102" s="931"/>
      <c r="AX102" s="931"/>
      <c r="AY102" s="931"/>
    </row>
    <row r="103" spans="1:51">
      <c r="A103" s="931"/>
      <c r="B103" s="931"/>
      <c r="C103" s="931"/>
      <c r="D103" s="931"/>
      <c r="E103" s="931"/>
      <c r="F103" s="931"/>
      <c r="G103" s="931"/>
      <c r="H103" s="931"/>
      <c r="I103" s="931"/>
      <c r="J103" s="931"/>
      <c r="K103" s="931"/>
      <c r="L103" s="931"/>
      <c r="M103" s="931"/>
      <c r="N103" s="931"/>
      <c r="O103" s="931"/>
      <c r="P103" s="931"/>
      <c r="Q103" s="931"/>
      <c r="R103" s="931"/>
      <c r="S103" s="931"/>
      <c r="T103" s="931"/>
      <c r="U103" s="931"/>
      <c r="V103" s="931"/>
      <c r="W103" s="931"/>
      <c r="X103" s="931"/>
      <c r="Y103" s="931"/>
      <c r="Z103" s="931"/>
      <c r="AA103" s="931"/>
      <c r="AB103" s="931"/>
      <c r="AC103" s="931"/>
      <c r="AD103" s="931"/>
      <c r="AE103" s="931"/>
      <c r="AF103" s="931"/>
      <c r="AG103" s="931"/>
      <c r="AH103" s="931"/>
      <c r="AI103" s="931"/>
      <c r="AJ103" s="931"/>
      <c r="AK103" s="931"/>
      <c r="AL103" s="931"/>
      <c r="AM103" s="931"/>
      <c r="AN103" s="931"/>
      <c r="AO103" s="931"/>
      <c r="AP103" s="931"/>
      <c r="AQ103" s="931"/>
      <c r="AR103" s="931"/>
      <c r="AS103" s="931"/>
      <c r="AT103" s="931"/>
      <c r="AU103" s="931"/>
      <c r="AV103" s="931"/>
      <c r="AW103" s="931"/>
      <c r="AX103" s="931"/>
      <c r="AY103" s="931"/>
    </row>
    <row r="104" spans="1:51">
      <c r="A104" s="931"/>
      <c r="B104" s="931"/>
      <c r="C104" s="931"/>
      <c r="D104" s="931"/>
      <c r="E104" s="931"/>
      <c r="F104" s="931"/>
      <c r="G104" s="931"/>
      <c r="H104" s="931"/>
      <c r="I104" s="931"/>
      <c r="J104" s="931"/>
      <c r="K104" s="931"/>
      <c r="L104" s="931"/>
      <c r="M104" s="931"/>
      <c r="N104" s="931"/>
      <c r="O104" s="931"/>
      <c r="P104" s="931"/>
      <c r="Q104" s="931"/>
      <c r="R104" s="931"/>
      <c r="S104" s="931"/>
      <c r="T104" s="931"/>
      <c r="U104" s="931"/>
      <c r="V104" s="931"/>
      <c r="W104" s="931"/>
      <c r="X104" s="931"/>
      <c r="Y104" s="931"/>
      <c r="Z104" s="931"/>
      <c r="AA104" s="931"/>
      <c r="AB104" s="931"/>
      <c r="AC104" s="931"/>
      <c r="AD104" s="931"/>
      <c r="AE104" s="931"/>
      <c r="AF104" s="931"/>
      <c r="AG104" s="931"/>
      <c r="AH104" s="931"/>
      <c r="AI104" s="931"/>
      <c r="AJ104" s="931"/>
      <c r="AK104" s="931"/>
      <c r="AL104" s="931"/>
      <c r="AM104" s="931"/>
      <c r="AN104" s="931"/>
      <c r="AO104" s="931"/>
      <c r="AP104" s="931"/>
      <c r="AQ104" s="931"/>
      <c r="AR104" s="931"/>
      <c r="AS104" s="931"/>
      <c r="AT104" s="931"/>
      <c r="AU104" s="931"/>
      <c r="AV104" s="931"/>
      <c r="AW104" s="931"/>
      <c r="AX104" s="931"/>
      <c r="AY104" s="931"/>
    </row>
    <row r="105" spans="1:51">
      <c r="A105" s="931"/>
      <c r="B105" s="931"/>
      <c r="C105" s="931"/>
      <c r="D105" s="931"/>
      <c r="E105" s="931"/>
      <c r="F105" s="931"/>
      <c r="G105" s="931"/>
      <c r="H105" s="931"/>
      <c r="I105" s="931"/>
      <c r="J105" s="931"/>
      <c r="K105" s="931"/>
      <c r="L105" s="931"/>
      <c r="M105" s="931"/>
      <c r="N105" s="931"/>
      <c r="O105" s="931"/>
      <c r="P105" s="931"/>
      <c r="Q105" s="931"/>
      <c r="R105" s="931"/>
      <c r="S105" s="931"/>
      <c r="T105" s="931"/>
      <c r="U105" s="931"/>
      <c r="V105" s="931"/>
      <c r="W105" s="931"/>
      <c r="X105" s="931"/>
      <c r="Y105" s="931"/>
      <c r="Z105" s="931"/>
      <c r="AA105" s="931"/>
      <c r="AB105" s="931"/>
      <c r="AC105" s="931"/>
      <c r="AD105" s="931"/>
      <c r="AE105" s="931"/>
      <c r="AF105" s="931"/>
      <c r="AG105" s="931"/>
      <c r="AH105" s="931"/>
      <c r="AI105" s="931"/>
      <c r="AJ105" s="931"/>
      <c r="AK105" s="931"/>
      <c r="AL105" s="931"/>
      <c r="AM105" s="931"/>
      <c r="AN105" s="931"/>
      <c r="AO105" s="931"/>
      <c r="AP105" s="931"/>
      <c r="AQ105" s="931"/>
      <c r="AR105" s="931"/>
      <c r="AS105" s="931"/>
      <c r="AT105" s="931"/>
      <c r="AU105" s="931"/>
      <c r="AV105" s="931"/>
      <c r="AW105" s="931"/>
      <c r="AX105" s="931"/>
      <c r="AY105" s="931"/>
    </row>
    <row r="106" spans="1:51">
      <c r="A106" s="931"/>
      <c r="B106" s="931"/>
      <c r="C106" s="931"/>
      <c r="D106" s="931"/>
      <c r="E106" s="931"/>
      <c r="F106" s="931"/>
      <c r="G106" s="931"/>
      <c r="H106" s="931"/>
      <c r="I106" s="931"/>
      <c r="J106" s="931"/>
      <c r="K106" s="931"/>
      <c r="L106" s="931"/>
      <c r="M106" s="931"/>
      <c r="N106" s="931"/>
      <c r="O106" s="931"/>
      <c r="P106" s="931"/>
      <c r="Q106" s="931"/>
      <c r="R106" s="931"/>
      <c r="S106" s="931"/>
      <c r="T106" s="931"/>
      <c r="U106" s="931"/>
      <c r="V106" s="931"/>
      <c r="W106" s="931"/>
      <c r="X106" s="931"/>
      <c r="Y106" s="931"/>
      <c r="Z106" s="931"/>
      <c r="AA106" s="931"/>
      <c r="AB106" s="931"/>
      <c r="AC106" s="931"/>
      <c r="AD106" s="931"/>
      <c r="AE106" s="931"/>
      <c r="AF106" s="931"/>
      <c r="AG106" s="931"/>
      <c r="AH106" s="931"/>
      <c r="AI106" s="931"/>
      <c r="AJ106" s="931"/>
      <c r="AK106" s="931"/>
      <c r="AL106" s="931"/>
      <c r="AM106" s="931"/>
      <c r="AN106" s="931"/>
      <c r="AO106" s="931"/>
      <c r="AP106" s="931"/>
      <c r="AQ106" s="931"/>
      <c r="AR106" s="931"/>
      <c r="AS106" s="931"/>
      <c r="AT106" s="931"/>
      <c r="AU106" s="931"/>
      <c r="AV106" s="931"/>
      <c r="AW106" s="931"/>
      <c r="AX106" s="931"/>
      <c r="AY106" s="931"/>
    </row>
    <row r="107" spans="1:51">
      <c r="A107" s="931"/>
      <c r="B107" s="931"/>
      <c r="C107" s="931"/>
      <c r="D107" s="931"/>
      <c r="E107" s="931"/>
      <c r="F107" s="931"/>
      <c r="G107" s="931"/>
      <c r="H107" s="931"/>
      <c r="I107" s="931"/>
      <c r="J107" s="931"/>
      <c r="K107" s="931"/>
      <c r="L107" s="931"/>
      <c r="M107" s="931"/>
      <c r="N107" s="931"/>
      <c r="O107" s="931"/>
      <c r="P107" s="931"/>
      <c r="Q107" s="931"/>
      <c r="R107" s="931"/>
      <c r="S107" s="931"/>
      <c r="T107" s="931"/>
      <c r="U107" s="931"/>
      <c r="V107" s="931"/>
      <c r="W107" s="931"/>
      <c r="X107" s="931"/>
      <c r="Y107" s="931"/>
      <c r="Z107" s="931"/>
      <c r="AA107" s="931"/>
      <c r="AB107" s="931"/>
      <c r="AC107" s="931"/>
      <c r="AD107" s="931"/>
      <c r="AE107" s="931"/>
      <c r="AF107" s="931"/>
      <c r="AG107" s="931"/>
      <c r="AH107" s="931"/>
      <c r="AI107" s="931"/>
      <c r="AJ107" s="931"/>
      <c r="AK107" s="931"/>
      <c r="AL107" s="931"/>
      <c r="AM107" s="931"/>
      <c r="AN107" s="931"/>
      <c r="AO107" s="931"/>
      <c r="AP107" s="931"/>
      <c r="AQ107" s="931"/>
      <c r="AR107" s="931"/>
      <c r="AS107" s="931"/>
      <c r="AT107" s="931"/>
      <c r="AU107" s="931"/>
      <c r="AV107" s="931"/>
      <c r="AW107" s="931"/>
      <c r="AX107" s="931"/>
      <c r="AY107" s="931"/>
    </row>
    <row r="108" spans="1:51">
      <c r="A108" s="931"/>
      <c r="B108" s="931"/>
      <c r="C108" s="931"/>
      <c r="D108" s="931"/>
      <c r="E108" s="931"/>
      <c r="F108" s="931"/>
      <c r="G108" s="931"/>
      <c r="H108" s="931"/>
      <c r="I108" s="931"/>
      <c r="J108" s="931"/>
      <c r="K108" s="931"/>
      <c r="L108" s="931"/>
      <c r="M108" s="931"/>
      <c r="N108" s="931"/>
      <c r="O108" s="931"/>
      <c r="P108" s="931"/>
      <c r="Q108" s="931"/>
      <c r="R108" s="931"/>
      <c r="S108" s="931"/>
      <c r="T108" s="931"/>
      <c r="U108" s="931"/>
      <c r="V108" s="931"/>
      <c r="W108" s="931"/>
      <c r="X108" s="931"/>
      <c r="Y108" s="931"/>
      <c r="Z108" s="931"/>
      <c r="AA108" s="931"/>
      <c r="AB108" s="931"/>
      <c r="AC108" s="931"/>
      <c r="AD108" s="931"/>
      <c r="AE108" s="931"/>
      <c r="AF108" s="931"/>
      <c r="AG108" s="931"/>
      <c r="AH108" s="931"/>
      <c r="AI108" s="931"/>
      <c r="AJ108" s="931"/>
      <c r="AK108" s="931"/>
      <c r="AL108" s="931"/>
      <c r="AM108" s="931"/>
      <c r="AN108" s="931"/>
      <c r="AO108" s="931"/>
      <c r="AP108" s="931"/>
      <c r="AQ108" s="931"/>
      <c r="AR108" s="931"/>
      <c r="AS108" s="931"/>
      <c r="AT108" s="931"/>
      <c r="AU108" s="931"/>
      <c r="AV108" s="931"/>
      <c r="AW108" s="931"/>
      <c r="AX108" s="931"/>
      <c r="AY108" s="931"/>
    </row>
    <row r="109" spans="1:51">
      <c r="A109" s="931"/>
      <c r="B109" s="931"/>
      <c r="C109" s="931"/>
      <c r="D109" s="931"/>
      <c r="E109" s="931"/>
      <c r="F109" s="931"/>
      <c r="G109" s="931"/>
      <c r="H109" s="931"/>
      <c r="I109" s="931"/>
      <c r="J109" s="931"/>
      <c r="K109" s="931"/>
      <c r="L109" s="931"/>
      <c r="M109" s="931"/>
      <c r="N109" s="931"/>
      <c r="O109" s="931"/>
      <c r="P109" s="931"/>
      <c r="Q109" s="931"/>
      <c r="R109" s="931"/>
      <c r="S109" s="931"/>
      <c r="T109" s="931"/>
      <c r="U109" s="931"/>
      <c r="V109" s="931"/>
      <c r="W109" s="931"/>
      <c r="X109" s="931"/>
      <c r="Y109" s="931"/>
      <c r="Z109" s="931"/>
      <c r="AA109" s="931"/>
      <c r="AB109" s="931"/>
      <c r="AC109" s="931"/>
      <c r="AD109" s="931"/>
      <c r="AE109" s="931"/>
      <c r="AF109" s="931"/>
      <c r="AG109" s="931"/>
      <c r="AH109" s="931"/>
      <c r="AI109" s="931"/>
      <c r="AJ109" s="931"/>
      <c r="AK109" s="931"/>
      <c r="AL109" s="931"/>
      <c r="AM109" s="931"/>
      <c r="AN109" s="931"/>
      <c r="AO109" s="931"/>
      <c r="AP109" s="931"/>
      <c r="AQ109" s="931"/>
      <c r="AR109" s="931"/>
      <c r="AS109" s="931"/>
      <c r="AT109" s="931"/>
      <c r="AU109" s="931"/>
      <c r="AV109" s="931"/>
      <c r="AW109" s="931"/>
      <c r="AX109" s="931"/>
      <c r="AY109" s="931"/>
    </row>
    <row r="110" spans="1:51">
      <c r="A110" s="931"/>
      <c r="B110" s="931"/>
      <c r="C110" s="931"/>
      <c r="D110" s="931"/>
      <c r="E110" s="931"/>
      <c r="F110" s="931"/>
      <c r="G110" s="931"/>
      <c r="H110" s="931"/>
      <c r="I110" s="931"/>
      <c r="J110" s="931"/>
      <c r="K110" s="931"/>
      <c r="L110" s="931"/>
      <c r="M110" s="931"/>
      <c r="N110" s="931"/>
      <c r="O110" s="931"/>
      <c r="P110" s="931"/>
      <c r="Q110" s="931"/>
      <c r="R110" s="931"/>
      <c r="S110" s="931"/>
      <c r="T110" s="931"/>
      <c r="U110" s="931"/>
      <c r="V110" s="931"/>
      <c r="W110" s="931"/>
      <c r="X110" s="931"/>
      <c r="Y110" s="931"/>
      <c r="Z110" s="931"/>
      <c r="AA110" s="931"/>
      <c r="AB110" s="931"/>
      <c r="AC110" s="931"/>
      <c r="AD110" s="931"/>
      <c r="AE110" s="931"/>
      <c r="AF110" s="931"/>
      <c r="AG110" s="931"/>
      <c r="AH110" s="931"/>
      <c r="AI110" s="931"/>
      <c r="AJ110" s="931"/>
      <c r="AK110" s="931"/>
      <c r="AL110" s="931"/>
      <c r="AM110" s="931"/>
      <c r="AN110" s="931"/>
      <c r="AO110" s="931"/>
      <c r="AP110" s="931"/>
      <c r="AQ110" s="931"/>
      <c r="AR110" s="931"/>
      <c r="AS110" s="931"/>
      <c r="AT110" s="931"/>
      <c r="AU110" s="931"/>
      <c r="AV110" s="931"/>
      <c r="AW110" s="931"/>
      <c r="AX110" s="931"/>
      <c r="AY110" s="931"/>
    </row>
    <row r="111" spans="1:51">
      <c r="A111" s="931"/>
      <c r="B111" s="931"/>
      <c r="C111" s="931"/>
      <c r="D111" s="931"/>
      <c r="E111" s="931"/>
      <c r="F111" s="931"/>
      <c r="G111" s="931"/>
      <c r="H111" s="931"/>
      <c r="I111" s="931"/>
      <c r="J111" s="931"/>
      <c r="K111" s="931"/>
      <c r="L111" s="931"/>
      <c r="M111" s="931"/>
      <c r="N111" s="931"/>
      <c r="O111" s="931"/>
      <c r="P111" s="931"/>
      <c r="Q111" s="931"/>
      <c r="R111" s="931"/>
      <c r="S111" s="931"/>
      <c r="T111" s="931"/>
      <c r="U111" s="931"/>
      <c r="V111" s="931"/>
      <c r="W111" s="931"/>
      <c r="X111" s="931"/>
      <c r="Y111" s="931"/>
      <c r="Z111" s="931"/>
      <c r="AA111" s="931"/>
      <c r="AB111" s="931"/>
      <c r="AC111" s="931"/>
      <c r="AD111" s="931"/>
      <c r="AE111" s="931"/>
      <c r="AF111" s="931"/>
      <c r="AG111" s="931"/>
      <c r="AH111" s="931"/>
      <c r="AI111" s="931"/>
      <c r="AJ111" s="931"/>
      <c r="AK111" s="931"/>
      <c r="AL111" s="931"/>
      <c r="AM111" s="931"/>
      <c r="AN111" s="931"/>
      <c r="AO111" s="931"/>
      <c r="AP111" s="931"/>
      <c r="AQ111" s="931"/>
      <c r="AR111" s="931"/>
      <c r="AS111" s="931"/>
      <c r="AT111" s="931"/>
      <c r="AU111" s="931"/>
      <c r="AV111" s="931"/>
      <c r="AW111" s="931"/>
      <c r="AX111" s="931"/>
      <c r="AY111" s="931"/>
    </row>
    <row r="112" spans="1:51">
      <c r="A112" s="931"/>
      <c r="B112" s="931"/>
      <c r="C112" s="931"/>
      <c r="D112" s="931"/>
      <c r="E112" s="931"/>
      <c r="F112" s="931"/>
      <c r="G112" s="931"/>
      <c r="H112" s="931"/>
      <c r="I112" s="931"/>
      <c r="J112" s="931"/>
      <c r="K112" s="931"/>
      <c r="L112" s="931"/>
      <c r="M112" s="931"/>
      <c r="N112" s="931"/>
      <c r="O112" s="931"/>
      <c r="P112" s="931"/>
      <c r="Q112" s="931"/>
      <c r="R112" s="931"/>
      <c r="S112" s="931"/>
      <c r="T112" s="931"/>
      <c r="U112" s="931"/>
      <c r="V112" s="931"/>
      <c r="W112" s="931"/>
      <c r="X112" s="931"/>
      <c r="Y112" s="931"/>
      <c r="Z112" s="931"/>
      <c r="AA112" s="931"/>
      <c r="AB112" s="931"/>
      <c r="AC112" s="931"/>
      <c r="AD112" s="931"/>
      <c r="AE112" s="931"/>
      <c r="AF112" s="931"/>
      <c r="AG112" s="931"/>
      <c r="AH112" s="931"/>
      <c r="AI112" s="931"/>
      <c r="AJ112" s="931"/>
      <c r="AK112" s="931"/>
      <c r="AL112" s="931"/>
      <c r="AM112" s="931"/>
      <c r="AN112" s="931"/>
      <c r="AO112" s="931"/>
      <c r="AP112" s="931"/>
      <c r="AQ112" s="931"/>
      <c r="AR112" s="931"/>
      <c r="AS112" s="931"/>
      <c r="AT112" s="931"/>
      <c r="AU112" s="931"/>
      <c r="AV112" s="931"/>
      <c r="AW112" s="931"/>
      <c r="AX112" s="931"/>
      <c r="AY112" s="931"/>
    </row>
    <row r="113" spans="1:51">
      <c r="A113" s="931"/>
      <c r="B113" s="931"/>
      <c r="C113" s="931"/>
      <c r="D113" s="931"/>
      <c r="E113" s="931"/>
      <c r="F113" s="931"/>
      <c r="G113" s="931"/>
      <c r="H113" s="931"/>
      <c r="I113" s="931"/>
      <c r="J113" s="931"/>
      <c r="K113" s="931"/>
      <c r="L113" s="931"/>
      <c r="M113" s="931"/>
      <c r="N113" s="931"/>
      <c r="O113" s="931"/>
      <c r="P113" s="931"/>
      <c r="Q113" s="931"/>
      <c r="R113" s="931"/>
      <c r="S113" s="931"/>
      <c r="T113" s="931"/>
      <c r="U113" s="931"/>
      <c r="V113" s="931"/>
      <c r="W113" s="931"/>
      <c r="X113" s="931"/>
      <c r="Y113" s="931"/>
      <c r="Z113" s="931"/>
      <c r="AA113" s="931"/>
      <c r="AB113" s="931"/>
      <c r="AC113" s="931"/>
      <c r="AD113" s="931"/>
      <c r="AE113" s="931"/>
      <c r="AF113" s="931"/>
      <c r="AG113" s="931"/>
      <c r="AH113" s="931"/>
      <c r="AI113" s="931"/>
      <c r="AJ113" s="931"/>
      <c r="AK113" s="931"/>
      <c r="AL113" s="931"/>
      <c r="AM113" s="931"/>
      <c r="AN113" s="931"/>
      <c r="AO113" s="931"/>
      <c r="AP113" s="931"/>
      <c r="AQ113" s="931"/>
      <c r="AR113" s="931"/>
      <c r="AS113" s="931"/>
      <c r="AT113" s="931"/>
      <c r="AU113" s="931"/>
      <c r="AV113" s="931"/>
      <c r="AW113" s="931"/>
      <c r="AX113" s="931"/>
      <c r="AY113" s="931"/>
    </row>
    <row r="114" spans="1:51">
      <c r="A114" s="931"/>
      <c r="B114" s="931"/>
      <c r="C114" s="931"/>
      <c r="D114" s="931"/>
      <c r="E114" s="931"/>
      <c r="F114" s="931"/>
      <c r="G114" s="931"/>
      <c r="H114" s="931"/>
      <c r="I114" s="931"/>
      <c r="J114" s="931"/>
      <c r="K114" s="931"/>
      <c r="L114" s="931"/>
      <c r="M114" s="931"/>
      <c r="N114" s="931"/>
      <c r="O114" s="931"/>
      <c r="P114" s="931"/>
      <c r="Q114" s="931"/>
      <c r="R114" s="931"/>
      <c r="S114" s="931"/>
      <c r="T114" s="931"/>
      <c r="U114" s="931"/>
      <c r="V114" s="931"/>
      <c r="W114" s="931"/>
      <c r="X114" s="931"/>
      <c r="Y114" s="931"/>
      <c r="Z114" s="931"/>
      <c r="AA114" s="931"/>
      <c r="AB114" s="931"/>
      <c r="AC114" s="931"/>
      <c r="AD114" s="931"/>
      <c r="AE114" s="931"/>
      <c r="AF114" s="931"/>
      <c r="AG114" s="931"/>
      <c r="AH114" s="931"/>
      <c r="AI114" s="931"/>
      <c r="AJ114" s="931"/>
      <c r="AK114" s="931"/>
      <c r="AL114" s="931"/>
      <c r="AM114" s="931"/>
      <c r="AN114" s="931"/>
      <c r="AO114" s="931"/>
      <c r="AP114" s="931"/>
      <c r="AQ114" s="931"/>
      <c r="AR114" s="931"/>
      <c r="AS114" s="931"/>
      <c r="AT114" s="931"/>
      <c r="AU114" s="931"/>
      <c r="AV114" s="931"/>
      <c r="AW114" s="931"/>
      <c r="AX114" s="931"/>
      <c r="AY114" s="931"/>
    </row>
    <row r="115" spans="1:51">
      <c r="A115" s="931"/>
      <c r="B115" s="931"/>
      <c r="C115" s="931"/>
      <c r="D115" s="931"/>
      <c r="E115" s="931"/>
      <c r="F115" s="931"/>
      <c r="G115" s="931"/>
      <c r="H115" s="931"/>
      <c r="I115" s="931"/>
      <c r="J115" s="931"/>
      <c r="K115" s="931"/>
      <c r="L115" s="931"/>
      <c r="M115" s="931"/>
      <c r="N115" s="931"/>
      <c r="O115" s="931"/>
      <c r="P115" s="931"/>
      <c r="Q115" s="931"/>
      <c r="R115" s="931"/>
      <c r="S115" s="931"/>
      <c r="T115" s="931"/>
      <c r="U115" s="931"/>
      <c r="V115" s="931"/>
      <c r="W115" s="931"/>
      <c r="X115" s="931"/>
      <c r="Y115" s="931"/>
      <c r="Z115" s="931"/>
      <c r="AA115" s="931"/>
      <c r="AB115" s="931"/>
      <c r="AC115" s="931"/>
      <c r="AD115" s="931"/>
      <c r="AE115" s="931"/>
      <c r="AF115" s="931"/>
      <c r="AG115" s="931"/>
      <c r="AH115" s="931"/>
      <c r="AI115" s="931"/>
      <c r="AJ115" s="931"/>
      <c r="AK115" s="931"/>
      <c r="AL115" s="931"/>
      <c r="AM115" s="931"/>
      <c r="AN115" s="931"/>
      <c r="AO115" s="931"/>
      <c r="AP115" s="931"/>
      <c r="AQ115" s="931"/>
      <c r="AR115" s="931"/>
      <c r="AS115" s="931"/>
      <c r="AT115" s="931"/>
      <c r="AU115" s="931"/>
      <c r="AV115" s="931"/>
      <c r="AW115" s="931"/>
      <c r="AX115" s="931"/>
      <c r="AY115" s="931"/>
    </row>
    <row r="116" spans="1:51">
      <c r="A116" s="931"/>
      <c r="B116" s="931"/>
      <c r="C116" s="931"/>
      <c r="D116" s="931"/>
      <c r="E116" s="931"/>
      <c r="F116" s="931"/>
      <c r="G116" s="931"/>
      <c r="H116" s="931"/>
      <c r="I116" s="931"/>
      <c r="J116" s="931"/>
      <c r="K116" s="931"/>
      <c r="L116" s="931"/>
      <c r="M116" s="931"/>
      <c r="N116" s="931"/>
      <c r="O116" s="931"/>
      <c r="P116" s="931"/>
      <c r="Q116" s="931"/>
      <c r="R116" s="931"/>
      <c r="S116" s="931"/>
      <c r="T116" s="931"/>
      <c r="U116" s="931"/>
      <c r="V116" s="931"/>
      <c r="W116" s="931"/>
      <c r="X116" s="931"/>
      <c r="Y116" s="931"/>
      <c r="Z116" s="931"/>
      <c r="AA116" s="931"/>
      <c r="AB116" s="931"/>
      <c r="AC116" s="931"/>
      <c r="AD116" s="931"/>
      <c r="AE116" s="931"/>
      <c r="AF116" s="931"/>
      <c r="AG116" s="931"/>
      <c r="AH116" s="931"/>
      <c r="AI116" s="931"/>
      <c r="AJ116" s="931"/>
      <c r="AK116" s="931"/>
      <c r="AL116" s="931"/>
      <c r="AM116" s="931"/>
      <c r="AN116" s="931"/>
      <c r="AO116" s="931"/>
      <c r="AP116" s="931"/>
      <c r="AQ116" s="931"/>
      <c r="AR116" s="931"/>
      <c r="AS116" s="931"/>
      <c r="AT116" s="931"/>
      <c r="AU116" s="931"/>
      <c r="AV116" s="931"/>
      <c r="AW116" s="931"/>
      <c r="AX116" s="931"/>
      <c r="AY116" s="931"/>
    </row>
    <row r="117" spans="1:51">
      <c r="A117" s="931"/>
      <c r="B117" s="931"/>
      <c r="C117" s="931"/>
      <c r="D117" s="931"/>
      <c r="E117" s="931"/>
      <c r="F117" s="931"/>
      <c r="G117" s="931"/>
      <c r="H117" s="931"/>
      <c r="I117" s="931"/>
      <c r="J117" s="931"/>
      <c r="K117" s="931"/>
      <c r="L117" s="931"/>
      <c r="M117" s="931"/>
      <c r="N117" s="931"/>
      <c r="O117" s="931"/>
      <c r="P117" s="931"/>
      <c r="Q117" s="931"/>
      <c r="R117" s="931"/>
      <c r="S117" s="931"/>
      <c r="T117" s="931"/>
      <c r="U117" s="931"/>
      <c r="V117" s="931"/>
      <c r="W117" s="931"/>
      <c r="X117" s="931"/>
      <c r="Y117" s="931"/>
      <c r="Z117" s="931"/>
      <c r="AA117" s="931"/>
      <c r="AB117" s="931"/>
      <c r="AC117" s="931"/>
      <c r="AD117" s="931"/>
      <c r="AE117" s="931"/>
      <c r="AF117" s="931"/>
      <c r="AG117" s="931"/>
      <c r="AH117" s="931"/>
      <c r="AI117" s="931"/>
      <c r="AJ117" s="931"/>
      <c r="AK117" s="931"/>
      <c r="AL117" s="931"/>
      <c r="AM117" s="931"/>
      <c r="AN117" s="931"/>
      <c r="AO117" s="931"/>
      <c r="AP117" s="931"/>
      <c r="AQ117" s="931"/>
      <c r="AR117" s="931"/>
      <c r="AS117" s="931"/>
      <c r="AT117" s="931"/>
      <c r="AU117" s="931"/>
      <c r="AV117" s="931"/>
      <c r="AW117" s="931"/>
      <c r="AX117" s="931"/>
      <c r="AY117" s="931"/>
    </row>
    <row r="118" spans="1:51">
      <c r="A118" s="931"/>
      <c r="B118" s="931"/>
      <c r="C118" s="931"/>
      <c r="D118" s="931"/>
      <c r="E118" s="931"/>
      <c r="F118" s="931"/>
      <c r="G118" s="931"/>
      <c r="H118" s="931"/>
      <c r="I118" s="931"/>
      <c r="J118" s="931"/>
      <c r="K118" s="931"/>
      <c r="L118" s="931"/>
      <c r="M118" s="931"/>
      <c r="N118" s="931"/>
      <c r="O118" s="931"/>
      <c r="P118" s="931"/>
      <c r="Q118" s="931"/>
      <c r="R118" s="931"/>
      <c r="S118" s="931"/>
      <c r="T118" s="931"/>
      <c r="U118" s="931"/>
      <c r="V118" s="931"/>
      <c r="W118" s="931"/>
      <c r="X118" s="931"/>
      <c r="Y118" s="931"/>
      <c r="Z118" s="931"/>
      <c r="AA118" s="931"/>
      <c r="AB118" s="931"/>
      <c r="AC118" s="931"/>
      <c r="AD118" s="931"/>
      <c r="AE118" s="931"/>
      <c r="AF118" s="931"/>
      <c r="AG118" s="931"/>
      <c r="AH118" s="931"/>
      <c r="AI118" s="931"/>
      <c r="AJ118" s="931"/>
      <c r="AK118" s="931"/>
      <c r="AL118" s="931"/>
      <c r="AM118" s="931"/>
      <c r="AN118" s="931"/>
      <c r="AO118" s="931"/>
      <c r="AP118" s="931"/>
      <c r="AQ118" s="931"/>
      <c r="AR118" s="931"/>
      <c r="AS118" s="931"/>
      <c r="AT118" s="931"/>
      <c r="AU118" s="931"/>
      <c r="AV118" s="931"/>
      <c r="AW118" s="931"/>
      <c r="AX118" s="931"/>
      <c r="AY118" s="931"/>
    </row>
    <row r="119" spans="1:51">
      <c r="A119" s="931"/>
      <c r="B119" s="931"/>
      <c r="C119" s="931"/>
      <c r="D119" s="931"/>
      <c r="E119" s="931"/>
      <c r="F119" s="931"/>
      <c r="G119" s="931"/>
      <c r="H119" s="931"/>
      <c r="I119" s="931"/>
      <c r="J119" s="931"/>
      <c r="K119" s="931"/>
      <c r="L119" s="931"/>
      <c r="M119" s="931"/>
      <c r="N119" s="931"/>
      <c r="O119" s="931"/>
      <c r="P119" s="931"/>
      <c r="Q119" s="931"/>
      <c r="R119" s="931"/>
      <c r="S119" s="931"/>
      <c r="T119" s="931"/>
      <c r="U119" s="931"/>
      <c r="V119" s="931"/>
      <c r="W119" s="931"/>
      <c r="X119" s="931"/>
      <c r="Y119" s="931"/>
      <c r="Z119" s="931"/>
      <c r="AA119" s="931"/>
      <c r="AB119" s="931"/>
      <c r="AC119" s="931"/>
      <c r="AD119" s="931"/>
      <c r="AE119" s="931"/>
      <c r="AF119" s="931"/>
      <c r="AG119" s="931"/>
      <c r="AH119" s="931"/>
      <c r="AI119" s="931"/>
      <c r="AJ119" s="931"/>
      <c r="AK119" s="931"/>
      <c r="AL119" s="931"/>
      <c r="AM119" s="931"/>
      <c r="AN119" s="931"/>
      <c r="AO119" s="931"/>
      <c r="AP119" s="931"/>
      <c r="AQ119" s="931"/>
      <c r="AR119" s="931"/>
      <c r="AS119" s="931"/>
      <c r="AT119" s="931"/>
      <c r="AU119" s="931"/>
      <c r="AV119" s="931"/>
      <c r="AW119" s="931"/>
      <c r="AX119" s="931"/>
      <c r="AY119" s="931"/>
    </row>
    <row r="120" spans="1:51">
      <c r="A120" s="931"/>
      <c r="B120" s="931"/>
      <c r="C120" s="931"/>
      <c r="D120" s="931"/>
      <c r="E120" s="931"/>
      <c r="F120" s="931"/>
      <c r="G120" s="931"/>
      <c r="H120" s="931"/>
      <c r="I120" s="931"/>
      <c r="J120" s="931"/>
      <c r="K120" s="931"/>
      <c r="L120" s="931"/>
      <c r="M120" s="931"/>
      <c r="N120" s="931"/>
      <c r="O120" s="931"/>
      <c r="P120" s="931"/>
      <c r="Q120" s="931"/>
      <c r="R120" s="931"/>
      <c r="S120" s="931"/>
      <c r="T120" s="931"/>
      <c r="U120" s="931"/>
      <c r="V120" s="931"/>
      <c r="W120" s="931"/>
      <c r="X120" s="931"/>
      <c r="Y120" s="931"/>
      <c r="Z120" s="931"/>
      <c r="AA120" s="931"/>
      <c r="AB120" s="931"/>
      <c r="AC120" s="931"/>
      <c r="AD120" s="931"/>
      <c r="AE120" s="931"/>
      <c r="AF120" s="931"/>
      <c r="AG120" s="931"/>
      <c r="AH120" s="931"/>
      <c r="AI120" s="931"/>
      <c r="AJ120" s="931"/>
      <c r="AK120" s="931"/>
      <c r="AL120" s="931"/>
      <c r="AM120" s="931"/>
      <c r="AN120" s="931"/>
      <c r="AO120" s="931"/>
      <c r="AP120" s="931"/>
      <c r="AQ120" s="931"/>
      <c r="AR120" s="931"/>
      <c r="AS120" s="931"/>
      <c r="AT120" s="931"/>
      <c r="AU120" s="931"/>
      <c r="AV120" s="931"/>
      <c r="AW120" s="931"/>
      <c r="AX120" s="931"/>
      <c r="AY120" s="931"/>
    </row>
    <row r="121" spans="1:51">
      <c r="A121" s="931"/>
      <c r="B121" s="931"/>
      <c r="C121" s="931"/>
      <c r="D121" s="931"/>
      <c r="E121" s="931"/>
      <c r="F121" s="931"/>
      <c r="G121" s="931"/>
      <c r="H121" s="931"/>
      <c r="I121" s="931"/>
      <c r="J121" s="931"/>
      <c r="K121" s="931"/>
      <c r="L121" s="931"/>
      <c r="M121" s="931"/>
      <c r="N121" s="931"/>
      <c r="O121" s="931"/>
      <c r="P121" s="931"/>
      <c r="Q121" s="931"/>
      <c r="R121" s="931"/>
      <c r="S121" s="931"/>
      <c r="T121" s="931"/>
      <c r="U121" s="931"/>
      <c r="V121" s="931"/>
      <c r="W121" s="931"/>
      <c r="X121" s="931"/>
      <c r="Y121" s="931"/>
      <c r="Z121" s="931"/>
      <c r="AA121" s="931"/>
      <c r="AB121" s="931"/>
      <c r="AC121" s="931"/>
      <c r="AD121" s="931"/>
      <c r="AE121" s="931"/>
      <c r="AF121" s="931"/>
      <c r="AG121" s="931"/>
      <c r="AH121" s="931"/>
      <c r="AI121" s="931"/>
      <c r="AJ121" s="931"/>
      <c r="AK121" s="931"/>
      <c r="AL121" s="931"/>
      <c r="AM121" s="931"/>
      <c r="AN121" s="931"/>
      <c r="AO121" s="931"/>
      <c r="AP121" s="931"/>
      <c r="AQ121" s="931"/>
      <c r="AR121" s="931"/>
      <c r="AS121" s="931"/>
      <c r="AT121" s="931"/>
      <c r="AU121" s="931"/>
      <c r="AV121" s="931"/>
      <c r="AW121" s="931"/>
      <c r="AX121" s="931"/>
      <c r="AY121" s="931"/>
    </row>
    <row r="122" spans="1:51">
      <c r="A122" s="931"/>
      <c r="B122" s="931"/>
      <c r="C122" s="931"/>
      <c r="D122" s="931"/>
      <c r="E122" s="931"/>
      <c r="F122" s="931"/>
      <c r="G122" s="931"/>
      <c r="H122" s="931"/>
      <c r="I122" s="931"/>
      <c r="J122" s="931"/>
      <c r="K122" s="931"/>
      <c r="L122" s="931"/>
      <c r="M122" s="931"/>
      <c r="N122" s="931"/>
      <c r="O122" s="931"/>
      <c r="P122" s="931"/>
      <c r="Q122" s="931"/>
      <c r="R122" s="931"/>
      <c r="S122" s="931"/>
      <c r="T122" s="931"/>
      <c r="U122" s="931"/>
      <c r="V122" s="931"/>
      <c r="W122" s="931"/>
      <c r="X122" s="931"/>
      <c r="Y122" s="931"/>
      <c r="Z122" s="931"/>
      <c r="AA122" s="931"/>
      <c r="AB122" s="931"/>
      <c r="AC122" s="931"/>
      <c r="AD122" s="931"/>
      <c r="AE122" s="931"/>
      <c r="AF122" s="931"/>
      <c r="AG122" s="931"/>
      <c r="AH122" s="931"/>
      <c r="AI122" s="931"/>
      <c r="AJ122" s="931"/>
      <c r="AK122" s="931"/>
      <c r="AL122" s="931"/>
      <c r="AM122" s="931"/>
      <c r="AN122" s="931"/>
      <c r="AO122" s="931"/>
      <c r="AP122" s="931"/>
      <c r="AQ122" s="931"/>
      <c r="AR122" s="931"/>
      <c r="AS122" s="931"/>
      <c r="AT122" s="931"/>
      <c r="AU122" s="931"/>
      <c r="AV122" s="931"/>
      <c r="AW122" s="931"/>
      <c r="AX122" s="931"/>
      <c r="AY122" s="931"/>
    </row>
    <row r="123" spans="1:51">
      <c r="A123" s="931"/>
      <c r="B123" s="931"/>
      <c r="C123" s="931"/>
      <c r="D123" s="931"/>
      <c r="E123" s="931"/>
      <c r="F123" s="931"/>
      <c r="G123" s="931"/>
      <c r="H123" s="931"/>
      <c r="I123" s="931"/>
      <c r="J123" s="931"/>
      <c r="K123" s="931"/>
      <c r="L123" s="931"/>
      <c r="M123" s="931"/>
      <c r="N123" s="931"/>
      <c r="O123" s="931"/>
      <c r="P123" s="931"/>
      <c r="Q123" s="931"/>
      <c r="R123" s="931"/>
      <c r="S123" s="931"/>
      <c r="T123" s="931"/>
      <c r="U123" s="931"/>
      <c r="V123" s="931"/>
      <c r="W123" s="931"/>
      <c r="X123" s="931"/>
      <c r="Y123" s="931"/>
      <c r="Z123" s="931"/>
      <c r="AA123" s="931"/>
      <c r="AB123" s="931"/>
      <c r="AC123" s="931"/>
      <c r="AD123" s="931"/>
      <c r="AE123" s="931"/>
      <c r="AF123" s="931"/>
      <c r="AG123" s="931"/>
      <c r="AH123" s="931"/>
      <c r="AI123" s="931"/>
      <c r="AJ123" s="931"/>
      <c r="AK123" s="931"/>
      <c r="AL123" s="931"/>
      <c r="AM123" s="931"/>
      <c r="AN123" s="931"/>
      <c r="AO123" s="931"/>
      <c r="AP123" s="931"/>
      <c r="AQ123" s="931"/>
      <c r="AR123" s="931"/>
      <c r="AS123" s="931"/>
      <c r="AT123" s="931"/>
      <c r="AU123" s="931"/>
      <c r="AV123" s="931"/>
      <c r="AW123" s="931"/>
      <c r="AX123" s="931"/>
      <c r="AY123" s="931"/>
    </row>
    <row r="124" spans="1:51">
      <c r="A124" s="931"/>
      <c r="B124" s="931"/>
      <c r="C124" s="931"/>
      <c r="D124" s="931"/>
      <c r="E124" s="931"/>
      <c r="F124" s="931"/>
      <c r="G124" s="931"/>
      <c r="H124" s="931"/>
      <c r="I124" s="931"/>
      <c r="J124" s="931"/>
      <c r="K124" s="931"/>
      <c r="L124" s="931"/>
      <c r="M124" s="931"/>
      <c r="N124" s="931"/>
      <c r="O124" s="931"/>
      <c r="P124" s="931"/>
      <c r="Q124" s="931"/>
      <c r="R124" s="931"/>
      <c r="S124" s="931"/>
      <c r="T124" s="931"/>
      <c r="U124" s="931"/>
      <c r="V124" s="931"/>
      <c r="W124" s="931"/>
      <c r="X124" s="931"/>
      <c r="Y124" s="931"/>
      <c r="Z124" s="931"/>
      <c r="AA124" s="931"/>
      <c r="AB124" s="931"/>
      <c r="AC124" s="931"/>
      <c r="AD124" s="931"/>
      <c r="AE124" s="931"/>
      <c r="AF124" s="931"/>
      <c r="AG124" s="931"/>
      <c r="AH124" s="931"/>
      <c r="AI124" s="931"/>
      <c r="AJ124" s="931"/>
      <c r="AK124" s="931"/>
      <c r="AL124" s="931"/>
      <c r="AM124" s="931"/>
      <c r="AN124" s="931"/>
      <c r="AO124" s="931"/>
      <c r="AP124" s="931"/>
      <c r="AQ124" s="931"/>
      <c r="AR124" s="931"/>
      <c r="AS124" s="931"/>
      <c r="AT124" s="931"/>
      <c r="AU124" s="931"/>
      <c r="AV124" s="931"/>
      <c r="AW124" s="931"/>
      <c r="AX124" s="931"/>
      <c r="AY124" s="931"/>
    </row>
    <row r="125" spans="1:51">
      <c r="A125" s="931"/>
      <c r="B125" s="931"/>
      <c r="C125" s="931"/>
      <c r="D125" s="931"/>
      <c r="E125" s="931"/>
      <c r="F125" s="931"/>
      <c r="G125" s="931"/>
      <c r="H125" s="931"/>
      <c r="I125" s="931"/>
      <c r="J125" s="931"/>
      <c r="K125" s="931"/>
      <c r="L125" s="931"/>
      <c r="M125" s="931"/>
      <c r="N125" s="931"/>
      <c r="O125" s="931"/>
      <c r="P125" s="931"/>
      <c r="Q125" s="931"/>
      <c r="R125" s="931"/>
      <c r="S125" s="931"/>
      <c r="T125" s="931"/>
      <c r="U125" s="931"/>
      <c r="V125" s="931"/>
      <c r="W125" s="931"/>
      <c r="X125" s="931"/>
      <c r="Y125" s="931"/>
      <c r="Z125" s="931"/>
      <c r="AA125" s="931"/>
      <c r="AB125" s="931"/>
      <c r="AC125" s="931"/>
      <c r="AD125" s="931"/>
      <c r="AE125" s="931"/>
      <c r="AF125" s="931"/>
      <c r="AG125" s="931"/>
      <c r="AH125" s="931"/>
      <c r="AI125" s="931"/>
      <c r="AJ125" s="931"/>
      <c r="AK125" s="931"/>
      <c r="AL125" s="931"/>
      <c r="AM125" s="931"/>
      <c r="AN125" s="931"/>
      <c r="AO125" s="931"/>
      <c r="AP125" s="931"/>
      <c r="AQ125" s="931"/>
      <c r="AR125" s="931"/>
      <c r="AS125" s="931"/>
      <c r="AT125" s="931"/>
      <c r="AU125" s="931"/>
      <c r="AV125" s="931"/>
      <c r="AW125" s="931"/>
      <c r="AX125" s="931"/>
      <c r="AY125" s="931"/>
    </row>
    <row r="126" spans="1:51">
      <c r="A126" s="931"/>
      <c r="B126" s="931"/>
      <c r="C126" s="931"/>
      <c r="D126" s="931"/>
      <c r="E126" s="931"/>
      <c r="F126" s="931"/>
      <c r="G126" s="931"/>
      <c r="H126" s="931"/>
      <c r="I126" s="931"/>
      <c r="J126" s="931"/>
      <c r="K126" s="931"/>
      <c r="L126" s="931"/>
      <c r="M126" s="931"/>
      <c r="N126" s="931"/>
      <c r="O126" s="931"/>
      <c r="P126" s="931"/>
      <c r="Q126" s="931"/>
      <c r="R126" s="931"/>
      <c r="S126" s="931"/>
      <c r="T126" s="931"/>
      <c r="U126" s="931"/>
      <c r="V126" s="931"/>
      <c r="W126" s="931"/>
      <c r="X126" s="931"/>
      <c r="Y126" s="931"/>
      <c r="Z126" s="931"/>
      <c r="AA126" s="931"/>
      <c r="AB126" s="931"/>
      <c r="AC126" s="931"/>
      <c r="AD126" s="931"/>
      <c r="AE126" s="931"/>
      <c r="AF126" s="931"/>
      <c r="AG126" s="931"/>
      <c r="AH126" s="931"/>
      <c r="AI126" s="931"/>
      <c r="AJ126" s="931"/>
      <c r="AK126" s="931"/>
      <c r="AL126" s="931"/>
      <c r="AM126" s="931"/>
      <c r="AN126" s="931"/>
      <c r="AO126" s="931"/>
      <c r="AP126" s="931"/>
      <c r="AQ126" s="931"/>
      <c r="AR126" s="931"/>
      <c r="AS126" s="931"/>
      <c r="AT126" s="931"/>
      <c r="AU126" s="931"/>
      <c r="AV126" s="931"/>
      <c r="AW126" s="931"/>
      <c r="AX126" s="931"/>
      <c r="AY126" s="931"/>
    </row>
    <row r="127" spans="1:51">
      <c r="A127" s="931"/>
      <c r="B127" s="931"/>
      <c r="C127" s="931"/>
      <c r="D127" s="931"/>
      <c r="E127" s="931"/>
      <c r="F127" s="931"/>
      <c r="G127" s="931"/>
      <c r="H127" s="931"/>
      <c r="I127" s="931"/>
      <c r="J127" s="931"/>
      <c r="K127" s="931"/>
      <c r="L127" s="931"/>
      <c r="M127" s="931"/>
      <c r="N127" s="931"/>
      <c r="O127" s="931"/>
      <c r="P127" s="931"/>
      <c r="Q127" s="931"/>
      <c r="R127" s="931"/>
      <c r="S127" s="931"/>
      <c r="T127" s="931"/>
      <c r="U127" s="931"/>
      <c r="V127" s="931"/>
      <c r="W127" s="931"/>
      <c r="X127" s="931"/>
      <c r="Y127" s="931"/>
      <c r="Z127" s="931"/>
      <c r="AA127" s="931"/>
      <c r="AB127" s="931"/>
      <c r="AC127" s="931"/>
      <c r="AD127" s="931"/>
      <c r="AE127" s="931"/>
      <c r="AF127" s="931"/>
      <c r="AG127" s="931"/>
      <c r="AH127" s="931"/>
      <c r="AI127" s="931"/>
      <c r="AJ127" s="931"/>
      <c r="AK127" s="931"/>
      <c r="AL127" s="931"/>
      <c r="AM127" s="931"/>
      <c r="AN127" s="931"/>
      <c r="AO127" s="931"/>
      <c r="AP127" s="931"/>
      <c r="AQ127" s="931"/>
      <c r="AR127" s="931"/>
      <c r="AS127" s="931"/>
      <c r="AT127" s="931"/>
      <c r="AU127" s="931"/>
      <c r="AV127" s="931"/>
      <c r="AW127" s="931"/>
      <c r="AX127" s="931"/>
      <c r="AY127" s="931"/>
    </row>
    <row r="128" spans="1:51">
      <c r="A128" s="931"/>
      <c r="B128" s="931"/>
      <c r="C128" s="931"/>
      <c r="D128" s="931"/>
      <c r="E128" s="931"/>
      <c r="F128" s="931"/>
      <c r="G128" s="931"/>
      <c r="H128" s="931"/>
      <c r="I128" s="931"/>
      <c r="J128" s="931"/>
      <c r="K128" s="931"/>
      <c r="L128" s="931"/>
      <c r="M128" s="931"/>
      <c r="N128" s="931"/>
      <c r="O128" s="931"/>
      <c r="P128" s="931"/>
      <c r="Q128" s="931"/>
      <c r="R128" s="931"/>
      <c r="S128" s="931"/>
      <c r="T128" s="931"/>
      <c r="U128" s="931"/>
      <c r="V128" s="931"/>
      <c r="W128" s="931"/>
      <c r="X128" s="931"/>
      <c r="Y128" s="931"/>
      <c r="Z128" s="931"/>
      <c r="AA128" s="931"/>
      <c r="AB128" s="931"/>
      <c r="AC128" s="931"/>
      <c r="AD128" s="931"/>
      <c r="AE128" s="931"/>
      <c r="AF128" s="931"/>
      <c r="AG128" s="931"/>
      <c r="AH128" s="931"/>
      <c r="AI128" s="931"/>
      <c r="AJ128" s="931"/>
      <c r="AK128" s="931"/>
      <c r="AL128" s="931"/>
      <c r="AM128" s="931"/>
      <c r="AN128" s="931"/>
      <c r="AO128" s="931"/>
      <c r="AP128" s="931"/>
      <c r="AQ128" s="931"/>
      <c r="AR128" s="931"/>
      <c r="AS128" s="931"/>
      <c r="AT128" s="931"/>
      <c r="AU128" s="931"/>
      <c r="AV128" s="931"/>
      <c r="AW128" s="931"/>
      <c r="AX128" s="931"/>
      <c r="AY128" s="931"/>
    </row>
    <row r="129" spans="1:51">
      <c r="A129" s="931"/>
      <c r="B129" s="931"/>
      <c r="C129" s="931"/>
      <c r="D129" s="931"/>
      <c r="E129" s="931"/>
      <c r="F129" s="931"/>
      <c r="G129" s="931"/>
      <c r="H129" s="931"/>
      <c r="I129" s="931"/>
      <c r="J129" s="931"/>
      <c r="K129" s="931"/>
      <c r="L129" s="931"/>
      <c r="M129" s="931"/>
      <c r="N129" s="931"/>
      <c r="O129" s="931"/>
      <c r="P129" s="931"/>
      <c r="Q129" s="931"/>
      <c r="R129" s="931"/>
      <c r="S129" s="931"/>
      <c r="T129" s="931"/>
      <c r="U129" s="931"/>
      <c r="V129" s="931"/>
      <c r="W129" s="931"/>
      <c r="X129" s="931"/>
      <c r="Y129" s="931"/>
      <c r="Z129" s="931"/>
      <c r="AA129" s="931"/>
      <c r="AB129" s="931"/>
      <c r="AC129" s="931"/>
      <c r="AD129" s="931"/>
      <c r="AE129" s="931"/>
      <c r="AF129" s="931"/>
      <c r="AG129" s="931"/>
      <c r="AH129" s="931"/>
      <c r="AI129" s="931"/>
      <c r="AJ129" s="931"/>
      <c r="AK129" s="931"/>
      <c r="AL129" s="931"/>
      <c r="AM129" s="931"/>
      <c r="AN129" s="931"/>
      <c r="AO129" s="931"/>
      <c r="AP129" s="931"/>
      <c r="AQ129" s="931"/>
      <c r="AR129" s="931"/>
      <c r="AS129" s="931"/>
      <c r="AT129" s="931"/>
      <c r="AU129" s="931"/>
      <c r="AV129" s="931"/>
      <c r="AW129" s="931"/>
      <c r="AX129" s="931"/>
      <c r="AY129" s="931"/>
    </row>
    <row r="130" spans="1:51">
      <c r="A130" s="931"/>
      <c r="B130" s="931"/>
      <c r="C130" s="931"/>
      <c r="D130" s="931"/>
      <c r="E130" s="931"/>
      <c r="F130" s="931"/>
      <c r="G130" s="931"/>
      <c r="H130" s="931"/>
      <c r="I130" s="931"/>
      <c r="J130" s="931"/>
      <c r="K130" s="931"/>
      <c r="L130" s="931"/>
      <c r="M130" s="931"/>
      <c r="N130" s="931"/>
      <c r="O130" s="931"/>
      <c r="P130" s="931"/>
      <c r="Q130" s="931"/>
      <c r="R130" s="931"/>
      <c r="S130" s="931"/>
      <c r="T130" s="931"/>
      <c r="U130" s="931"/>
      <c r="V130" s="931"/>
      <c r="W130" s="931"/>
      <c r="X130" s="931"/>
      <c r="Y130" s="931"/>
      <c r="Z130" s="931"/>
      <c r="AA130" s="931"/>
      <c r="AB130" s="931"/>
      <c r="AC130" s="931"/>
      <c r="AD130" s="931"/>
      <c r="AE130" s="931"/>
      <c r="AF130" s="931"/>
      <c r="AG130" s="931"/>
      <c r="AH130" s="931"/>
      <c r="AI130" s="931"/>
      <c r="AJ130" s="931"/>
      <c r="AK130" s="931"/>
      <c r="AL130" s="931"/>
      <c r="AM130" s="931"/>
      <c r="AN130" s="931"/>
      <c r="AO130" s="931"/>
      <c r="AP130" s="931"/>
      <c r="AQ130" s="931"/>
      <c r="AR130" s="931"/>
      <c r="AS130" s="931"/>
      <c r="AT130" s="931"/>
      <c r="AU130" s="931"/>
      <c r="AV130" s="931"/>
      <c r="AW130" s="931"/>
      <c r="AX130" s="931"/>
      <c r="AY130" s="931"/>
    </row>
    <row r="131" spans="1:51">
      <c r="A131" s="931"/>
      <c r="B131" s="931"/>
      <c r="C131" s="931"/>
      <c r="D131" s="931"/>
      <c r="E131" s="931"/>
      <c r="F131" s="931"/>
      <c r="G131" s="931"/>
      <c r="H131" s="931"/>
      <c r="I131" s="931"/>
      <c r="J131" s="931"/>
      <c r="K131" s="931"/>
      <c r="L131" s="931"/>
      <c r="M131" s="931"/>
      <c r="N131" s="931"/>
      <c r="O131" s="931"/>
      <c r="P131" s="931"/>
      <c r="Q131" s="931"/>
      <c r="R131" s="931"/>
      <c r="S131" s="931"/>
      <c r="T131" s="931"/>
      <c r="U131" s="931"/>
      <c r="V131" s="931"/>
      <c r="W131" s="931"/>
      <c r="X131" s="931"/>
      <c r="Y131" s="931"/>
      <c r="Z131" s="931"/>
      <c r="AA131" s="931"/>
      <c r="AB131" s="931"/>
      <c r="AC131" s="931"/>
      <c r="AD131" s="931"/>
      <c r="AE131" s="931"/>
      <c r="AF131" s="931"/>
      <c r="AG131" s="931"/>
      <c r="AH131" s="931"/>
      <c r="AI131" s="931"/>
      <c r="AJ131" s="931"/>
      <c r="AK131" s="931"/>
      <c r="AL131" s="931"/>
      <c r="AM131" s="931"/>
      <c r="AN131" s="931"/>
      <c r="AO131" s="931"/>
      <c r="AP131" s="931"/>
      <c r="AQ131" s="931"/>
      <c r="AR131" s="931"/>
      <c r="AS131" s="931"/>
      <c r="AT131" s="931"/>
      <c r="AU131" s="931"/>
      <c r="AV131" s="931"/>
      <c r="AW131" s="931"/>
      <c r="AX131" s="931"/>
      <c r="AY131" s="931"/>
    </row>
    <row r="132" spans="1:51">
      <c r="A132" s="931"/>
      <c r="B132" s="931"/>
      <c r="C132" s="931"/>
      <c r="D132" s="931"/>
      <c r="E132" s="931"/>
      <c r="F132" s="931"/>
      <c r="G132" s="931"/>
      <c r="H132" s="931"/>
      <c r="I132" s="931"/>
      <c r="J132" s="931"/>
      <c r="K132" s="931"/>
      <c r="L132" s="931"/>
      <c r="M132" s="931"/>
      <c r="N132" s="931"/>
      <c r="O132" s="931"/>
      <c r="P132" s="931"/>
      <c r="Q132" s="931"/>
      <c r="R132" s="931"/>
      <c r="S132" s="931"/>
      <c r="T132" s="931"/>
      <c r="U132" s="931"/>
      <c r="V132" s="931"/>
      <c r="W132" s="931"/>
      <c r="X132" s="931"/>
      <c r="Y132" s="931"/>
      <c r="Z132" s="931"/>
      <c r="AA132" s="931"/>
      <c r="AB132" s="931"/>
      <c r="AC132" s="931"/>
      <c r="AD132" s="931"/>
      <c r="AE132" s="931"/>
      <c r="AF132" s="931"/>
      <c r="AG132" s="931"/>
      <c r="AH132" s="931"/>
      <c r="AI132" s="931"/>
      <c r="AJ132" s="931"/>
      <c r="AK132" s="931"/>
      <c r="AL132" s="931"/>
      <c r="AM132" s="931"/>
      <c r="AN132" s="931"/>
      <c r="AO132" s="931"/>
      <c r="AP132" s="931"/>
      <c r="AQ132" s="931"/>
      <c r="AR132" s="931"/>
      <c r="AS132" s="931"/>
      <c r="AT132" s="931"/>
      <c r="AU132" s="931"/>
      <c r="AV132" s="931"/>
      <c r="AW132" s="931"/>
      <c r="AX132" s="931"/>
      <c r="AY132" s="931"/>
    </row>
    <row r="133" spans="1:51">
      <c r="A133" s="931"/>
      <c r="B133" s="931"/>
      <c r="C133" s="931"/>
      <c r="D133" s="931"/>
      <c r="E133" s="931"/>
      <c r="F133" s="931"/>
      <c r="G133" s="931"/>
      <c r="H133" s="931"/>
      <c r="I133" s="931"/>
      <c r="J133" s="931"/>
      <c r="K133" s="931"/>
      <c r="L133" s="931"/>
      <c r="M133" s="931"/>
      <c r="N133" s="931"/>
      <c r="O133" s="931"/>
      <c r="P133" s="931"/>
      <c r="Q133" s="931"/>
      <c r="R133" s="931"/>
      <c r="S133" s="931"/>
      <c r="T133" s="931"/>
      <c r="U133" s="931"/>
      <c r="V133" s="931"/>
      <c r="W133" s="931"/>
      <c r="X133" s="931"/>
      <c r="Y133" s="931"/>
      <c r="Z133" s="931"/>
      <c r="AA133" s="931"/>
      <c r="AB133" s="931"/>
      <c r="AC133" s="931"/>
      <c r="AD133" s="931"/>
      <c r="AE133" s="931"/>
      <c r="AF133" s="931"/>
      <c r="AG133" s="931"/>
      <c r="AH133" s="931"/>
      <c r="AI133" s="931"/>
      <c r="AJ133" s="931"/>
      <c r="AK133" s="931"/>
      <c r="AL133" s="931"/>
      <c r="AM133" s="931"/>
      <c r="AN133" s="931"/>
      <c r="AO133" s="931"/>
      <c r="AP133" s="931"/>
      <c r="AQ133" s="931"/>
      <c r="AR133" s="931"/>
      <c r="AS133" s="931"/>
      <c r="AT133" s="931"/>
      <c r="AU133" s="931"/>
      <c r="AV133" s="931"/>
      <c r="AW133" s="931"/>
      <c r="AX133" s="931"/>
      <c r="AY133" s="931"/>
    </row>
    <row r="134" spans="1:51">
      <c r="A134" s="931"/>
      <c r="B134" s="931"/>
      <c r="C134" s="931"/>
      <c r="D134" s="931"/>
      <c r="E134" s="931"/>
      <c r="F134" s="931"/>
      <c r="G134" s="931"/>
      <c r="H134" s="931"/>
      <c r="I134" s="931"/>
      <c r="J134" s="931"/>
      <c r="K134" s="931"/>
      <c r="L134" s="931"/>
      <c r="M134" s="931"/>
      <c r="N134" s="931"/>
      <c r="O134" s="931"/>
      <c r="P134" s="931"/>
      <c r="Q134" s="931"/>
      <c r="R134" s="931"/>
      <c r="S134" s="931"/>
      <c r="T134" s="931"/>
      <c r="U134" s="931"/>
      <c r="V134" s="931"/>
      <c r="W134" s="931"/>
      <c r="X134" s="931"/>
      <c r="Y134" s="931"/>
      <c r="Z134" s="931"/>
      <c r="AA134" s="931"/>
      <c r="AB134" s="931"/>
      <c r="AC134" s="931"/>
      <c r="AD134" s="931"/>
      <c r="AE134" s="931"/>
      <c r="AF134" s="931"/>
      <c r="AG134" s="931"/>
      <c r="AH134" s="931"/>
      <c r="AI134" s="931"/>
      <c r="AJ134" s="931"/>
      <c r="AK134" s="931"/>
      <c r="AL134" s="931"/>
      <c r="AM134" s="931"/>
      <c r="AN134" s="931"/>
      <c r="AO134" s="931"/>
      <c r="AP134" s="931"/>
      <c r="AQ134" s="931"/>
      <c r="AR134" s="931"/>
      <c r="AS134" s="931"/>
      <c r="AT134" s="931"/>
      <c r="AU134" s="931"/>
      <c r="AV134" s="931"/>
      <c r="AW134" s="931"/>
      <c r="AX134" s="931"/>
      <c r="AY134" s="931"/>
    </row>
    <row r="135" spans="1:51">
      <c r="A135" s="931"/>
      <c r="B135" s="931"/>
      <c r="C135" s="931"/>
      <c r="D135" s="931"/>
      <c r="E135" s="931"/>
      <c r="F135" s="931"/>
      <c r="G135" s="931"/>
      <c r="H135" s="931"/>
      <c r="I135" s="931"/>
      <c r="J135" s="931"/>
      <c r="K135" s="931"/>
      <c r="L135" s="931"/>
      <c r="M135" s="931"/>
      <c r="N135" s="931"/>
      <c r="O135" s="931"/>
      <c r="P135" s="931"/>
      <c r="Q135" s="931"/>
      <c r="R135" s="931"/>
      <c r="S135" s="931"/>
      <c r="T135" s="931"/>
      <c r="U135" s="931"/>
      <c r="V135" s="931"/>
      <c r="W135" s="931"/>
      <c r="X135" s="931"/>
      <c r="Y135" s="931"/>
      <c r="Z135" s="931"/>
      <c r="AA135" s="931"/>
      <c r="AB135" s="931"/>
      <c r="AC135" s="931"/>
      <c r="AD135" s="931"/>
      <c r="AE135" s="931"/>
      <c r="AF135" s="931"/>
      <c r="AG135" s="931"/>
      <c r="AH135" s="931"/>
      <c r="AI135" s="931"/>
      <c r="AJ135" s="931"/>
      <c r="AK135" s="931"/>
      <c r="AL135" s="931"/>
      <c r="AM135" s="931"/>
      <c r="AN135" s="931"/>
      <c r="AO135" s="931"/>
      <c r="AP135" s="931"/>
      <c r="AQ135" s="931"/>
      <c r="AR135" s="931"/>
      <c r="AS135" s="931"/>
      <c r="AT135" s="931"/>
      <c r="AU135" s="931"/>
      <c r="AV135" s="931"/>
      <c r="AW135" s="931"/>
      <c r="AX135" s="931"/>
      <c r="AY135" s="931"/>
    </row>
    <row r="136" spans="1:51">
      <c r="A136" s="931"/>
      <c r="B136" s="931"/>
      <c r="C136" s="931"/>
      <c r="D136" s="931"/>
      <c r="E136" s="931"/>
      <c r="F136" s="931"/>
      <c r="G136" s="931"/>
      <c r="H136" s="931"/>
      <c r="I136" s="931"/>
      <c r="J136" s="931"/>
      <c r="K136" s="931"/>
      <c r="L136" s="931"/>
      <c r="M136" s="931"/>
      <c r="N136" s="931"/>
      <c r="O136" s="931"/>
      <c r="P136" s="931"/>
      <c r="Q136" s="931"/>
      <c r="R136" s="931"/>
      <c r="S136" s="931"/>
      <c r="T136" s="931"/>
      <c r="U136" s="931"/>
      <c r="V136" s="931"/>
      <c r="W136" s="931"/>
      <c r="X136" s="931"/>
      <c r="Y136" s="931"/>
      <c r="Z136" s="931"/>
      <c r="AA136" s="931"/>
      <c r="AB136" s="931"/>
      <c r="AC136" s="931"/>
      <c r="AD136" s="931"/>
      <c r="AE136" s="931"/>
      <c r="AF136" s="931"/>
      <c r="AG136" s="931"/>
      <c r="AH136" s="931"/>
      <c r="AI136" s="931"/>
      <c r="AJ136" s="931"/>
      <c r="AK136" s="931"/>
      <c r="AL136" s="931"/>
      <c r="AM136" s="931"/>
      <c r="AN136" s="931"/>
      <c r="AO136" s="931"/>
      <c r="AP136" s="931"/>
      <c r="AQ136" s="931"/>
      <c r="AR136" s="931"/>
      <c r="AS136" s="931"/>
      <c r="AT136" s="931"/>
      <c r="AU136" s="931"/>
      <c r="AV136" s="931"/>
      <c r="AW136" s="931"/>
      <c r="AX136" s="931"/>
      <c r="AY136" s="931"/>
    </row>
    <row r="137" spans="1:51">
      <c r="A137" s="931"/>
      <c r="B137" s="931"/>
      <c r="C137" s="931"/>
      <c r="D137" s="931"/>
      <c r="E137" s="931"/>
      <c r="F137" s="931"/>
      <c r="G137" s="931"/>
      <c r="H137" s="931"/>
      <c r="I137" s="931"/>
      <c r="J137" s="931"/>
      <c r="K137" s="931"/>
      <c r="L137" s="931"/>
      <c r="M137" s="931"/>
      <c r="N137" s="931"/>
      <c r="O137" s="931"/>
      <c r="P137" s="931"/>
      <c r="Q137" s="931"/>
      <c r="R137" s="931"/>
      <c r="S137" s="931"/>
      <c r="T137" s="931"/>
      <c r="U137" s="931"/>
      <c r="V137" s="931"/>
      <c r="W137" s="931"/>
      <c r="X137" s="931"/>
      <c r="Y137" s="931"/>
      <c r="Z137" s="931"/>
      <c r="AA137" s="931"/>
      <c r="AB137" s="931"/>
      <c r="AC137" s="931"/>
      <c r="AD137" s="931"/>
      <c r="AE137" s="931"/>
      <c r="AF137" s="931"/>
      <c r="AG137" s="931"/>
      <c r="AH137" s="931"/>
      <c r="AI137" s="931"/>
      <c r="AJ137" s="931"/>
      <c r="AK137" s="931"/>
      <c r="AL137" s="931"/>
      <c r="AM137" s="931"/>
      <c r="AN137" s="931"/>
      <c r="AO137" s="931"/>
      <c r="AP137" s="931"/>
      <c r="AQ137" s="931"/>
      <c r="AR137" s="931"/>
      <c r="AS137" s="931"/>
      <c r="AT137" s="931"/>
      <c r="AU137" s="931"/>
      <c r="AV137" s="931"/>
      <c r="AW137" s="931"/>
      <c r="AX137" s="931"/>
      <c r="AY137" s="931"/>
    </row>
    <row r="138" spans="1:51">
      <c r="A138" s="931"/>
      <c r="B138" s="931"/>
      <c r="C138" s="931"/>
      <c r="D138" s="931"/>
      <c r="E138" s="931"/>
      <c r="F138" s="931"/>
      <c r="G138" s="931"/>
      <c r="H138" s="931"/>
      <c r="I138" s="931"/>
      <c r="J138" s="931"/>
      <c r="K138" s="931"/>
      <c r="L138" s="931"/>
      <c r="M138" s="931"/>
      <c r="N138" s="931"/>
      <c r="O138" s="931"/>
      <c r="P138" s="931"/>
      <c r="Q138" s="931"/>
      <c r="R138" s="931"/>
      <c r="S138" s="931"/>
      <c r="T138" s="931"/>
      <c r="U138" s="931"/>
      <c r="V138" s="931"/>
      <c r="W138" s="931"/>
      <c r="X138" s="931"/>
      <c r="Y138" s="931"/>
      <c r="Z138" s="931"/>
      <c r="AA138" s="931"/>
      <c r="AB138" s="931"/>
      <c r="AC138" s="931"/>
      <c r="AD138" s="931"/>
      <c r="AE138" s="931"/>
      <c r="AF138" s="931"/>
      <c r="AG138" s="931"/>
      <c r="AH138" s="931"/>
      <c r="AI138" s="931"/>
      <c r="AJ138" s="931"/>
      <c r="AK138" s="931"/>
      <c r="AL138" s="931"/>
      <c r="AM138" s="931"/>
      <c r="AN138" s="931"/>
      <c r="AO138" s="931"/>
      <c r="AP138" s="931"/>
      <c r="AQ138" s="931"/>
      <c r="AR138" s="931"/>
      <c r="AS138" s="931"/>
      <c r="AT138" s="931"/>
      <c r="AU138" s="931"/>
      <c r="AV138" s="931"/>
      <c r="AW138" s="931"/>
      <c r="AX138" s="931"/>
      <c r="AY138" s="931"/>
    </row>
    <row r="139" spans="1:51">
      <c r="A139" s="931"/>
      <c r="B139" s="931"/>
      <c r="C139" s="931"/>
      <c r="D139" s="931"/>
      <c r="E139" s="931"/>
      <c r="F139" s="931"/>
      <c r="G139" s="931"/>
      <c r="H139" s="931"/>
      <c r="I139" s="931"/>
      <c r="J139" s="931"/>
      <c r="K139" s="931"/>
      <c r="L139" s="931"/>
      <c r="M139" s="931"/>
      <c r="N139" s="931"/>
      <c r="O139" s="931"/>
      <c r="P139" s="931"/>
      <c r="Q139" s="931"/>
      <c r="R139" s="931"/>
      <c r="S139" s="931"/>
      <c r="T139" s="931"/>
      <c r="U139" s="931"/>
      <c r="V139" s="931"/>
      <c r="W139" s="931"/>
      <c r="X139" s="931"/>
      <c r="Y139" s="931"/>
      <c r="Z139" s="931"/>
      <c r="AA139" s="931"/>
      <c r="AB139" s="931"/>
      <c r="AC139" s="931"/>
      <c r="AD139" s="931"/>
      <c r="AE139" s="931"/>
      <c r="AF139" s="931"/>
      <c r="AG139" s="931"/>
      <c r="AH139" s="931"/>
      <c r="AI139" s="931"/>
      <c r="AJ139" s="931"/>
      <c r="AK139" s="931"/>
      <c r="AL139" s="931"/>
      <c r="AM139" s="931"/>
      <c r="AN139" s="931"/>
      <c r="AO139" s="931"/>
      <c r="AP139" s="931"/>
      <c r="AQ139" s="931"/>
      <c r="AR139" s="931"/>
      <c r="AS139" s="931"/>
      <c r="AT139" s="931"/>
      <c r="AU139" s="931"/>
      <c r="AV139" s="931"/>
      <c r="AW139" s="931"/>
      <c r="AX139" s="931"/>
      <c r="AY139" s="931"/>
    </row>
  </sheetData>
  <protectedRanges>
    <protectedRange algorithmName="SHA-512" hashValue="ueBqWFmKU/1h7KqqpHPK/SHWENsLN7bmBnKYCUliiE4SURCoct/0UrfgVxQwXPK+wKkzfAx31nXy5SbjxBbwlQ==" saltValue="VegdT7ygGTzRFlSU01mFXQ==" spinCount="100000" sqref="A7:O38" name="Rango2_1"/>
  </protectedRanges>
  <mergeCells count="32">
    <mergeCell ref="A1:N1"/>
    <mergeCell ref="A3:D3"/>
    <mergeCell ref="F3:O3"/>
    <mergeCell ref="F4:G4"/>
    <mergeCell ref="H4:I4"/>
    <mergeCell ref="J4:K4"/>
    <mergeCell ref="L4:M4"/>
    <mergeCell ref="N4:O4"/>
    <mergeCell ref="A5:B5"/>
    <mergeCell ref="A39:F39"/>
    <mergeCell ref="A8:A10"/>
    <mergeCell ref="A12:A14"/>
    <mergeCell ref="A16:A18"/>
    <mergeCell ref="A20:A22"/>
    <mergeCell ref="A24:A26"/>
    <mergeCell ref="A28:A30"/>
    <mergeCell ref="A32:A34"/>
    <mergeCell ref="A36:A38"/>
    <mergeCell ref="C4:C6"/>
    <mergeCell ref="D4:D6"/>
    <mergeCell ref="E4:E6"/>
    <mergeCell ref="F5:F6"/>
    <mergeCell ref="G5:G6"/>
    <mergeCell ref="H5:H6"/>
    <mergeCell ref="I5:I6"/>
    <mergeCell ref="J5:J6"/>
    <mergeCell ref="K5:K6"/>
    <mergeCell ref="L5:L6"/>
    <mergeCell ref="M5:M6"/>
    <mergeCell ref="N5:N6"/>
    <mergeCell ref="O5:O6"/>
    <mergeCell ref="P7:R10"/>
  </mergeCells>
  <pageMargins left="0.7" right="0.7" top="0.75" bottom="0.75" header="0.3" footer="0.3"/>
  <pageSetup paperSize="1" orientation="portrait"/>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pageSetUpPr fitToPage="1"/>
  </sheetPr>
  <dimension ref="A2:AO88"/>
  <sheetViews>
    <sheetView zoomScale="70" zoomScaleNormal="70" zoomScaleSheetLayoutView="85" workbookViewId="0">
      <selection activeCell="A27" sqref="A27:Q27"/>
    </sheetView>
  </sheetViews>
  <sheetFormatPr defaultColWidth="11.4285714285714" defaultRowHeight="13.5"/>
  <cols>
    <col min="1" max="1" width="50.4285714285714" style="60" customWidth="1"/>
    <col min="2" max="2" width="17.8571428571429" style="1063" customWidth="1"/>
    <col min="3" max="3" width="51" style="60" customWidth="1"/>
    <col min="4" max="4" width="67.1428571428571" style="60" customWidth="1"/>
    <col min="5" max="5" width="9.28571428571429" style="60" customWidth="1"/>
    <col min="6" max="6" width="13.8571428571429" style="60" customWidth="1"/>
    <col min="7" max="7" width="13.5714285714286" style="60" customWidth="1"/>
    <col min="8" max="8" width="14" style="60" customWidth="1"/>
    <col min="9" max="9" width="13" style="60" customWidth="1"/>
    <col min="10" max="10" width="13.5714285714286" style="60" customWidth="1"/>
    <col min="11" max="11" width="12.2857142857143" style="60" customWidth="1"/>
    <col min="12" max="12" width="13.2857142857143" style="60" customWidth="1"/>
    <col min="13" max="13" width="12.2857142857143" style="60" customWidth="1"/>
    <col min="14" max="14" width="14" style="60" customWidth="1"/>
    <col min="15" max="15" width="12.4285714285714" style="60" customWidth="1"/>
    <col min="16" max="16" width="12.5714285714286" style="60" customWidth="1"/>
    <col min="17" max="17" width="11.8571428571429" style="60" customWidth="1"/>
    <col min="18" max="18" width="13.2857142857143" style="60" customWidth="1"/>
    <col min="19" max="19" width="12.4285714285714" style="65" customWidth="1"/>
    <col min="20" max="20" width="11.4285714285714" style="65"/>
    <col min="21" max="16384" width="11.4285714285714" style="60"/>
  </cols>
  <sheetData>
    <row r="2" ht="35.25" customHeight="1" spans="1:41">
      <c r="A2" s="324" t="s">
        <v>1553</v>
      </c>
      <c r="B2" s="325"/>
      <c r="C2" s="325"/>
      <c r="D2" s="325"/>
      <c r="E2" s="325"/>
      <c r="F2" s="325"/>
      <c r="G2" s="325"/>
      <c r="H2" s="325"/>
      <c r="I2" s="325"/>
      <c r="J2" s="325"/>
      <c r="K2" s="325"/>
      <c r="L2" s="325"/>
      <c r="M2" s="325"/>
      <c r="N2" s="325"/>
      <c r="O2" s="325"/>
      <c r="P2" s="325"/>
      <c r="Q2" s="1101" t="s">
        <v>1502</v>
      </c>
      <c r="R2" s="1102"/>
      <c r="S2" s="1039"/>
      <c r="U2" s="65"/>
      <c r="V2" s="65"/>
      <c r="W2" s="65"/>
      <c r="X2" s="65"/>
      <c r="Y2" s="65"/>
      <c r="Z2" s="65"/>
      <c r="AA2" s="65"/>
      <c r="AB2" s="65"/>
      <c r="AC2" s="65"/>
      <c r="AD2" s="65"/>
      <c r="AE2" s="65"/>
      <c r="AF2" s="65"/>
      <c r="AG2" s="65"/>
      <c r="AH2" s="65"/>
      <c r="AI2" s="65"/>
      <c r="AJ2" s="65"/>
      <c r="AK2" s="65"/>
      <c r="AL2" s="65"/>
      <c r="AM2" s="65"/>
      <c r="AN2" s="65"/>
      <c r="AO2" s="65"/>
    </row>
    <row r="3" ht="21" spans="1:41">
      <c r="A3" s="298"/>
      <c r="B3" s="1064"/>
      <c r="C3" s="1065"/>
      <c r="D3" s="1065"/>
      <c r="E3" s="1065"/>
      <c r="F3" s="1065"/>
      <c r="G3" s="1065"/>
      <c r="H3" s="1065"/>
      <c r="I3" s="1065"/>
      <c r="J3" s="1065"/>
      <c r="K3" s="1065"/>
      <c r="L3" s="1065"/>
      <c r="M3" s="1065"/>
      <c r="N3" s="1065"/>
      <c r="O3" s="1065"/>
      <c r="P3" s="1064"/>
      <c r="Q3" s="1103"/>
      <c r="R3" s="339"/>
      <c r="S3" s="339"/>
      <c r="T3" s="339"/>
      <c r="U3" s="339"/>
      <c r="V3" s="339"/>
      <c r="W3" s="339"/>
      <c r="X3" s="65"/>
      <c r="Y3" s="65"/>
      <c r="Z3" s="65"/>
      <c r="AA3" s="65"/>
      <c r="AB3" s="65"/>
      <c r="AC3" s="65"/>
      <c r="AD3" s="65"/>
      <c r="AE3" s="65"/>
      <c r="AF3" s="65"/>
      <c r="AG3" s="65"/>
      <c r="AH3" s="65"/>
      <c r="AI3" s="65"/>
      <c r="AJ3" s="65"/>
      <c r="AK3" s="65"/>
      <c r="AL3" s="65"/>
      <c r="AM3" s="65"/>
      <c r="AN3" s="65"/>
      <c r="AO3" s="65"/>
    </row>
    <row r="4" ht="15.75" spans="1:41">
      <c r="A4" s="300" t="s">
        <v>1554</v>
      </c>
      <c r="B4" s="301" t="s">
        <v>1555</v>
      </c>
      <c r="C4" s="327" t="s">
        <v>1556</v>
      </c>
      <c r="D4" s="301" t="s">
        <v>1557</v>
      </c>
      <c r="E4" s="302"/>
      <c r="F4" s="302"/>
      <c r="G4" s="302"/>
      <c r="H4" s="302"/>
      <c r="I4" s="302"/>
      <c r="J4" s="302"/>
      <c r="K4" s="302"/>
      <c r="L4" s="302"/>
      <c r="M4" s="302"/>
      <c r="N4" s="302"/>
      <c r="O4" s="302"/>
      <c r="P4" s="302"/>
      <c r="Q4" s="302"/>
      <c r="R4" s="304" t="s">
        <v>1558</v>
      </c>
      <c r="S4" s="342"/>
      <c r="U4" s="65"/>
      <c r="V4" s="65"/>
      <c r="W4" s="65"/>
      <c r="X4" s="65"/>
      <c r="Y4" s="65"/>
      <c r="Z4" s="65"/>
      <c r="AA4" s="65"/>
      <c r="AB4" s="65"/>
      <c r="AC4" s="65"/>
      <c r="AD4" s="65"/>
      <c r="AE4" s="65"/>
      <c r="AF4" s="65"/>
      <c r="AG4" s="65"/>
      <c r="AH4" s="65"/>
      <c r="AI4" s="65"/>
      <c r="AJ4" s="65"/>
      <c r="AK4" s="65"/>
      <c r="AL4" s="65"/>
      <c r="AM4" s="65"/>
      <c r="AN4" s="65"/>
      <c r="AO4" s="65"/>
    </row>
    <row r="5" ht="30.75" customHeight="1" spans="1:41">
      <c r="A5" s="300"/>
      <c r="B5" s="301"/>
      <c r="C5" s="1026"/>
      <c r="D5" s="303" t="s">
        <v>1559</v>
      </c>
      <c r="E5" s="304" t="s">
        <v>1560</v>
      </c>
      <c r="F5" s="305"/>
      <c r="G5" s="73"/>
      <c r="H5" s="304">
        <v>2025</v>
      </c>
      <c r="I5" s="305"/>
      <c r="J5" s="304">
        <v>2026</v>
      </c>
      <c r="K5" s="305"/>
      <c r="L5" s="304">
        <v>2027</v>
      </c>
      <c r="M5" s="305"/>
      <c r="N5" s="304">
        <v>2028</v>
      </c>
      <c r="O5" s="305"/>
      <c r="P5" s="304">
        <v>2029</v>
      </c>
      <c r="Q5" s="305"/>
      <c r="R5" s="328" t="s">
        <v>1561</v>
      </c>
      <c r="S5" s="1104"/>
      <c r="U5" s="65"/>
      <c r="V5" s="65"/>
      <c r="W5" s="65"/>
      <c r="X5" s="65"/>
      <c r="Y5" s="65"/>
      <c r="Z5" s="65"/>
      <c r="AA5" s="65"/>
      <c r="AB5" s="65"/>
      <c r="AC5" s="65"/>
      <c r="AD5" s="65"/>
      <c r="AE5" s="65"/>
      <c r="AF5" s="65"/>
      <c r="AG5" s="65"/>
      <c r="AH5" s="65"/>
      <c r="AI5" s="65"/>
      <c r="AJ5" s="65"/>
      <c r="AK5" s="65"/>
      <c r="AL5" s="65"/>
      <c r="AM5" s="65"/>
      <c r="AN5" s="65"/>
      <c r="AO5" s="65"/>
    </row>
    <row r="6" ht="34.5" customHeight="1" spans="1:41">
      <c r="A6" s="300"/>
      <c r="B6" s="301"/>
      <c r="C6" s="1026"/>
      <c r="D6" s="306"/>
      <c r="E6" s="307" t="s">
        <v>1562</v>
      </c>
      <c r="F6" s="308" t="s">
        <v>1563</v>
      </c>
      <c r="G6" s="309" t="s">
        <v>1564</v>
      </c>
      <c r="H6" s="307" t="s">
        <v>1565</v>
      </c>
      <c r="I6" s="343"/>
      <c r="J6" s="307" t="s">
        <v>1565</v>
      </c>
      <c r="K6" s="343"/>
      <c r="L6" s="307" t="s">
        <v>1565</v>
      </c>
      <c r="M6" s="343"/>
      <c r="N6" s="307" t="s">
        <v>1565</v>
      </c>
      <c r="O6" s="343"/>
      <c r="P6" s="307" t="s">
        <v>1565</v>
      </c>
      <c r="Q6" s="1080"/>
      <c r="R6" s="1105" t="s">
        <v>1566</v>
      </c>
      <c r="S6" s="1106" t="s">
        <v>1567</v>
      </c>
      <c r="U6" s="65"/>
      <c r="V6" s="65"/>
      <c r="W6" s="65"/>
      <c r="X6" s="65"/>
      <c r="Y6" s="65"/>
      <c r="Z6" s="65"/>
      <c r="AA6" s="65"/>
      <c r="AB6" s="65"/>
      <c r="AC6" s="65"/>
      <c r="AD6" s="65"/>
      <c r="AE6" s="65"/>
      <c r="AF6" s="65"/>
      <c r="AG6" s="65"/>
      <c r="AH6" s="65"/>
      <c r="AI6" s="65"/>
      <c r="AJ6" s="65"/>
      <c r="AK6" s="65"/>
      <c r="AL6" s="65"/>
      <c r="AM6" s="65"/>
      <c r="AN6" s="65"/>
      <c r="AO6" s="65"/>
    </row>
    <row r="7" ht="35.25" customHeight="1" spans="1:41">
      <c r="A7" s="300"/>
      <c r="B7" s="301"/>
      <c r="C7" s="1028"/>
      <c r="D7" s="310"/>
      <c r="E7" s="311"/>
      <c r="F7" s="312"/>
      <c r="G7" s="313"/>
      <c r="H7" s="314" t="s">
        <v>1563</v>
      </c>
      <c r="I7" s="346" t="s">
        <v>1564</v>
      </c>
      <c r="J7" s="314" t="s">
        <v>1563</v>
      </c>
      <c r="K7" s="346" t="s">
        <v>1564</v>
      </c>
      <c r="L7" s="314" t="s">
        <v>1563</v>
      </c>
      <c r="M7" s="346" t="s">
        <v>1564</v>
      </c>
      <c r="N7" s="314" t="s">
        <v>1563</v>
      </c>
      <c r="O7" s="346" t="s">
        <v>1564</v>
      </c>
      <c r="P7" s="314" t="s">
        <v>1563</v>
      </c>
      <c r="Q7" s="1107" t="s">
        <v>1564</v>
      </c>
      <c r="R7" s="314"/>
      <c r="S7" s="1108"/>
      <c r="U7" s="65"/>
      <c r="V7" s="65"/>
      <c r="W7" s="65"/>
      <c r="X7" s="65"/>
      <c r="Y7" s="65"/>
      <c r="Z7" s="65"/>
      <c r="AA7" s="65"/>
      <c r="AB7" s="65"/>
      <c r="AC7" s="65"/>
      <c r="AD7" s="65"/>
      <c r="AE7" s="65"/>
      <c r="AF7" s="65"/>
      <c r="AG7" s="65"/>
      <c r="AH7" s="65"/>
      <c r="AI7" s="65"/>
      <c r="AJ7" s="65"/>
      <c r="AK7" s="65"/>
      <c r="AL7" s="65"/>
      <c r="AM7" s="65"/>
      <c r="AN7" s="65"/>
      <c r="AO7" s="65"/>
    </row>
    <row r="8" s="986" customFormat="1" ht="110.25" customHeight="1" spans="1:41">
      <c r="A8" s="1066" t="s">
        <v>1568</v>
      </c>
      <c r="B8" s="1067" t="s">
        <v>1531</v>
      </c>
      <c r="C8" s="1068" t="s">
        <v>1569</v>
      </c>
      <c r="D8" s="1068" t="s">
        <v>1570</v>
      </c>
      <c r="E8" s="1067">
        <v>2019</v>
      </c>
      <c r="F8" s="1067">
        <v>12</v>
      </c>
      <c r="G8" s="1069">
        <v>1</v>
      </c>
      <c r="H8" s="1070">
        <f>+'[1]17 POM'!Q7</f>
        <v>12</v>
      </c>
      <c r="I8" s="1094">
        <f>(H8/12)</f>
        <v>1</v>
      </c>
      <c r="J8" s="1070">
        <f>+'[1]17 POM'!S7</f>
        <v>12</v>
      </c>
      <c r="K8" s="1094">
        <f t="shared" ref="K8" si="0">(J8/12)</f>
        <v>1</v>
      </c>
      <c r="L8" s="1070">
        <f>+'[1]17 POM'!U7</f>
        <v>12</v>
      </c>
      <c r="M8" s="1094">
        <f t="shared" ref="M8" si="1">(L8/12)</f>
        <v>1</v>
      </c>
      <c r="N8" s="1070">
        <f>+'[1]17 POM'!W7</f>
        <v>12</v>
      </c>
      <c r="O8" s="1094">
        <f t="shared" ref="O8" si="2">(N8/12)</f>
        <v>1</v>
      </c>
      <c r="P8" s="1070">
        <f>+'[1]17 POM'!Y7</f>
        <v>12</v>
      </c>
      <c r="Q8" s="1094">
        <f t="shared" ref="Q8" si="3">(P8/12)</f>
        <v>1</v>
      </c>
      <c r="R8" s="1109">
        <f>SUM(P8,N8,L8,J8,H8)</f>
        <v>60</v>
      </c>
      <c r="S8" s="1110">
        <v>1</v>
      </c>
      <c r="T8" s="1062"/>
      <c r="U8" s="1062"/>
      <c r="V8" s="1062"/>
      <c r="W8" s="1062"/>
      <c r="X8" s="1062"/>
      <c r="Y8" s="1062"/>
      <c r="Z8" s="1062"/>
      <c r="AA8" s="1062"/>
      <c r="AB8" s="1062"/>
      <c r="AC8" s="1062"/>
      <c r="AD8" s="1062"/>
      <c r="AE8" s="1062"/>
      <c r="AF8" s="1062"/>
      <c r="AG8" s="1062"/>
      <c r="AH8" s="1062"/>
      <c r="AI8" s="1062"/>
      <c r="AJ8" s="1062"/>
      <c r="AK8" s="1062"/>
      <c r="AL8" s="1062"/>
      <c r="AM8" s="1062"/>
      <c r="AN8" s="1062"/>
      <c r="AO8" s="1062"/>
    </row>
    <row r="9" s="986" customFormat="1" ht="190.5" customHeight="1" spans="1:41">
      <c r="A9" s="1071" t="s">
        <v>1571</v>
      </c>
      <c r="B9" s="1072" t="s">
        <v>1535</v>
      </c>
      <c r="C9" s="1073" t="s">
        <v>1572</v>
      </c>
      <c r="D9" s="1073" t="s">
        <v>1573</v>
      </c>
      <c r="E9" s="1074">
        <v>2024</v>
      </c>
      <c r="F9" s="1074">
        <v>0</v>
      </c>
      <c r="G9" s="1075">
        <v>0</v>
      </c>
      <c r="H9" s="1076">
        <v>263</v>
      </c>
      <c r="I9" s="1095">
        <f>+H9/293</f>
        <v>0.897610921501707</v>
      </c>
      <c r="J9" s="1074">
        <v>161</v>
      </c>
      <c r="K9" s="1096">
        <f>(J9/161)</f>
        <v>1</v>
      </c>
      <c r="L9" s="1074">
        <v>161</v>
      </c>
      <c r="M9" s="1096">
        <f>(L9/161)</f>
        <v>1</v>
      </c>
      <c r="N9" s="1074">
        <v>159</v>
      </c>
      <c r="O9" s="1096">
        <f>(N9/159)</f>
        <v>1</v>
      </c>
      <c r="P9" s="1074">
        <v>159</v>
      </c>
      <c r="Q9" s="1096">
        <f>(P9/159)</f>
        <v>1</v>
      </c>
      <c r="R9" s="1111">
        <f>SUM(P9,N9,L9,J9,H9)</f>
        <v>903</v>
      </c>
      <c r="S9" s="1112">
        <v>1</v>
      </c>
      <c r="T9" s="1062"/>
      <c r="U9" s="1062"/>
      <c r="V9" s="1062"/>
      <c r="W9" s="1062"/>
      <c r="X9" s="1062"/>
      <c r="Y9" s="1062"/>
      <c r="Z9" s="1062"/>
      <c r="AA9" s="1062"/>
      <c r="AB9" s="1062"/>
      <c r="AC9" s="1062"/>
      <c r="AD9" s="1062"/>
      <c r="AE9" s="1062"/>
      <c r="AF9" s="1062"/>
      <c r="AG9" s="1062"/>
      <c r="AH9" s="1062"/>
      <c r="AI9" s="1062"/>
      <c r="AJ9" s="1062"/>
      <c r="AK9" s="1062"/>
      <c r="AL9" s="1062"/>
      <c r="AM9" s="1062"/>
      <c r="AN9" s="1062"/>
      <c r="AO9" s="1062"/>
    </row>
    <row r="10" ht="39.95" customHeight="1" spans="1:41">
      <c r="A10" s="65"/>
      <c r="B10" s="1077"/>
      <c r="C10" s="65"/>
      <c r="D10" s="65"/>
      <c r="E10" s="65"/>
      <c r="F10" s="65"/>
      <c r="G10" s="65"/>
      <c r="H10" s="65"/>
      <c r="I10" s="65"/>
      <c r="J10" s="65"/>
      <c r="K10" s="65"/>
      <c r="L10" s="65"/>
      <c r="M10" s="65"/>
      <c r="N10" s="65"/>
      <c r="O10" s="65"/>
      <c r="P10" s="65"/>
      <c r="Q10" s="65"/>
      <c r="R10" s="65"/>
      <c r="U10" s="65"/>
      <c r="V10" s="65"/>
      <c r="W10" s="65"/>
      <c r="X10" s="65"/>
      <c r="Y10" s="65"/>
      <c r="Z10" s="65"/>
      <c r="AA10" s="65"/>
      <c r="AB10" s="65"/>
      <c r="AC10" s="65"/>
      <c r="AD10" s="65"/>
      <c r="AE10" s="65"/>
      <c r="AF10" s="65"/>
      <c r="AG10" s="65"/>
      <c r="AH10" s="65"/>
      <c r="AI10" s="65"/>
      <c r="AJ10" s="65"/>
      <c r="AK10" s="65"/>
      <c r="AL10" s="65"/>
      <c r="AM10" s="65"/>
      <c r="AN10" s="65"/>
      <c r="AO10" s="65"/>
    </row>
    <row r="11" ht="39.95" customHeight="1" spans="1:41">
      <c r="A11" s="65"/>
      <c r="B11" s="1077"/>
      <c r="C11" s="65"/>
      <c r="D11" s="65"/>
      <c r="E11" s="65"/>
      <c r="F11" s="65"/>
      <c r="G11" s="65"/>
      <c r="H11" s="65"/>
      <c r="I11" s="65"/>
      <c r="J11" s="65"/>
      <c r="K11" s="65"/>
      <c r="L11" s="65"/>
      <c r="M11" s="65"/>
      <c r="N11" s="65"/>
      <c r="O11" s="65"/>
      <c r="P11" s="65"/>
      <c r="Q11" s="65"/>
      <c r="R11" s="65"/>
      <c r="U11" s="65"/>
      <c r="V11" s="65"/>
      <c r="W11" s="65"/>
      <c r="X11" s="65"/>
      <c r="Y11" s="65"/>
      <c r="Z11" s="65"/>
      <c r="AA11" s="65"/>
      <c r="AB11" s="65"/>
      <c r="AC11" s="65"/>
      <c r="AD11" s="65"/>
      <c r="AE11" s="65"/>
      <c r="AF11" s="65"/>
      <c r="AG11" s="65"/>
      <c r="AH11" s="65"/>
      <c r="AI11" s="65"/>
      <c r="AJ11" s="65"/>
      <c r="AK11" s="65"/>
      <c r="AL11" s="65"/>
      <c r="AM11" s="65"/>
      <c r="AN11" s="65"/>
      <c r="AO11" s="65"/>
    </row>
    <row r="12" ht="39.95" customHeight="1" spans="1:41">
      <c r="A12" s="65"/>
      <c r="B12" s="1077"/>
      <c r="C12" s="65"/>
      <c r="D12" s="65"/>
      <c r="E12" s="65"/>
      <c r="F12" s="65"/>
      <c r="G12" s="65"/>
      <c r="H12" s="65"/>
      <c r="I12" s="65"/>
      <c r="J12" s="65"/>
      <c r="K12" s="65"/>
      <c r="L12" s="65"/>
      <c r="M12" s="65"/>
      <c r="N12" s="65"/>
      <c r="O12" s="65"/>
      <c r="P12" s="65"/>
      <c r="Q12" s="65"/>
      <c r="R12" s="65"/>
      <c r="U12" s="65"/>
      <c r="V12" s="65"/>
      <c r="W12" s="65"/>
      <c r="X12" s="65"/>
      <c r="Y12" s="65"/>
      <c r="Z12" s="65"/>
      <c r="AA12" s="65"/>
      <c r="AB12" s="65"/>
      <c r="AC12" s="65"/>
      <c r="AD12" s="65"/>
      <c r="AE12" s="65"/>
      <c r="AF12" s="65"/>
      <c r="AG12" s="65"/>
      <c r="AH12" s="65"/>
      <c r="AI12" s="65"/>
      <c r="AJ12" s="65"/>
      <c r="AK12" s="65"/>
      <c r="AL12" s="65"/>
      <c r="AM12" s="65"/>
      <c r="AN12" s="65"/>
      <c r="AO12" s="65"/>
    </row>
    <row r="13" ht="39.95" customHeight="1" spans="1:41">
      <c r="A13" s="65"/>
      <c r="B13" s="1077"/>
      <c r="C13" s="65"/>
      <c r="D13" s="65"/>
      <c r="E13" s="65"/>
      <c r="F13" s="65"/>
      <c r="G13" s="65"/>
      <c r="H13" s="65"/>
      <c r="I13" s="65"/>
      <c r="J13" s="65"/>
      <c r="K13" s="65"/>
      <c r="L13" s="65"/>
      <c r="M13" s="65"/>
      <c r="N13" s="65"/>
      <c r="O13" s="65"/>
      <c r="P13" s="65"/>
      <c r="Q13" s="65"/>
      <c r="R13" s="65"/>
      <c r="U13" s="65"/>
      <c r="V13" s="65"/>
      <c r="W13" s="65"/>
      <c r="X13" s="65"/>
      <c r="Y13" s="65"/>
      <c r="Z13" s="65"/>
      <c r="AA13" s="65"/>
      <c r="AB13" s="65"/>
      <c r="AC13" s="65"/>
      <c r="AD13" s="65"/>
      <c r="AE13" s="65"/>
      <c r="AF13" s="65"/>
      <c r="AG13" s="65"/>
      <c r="AH13" s="65"/>
      <c r="AI13" s="65"/>
      <c r="AJ13" s="65"/>
      <c r="AK13" s="65"/>
      <c r="AL13" s="65"/>
      <c r="AM13" s="65"/>
      <c r="AN13" s="65"/>
      <c r="AO13" s="65"/>
    </row>
    <row r="14" ht="39.95" customHeight="1" spans="1:41">
      <c r="A14" s="65"/>
      <c r="B14" s="1077"/>
      <c r="C14" s="65"/>
      <c r="D14" s="65"/>
      <c r="E14" s="65"/>
      <c r="F14" s="65"/>
      <c r="G14" s="65"/>
      <c r="H14" s="65"/>
      <c r="I14" s="65"/>
      <c r="J14" s="65"/>
      <c r="K14" s="65"/>
      <c r="L14" s="65"/>
      <c r="M14" s="65"/>
      <c r="N14" s="65"/>
      <c r="O14" s="65"/>
      <c r="P14" s="65"/>
      <c r="Q14" s="65"/>
      <c r="R14" s="65"/>
      <c r="U14" s="65"/>
      <c r="V14" s="65"/>
      <c r="W14" s="65"/>
      <c r="X14" s="65"/>
      <c r="Y14" s="65"/>
      <c r="Z14" s="65"/>
      <c r="AA14" s="65"/>
      <c r="AB14" s="65"/>
      <c r="AC14" s="65"/>
      <c r="AD14" s="65"/>
      <c r="AE14" s="65"/>
      <c r="AF14" s="65"/>
      <c r="AG14" s="65"/>
      <c r="AH14" s="65"/>
      <c r="AI14" s="65"/>
      <c r="AJ14" s="65"/>
      <c r="AK14" s="65"/>
      <c r="AL14" s="65"/>
      <c r="AM14" s="65"/>
      <c r="AN14" s="65"/>
      <c r="AO14" s="65"/>
    </row>
    <row r="15" ht="39.95" customHeight="1" spans="1:41">
      <c r="A15" s="65"/>
      <c r="B15" s="1077"/>
      <c r="C15" s="65"/>
      <c r="D15" s="65"/>
      <c r="E15" s="65"/>
      <c r="F15" s="65"/>
      <c r="G15" s="65"/>
      <c r="H15" s="65"/>
      <c r="I15" s="65"/>
      <c r="J15" s="65"/>
      <c r="K15" s="65"/>
      <c r="L15" s="65"/>
      <c r="M15" s="65"/>
      <c r="N15" s="65"/>
      <c r="O15" s="65"/>
      <c r="P15" s="65"/>
      <c r="Q15" s="65"/>
      <c r="R15" s="65"/>
      <c r="U15" s="65"/>
      <c r="V15" s="65"/>
      <c r="W15" s="65"/>
      <c r="X15" s="65"/>
      <c r="Y15" s="65"/>
      <c r="Z15" s="65"/>
      <c r="AA15" s="65"/>
      <c r="AB15" s="65"/>
      <c r="AC15" s="65"/>
      <c r="AD15" s="65"/>
      <c r="AE15" s="65"/>
      <c r="AF15" s="65"/>
      <c r="AG15" s="65"/>
      <c r="AH15" s="65"/>
      <c r="AI15" s="65"/>
      <c r="AJ15" s="65"/>
      <c r="AK15" s="65"/>
      <c r="AL15" s="65"/>
      <c r="AM15" s="65"/>
      <c r="AN15" s="65"/>
      <c r="AO15" s="65"/>
    </row>
    <row r="16" ht="39.95" customHeight="1" spans="1:41">
      <c r="A16" s="65"/>
      <c r="B16" s="1077"/>
      <c r="C16" s="65"/>
      <c r="D16" s="65"/>
      <c r="E16" s="65"/>
      <c r="F16" s="65"/>
      <c r="G16" s="65"/>
      <c r="H16" s="65"/>
      <c r="I16" s="65"/>
      <c r="J16" s="65"/>
      <c r="K16" s="65"/>
      <c r="L16" s="65"/>
      <c r="M16" s="65"/>
      <c r="N16" s="65"/>
      <c r="O16" s="65"/>
      <c r="P16" s="65"/>
      <c r="Q16" s="65"/>
      <c r="R16" s="65"/>
      <c r="U16" s="65"/>
      <c r="V16" s="65"/>
      <c r="W16" s="65"/>
      <c r="X16" s="65"/>
      <c r="Y16" s="65"/>
      <c r="Z16" s="65"/>
      <c r="AA16" s="65"/>
      <c r="AB16" s="65"/>
      <c r="AC16" s="65"/>
      <c r="AD16" s="65"/>
      <c r="AE16" s="65"/>
      <c r="AF16" s="65"/>
      <c r="AG16" s="65"/>
      <c r="AH16" s="65"/>
      <c r="AI16" s="65"/>
      <c r="AJ16" s="65"/>
      <c r="AK16" s="65"/>
      <c r="AL16" s="65"/>
      <c r="AM16" s="65"/>
      <c r="AN16" s="65"/>
      <c r="AO16" s="65"/>
    </row>
    <row r="17" ht="39.95" customHeight="1" spans="1:41">
      <c r="A17" s="65"/>
      <c r="B17" s="1077"/>
      <c r="C17" s="65"/>
      <c r="D17" s="65"/>
      <c r="E17" s="65"/>
      <c r="F17" s="65"/>
      <c r="G17" s="65"/>
      <c r="H17" s="65"/>
      <c r="I17" s="65"/>
      <c r="J17" s="65"/>
      <c r="K17" s="65"/>
      <c r="L17" s="65"/>
      <c r="M17" s="65"/>
      <c r="N17" s="65"/>
      <c r="O17" s="65"/>
      <c r="P17" s="65"/>
      <c r="Q17" s="65"/>
      <c r="R17" s="65"/>
      <c r="U17" s="65"/>
      <c r="V17" s="65"/>
      <c r="W17" s="65"/>
      <c r="X17" s="65"/>
      <c r="Y17" s="65"/>
      <c r="Z17" s="65"/>
      <c r="AA17" s="65"/>
      <c r="AB17" s="65"/>
      <c r="AC17" s="65"/>
      <c r="AD17" s="65"/>
      <c r="AE17" s="65"/>
      <c r="AF17" s="65"/>
      <c r="AG17" s="65"/>
      <c r="AH17" s="65"/>
      <c r="AI17" s="65"/>
      <c r="AJ17" s="65"/>
      <c r="AK17" s="65"/>
      <c r="AL17" s="65"/>
      <c r="AM17" s="65"/>
      <c r="AN17" s="65"/>
      <c r="AO17" s="65"/>
    </row>
    <row r="18" ht="39.95" customHeight="1" spans="1:41">
      <c r="A18" s="65"/>
      <c r="B18" s="1077"/>
      <c r="C18" s="65"/>
      <c r="D18" s="65"/>
      <c r="E18" s="65"/>
      <c r="F18" s="65"/>
      <c r="G18" s="65"/>
      <c r="H18" s="65"/>
      <c r="I18" s="65"/>
      <c r="J18" s="65"/>
      <c r="K18" s="65"/>
      <c r="L18" s="65"/>
      <c r="M18" s="65"/>
      <c r="N18" s="65"/>
      <c r="O18" s="65"/>
      <c r="P18" s="65"/>
      <c r="Q18" s="65"/>
      <c r="R18" s="65"/>
      <c r="U18" s="65"/>
      <c r="V18" s="65"/>
      <c r="W18" s="65"/>
      <c r="X18" s="65"/>
      <c r="Y18" s="65"/>
      <c r="Z18" s="65"/>
      <c r="AA18" s="65"/>
      <c r="AB18" s="65"/>
      <c r="AC18" s="65"/>
      <c r="AD18" s="65"/>
      <c r="AE18" s="65"/>
      <c r="AF18" s="65"/>
      <c r="AG18" s="65"/>
      <c r="AH18" s="65"/>
      <c r="AI18" s="65"/>
      <c r="AJ18" s="65"/>
      <c r="AK18" s="65"/>
      <c r="AL18" s="65"/>
      <c r="AM18" s="65"/>
      <c r="AN18" s="65"/>
      <c r="AO18" s="65"/>
    </row>
    <row r="19" ht="39.95" customHeight="1" spans="1:41">
      <c r="A19" s="65"/>
      <c r="B19" s="1077"/>
      <c r="C19" s="65"/>
      <c r="D19" s="65"/>
      <c r="E19" s="65"/>
      <c r="F19" s="65"/>
      <c r="G19" s="65"/>
      <c r="H19" s="65"/>
      <c r="I19" s="65"/>
      <c r="J19" s="65"/>
      <c r="K19" s="65"/>
      <c r="L19" s="65"/>
      <c r="M19" s="65"/>
      <c r="N19" s="65"/>
      <c r="O19" s="65"/>
      <c r="P19" s="65"/>
      <c r="Q19" s="65"/>
      <c r="R19" s="65"/>
      <c r="U19" s="65"/>
      <c r="V19" s="65"/>
      <c r="W19" s="65"/>
      <c r="X19" s="65"/>
      <c r="Y19" s="65"/>
      <c r="Z19" s="65"/>
      <c r="AA19" s="65"/>
      <c r="AB19" s="65"/>
      <c r="AC19" s="65"/>
      <c r="AD19" s="65"/>
      <c r="AE19" s="65"/>
      <c r="AF19" s="65"/>
      <c r="AG19" s="65"/>
      <c r="AH19" s="65"/>
      <c r="AI19" s="65"/>
      <c r="AJ19" s="65"/>
      <c r="AK19" s="65"/>
      <c r="AL19" s="65"/>
      <c r="AM19" s="65"/>
      <c r="AN19" s="65"/>
      <c r="AO19" s="65"/>
    </row>
    <row r="20" ht="39.95" customHeight="1" spans="1:41">
      <c r="A20" s="65"/>
      <c r="B20" s="1077"/>
      <c r="C20" s="65"/>
      <c r="D20" s="65"/>
      <c r="E20" s="65"/>
      <c r="F20" s="65"/>
      <c r="G20" s="65"/>
      <c r="H20" s="65"/>
      <c r="I20" s="65"/>
      <c r="J20" s="65"/>
      <c r="K20" s="65"/>
      <c r="L20" s="65"/>
      <c r="M20" s="65"/>
      <c r="N20" s="65"/>
      <c r="O20" s="65"/>
      <c r="P20" s="65"/>
      <c r="Q20" s="65"/>
      <c r="R20" s="65"/>
      <c r="U20" s="65"/>
      <c r="V20" s="65"/>
      <c r="W20" s="65"/>
      <c r="X20" s="65"/>
      <c r="Y20" s="65"/>
      <c r="Z20" s="65"/>
      <c r="AA20" s="65"/>
      <c r="AB20" s="65"/>
      <c r="AC20" s="65"/>
      <c r="AD20" s="65"/>
      <c r="AE20" s="65"/>
      <c r="AF20" s="65"/>
      <c r="AG20" s="65"/>
      <c r="AH20" s="65"/>
      <c r="AI20" s="65"/>
      <c r="AJ20" s="65"/>
      <c r="AK20" s="65"/>
      <c r="AL20" s="65"/>
      <c r="AM20" s="65"/>
      <c r="AN20" s="65"/>
      <c r="AO20" s="65"/>
    </row>
    <row r="21" ht="39.95" customHeight="1" spans="1:41">
      <c r="A21" s="65"/>
      <c r="B21" s="1077"/>
      <c r="C21" s="65"/>
      <c r="D21" s="65"/>
      <c r="E21" s="65"/>
      <c r="F21" s="65"/>
      <c r="G21" s="65"/>
      <c r="H21" s="65"/>
      <c r="I21" s="65"/>
      <c r="J21" s="65"/>
      <c r="K21" s="65"/>
      <c r="L21" s="65"/>
      <c r="M21" s="65"/>
      <c r="N21" s="65"/>
      <c r="O21" s="65"/>
      <c r="P21" s="65"/>
      <c r="Q21" s="65"/>
      <c r="R21" s="65"/>
      <c r="U21" s="65"/>
      <c r="V21" s="65"/>
      <c r="W21" s="65"/>
      <c r="X21" s="65"/>
      <c r="Y21" s="65"/>
      <c r="Z21" s="65"/>
      <c r="AA21" s="65"/>
      <c r="AB21" s="65"/>
      <c r="AC21" s="65"/>
      <c r="AD21" s="65"/>
      <c r="AE21" s="65"/>
      <c r="AF21" s="65"/>
      <c r="AG21" s="65"/>
      <c r="AH21" s="65"/>
      <c r="AI21" s="65"/>
      <c r="AJ21" s="65"/>
      <c r="AK21" s="65"/>
      <c r="AL21" s="65"/>
      <c r="AM21" s="65"/>
      <c r="AN21" s="65"/>
      <c r="AO21" s="65"/>
    </row>
    <row r="22" ht="39.95" customHeight="1" spans="1:41">
      <c r="A22" s="65"/>
      <c r="B22" s="1077"/>
      <c r="C22" s="65"/>
      <c r="D22" s="65"/>
      <c r="E22" s="65"/>
      <c r="F22" s="65"/>
      <c r="G22" s="65"/>
      <c r="H22" s="65"/>
      <c r="I22" s="65"/>
      <c r="J22" s="65"/>
      <c r="K22" s="65"/>
      <c r="L22" s="65"/>
      <c r="M22" s="65"/>
      <c r="N22" s="65"/>
      <c r="O22" s="65"/>
      <c r="P22" s="65"/>
      <c r="Q22" s="65"/>
      <c r="R22" s="65"/>
      <c r="U22" s="65"/>
      <c r="V22" s="65"/>
      <c r="W22" s="65"/>
      <c r="X22" s="65"/>
      <c r="Y22" s="65"/>
      <c r="Z22" s="65"/>
      <c r="AA22" s="65"/>
      <c r="AB22" s="65"/>
      <c r="AC22" s="65"/>
      <c r="AD22" s="65"/>
      <c r="AE22" s="65"/>
      <c r="AF22" s="65"/>
      <c r="AG22" s="65"/>
      <c r="AH22" s="65"/>
      <c r="AI22" s="65"/>
      <c r="AJ22" s="65"/>
      <c r="AK22" s="65"/>
      <c r="AL22" s="65"/>
      <c r="AM22" s="65"/>
      <c r="AN22" s="65"/>
      <c r="AO22" s="65"/>
    </row>
    <row r="23" ht="39.95" customHeight="1" spans="1:41">
      <c r="A23" s="65"/>
      <c r="B23" s="1077"/>
      <c r="C23" s="65"/>
      <c r="D23" s="65"/>
      <c r="E23" s="65"/>
      <c r="F23" s="65"/>
      <c r="G23" s="65"/>
      <c r="H23" s="65"/>
      <c r="I23" s="65"/>
      <c r="J23" s="65"/>
      <c r="K23" s="65"/>
      <c r="L23" s="65"/>
      <c r="M23" s="65"/>
      <c r="N23" s="65"/>
      <c r="O23" s="65"/>
      <c r="P23" s="65"/>
      <c r="Q23" s="65"/>
      <c r="R23" s="65"/>
      <c r="U23" s="65"/>
      <c r="V23" s="65"/>
      <c r="W23" s="65"/>
      <c r="X23" s="65"/>
      <c r="Y23" s="65"/>
      <c r="Z23" s="65"/>
      <c r="AA23" s="65"/>
      <c r="AB23" s="65"/>
      <c r="AC23" s="65"/>
      <c r="AD23" s="65"/>
      <c r="AE23" s="65"/>
      <c r="AF23" s="65"/>
      <c r="AG23" s="65"/>
      <c r="AH23" s="65"/>
      <c r="AI23" s="65"/>
      <c r="AJ23" s="65"/>
      <c r="AK23" s="65"/>
      <c r="AL23" s="65"/>
      <c r="AM23" s="65"/>
      <c r="AN23" s="65"/>
      <c r="AO23" s="65"/>
    </row>
    <row r="24" ht="39.95" customHeight="1" spans="1:41">
      <c r="A24" s="65"/>
      <c r="B24" s="1077"/>
      <c r="C24" s="65"/>
      <c r="D24" s="65"/>
      <c r="E24" s="65"/>
      <c r="F24" s="65"/>
      <c r="G24" s="65"/>
      <c r="H24" s="65"/>
      <c r="I24" s="65"/>
      <c r="J24" s="65"/>
      <c r="K24" s="65"/>
      <c r="L24" s="65"/>
      <c r="M24" s="65"/>
      <c r="N24" s="65"/>
      <c r="O24" s="65"/>
      <c r="P24" s="65"/>
      <c r="Q24" s="65"/>
      <c r="R24" s="65"/>
      <c r="U24" s="65"/>
      <c r="V24" s="65"/>
      <c r="W24" s="65"/>
      <c r="X24" s="65"/>
      <c r="Y24" s="65"/>
      <c r="Z24" s="65"/>
      <c r="AA24" s="65"/>
      <c r="AB24" s="65"/>
      <c r="AC24" s="65"/>
      <c r="AD24" s="65"/>
      <c r="AE24" s="65"/>
      <c r="AF24" s="65"/>
      <c r="AG24" s="65"/>
      <c r="AH24" s="65"/>
      <c r="AI24" s="65"/>
      <c r="AJ24" s="65"/>
      <c r="AK24" s="65"/>
      <c r="AL24" s="65"/>
      <c r="AM24" s="65"/>
      <c r="AN24" s="65"/>
      <c r="AO24" s="65"/>
    </row>
    <row r="25" ht="39.95" customHeight="1" spans="1:41">
      <c r="A25" s="65"/>
      <c r="B25" s="1077"/>
      <c r="C25" s="65"/>
      <c r="D25" s="65"/>
      <c r="E25" s="65"/>
      <c r="F25" s="65"/>
      <c r="G25" s="65"/>
      <c r="H25" s="65"/>
      <c r="I25" s="65"/>
      <c r="J25" s="65"/>
      <c r="K25" s="65"/>
      <c r="L25" s="65"/>
      <c r="M25" s="65"/>
      <c r="N25" s="65"/>
      <c r="O25" s="65"/>
      <c r="P25" s="65"/>
      <c r="Q25" s="65"/>
      <c r="R25" s="65"/>
      <c r="U25" s="65"/>
      <c r="V25" s="65"/>
      <c r="W25" s="65"/>
      <c r="X25" s="65"/>
      <c r="Y25" s="65"/>
      <c r="Z25" s="65"/>
      <c r="AA25" s="65"/>
      <c r="AB25" s="65"/>
      <c r="AC25" s="65"/>
      <c r="AD25" s="65"/>
      <c r="AE25" s="65"/>
      <c r="AF25" s="65"/>
      <c r="AG25" s="65"/>
      <c r="AH25" s="65"/>
      <c r="AI25" s="65"/>
      <c r="AJ25" s="65"/>
      <c r="AK25" s="65"/>
      <c r="AL25" s="65"/>
      <c r="AM25" s="65"/>
      <c r="AN25" s="65"/>
      <c r="AO25" s="65"/>
    </row>
    <row r="26" ht="39.95" customHeight="1" spans="1:41">
      <c r="A26" s="65"/>
      <c r="B26" s="1077"/>
      <c r="C26" s="65"/>
      <c r="D26" s="65"/>
      <c r="E26" s="65"/>
      <c r="F26" s="65"/>
      <c r="G26" s="65"/>
      <c r="H26" s="65"/>
      <c r="I26" s="65"/>
      <c r="J26" s="65"/>
      <c r="K26" s="65"/>
      <c r="L26" s="65"/>
      <c r="M26" s="65"/>
      <c r="N26" s="65"/>
      <c r="O26" s="65"/>
      <c r="P26" s="65"/>
      <c r="Q26" s="65"/>
      <c r="R26" s="65"/>
      <c r="U26" s="65"/>
      <c r="V26" s="65"/>
      <c r="W26" s="65"/>
      <c r="X26" s="65"/>
      <c r="Y26" s="65"/>
      <c r="Z26" s="65"/>
      <c r="AA26" s="65"/>
      <c r="AB26" s="65"/>
      <c r="AC26" s="65"/>
      <c r="AD26" s="65"/>
      <c r="AE26" s="65"/>
      <c r="AF26" s="65"/>
      <c r="AG26" s="65"/>
      <c r="AH26" s="65"/>
      <c r="AI26" s="65"/>
      <c r="AJ26" s="65"/>
      <c r="AK26" s="65"/>
      <c r="AL26" s="65"/>
      <c r="AM26" s="65"/>
      <c r="AN26" s="65"/>
      <c r="AO26" s="65"/>
    </row>
    <row r="27" ht="39.95" customHeight="1" spans="1:41">
      <c r="A27" s="1078" t="s">
        <v>1574</v>
      </c>
      <c r="B27" s="1079"/>
      <c r="C27" s="1079"/>
      <c r="D27" s="1079"/>
      <c r="E27" s="1079"/>
      <c r="F27" s="1079"/>
      <c r="G27" s="1079"/>
      <c r="H27" s="1079"/>
      <c r="I27" s="1079"/>
      <c r="J27" s="1079"/>
      <c r="K27" s="1079"/>
      <c r="L27" s="1079"/>
      <c r="M27" s="1079"/>
      <c r="N27" s="1079"/>
      <c r="O27" s="1079"/>
      <c r="P27" s="1079"/>
      <c r="Q27" s="1079"/>
      <c r="R27" s="1101" t="s">
        <v>1502</v>
      </c>
      <c r="S27" s="1039"/>
      <c r="U27" s="65"/>
      <c r="V27" s="65"/>
      <c r="W27" s="65"/>
      <c r="X27" s="65"/>
      <c r="Y27" s="65"/>
      <c r="Z27" s="65"/>
      <c r="AA27" s="65"/>
      <c r="AB27" s="65"/>
      <c r="AC27" s="65"/>
      <c r="AD27" s="65"/>
      <c r="AE27" s="65"/>
      <c r="AF27" s="65"/>
      <c r="AG27" s="65"/>
      <c r="AH27" s="65"/>
      <c r="AI27" s="65"/>
      <c r="AJ27" s="65"/>
      <c r="AK27" s="65"/>
      <c r="AL27" s="65"/>
      <c r="AM27" s="65"/>
      <c r="AN27" s="65"/>
      <c r="AO27" s="65"/>
    </row>
    <row r="28" ht="39.95" customHeight="1" spans="1:41">
      <c r="A28" s="1065"/>
      <c r="B28" s="1064"/>
      <c r="C28" s="1065"/>
      <c r="D28" s="1065"/>
      <c r="E28" s="1065"/>
      <c r="F28" s="1065"/>
      <c r="G28" s="1065"/>
      <c r="H28" s="1065"/>
      <c r="I28" s="1065"/>
      <c r="J28" s="1065"/>
      <c r="K28" s="1065"/>
      <c r="L28" s="1065"/>
      <c r="M28" s="1065"/>
      <c r="N28" s="1065"/>
      <c r="O28" s="1065"/>
      <c r="P28" s="1064"/>
      <c r="Q28" s="1103"/>
      <c r="R28" s="65"/>
      <c r="U28" s="65"/>
      <c r="V28" s="65"/>
      <c r="W28" s="65"/>
      <c r="X28" s="65"/>
      <c r="Y28" s="65"/>
      <c r="Z28" s="65"/>
      <c r="AA28" s="65"/>
      <c r="AB28" s="65"/>
      <c r="AC28" s="65"/>
      <c r="AD28" s="65"/>
      <c r="AE28" s="65"/>
      <c r="AF28" s="65"/>
      <c r="AG28" s="65"/>
      <c r="AH28" s="65"/>
      <c r="AI28" s="65"/>
      <c r="AJ28" s="65"/>
      <c r="AK28" s="65"/>
      <c r="AL28" s="65"/>
      <c r="AM28" s="65"/>
      <c r="AN28" s="65"/>
      <c r="AO28" s="65"/>
    </row>
    <row r="29" ht="60" customHeight="1" spans="1:41">
      <c r="A29" s="300" t="s">
        <v>1575</v>
      </c>
      <c r="B29" s="301" t="s">
        <v>1576</v>
      </c>
      <c r="C29" s="303" t="s">
        <v>1577</v>
      </c>
      <c r="D29" s="301" t="s">
        <v>1578</v>
      </c>
      <c r="E29" s="302"/>
      <c r="F29" s="302"/>
      <c r="G29" s="302"/>
      <c r="H29" s="302"/>
      <c r="I29" s="302"/>
      <c r="J29" s="302"/>
      <c r="K29" s="302"/>
      <c r="L29" s="302"/>
      <c r="M29" s="302"/>
      <c r="N29" s="302"/>
      <c r="O29" s="302"/>
      <c r="P29" s="302"/>
      <c r="Q29" s="302"/>
      <c r="R29" s="71" t="s">
        <v>1558</v>
      </c>
      <c r="S29" s="1113"/>
      <c r="U29" s="65"/>
      <c r="V29" s="65"/>
      <c r="W29" s="65"/>
      <c r="X29" s="65"/>
      <c r="Y29" s="65"/>
      <c r="Z29" s="65"/>
      <c r="AA29" s="65"/>
      <c r="AB29" s="65"/>
      <c r="AC29" s="65"/>
      <c r="AD29" s="65"/>
      <c r="AE29" s="65"/>
      <c r="AF29" s="65"/>
      <c r="AG29" s="65"/>
      <c r="AH29" s="65"/>
      <c r="AI29" s="65"/>
      <c r="AJ29" s="65"/>
      <c r="AK29" s="65"/>
      <c r="AL29" s="65"/>
      <c r="AM29" s="65"/>
      <c r="AN29" s="65"/>
      <c r="AO29" s="65"/>
    </row>
    <row r="30" ht="39" customHeight="1" spans="1:41">
      <c r="A30" s="300"/>
      <c r="B30" s="301"/>
      <c r="C30" s="306"/>
      <c r="D30" s="303" t="s">
        <v>1559</v>
      </c>
      <c r="E30" s="304" t="s">
        <v>1560</v>
      </c>
      <c r="F30" s="305"/>
      <c r="G30" s="73"/>
      <c r="H30" s="304">
        <v>2025</v>
      </c>
      <c r="I30" s="305"/>
      <c r="J30" s="304">
        <v>2026</v>
      </c>
      <c r="K30" s="305"/>
      <c r="L30" s="304">
        <v>2027</v>
      </c>
      <c r="M30" s="305"/>
      <c r="N30" s="304">
        <v>2028</v>
      </c>
      <c r="O30" s="305"/>
      <c r="P30" s="304">
        <v>2029</v>
      </c>
      <c r="Q30" s="73"/>
      <c r="R30" s="1044" t="s">
        <v>1561</v>
      </c>
      <c r="S30" s="1041"/>
      <c r="U30" s="65"/>
      <c r="V30" s="65"/>
      <c r="W30" s="65"/>
      <c r="X30" s="65"/>
      <c r="Y30" s="65"/>
      <c r="Z30" s="65"/>
      <c r="AA30" s="65"/>
      <c r="AB30" s="65"/>
      <c r="AC30" s="65"/>
      <c r="AD30" s="65"/>
      <c r="AE30" s="65"/>
      <c r="AF30" s="65"/>
      <c r="AG30" s="65"/>
      <c r="AH30" s="65"/>
      <c r="AI30" s="65"/>
      <c r="AJ30" s="65"/>
      <c r="AK30" s="65"/>
      <c r="AL30" s="65"/>
      <c r="AM30" s="65"/>
      <c r="AN30" s="65"/>
      <c r="AO30" s="65"/>
    </row>
    <row r="31" ht="30.75" customHeight="1" spans="1:41">
      <c r="A31" s="300"/>
      <c r="B31" s="301"/>
      <c r="C31" s="306"/>
      <c r="D31" s="306"/>
      <c r="E31" s="307" t="s">
        <v>1562</v>
      </c>
      <c r="F31" s="343" t="s">
        <v>1565</v>
      </c>
      <c r="G31" s="1080"/>
      <c r="H31" s="307" t="s">
        <v>1565</v>
      </c>
      <c r="I31" s="343"/>
      <c r="J31" s="307" t="s">
        <v>1565</v>
      </c>
      <c r="K31" s="343"/>
      <c r="L31" s="307" t="s">
        <v>1565</v>
      </c>
      <c r="M31" s="343"/>
      <c r="N31" s="307" t="s">
        <v>1565</v>
      </c>
      <c r="O31" s="343"/>
      <c r="P31" s="307" t="s">
        <v>1565</v>
      </c>
      <c r="Q31" s="1080"/>
      <c r="R31" s="1105" t="s">
        <v>1566</v>
      </c>
      <c r="S31" s="1106" t="s">
        <v>1567</v>
      </c>
      <c r="U31" s="65"/>
      <c r="V31" s="65"/>
      <c r="W31" s="65"/>
      <c r="X31" s="65"/>
      <c r="Y31" s="65"/>
      <c r="Z31" s="65"/>
      <c r="AA31" s="65"/>
      <c r="AB31" s="65"/>
      <c r="AC31" s="65"/>
      <c r="AD31" s="65"/>
      <c r="AE31" s="65"/>
      <c r="AF31" s="65"/>
      <c r="AG31" s="65"/>
      <c r="AH31" s="65"/>
      <c r="AI31" s="65"/>
      <c r="AJ31" s="65"/>
      <c r="AK31" s="65"/>
      <c r="AL31" s="65"/>
      <c r="AM31" s="65"/>
      <c r="AN31" s="65"/>
      <c r="AO31" s="65"/>
    </row>
    <row r="32" ht="33.75" customHeight="1" spans="1:41">
      <c r="A32" s="327"/>
      <c r="B32" s="303"/>
      <c r="C32" s="306"/>
      <c r="D32" s="306"/>
      <c r="E32" s="328"/>
      <c r="F32" s="308" t="s">
        <v>1563</v>
      </c>
      <c r="G32" s="1081" t="s">
        <v>1564</v>
      </c>
      <c r="H32" s="331" t="s">
        <v>1563</v>
      </c>
      <c r="I32" s="308" t="s">
        <v>1564</v>
      </c>
      <c r="J32" s="331" t="s">
        <v>1563</v>
      </c>
      <c r="K32" s="308" t="s">
        <v>1564</v>
      </c>
      <c r="L32" s="331" t="s">
        <v>1563</v>
      </c>
      <c r="M32" s="308" t="s">
        <v>1564</v>
      </c>
      <c r="N32" s="331" t="s">
        <v>1563</v>
      </c>
      <c r="O32" s="308" t="s">
        <v>1564</v>
      </c>
      <c r="P32" s="331" t="s">
        <v>1563</v>
      </c>
      <c r="Q32" s="1081" t="s">
        <v>1564</v>
      </c>
      <c r="R32" s="331"/>
      <c r="S32" s="309"/>
      <c r="U32" s="65"/>
      <c r="V32" s="65"/>
      <c r="W32" s="65"/>
      <c r="X32" s="65"/>
      <c r="Y32" s="65"/>
      <c r="Z32" s="65"/>
      <c r="AA32" s="65"/>
      <c r="AB32" s="65"/>
      <c r="AC32" s="65"/>
      <c r="AD32" s="65"/>
      <c r="AE32" s="65"/>
      <c r="AF32" s="65"/>
      <c r="AG32" s="65"/>
      <c r="AH32" s="65"/>
      <c r="AI32" s="65"/>
      <c r="AJ32" s="65"/>
      <c r="AK32" s="65"/>
      <c r="AL32" s="65"/>
      <c r="AM32" s="65"/>
      <c r="AN32" s="65"/>
      <c r="AO32" s="65"/>
    </row>
    <row r="33" s="986" customFormat="1" ht="119.25" customHeight="1" spans="1:41">
      <c r="A33" s="1082" t="s">
        <v>1579</v>
      </c>
      <c r="B33" s="1083" t="s">
        <v>1531</v>
      </c>
      <c r="C33" s="1068" t="s">
        <v>1569</v>
      </c>
      <c r="D33" s="1068" t="s">
        <v>1580</v>
      </c>
      <c r="E33" s="1083">
        <v>2019</v>
      </c>
      <c r="F33" s="1083">
        <v>12</v>
      </c>
      <c r="G33" s="1084">
        <v>1</v>
      </c>
      <c r="H33" s="1085">
        <f>+'[1]17 POM'!Q8</f>
        <v>12</v>
      </c>
      <c r="I33" s="1097">
        <f>(H33/12)</f>
        <v>1</v>
      </c>
      <c r="J33" s="1083">
        <f>+'[1]17 POM'!S8</f>
        <v>12</v>
      </c>
      <c r="K33" s="1097">
        <f>(J33/12)</f>
        <v>1</v>
      </c>
      <c r="L33" s="1083">
        <f>+'[1]17 POM'!U8</f>
        <v>12</v>
      </c>
      <c r="M33" s="1097">
        <f>(L33/12)</f>
        <v>1</v>
      </c>
      <c r="N33" s="1083">
        <f>+'[1]17 POM'!W8</f>
        <v>12</v>
      </c>
      <c r="O33" s="1097">
        <f>(N33/12)</f>
        <v>1</v>
      </c>
      <c r="P33" s="1083">
        <f>+'[1]17 POM'!Y8</f>
        <v>12</v>
      </c>
      <c r="Q33" s="1097">
        <f>(P33/12)</f>
        <v>1</v>
      </c>
      <c r="R33" s="1114">
        <f t="shared" ref="R33" si="4">+H33+J33+L33+N33+P33</f>
        <v>60</v>
      </c>
      <c r="S33" s="1115">
        <v>1</v>
      </c>
      <c r="T33" s="1062"/>
      <c r="U33" s="1062"/>
      <c r="V33" s="1062"/>
      <c r="W33" s="1062"/>
      <c r="X33" s="1062"/>
      <c r="Y33" s="1062"/>
      <c r="Z33" s="1062"/>
      <c r="AA33" s="1062"/>
      <c r="AB33" s="1062"/>
      <c r="AC33" s="1062"/>
      <c r="AD33" s="1062"/>
      <c r="AE33" s="1062"/>
      <c r="AF33" s="1062"/>
      <c r="AG33" s="1062"/>
      <c r="AH33" s="1062"/>
      <c r="AI33" s="1062"/>
      <c r="AJ33" s="1062"/>
      <c r="AK33" s="1062"/>
      <c r="AL33" s="1062"/>
      <c r="AM33" s="1062"/>
      <c r="AN33" s="1062"/>
      <c r="AO33" s="1062"/>
    </row>
    <row r="34" s="986" customFormat="1" ht="198" customHeight="1" spans="1:41">
      <c r="A34" s="1086" t="s">
        <v>1581</v>
      </c>
      <c r="B34" s="1087" t="s">
        <v>1535</v>
      </c>
      <c r="C34" s="1088" t="s">
        <v>1582</v>
      </c>
      <c r="D34" s="1088" t="s">
        <v>1583</v>
      </c>
      <c r="E34" s="1087">
        <v>2024</v>
      </c>
      <c r="F34" s="1087">
        <v>0</v>
      </c>
      <c r="G34" s="1089">
        <v>0</v>
      </c>
      <c r="H34" s="1090">
        <v>256</v>
      </c>
      <c r="I34" s="1098">
        <f>(H34/286)</f>
        <v>0.895104895104895</v>
      </c>
      <c r="J34" s="1090">
        <v>154</v>
      </c>
      <c r="K34" s="1099">
        <f>(J34/154)</f>
        <v>1</v>
      </c>
      <c r="L34" s="1090">
        <v>154</v>
      </c>
      <c r="M34" s="1099">
        <f>(L34/154)</f>
        <v>1</v>
      </c>
      <c r="N34" s="1090">
        <v>154</v>
      </c>
      <c r="O34" s="1099">
        <f>(N34/154)</f>
        <v>1</v>
      </c>
      <c r="P34" s="1090">
        <v>154</v>
      </c>
      <c r="Q34" s="1099">
        <f>(P34/154)</f>
        <v>1</v>
      </c>
      <c r="R34" s="1116">
        <f t="shared" ref="R34:R35" si="5">+H34+J34+L34+N34+P34</f>
        <v>872</v>
      </c>
      <c r="S34" s="1117">
        <v>1</v>
      </c>
      <c r="T34" s="1062"/>
      <c r="U34" s="1062"/>
      <c r="V34" s="1062"/>
      <c r="W34" s="1062"/>
      <c r="X34" s="1062"/>
      <c r="Y34" s="1062"/>
      <c r="Z34" s="1062"/>
      <c r="AA34" s="1062"/>
      <c r="AB34" s="1062"/>
      <c r="AC34" s="1062"/>
      <c r="AD34" s="1062"/>
      <c r="AE34" s="1062"/>
      <c r="AF34" s="1062"/>
      <c r="AG34" s="1062"/>
      <c r="AH34" s="1062"/>
      <c r="AI34" s="1062"/>
      <c r="AJ34" s="1062"/>
      <c r="AK34" s="1062"/>
      <c r="AL34" s="1062"/>
      <c r="AM34" s="1062"/>
      <c r="AN34" s="1062"/>
      <c r="AO34" s="1062"/>
    </row>
    <row r="35" s="986" customFormat="1" ht="168.75" customHeight="1" spans="1:41">
      <c r="A35" s="1086" t="s">
        <v>1584</v>
      </c>
      <c r="B35" s="1087" t="s">
        <v>1535</v>
      </c>
      <c r="C35" s="1088" t="s">
        <v>1585</v>
      </c>
      <c r="D35" s="1088" t="s">
        <v>1586</v>
      </c>
      <c r="E35" s="1087">
        <v>2024</v>
      </c>
      <c r="F35" s="1087">
        <v>0</v>
      </c>
      <c r="G35" s="1091">
        <v>0</v>
      </c>
      <c r="H35" s="1090">
        <v>7</v>
      </c>
      <c r="I35" s="1099">
        <f>(H35/7)</f>
        <v>1</v>
      </c>
      <c r="J35" s="1087">
        <v>7</v>
      </c>
      <c r="K35" s="1099">
        <f>(J35/7)</f>
        <v>1</v>
      </c>
      <c r="L35" s="1087">
        <v>7</v>
      </c>
      <c r="M35" s="1099">
        <f>(L35/7)</f>
        <v>1</v>
      </c>
      <c r="N35" s="1087">
        <v>5</v>
      </c>
      <c r="O35" s="1099">
        <f>(N35/5)</f>
        <v>1</v>
      </c>
      <c r="P35" s="1087">
        <v>5</v>
      </c>
      <c r="Q35" s="1099">
        <f>(P35/5)</f>
        <v>1</v>
      </c>
      <c r="R35" s="1116">
        <f t="shared" si="5"/>
        <v>31</v>
      </c>
      <c r="S35" s="1117">
        <v>1</v>
      </c>
      <c r="T35" s="1062"/>
      <c r="U35" s="1062"/>
      <c r="V35" s="1062"/>
      <c r="W35" s="1062"/>
      <c r="X35" s="1062"/>
      <c r="Y35" s="1062"/>
      <c r="Z35" s="1062"/>
      <c r="AA35" s="1062"/>
      <c r="AB35" s="1062"/>
      <c r="AC35" s="1062"/>
      <c r="AD35" s="1062"/>
      <c r="AE35" s="1062"/>
      <c r="AF35" s="1062"/>
      <c r="AG35" s="1062"/>
      <c r="AH35" s="1062"/>
      <c r="AI35" s="1062"/>
      <c r="AJ35" s="1062"/>
      <c r="AK35" s="1062"/>
      <c r="AL35" s="1062"/>
      <c r="AM35" s="1062"/>
      <c r="AN35" s="1062"/>
      <c r="AO35" s="1062"/>
    </row>
    <row r="36" s="986" customFormat="1" ht="210" customHeight="1" spans="1:41">
      <c r="A36" s="1071" t="s">
        <v>1587</v>
      </c>
      <c r="B36" s="1072" t="s">
        <v>1531</v>
      </c>
      <c r="C36" s="1073" t="s">
        <v>1588</v>
      </c>
      <c r="D36" s="1073" t="s">
        <v>1589</v>
      </c>
      <c r="E36" s="1072">
        <v>2024</v>
      </c>
      <c r="F36" s="1072">
        <v>0</v>
      </c>
      <c r="G36" s="1092">
        <v>0</v>
      </c>
      <c r="H36" s="1093">
        <v>14</v>
      </c>
      <c r="I36" s="1100">
        <f>(H36/14)</f>
        <v>1</v>
      </c>
      <c r="J36" s="1072">
        <v>14</v>
      </c>
      <c r="K36" s="1100">
        <f>(J36/14)</f>
        <v>1</v>
      </c>
      <c r="L36" s="1072">
        <v>13</v>
      </c>
      <c r="M36" s="1100">
        <f>(L36/13)</f>
        <v>1</v>
      </c>
      <c r="N36" s="1072">
        <v>13</v>
      </c>
      <c r="O36" s="1100">
        <f>(N36/13)</f>
        <v>1</v>
      </c>
      <c r="P36" s="1072">
        <v>14</v>
      </c>
      <c r="Q36" s="1100">
        <f>(P36/14)</f>
        <v>1</v>
      </c>
      <c r="R36" s="1118">
        <f t="shared" ref="R36" si="6">+H36+J36+L36+N36+P36</f>
        <v>68</v>
      </c>
      <c r="S36" s="1119">
        <v>1</v>
      </c>
      <c r="T36" s="1062"/>
      <c r="U36" s="1062"/>
      <c r="V36" s="1062"/>
      <c r="W36" s="1062"/>
      <c r="X36" s="1062"/>
      <c r="Y36" s="1062"/>
      <c r="Z36" s="1062"/>
      <c r="AA36" s="1062"/>
      <c r="AB36" s="1062"/>
      <c r="AC36" s="1062"/>
      <c r="AD36" s="1062"/>
      <c r="AE36" s="1062"/>
      <c r="AF36" s="1062"/>
      <c r="AG36" s="1062"/>
      <c r="AH36" s="1062"/>
      <c r="AI36" s="1062"/>
      <c r="AJ36" s="1062"/>
      <c r="AK36" s="1062"/>
      <c r="AL36" s="1062"/>
      <c r="AM36" s="1062"/>
      <c r="AN36" s="1062"/>
      <c r="AO36" s="1062"/>
    </row>
    <row r="37" spans="1:41">
      <c r="A37" s="65"/>
      <c r="B37" s="1077"/>
      <c r="C37" s="65"/>
      <c r="D37" s="65"/>
      <c r="E37" s="65"/>
      <c r="F37" s="65"/>
      <c r="G37" s="65"/>
      <c r="H37" s="65"/>
      <c r="I37" s="65"/>
      <c r="J37" s="65"/>
      <c r="K37" s="65"/>
      <c r="L37" s="65"/>
      <c r="M37" s="65"/>
      <c r="N37" s="65"/>
      <c r="O37" s="65"/>
      <c r="P37" s="65"/>
      <c r="Q37" s="65"/>
      <c r="R37" s="65"/>
      <c r="U37" s="65"/>
      <c r="V37" s="65"/>
      <c r="W37" s="65"/>
      <c r="X37" s="65"/>
      <c r="Y37" s="65"/>
      <c r="Z37" s="65"/>
      <c r="AA37" s="65"/>
      <c r="AB37" s="65"/>
      <c r="AC37" s="65"/>
      <c r="AD37" s="65"/>
      <c r="AE37" s="65"/>
      <c r="AF37" s="65"/>
      <c r="AG37" s="65"/>
      <c r="AH37" s="65"/>
      <c r="AI37" s="65"/>
      <c r="AJ37" s="65"/>
      <c r="AK37" s="65"/>
      <c r="AL37" s="65"/>
      <c r="AM37" s="65"/>
      <c r="AN37" s="65"/>
      <c r="AO37" s="65"/>
    </row>
    <row r="38" spans="1:41">
      <c r="A38" s="65"/>
      <c r="B38" s="1077"/>
      <c r="C38" s="65"/>
      <c r="D38" s="65"/>
      <c r="E38" s="65"/>
      <c r="F38" s="65"/>
      <c r="G38" s="65"/>
      <c r="H38" s="65"/>
      <c r="I38" s="65"/>
      <c r="J38" s="65"/>
      <c r="K38" s="65"/>
      <c r="L38" s="65"/>
      <c r="M38" s="65"/>
      <c r="N38" s="65"/>
      <c r="O38" s="65"/>
      <c r="P38" s="65"/>
      <c r="Q38" s="65"/>
      <c r="R38" s="65"/>
      <c r="U38" s="65"/>
      <c r="V38" s="65"/>
      <c r="W38" s="65"/>
      <c r="X38" s="65"/>
      <c r="Y38" s="65"/>
      <c r="Z38" s="65"/>
      <c r="AA38" s="65"/>
      <c r="AB38" s="65"/>
      <c r="AC38" s="65"/>
      <c r="AD38" s="65"/>
      <c r="AE38" s="65"/>
      <c r="AF38" s="65"/>
      <c r="AG38" s="65"/>
      <c r="AH38" s="65"/>
      <c r="AI38" s="65"/>
      <c r="AJ38" s="65"/>
      <c r="AK38" s="65"/>
      <c r="AL38" s="65"/>
      <c r="AM38" s="65"/>
      <c r="AN38" s="65"/>
      <c r="AO38" s="65"/>
    </row>
    <row r="39" spans="1:41">
      <c r="A39" s="65"/>
      <c r="B39" s="1077"/>
      <c r="C39" s="65"/>
      <c r="D39" s="65"/>
      <c r="E39" s="65"/>
      <c r="F39" s="65"/>
      <c r="G39" s="65"/>
      <c r="H39" s="65"/>
      <c r="I39" s="65"/>
      <c r="J39" s="65"/>
      <c r="K39" s="65"/>
      <c r="L39" s="65"/>
      <c r="M39" s="65"/>
      <c r="N39" s="65"/>
      <c r="O39" s="65"/>
      <c r="P39" s="65"/>
      <c r="Q39" s="65"/>
      <c r="R39" s="65"/>
      <c r="U39" s="65"/>
      <c r="V39" s="65"/>
      <c r="W39" s="65"/>
      <c r="X39" s="65"/>
      <c r="Y39" s="65"/>
      <c r="Z39" s="65"/>
      <c r="AA39" s="65"/>
      <c r="AB39" s="65"/>
      <c r="AC39" s="65"/>
      <c r="AD39" s="65"/>
      <c r="AE39" s="65"/>
      <c r="AF39" s="65"/>
      <c r="AG39" s="65"/>
      <c r="AH39" s="65"/>
      <c r="AI39" s="65"/>
      <c r="AJ39" s="65"/>
      <c r="AK39" s="65"/>
      <c r="AL39" s="65"/>
      <c r="AM39" s="65"/>
      <c r="AN39" s="65"/>
      <c r="AO39" s="65"/>
    </row>
    <row r="40" spans="1:41">
      <c r="A40" s="65"/>
      <c r="B40" s="1077"/>
      <c r="C40" s="65"/>
      <c r="D40" s="65"/>
      <c r="E40" s="65"/>
      <c r="F40" s="65"/>
      <c r="G40" s="65"/>
      <c r="H40" s="65"/>
      <c r="I40" s="65"/>
      <c r="J40" s="65"/>
      <c r="K40" s="65"/>
      <c r="L40" s="65"/>
      <c r="M40" s="65"/>
      <c r="N40" s="65"/>
      <c r="O40" s="65"/>
      <c r="P40" s="65"/>
      <c r="Q40" s="65"/>
      <c r="R40" s="65"/>
      <c r="U40" s="65"/>
      <c r="V40" s="65"/>
      <c r="W40" s="65"/>
      <c r="X40" s="65"/>
      <c r="Y40" s="65"/>
      <c r="Z40" s="65"/>
      <c r="AA40" s="65"/>
      <c r="AB40" s="65"/>
      <c r="AC40" s="65"/>
      <c r="AD40" s="65"/>
      <c r="AE40" s="65"/>
      <c r="AF40" s="65"/>
      <c r="AG40" s="65"/>
      <c r="AH40" s="65"/>
      <c r="AI40" s="65"/>
      <c r="AJ40" s="65"/>
      <c r="AK40" s="65"/>
      <c r="AL40" s="65"/>
      <c r="AM40" s="65"/>
      <c r="AN40" s="65"/>
      <c r="AO40" s="65"/>
    </row>
    <row r="41" spans="1:41">
      <c r="A41" s="65"/>
      <c r="B41" s="1077"/>
      <c r="C41" s="65"/>
      <c r="D41" s="65"/>
      <c r="E41" s="65"/>
      <c r="F41" s="65"/>
      <c r="G41" s="65"/>
      <c r="H41" s="65"/>
      <c r="I41" s="65"/>
      <c r="J41" s="65"/>
      <c r="K41" s="65"/>
      <c r="L41" s="65"/>
      <c r="M41" s="65"/>
      <c r="N41" s="65"/>
      <c r="O41" s="65"/>
      <c r="P41" s="65"/>
      <c r="Q41" s="65"/>
      <c r="R41" s="65"/>
      <c r="U41" s="65"/>
      <c r="V41" s="65"/>
      <c r="W41" s="65"/>
      <c r="X41" s="65"/>
      <c r="Y41" s="65"/>
      <c r="Z41" s="65"/>
      <c r="AA41" s="65"/>
      <c r="AB41" s="65"/>
      <c r="AC41" s="65"/>
      <c r="AD41" s="65"/>
      <c r="AE41" s="65"/>
      <c r="AF41" s="65"/>
      <c r="AG41" s="65"/>
      <c r="AH41" s="65"/>
      <c r="AI41" s="65"/>
      <c r="AJ41" s="65"/>
      <c r="AK41" s="65"/>
      <c r="AL41" s="65"/>
      <c r="AM41" s="65"/>
      <c r="AN41" s="65"/>
      <c r="AO41" s="65"/>
    </row>
    <row r="42" spans="1:41">
      <c r="A42" s="65"/>
      <c r="B42" s="1077"/>
      <c r="C42" s="65"/>
      <c r="D42" s="65"/>
      <c r="E42" s="65"/>
      <c r="F42" s="65"/>
      <c r="G42" s="65"/>
      <c r="H42" s="65"/>
      <c r="I42" s="65"/>
      <c r="J42" s="65"/>
      <c r="K42" s="65"/>
      <c r="L42" s="65"/>
      <c r="M42" s="65"/>
      <c r="N42" s="65"/>
      <c r="O42" s="65"/>
      <c r="P42" s="65"/>
      <c r="Q42" s="65"/>
      <c r="R42" s="65"/>
      <c r="U42" s="65"/>
      <c r="V42" s="65"/>
      <c r="W42" s="65"/>
      <c r="X42" s="65"/>
      <c r="Y42" s="65"/>
      <c r="Z42" s="65"/>
      <c r="AA42" s="65"/>
      <c r="AB42" s="65"/>
      <c r="AC42" s="65"/>
      <c r="AD42" s="65"/>
      <c r="AE42" s="65"/>
      <c r="AF42" s="65"/>
      <c r="AG42" s="65"/>
      <c r="AH42" s="65"/>
      <c r="AI42" s="65"/>
      <c r="AJ42" s="65"/>
      <c r="AK42" s="65"/>
      <c r="AL42" s="65"/>
      <c r="AM42" s="65"/>
      <c r="AN42" s="65"/>
      <c r="AO42" s="65"/>
    </row>
    <row r="43" spans="1:41">
      <c r="A43" s="65"/>
      <c r="B43" s="1077"/>
      <c r="C43" s="65"/>
      <c r="D43" s="65"/>
      <c r="E43" s="65"/>
      <c r="F43" s="65"/>
      <c r="G43" s="65"/>
      <c r="H43" s="65"/>
      <c r="I43" s="65"/>
      <c r="J43" s="65"/>
      <c r="K43" s="65"/>
      <c r="L43" s="65"/>
      <c r="M43" s="65"/>
      <c r="N43" s="65"/>
      <c r="O43" s="65"/>
      <c r="P43" s="65"/>
      <c r="Q43" s="65"/>
      <c r="R43" s="65"/>
      <c r="U43" s="65"/>
      <c r="V43" s="65"/>
      <c r="W43" s="65"/>
      <c r="X43" s="65"/>
      <c r="Y43" s="65"/>
      <c r="Z43" s="65"/>
      <c r="AA43" s="65"/>
      <c r="AB43" s="65"/>
      <c r="AC43" s="65"/>
      <c r="AD43" s="65"/>
      <c r="AE43" s="65"/>
      <c r="AF43" s="65"/>
      <c r="AG43" s="65"/>
      <c r="AH43" s="65"/>
      <c r="AI43" s="65"/>
      <c r="AJ43" s="65"/>
      <c r="AK43" s="65"/>
      <c r="AL43" s="65"/>
      <c r="AM43" s="65"/>
      <c r="AN43" s="65"/>
      <c r="AO43" s="65"/>
    </row>
    <row r="44" spans="1:41">
      <c r="A44" s="65"/>
      <c r="B44" s="1077"/>
      <c r="C44" s="65"/>
      <c r="D44" s="65"/>
      <c r="E44" s="65"/>
      <c r="F44" s="65"/>
      <c r="G44" s="65"/>
      <c r="H44" s="65"/>
      <c r="I44" s="65"/>
      <c r="J44" s="65"/>
      <c r="K44" s="65"/>
      <c r="L44" s="65"/>
      <c r="M44" s="65"/>
      <c r="N44" s="65"/>
      <c r="O44" s="65"/>
      <c r="P44" s="65"/>
      <c r="Q44" s="65"/>
      <c r="R44" s="65"/>
      <c r="U44" s="65"/>
      <c r="V44" s="65"/>
      <c r="W44" s="65"/>
      <c r="X44" s="65"/>
      <c r="Y44" s="65"/>
      <c r="Z44" s="65"/>
      <c r="AA44" s="65"/>
      <c r="AB44" s="65"/>
      <c r="AC44" s="65"/>
      <c r="AD44" s="65"/>
      <c r="AE44" s="65"/>
      <c r="AF44" s="65"/>
      <c r="AG44" s="65"/>
      <c r="AH44" s="65"/>
      <c r="AI44" s="65"/>
      <c r="AJ44" s="65"/>
      <c r="AK44" s="65"/>
      <c r="AL44" s="65"/>
      <c r="AM44" s="65"/>
      <c r="AN44" s="65"/>
      <c r="AO44" s="65"/>
    </row>
    <row r="45" spans="1:41">
      <c r="A45" s="65"/>
      <c r="B45" s="1077"/>
      <c r="C45" s="65"/>
      <c r="D45" s="65"/>
      <c r="E45" s="65"/>
      <c r="F45" s="65"/>
      <c r="G45" s="65"/>
      <c r="H45" s="65"/>
      <c r="I45" s="65"/>
      <c r="J45" s="65"/>
      <c r="K45" s="65"/>
      <c r="L45" s="65"/>
      <c r="M45" s="65"/>
      <c r="N45" s="65"/>
      <c r="O45" s="65"/>
      <c r="P45" s="65"/>
      <c r="Q45" s="65"/>
      <c r="R45" s="65"/>
      <c r="U45" s="65"/>
      <c r="V45" s="65"/>
      <c r="W45" s="65"/>
      <c r="X45" s="65"/>
      <c r="Y45" s="65"/>
      <c r="Z45" s="65"/>
      <c r="AA45" s="65"/>
      <c r="AB45" s="65"/>
      <c r="AC45" s="65"/>
      <c r="AD45" s="65"/>
      <c r="AE45" s="65"/>
      <c r="AF45" s="65"/>
      <c r="AG45" s="65"/>
      <c r="AH45" s="65"/>
      <c r="AI45" s="65"/>
      <c r="AJ45" s="65"/>
      <c r="AK45" s="65"/>
      <c r="AL45" s="65"/>
      <c r="AM45" s="65"/>
      <c r="AN45" s="65"/>
      <c r="AO45" s="65"/>
    </row>
    <row r="46" spans="1:41">
      <c r="A46" s="65"/>
      <c r="B46" s="1077"/>
      <c r="C46" s="65"/>
      <c r="D46" s="65"/>
      <c r="E46" s="65"/>
      <c r="F46" s="65"/>
      <c r="G46" s="65"/>
      <c r="H46" s="65"/>
      <c r="I46" s="65"/>
      <c r="J46" s="65"/>
      <c r="K46" s="65"/>
      <c r="L46" s="65"/>
      <c r="M46" s="65"/>
      <c r="N46" s="65"/>
      <c r="O46" s="65"/>
      <c r="P46" s="65"/>
      <c r="Q46" s="65"/>
      <c r="R46" s="65"/>
      <c r="U46" s="65"/>
      <c r="V46" s="65"/>
      <c r="W46" s="65"/>
      <c r="X46" s="65"/>
      <c r="Y46" s="65"/>
      <c r="Z46" s="65"/>
      <c r="AA46" s="65"/>
      <c r="AB46" s="65"/>
      <c r="AC46" s="65"/>
      <c r="AD46" s="65"/>
      <c r="AE46" s="65"/>
      <c r="AF46" s="65"/>
      <c r="AG46" s="65"/>
      <c r="AH46" s="65"/>
      <c r="AI46" s="65"/>
      <c r="AJ46" s="65"/>
      <c r="AK46" s="65"/>
      <c r="AL46" s="65"/>
      <c r="AM46" s="65"/>
      <c r="AN46" s="65"/>
      <c r="AO46" s="65"/>
    </row>
    <row r="47" spans="1:41">
      <c r="A47" s="65"/>
      <c r="B47" s="1077"/>
      <c r="C47" s="65"/>
      <c r="D47" s="65"/>
      <c r="E47" s="65"/>
      <c r="F47" s="65"/>
      <c r="G47" s="65"/>
      <c r="H47" s="65"/>
      <c r="I47" s="65"/>
      <c r="J47" s="65"/>
      <c r="K47" s="65"/>
      <c r="L47" s="65"/>
      <c r="M47" s="65"/>
      <c r="N47" s="65"/>
      <c r="O47" s="65"/>
      <c r="P47" s="65"/>
      <c r="Q47" s="65"/>
      <c r="R47" s="65"/>
      <c r="U47" s="65"/>
      <c r="V47" s="65"/>
      <c r="W47" s="65"/>
      <c r="X47" s="65"/>
      <c r="Y47" s="65"/>
      <c r="Z47" s="65"/>
      <c r="AA47" s="65"/>
      <c r="AB47" s="65"/>
      <c r="AC47" s="65"/>
      <c r="AD47" s="65"/>
      <c r="AE47" s="65"/>
      <c r="AF47" s="65"/>
      <c r="AG47" s="65"/>
      <c r="AH47" s="65"/>
      <c r="AI47" s="65"/>
      <c r="AJ47" s="65"/>
      <c r="AK47" s="65"/>
      <c r="AL47" s="65"/>
      <c r="AM47" s="65"/>
      <c r="AN47" s="65"/>
      <c r="AO47" s="65"/>
    </row>
    <row r="48" spans="1:41">
      <c r="A48" s="65"/>
      <c r="B48" s="1077"/>
      <c r="C48" s="65"/>
      <c r="D48" s="65"/>
      <c r="E48" s="65"/>
      <c r="F48" s="65"/>
      <c r="G48" s="65"/>
      <c r="H48" s="65"/>
      <c r="I48" s="65"/>
      <c r="J48" s="65"/>
      <c r="K48" s="65"/>
      <c r="L48" s="65"/>
      <c r="M48" s="65"/>
      <c r="N48" s="65"/>
      <c r="O48" s="65"/>
      <c r="P48" s="65"/>
      <c r="Q48" s="65"/>
      <c r="R48" s="65"/>
      <c r="U48" s="65"/>
      <c r="V48" s="65"/>
      <c r="W48" s="65"/>
      <c r="X48" s="65"/>
      <c r="Y48" s="65"/>
      <c r="Z48" s="65"/>
      <c r="AA48" s="65"/>
      <c r="AB48" s="65"/>
      <c r="AC48" s="65"/>
      <c r="AD48" s="65"/>
      <c r="AE48" s="65"/>
      <c r="AF48" s="65"/>
      <c r="AG48" s="65"/>
      <c r="AH48" s="65"/>
      <c r="AI48" s="65"/>
      <c r="AJ48" s="65"/>
      <c r="AK48" s="65"/>
      <c r="AL48" s="65"/>
      <c r="AM48" s="65"/>
      <c r="AN48" s="65"/>
      <c r="AO48" s="65"/>
    </row>
    <row r="49" spans="1:41">
      <c r="A49" s="65"/>
      <c r="B49" s="1077"/>
      <c r="C49" s="65"/>
      <c r="D49" s="65"/>
      <c r="E49" s="65"/>
      <c r="F49" s="65"/>
      <c r="G49" s="65"/>
      <c r="H49" s="65"/>
      <c r="I49" s="65"/>
      <c r="J49" s="65"/>
      <c r="K49" s="65"/>
      <c r="L49" s="65"/>
      <c r="M49" s="65"/>
      <c r="N49" s="65"/>
      <c r="O49" s="65"/>
      <c r="P49" s="65"/>
      <c r="Q49" s="65"/>
      <c r="R49" s="65"/>
      <c r="U49" s="65"/>
      <c r="V49" s="65"/>
      <c r="W49" s="65"/>
      <c r="X49" s="65"/>
      <c r="Y49" s="65"/>
      <c r="Z49" s="65"/>
      <c r="AA49" s="65"/>
      <c r="AB49" s="65"/>
      <c r="AC49" s="65"/>
      <c r="AD49" s="65"/>
      <c r="AE49" s="65"/>
      <c r="AF49" s="65"/>
      <c r="AG49" s="65"/>
      <c r="AH49" s="65"/>
      <c r="AI49" s="65"/>
      <c r="AJ49" s="65"/>
      <c r="AK49" s="65"/>
      <c r="AL49" s="65"/>
      <c r="AM49" s="65"/>
      <c r="AN49" s="65"/>
      <c r="AO49" s="65"/>
    </row>
    <row r="50" spans="1:41">
      <c r="A50" s="65"/>
      <c r="B50" s="1077"/>
      <c r="C50" s="65"/>
      <c r="D50" s="65"/>
      <c r="E50" s="65"/>
      <c r="F50" s="65"/>
      <c r="G50" s="65"/>
      <c r="H50" s="65"/>
      <c r="I50" s="65"/>
      <c r="J50" s="65"/>
      <c r="K50" s="65"/>
      <c r="L50" s="65"/>
      <c r="M50" s="65"/>
      <c r="N50" s="65"/>
      <c r="O50" s="65"/>
      <c r="P50" s="65"/>
      <c r="Q50" s="65"/>
      <c r="R50" s="65"/>
      <c r="U50" s="65"/>
      <c r="V50" s="65"/>
      <c r="W50" s="65"/>
      <c r="X50" s="65"/>
      <c r="Y50" s="65"/>
      <c r="Z50" s="65"/>
      <c r="AA50" s="65"/>
      <c r="AB50" s="65"/>
      <c r="AC50" s="65"/>
      <c r="AD50" s="65"/>
      <c r="AE50" s="65"/>
      <c r="AF50" s="65"/>
      <c r="AG50" s="65"/>
      <c r="AH50" s="65"/>
      <c r="AI50" s="65"/>
      <c r="AJ50" s="65"/>
      <c r="AK50" s="65"/>
      <c r="AL50" s="65"/>
      <c r="AM50" s="65"/>
      <c r="AN50" s="65"/>
      <c r="AO50" s="65"/>
    </row>
    <row r="51" spans="1:41">
      <c r="A51" s="65"/>
      <c r="B51" s="1077"/>
      <c r="C51" s="65"/>
      <c r="D51" s="65"/>
      <c r="E51" s="65"/>
      <c r="F51" s="65"/>
      <c r="G51" s="65"/>
      <c r="H51" s="65"/>
      <c r="I51" s="65"/>
      <c r="J51" s="65"/>
      <c r="K51" s="65"/>
      <c r="L51" s="65"/>
      <c r="M51" s="65"/>
      <c r="N51" s="65"/>
      <c r="O51" s="65"/>
      <c r="P51" s="65"/>
      <c r="Q51" s="65"/>
      <c r="R51" s="65"/>
      <c r="U51" s="65"/>
      <c r="V51" s="65"/>
      <c r="W51" s="65"/>
      <c r="X51" s="65"/>
      <c r="Y51" s="65"/>
      <c r="Z51" s="65"/>
      <c r="AA51" s="65"/>
      <c r="AB51" s="65"/>
      <c r="AC51" s="65"/>
      <c r="AD51" s="65"/>
      <c r="AE51" s="65"/>
      <c r="AF51" s="65"/>
      <c r="AG51" s="65"/>
      <c r="AH51" s="65"/>
      <c r="AI51" s="65"/>
      <c r="AJ51" s="65"/>
      <c r="AK51" s="65"/>
      <c r="AL51" s="65"/>
      <c r="AM51" s="65"/>
      <c r="AN51" s="65"/>
      <c r="AO51" s="65"/>
    </row>
    <row r="52" spans="1:41">
      <c r="A52" s="65"/>
      <c r="B52" s="1077"/>
      <c r="C52" s="65"/>
      <c r="D52" s="65"/>
      <c r="E52" s="65"/>
      <c r="F52" s="65"/>
      <c r="G52" s="65"/>
      <c r="H52" s="65"/>
      <c r="I52" s="65"/>
      <c r="J52" s="65"/>
      <c r="K52" s="65"/>
      <c r="L52" s="65"/>
      <c r="M52" s="65"/>
      <c r="N52" s="65"/>
      <c r="O52" s="65"/>
      <c r="P52" s="65"/>
      <c r="Q52" s="65"/>
      <c r="R52" s="65"/>
      <c r="U52" s="65"/>
      <c r="V52" s="65"/>
      <c r="W52" s="65"/>
      <c r="X52" s="65"/>
      <c r="Y52" s="65"/>
      <c r="Z52" s="65"/>
      <c r="AA52" s="65"/>
      <c r="AB52" s="65"/>
      <c r="AC52" s="65"/>
      <c r="AD52" s="65"/>
      <c r="AE52" s="65"/>
      <c r="AF52" s="65"/>
      <c r="AG52" s="65"/>
      <c r="AH52" s="65"/>
      <c r="AI52" s="65"/>
      <c r="AJ52" s="65"/>
      <c r="AK52" s="65"/>
      <c r="AL52" s="65"/>
      <c r="AM52" s="65"/>
      <c r="AN52" s="65"/>
      <c r="AO52" s="65"/>
    </row>
    <row r="53" spans="1:41">
      <c r="A53" s="65"/>
      <c r="B53" s="1077"/>
      <c r="C53" s="65"/>
      <c r="D53" s="65"/>
      <c r="E53" s="65"/>
      <c r="F53" s="65"/>
      <c r="G53" s="65"/>
      <c r="H53" s="65"/>
      <c r="I53" s="65"/>
      <c r="J53" s="65"/>
      <c r="K53" s="65"/>
      <c r="L53" s="65"/>
      <c r="M53" s="65"/>
      <c r="N53" s="65"/>
      <c r="O53" s="65"/>
      <c r="P53" s="65"/>
      <c r="Q53" s="65"/>
      <c r="R53" s="65"/>
      <c r="U53" s="65"/>
      <c r="V53" s="65"/>
      <c r="W53" s="65"/>
      <c r="X53" s="65"/>
      <c r="Y53" s="65"/>
      <c r="Z53" s="65"/>
      <c r="AA53" s="65"/>
      <c r="AB53" s="65"/>
      <c r="AC53" s="65"/>
      <c r="AD53" s="65"/>
      <c r="AE53" s="65"/>
      <c r="AF53" s="65"/>
      <c r="AG53" s="65"/>
      <c r="AH53" s="65"/>
      <c r="AI53" s="65"/>
      <c r="AJ53" s="65"/>
      <c r="AK53" s="65"/>
      <c r="AL53" s="65"/>
      <c r="AM53" s="65"/>
      <c r="AN53" s="65"/>
      <c r="AO53" s="65"/>
    </row>
    <row r="54" spans="1:41">
      <c r="A54" s="65"/>
      <c r="B54" s="1077"/>
      <c r="C54" s="65"/>
      <c r="D54" s="65"/>
      <c r="E54" s="65"/>
      <c r="F54" s="65"/>
      <c r="G54" s="65"/>
      <c r="H54" s="65"/>
      <c r="I54" s="65"/>
      <c r="J54" s="65"/>
      <c r="K54" s="65"/>
      <c r="L54" s="65"/>
      <c r="M54" s="65"/>
      <c r="N54" s="65"/>
      <c r="O54" s="65"/>
      <c r="P54" s="65"/>
      <c r="Q54" s="65"/>
      <c r="R54" s="65"/>
      <c r="U54" s="65"/>
      <c r="V54" s="65"/>
      <c r="W54" s="65"/>
      <c r="X54" s="65"/>
      <c r="Y54" s="65"/>
      <c r="Z54" s="65"/>
      <c r="AA54" s="65"/>
      <c r="AB54" s="65"/>
      <c r="AC54" s="65"/>
      <c r="AD54" s="65"/>
      <c r="AE54" s="65"/>
      <c r="AF54" s="65"/>
      <c r="AG54" s="65"/>
      <c r="AH54" s="65"/>
      <c r="AI54" s="65"/>
      <c r="AJ54" s="65"/>
      <c r="AK54" s="65"/>
      <c r="AL54" s="65"/>
      <c r="AM54" s="65"/>
      <c r="AN54" s="65"/>
      <c r="AO54" s="65"/>
    </row>
    <row r="55" spans="1:41">
      <c r="A55" s="65"/>
      <c r="B55" s="1077"/>
      <c r="C55" s="65"/>
      <c r="D55" s="65"/>
      <c r="E55" s="65"/>
      <c r="F55" s="65"/>
      <c r="G55" s="65"/>
      <c r="H55" s="65"/>
      <c r="I55" s="65"/>
      <c r="J55" s="65"/>
      <c r="K55" s="65"/>
      <c r="L55" s="65"/>
      <c r="M55" s="65"/>
      <c r="N55" s="65"/>
      <c r="O55" s="65"/>
      <c r="P55" s="65"/>
      <c r="Q55" s="65"/>
      <c r="R55" s="65"/>
      <c r="U55" s="65"/>
      <c r="V55" s="65"/>
      <c r="W55" s="65"/>
      <c r="X55" s="65"/>
      <c r="Y55" s="65"/>
      <c r="Z55" s="65"/>
      <c r="AA55" s="65"/>
      <c r="AB55" s="65"/>
      <c r="AC55" s="65"/>
      <c r="AD55" s="65"/>
      <c r="AE55" s="65"/>
      <c r="AF55" s="65"/>
      <c r="AG55" s="65"/>
      <c r="AH55" s="65"/>
      <c r="AI55" s="65"/>
      <c r="AJ55" s="65"/>
      <c r="AK55" s="65"/>
      <c r="AL55" s="65"/>
      <c r="AM55" s="65"/>
      <c r="AN55" s="65"/>
      <c r="AO55" s="65"/>
    </row>
    <row r="56" spans="1:41">
      <c r="A56" s="65"/>
      <c r="B56" s="1077"/>
      <c r="C56" s="65"/>
      <c r="D56" s="65"/>
      <c r="E56" s="65"/>
      <c r="F56" s="65"/>
      <c r="G56" s="65"/>
      <c r="H56" s="65"/>
      <c r="I56" s="65"/>
      <c r="J56" s="65"/>
      <c r="K56" s="65"/>
      <c r="L56" s="65"/>
      <c r="M56" s="65"/>
      <c r="N56" s="65"/>
      <c r="O56" s="65"/>
      <c r="P56" s="65"/>
      <c r="Q56" s="65"/>
      <c r="R56" s="65"/>
      <c r="U56" s="65"/>
      <c r="V56" s="65"/>
      <c r="W56" s="65"/>
      <c r="X56" s="65"/>
      <c r="Y56" s="65"/>
      <c r="Z56" s="65"/>
      <c r="AA56" s="65"/>
      <c r="AB56" s="65"/>
      <c r="AC56" s="65"/>
      <c r="AD56" s="65"/>
      <c r="AE56" s="65"/>
      <c r="AF56" s="65"/>
      <c r="AG56" s="65"/>
      <c r="AH56" s="65"/>
      <c r="AI56" s="65"/>
      <c r="AJ56" s="65"/>
      <c r="AK56" s="65"/>
      <c r="AL56" s="65"/>
      <c r="AM56" s="65"/>
      <c r="AN56" s="65"/>
      <c r="AO56" s="65"/>
    </row>
    <row r="57" spans="1:41">
      <c r="A57" s="65"/>
      <c r="B57" s="1077"/>
      <c r="C57" s="65"/>
      <c r="D57" s="65"/>
      <c r="E57" s="65"/>
      <c r="F57" s="65"/>
      <c r="G57" s="65"/>
      <c r="H57" s="65"/>
      <c r="I57" s="65"/>
      <c r="J57" s="65"/>
      <c r="K57" s="65"/>
      <c r="L57" s="65"/>
      <c r="M57" s="65"/>
      <c r="N57" s="65"/>
      <c r="O57" s="65"/>
      <c r="P57" s="65"/>
      <c r="Q57" s="65"/>
      <c r="R57" s="65"/>
      <c r="U57" s="65"/>
      <c r="V57" s="65"/>
      <c r="W57" s="65"/>
      <c r="X57" s="65"/>
      <c r="Y57" s="65"/>
      <c r="Z57" s="65"/>
      <c r="AA57" s="65"/>
      <c r="AB57" s="65"/>
      <c r="AC57" s="65"/>
      <c r="AD57" s="65"/>
      <c r="AE57" s="65"/>
      <c r="AF57" s="65"/>
      <c r="AG57" s="65"/>
      <c r="AH57" s="65"/>
      <c r="AI57" s="65"/>
      <c r="AJ57" s="65"/>
      <c r="AK57" s="65"/>
      <c r="AL57" s="65"/>
      <c r="AM57" s="65"/>
      <c r="AN57" s="65"/>
      <c r="AO57" s="65"/>
    </row>
    <row r="58" spans="1:41">
      <c r="A58" s="65"/>
      <c r="B58" s="1077"/>
      <c r="C58" s="65"/>
      <c r="D58" s="65"/>
      <c r="E58" s="65"/>
      <c r="F58" s="65"/>
      <c r="G58" s="65"/>
      <c r="H58" s="65"/>
      <c r="I58" s="65"/>
      <c r="J58" s="65"/>
      <c r="K58" s="65"/>
      <c r="L58" s="65"/>
      <c r="M58" s="65"/>
      <c r="N58" s="65"/>
      <c r="O58" s="65"/>
      <c r="P58" s="65"/>
      <c r="Q58" s="65"/>
      <c r="R58" s="65"/>
      <c r="U58" s="65"/>
      <c r="V58" s="65"/>
      <c r="W58" s="65"/>
      <c r="X58" s="65"/>
      <c r="Y58" s="65"/>
      <c r="Z58" s="65"/>
      <c r="AA58" s="65"/>
      <c r="AB58" s="65"/>
      <c r="AC58" s="65"/>
      <c r="AD58" s="65"/>
      <c r="AE58" s="65"/>
      <c r="AF58" s="65"/>
      <c r="AG58" s="65"/>
      <c r="AH58" s="65"/>
      <c r="AI58" s="65"/>
      <c r="AJ58" s="65"/>
      <c r="AK58" s="65"/>
      <c r="AL58" s="65"/>
      <c r="AM58" s="65"/>
      <c r="AN58" s="65"/>
      <c r="AO58" s="65"/>
    </row>
    <row r="59" spans="1:41">
      <c r="A59" s="65"/>
      <c r="B59" s="1077"/>
      <c r="C59" s="65"/>
      <c r="D59" s="65"/>
      <c r="E59" s="65"/>
      <c r="F59" s="65"/>
      <c r="G59" s="65"/>
      <c r="H59" s="65"/>
      <c r="I59" s="65"/>
      <c r="J59" s="65"/>
      <c r="K59" s="65"/>
      <c r="L59" s="65"/>
      <c r="M59" s="65"/>
      <c r="N59" s="65"/>
      <c r="O59" s="65"/>
      <c r="P59" s="65"/>
      <c r="Q59" s="65"/>
      <c r="R59" s="65"/>
      <c r="U59" s="65"/>
      <c r="V59" s="65"/>
      <c r="W59" s="65"/>
      <c r="X59" s="65"/>
      <c r="Y59" s="65"/>
      <c r="Z59" s="65"/>
      <c r="AA59" s="65"/>
      <c r="AB59" s="65"/>
      <c r="AC59" s="65"/>
      <c r="AD59" s="65"/>
      <c r="AE59" s="65"/>
      <c r="AF59" s="65"/>
      <c r="AG59" s="65"/>
      <c r="AH59" s="65"/>
      <c r="AI59" s="65"/>
      <c r="AJ59" s="65"/>
      <c r="AK59" s="65"/>
      <c r="AL59" s="65"/>
      <c r="AM59" s="65"/>
      <c r="AN59" s="65"/>
      <c r="AO59" s="65"/>
    </row>
    <row r="60" spans="1:41">
      <c r="A60" s="65"/>
      <c r="B60" s="1077"/>
      <c r="C60" s="65"/>
      <c r="D60" s="65"/>
      <c r="E60" s="65"/>
      <c r="F60" s="65"/>
      <c r="G60" s="65"/>
      <c r="H60" s="65"/>
      <c r="I60" s="65"/>
      <c r="J60" s="65"/>
      <c r="K60" s="65"/>
      <c r="L60" s="65"/>
      <c r="M60" s="65"/>
      <c r="N60" s="65"/>
      <c r="O60" s="65"/>
      <c r="P60" s="65"/>
      <c r="Q60" s="65"/>
      <c r="R60" s="65"/>
      <c r="U60" s="65"/>
      <c r="V60" s="65"/>
      <c r="W60" s="65"/>
      <c r="X60" s="65"/>
      <c r="Y60" s="65"/>
      <c r="Z60" s="65"/>
      <c r="AA60" s="65"/>
      <c r="AB60" s="65"/>
      <c r="AC60" s="65"/>
      <c r="AD60" s="65"/>
      <c r="AE60" s="65"/>
      <c r="AF60" s="65"/>
      <c r="AG60" s="65"/>
      <c r="AH60" s="65"/>
      <c r="AI60" s="65"/>
      <c r="AJ60" s="65"/>
      <c r="AK60" s="65"/>
      <c r="AL60" s="65"/>
      <c r="AM60" s="65"/>
      <c r="AN60" s="65"/>
      <c r="AO60" s="65"/>
    </row>
    <row r="61" spans="1:41">
      <c r="A61" s="65"/>
      <c r="B61" s="1077"/>
      <c r="C61" s="65"/>
      <c r="D61" s="65"/>
      <c r="E61" s="65"/>
      <c r="F61" s="65"/>
      <c r="G61" s="65"/>
      <c r="H61" s="65"/>
      <c r="I61" s="65"/>
      <c r="J61" s="65"/>
      <c r="K61" s="65"/>
      <c r="L61" s="65"/>
      <c r="M61" s="65"/>
      <c r="N61" s="65"/>
      <c r="O61" s="65"/>
      <c r="P61" s="65"/>
      <c r="Q61" s="65"/>
      <c r="R61" s="65"/>
      <c r="U61" s="65"/>
      <c r="V61" s="65"/>
      <c r="W61" s="65"/>
      <c r="X61" s="65"/>
      <c r="Y61" s="65"/>
      <c r="Z61" s="65"/>
      <c r="AA61" s="65"/>
      <c r="AB61" s="65"/>
      <c r="AC61" s="65"/>
      <c r="AD61" s="65"/>
      <c r="AE61" s="65"/>
      <c r="AF61" s="65"/>
      <c r="AG61" s="65"/>
      <c r="AH61" s="65"/>
      <c r="AI61" s="65"/>
      <c r="AJ61" s="65"/>
      <c r="AK61" s="65"/>
      <c r="AL61" s="65"/>
      <c r="AM61" s="65"/>
      <c r="AN61" s="65"/>
      <c r="AO61" s="65"/>
    </row>
    <row r="62" spans="1:41">
      <c r="A62" s="65"/>
      <c r="B62" s="1077"/>
      <c r="C62" s="65"/>
      <c r="D62" s="65"/>
      <c r="E62" s="65"/>
      <c r="F62" s="65"/>
      <c r="G62" s="65"/>
      <c r="H62" s="65"/>
      <c r="I62" s="65"/>
      <c r="J62" s="65"/>
      <c r="K62" s="65"/>
      <c r="L62" s="65"/>
      <c r="M62" s="65"/>
      <c r="N62" s="65"/>
      <c r="O62" s="65"/>
      <c r="P62" s="65"/>
      <c r="Q62" s="65"/>
      <c r="R62" s="65"/>
      <c r="U62" s="65"/>
      <c r="V62" s="65"/>
      <c r="W62" s="65"/>
      <c r="X62" s="65"/>
      <c r="Y62" s="65"/>
      <c r="Z62" s="65"/>
      <c r="AA62" s="65"/>
      <c r="AB62" s="65"/>
      <c r="AC62" s="65"/>
      <c r="AD62" s="65"/>
      <c r="AE62" s="65"/>
      <c r="AF62" s="65"/>
      <c r="AG62" s="65"/>
      <c r="AH62" s="65"/>
      <c r="AI62" s="65"/>
      <c r="AJ62" s="65"/>
      <c r="AK62" s="65"/>
      <c r="AL62" s="65"/>
      <c r="AM62" s="65"/>
      <c r="AN62" s="65"/>
      <c r="AO62" s="65"/>
    </row>
    <row r="63" spans="1:41">
      <c r="A63" s="65"/>
      <c r="B63" s="1077"/>
      <c r="C63" s="65"/>
      <c r="D63" s="65"/>
      <c r="E63" s="65"/>
      <c r="F63" s="65"/>
      <c r="G63" s="65"/>
      <c r="H63" s="65"/>
      <c r="I63" s="65"/>
      <c r="J63" s="65"/>
      <c r="K63" s="65"/>
      <c r="L63" s="65"/>
      <c r="M63" s="65"/>
      <c r="N63" s="65"/>
      <c r="O63" s="65"/>
      <c r="P63" s="65"/>
      <c r="Q63" s="65"/>
      <c r="R63" s="65"/>
      <c r="U63" s="65"/>
      <c r="V63" s="65"/>
      <c r="W63" s="65"/>
      <c r="X63" s="65"/>
      <c r="Y63" s="65"/>
      <c r="Z63" s="65"/>
      <c r="AA63" s="65"/>
      <c r="AB63" s="65"/>
      <c r="AC63" s="65"/>
      <c r="AD63" s="65"/>
      <c r="AE63" s="65"/>
      <c r="AF63" s="65"/>
      <c r="AG63" s="65"/>
      <c r="AH63" s="65"/>
      <c r="AI63" s="65"/>
      <c r="AJ63" s="65"/>
      <c r="AK63" s="65"/>
      <c r="AL63" s="65"/>
      <c r="AM63" s="65"/>
      <c r="AN63" s="65"/>
      <c r="AO63" s="65"/>
    </row>
    <row r="64" spans="1:41">
      <c r="A64" s="65"/>
      <c r="B64" s="1077"/>
      <c r="C64" s="65"/>
      <c r="D64" s="65"/>
      <c r="E64" s="65"/>
      <c r="F64" s="65"/>
      <c r="G64" s="65"/>
      <c r="H64" s="65"/>
      <c r="I64" s="65"/>
      <c r="J64" s="65"/>
      <c r="K64" s="65"/>
      <c r="L64" s="65"/>
      <c r="M64" s="65"/>
      <c r="N64" s="65"/>
      <c r="O64" s="65"/>
      <c r="P64" s="65"/>
      <c r="Q64" s="65"/>
      <c r="R64" s="65"/>
      <c r="U64" s="65"/>
      <c r="V64" s="65"/>
      <c r="W64" s="65"/>
      <c r="X64" s="65"/>
      <c r="Y64" s="65"/>
      <c r="Z64" s="65"/>
      <c r="AA64" s="65"/>
      <c r="AB64" s="65"/>
      <c r="AC64" s="65"/>
      <c r="AD64" s="65"/>
      <c r="AE64" s="65"/>
      <c r="AF64" s="65"/>
      <c r="AG64" s="65"/>
      <c r="AH64" s="65"/>
      <c r="AI64" s="65"/>
      <c r="AJ64" s="65"/>
      <c r="AK64" s="65"/>
      <c r="AL64" s="65"/>
      <c r="AM64" s="65"/>
      <c r="AN64" s="65"/>
      <c r="AO64" s="65"/>
    </row>
    <row r="65" spans="1:41">
      <c r="A65" s="65"/>
      <c r="B65" s="1077"/>
      <c r="C65" s="65"/>
      <c r="D65" s="65"/>
      <c r="E65" s="65"/>
      <c r="F65" s="65"/>
      <c r="G65" s="65"/>
      <c r="H65" s="65"/>
      <c r="I65" s="65"/>
      <c r="J65" s="65"/>
      <c r="K65" s="65"/>
      <c r="L65" s="65"/>
      <c r="M65" s="65"/>
      <c r="N65" s="65"/>
      <c r="O65" s="65"/>
      <c r="P65" s="65"/>
      <c r="Q65" s="65"/>
      <c r="R65" s="65"/>
      <c r="U65" s="65"/>
      <c r="V65" s="65"/>
      <c r="W65" s="65"/>
      <c r="X65" s="65"/>
      <c r="Y65" s="65"/>
      <c r="Z65" s="65"/>
      <c r="AA65" s="65"/>
      <c r="AB65" s="65"/>
      <c r="AC65" s="65"/>
      <c r="AD65" s="65"/>
      <c r="AE65" s="65"/>
      <c r="AF65" s="65"/>
      <c r="AG65" s="65"/>
      <c r="AH65" s="65"/>
      <c r="AI65" s="65"/>
      <c r="AJ65" s="65"/>
      <c r="AK65" s="65"/>
      <c r="AL65" s="65"/>
      <c r="AM65" s="65"/>
      <c r="AN65" s="65"/>
      <c r="AO65" s="65"/>
    </row>
    <row r="66" spans="1:41">
      <c r="A66" s="65"/>
      <c r="B66" s="1077"/>
      <c r="C66" s="65"/>
      <c r="D66" s="65"/>
      <c r="E66" s="65"/>
      <c r="F66" s="65"/>
      <c r="G66" s="65"/>
      <c r="H66" s="65"/>
      <c r="I66" s="65"/>
      <c r="J66" s="65"/>
      <c r="K66" s="65"/>
      <c r="L66" s="65"/>
      <c r="M66" s="65"/>
      <c r="N66" s="65"/>
      <c r="O66" s="65"/>
      <c r="P66" s="65"/>
      <c r="Q66" s="65"/>
      <c r="R66" s="65"/>
      <c r="U66" s="65"/>
      <c r="V66" s="65"/>
      <c r="W66" s="65"/>
      <c r="X66" s="65"/>
      <c r="Y66" s="65"/>
      <c r="Z66" s="65"/>
      <c r="AA66" s="65"/>
      <c r="AB66" s="65"/>
      <c r="AC66" s="65"/>
      <c r="AD66" s="65"/>
      <c r="AE66" s="65"/>
      <c r="AF66" s="65"/>
      <c r="AG66" s="65"/>
      <c r="AH66" s="65"/>
      <c r="AI66" s="65"/>
      <c r="AJ66" s="65"/>
      <c r="AK66" s="65"/>
      <c r="AL66" s="65"/>
      <c r="AM66" s="65"/>
      <c r="AN66" s="65"/>
      <c r="AO66" s="65"/>
    </row>
    <row r="67" spans="1:41">
      <c r="A67" s="65"/>
      <c r="B67" s="1077"/>
      <c r="C67" s="65"/>
      <c r="D67" s="65"/>
      <c r="E67" s="65"/>
      <c r="F67" s="65"/>
      <c r="G67" s="65"/>
      <c r="H67" s="65"/>
      <c r="I67" s="65"/>
      <c r="J67" s="65"/>
      <c r="K67" s="65"/>
      <c r="L67" s="65"/>
      <c r="M67" s="65"/>
      <c r="N67" s="65"/>
      <c r="O67" s="65"/>
      <c r="P67" s="65"/>
      <c r="Q67" s="65"/>
      <c r="R67" s="65"/>
      <c r="U67" s="65"/>
      <c r="V67" s="65"/>
      <c r="W67" s="65"/>
      <c r="X67" s="65"/>
      <c r="Y67" s="65"/>
      <c r="Z67" s="65"/>
      <c r="AA67" s="65"/>
      <c r="AB67" s="65"/>
      <c r="AC67" s="65"/>
      <c r="AD67" s="65"/>
      <c r="AE67" s="65"/>
      <c r="AF67" s="65"/>
      <c r="AG67" s="65"/>
      <c r="AH67" s="65"/>
      <c r="AI67" s="65"/>
      <c r="AJ67" s="65"/>
      <c r="AK67" s="65"/>
      <c r="AL67" s="65"/>
      <c r="AM67" s="65"/>
      <c r="AN67" s="65"/>
      <c r="AO67" s="65"/>
    </row>
    <row r="68" spans="1:41">
      <c r="A68" s="65"/>
      <c r="B68" s="1077"/>
      <c r="C68" s="65"/>
      <c r="D68" s="65"/>
      <c r="E68" s="65"/>
      <c r="F68" s="65"/>
      <c r="G68" s="65"/>
      <c r="H68" s="65"/>
      <c r="I68" s="65"/>
      <c r="J68" s="65"/>
      <c r="K68" s="65"/>
      <c r="L68" s="65"/>
      <c r="M68" s="65"/>
      <c r="N68" s="65"/>
      <c r="O68" s="65"/>
      <c r="P68" s="65"/>
      <c r="Q68" s="65"/>
      <c r="R68" s="65"/>
      <c r="U68" s="65"/>
      <c r="V68" s="65"/>
      <c r="W68" s="65"/>
      <c r="X68" s="65"/>
      <c r="Y68" s="65"/>
      <c r="Z68" s="65"/>
      <c r="AA68" s="65"/>
      <c r="AB68" s="65"/>
      <c r="AC68" s="65"/>
      <c r="AD68" s="65"/>
      <c r="AE68" s="65"/>
      <c r="AF68" s="65"/>
      <c r="AG68" s="65"/>
      <c r="AH68" s="65"/>
      <c r="AI68" s="65"/>
      <c r="AJ68" s="65"/>
      <c r="AK68" s="65"/>
      <c r="AL68" s="65"/>
      <c r="AM68" s="65"/>
      <c r="AN68" s="65"/>
      <c r="AO68" s="65"/>
    </row>
    <row r="69" spans="1:41">
      <c r="A69" s="65"/>
      <c r="B69" s="1077"/>
      <c r="C69" s="65"/>
      <c r="D69" s="65"/>
      <c r="E69" s="65"/>
      <c r="F69" s="65"/>
      <c r="G69" s="65"/>
      <c r="H69" s="65"/>
      <c r="I69" s="65"/>
      <c r="J69" s="65"/>
      <c r="K69" s="65"/>
      <c r="L69" s="65"/>
      <c r="M69" s="65"/>
      <c r="N69" s="65"/>
      <c r="O69" s="65"/>
      <c r="P69" s="65"/>
      <c r="Q69" s="65"/>
      <c r="R69" s="65"/>
      <c r="U69" s="65"/>
      <c r="V69" s="65"/>
      <c r="W69" s="65"/>
      <c r="X69" s="65"/>
      <c r="Y69" s="65"/>
      <c r="Z69" s="65"/>
      <c r="AA69" s="65"/>
      <c r="AB69" s="65"/>
      <c r="AC69" s="65"/>
      <c r="AD69" s="65"/>
      <c r="AE69" s="65"/>
      <c r="AF69" s="65"/>
      <c r="AG69" s="65"/>
      <c r="AH69" s="65"/>
      <c r="AI69" s="65"/>
      <c r="AJ69" s="65"/>
      <c r="AK69" s="65"/>
      <c r="AL69" s="65"/>
      <c r="AM69" s="65"/>
      <c r="AN69" s="65"/>
      <c r="AO69" s="65"/>
    </row>
    <row r="70" spans="1:41">
      <c r="A70" s="65"/>
      <c r="B70" s="1077"/>
      <c r="C70" s="65"/>
      <c r="D70" s="65"/>
      <c r="E70" s="65"/>
      <c r="F70" s="65"/>
      <c r="G70" s="65"/>
      <c r="H70" s="65"/>
      <c r="I70" s="65"/>
      <c r="J70" s="65"/>
      <c r="K70" s="65"/>
      <c r="L70" s="65"/>
      <c r="M70" s="65"/>
      <c r="N70" s="65"/>
      <c r="O70" s="65"/>
      <c r="P70" s="65"/>
      <c r="Q70" s="65"/>
      <c r="R70" s="65"/>
      <c r="U70" s="65"/>
      <c r="V70" s="65"/>
      <c r="W70" s="65"/>
      <c r="X70" s="65"/>
      <c r="Y70" s="65"/>
      <c r="Z70" s="65"/>
      <c r="AA70" s="65"/>
      <c r="AB70" s="65"/>
      <c r="AC70" s="65"/>
      <c r="AD70" s="65"/>
      <c r="AE70" s="65"/>
      <c r="AF70" s="65"/>
      <c r="AG70" s="65"/>
      <c r="AH70" s="65"/>
      <c r="AI70" s="65"/>
      <c r="AJ70" s="65"/>
      <c r="AK70" s="65"/>
      <c r="AL70" s="65"/>
      <c r="AM70" s="65"/>
      <c r="AN70" s="65"/>
      <c r="AO70" s="65"/>
    </row>
    <row r="71" spans="1:41">
      <c r="A71" s="65"/>
      <c r="B71" s="1077"/>
      <c r="C71" s="65"/>
      <c r="D71" s="65"/>
      <c r="E71" s="65"/>
      <c r="F71" s="65"/>
      <c r="G71" s="65"/>
      <c r="H71" s="65"/>
      <c r="I71" s="65"/>
      <c r="J71" s="65"/>
      <c r="K71" s="65"/>
      <c r="L71" s="65"/>
      <c r="M71" s="65"/>
      <c r="N71" s="65"/>
      <c r="O71" s="65"/>
      <c r="P71" s="65"/>
      <c r="Q71" s="65"/>
      <c r="R71" s="65"/>
      <c r="U71" s="65"/>
      <c r="V71" s="65"/>
      <c r="W71" s="65"/>
      <c r="X71" s="65"/>
      <c r="Y71" s="65"/>
      <c r="Z71" s="65"/>
      <c r="AA71" s="65"/>
      <c r="AB71" s="65"/>
      <c r="AC71" s="65"/>
      <c r="AD71" s="65"/>
      <c r="AE71" s="65"/>
      <c r="AF71" s="65"/>
      <c r="AG71" s="65"/>
      <c r="AH71" s="65"/>
      <c r="AI71" s="65"/>
      <c r="AJ71" s="65"/>
      <c r="AK71" s="65"/>
      <c r="AL71" s="65"/>
      <c r="AM71" s="65"/>
      <c r="AN71" s="65"/>
      <c r="AO71" s="65"/>
    </row>
    <row r="72" spans="1:41">
      <c r="A72" s="65"/>
      <c r="B72" s="1077"/>
      <c r="C72" s="65"/>
      <c r="D72" s="65"/>
      <c r="E72" s="65"/>
      <c r="F72" s="65"/>
      <c r="G72" s="65"/>
      <c r="H72" s="65"/>
      <c r="I72" s="65"/>
      <c r="J72" s="65"/>
      <c r="K72" s="65"/>
      <c r="L72" s="65"/>
      <c r="M72" s="65"/>
      <c r="N72" s="65"/>
      <c r="O72" s="65"/>
      <c r="P72" s="65"/>
      <c r="Q72" s="65"/>
      <c r="R72" s="65"/>
      <c r="U72" s="65"/>
      <c r="V72" s="65"/>
      <c r="W72" s="65"/>
      <c r="X72" s="65"/>
      <c r="Y72" s="65"/>
      <c r="Z72" s="65"/>
      <c r="AA72" s="65"/>
      <c r="AB72" s="65"/>
      <c r="AC72" s="65"/>
      <c r="AD72" s="65"/>
      <c r="AE72" s="65"/>
      <c r="AF72" s="65"/>
      <c r="AG72" s="65"/>
      <c r="AH72" s="65"/>
      <c r="AI72" s="65"/>
      <c r="AJ72" s="65"/>
      <c r="AK72" s="65"/>
      <c r="AL72" s="65"/>
      <c r="AM72" s="65"/>
      <c r="AN72" s="65"/>
      <c r="AO72" s="65"/>
    </row>
    <row r="73" spans="1:41">
      <c r="A73" s="65"/>
      <c r="B73" s="1077"/>
      <c r="C73" s="65"/>
      <c r="D73" s="65"/>
      <c r="E73" s="65"/>
      <c r="F73" s="65"/>
      <c r="G73" s="65"/>
      <c r="H73" s="65"/>
      <c r="I73" s="65"/>
      <c r="J73" s="65"/>
      <c r="K73" s="65"/>
      <c r="L73" s="65"/>
      <c r="M73" s="65"/>
      <c r="N73" s="65"/>
      <c r="O73" s="65"/>
      <c r="P73" s="65"/>
      <c r="Q73" s="65"/>
      <c r="R73" s="65"/>
      <c r="U73" s="65"/>
      <c r="V73" s="65"/>
      <c r="W73" s="65"/>
      <c r="X73" s="65"/>
      <c r="Y73" s="65"/>
      <c r="Z73" s="65"/>
      <c r="AA73" s="65"/>
      <c r="AB73" s="65"/>
      <c r="AC73" s="65"/>
      <c r="AD73" s="65"/>
      <c r="AE73" s="65"/>
      <c r="AF73" s="65"/>
      <c r="AG73" s="65"/>
      <c r="AH73" s="65"/>
      <c r="AI73" s="65"/>
      <c r="AJ73" s="65"/>
      <c r="AK73" s="65"/>
      <c r="AL73" s="65"/>
      <c r="AM73" s="65"/>
      <c r="AN73" s="65"/>
      <c r="AO73" s="65"/>
    </row>
    <row r="74" spans="1:41">
      <c r="A74" s="65"/>
      <c r="B74" s="1077"/>
      <c r="C74" s="65"/>
      <c r="D74" s="65"/>
      <c r="E74" s="65"/>
      <c r="F74" s="65"/>
      <c r="G74" s="65"/>
      <c r="H74" s="65"/>
      <c r="I74" s="65"/>
      <c r="J74" s="65"/>
      <c r="K74" s="65"/>
      <c r="L74" s="65"/>
      <c r="M74" s="65"/>
      <c r="N74" s="65"/>
      <c r="O74" s="65"/>
      <c r="P74" s="65"/>
      <c r="Q74" s="65"/>
      <c r="R74" s="65"/>
      <c r="U74" s="65"/>
      <c r="V74" s="65"/>
      <c r="W74" s="65"/>
      <c r="X74" s="65"/>
      <c r="Y74" s="65"/>
      <c r="Z74" s="65"/>
      <c r="AA74" s="65"/>
      <c r="AB74" s="65"/>
      <c r="AC74" s="65"/>
      <c r="AD74" s="65"/>
      <c r="AE74" s="65"/>
      <c r="AF74" s="65"/>
      <c r="AG74" s="65"/>
      <c r="AH74" s="65"/>
      <c r="AI74" s="65"/>
      <c r="AJ74" s="65"/>
      <c r="AK74" s="65"/>
      <c r="AL74" s="65"/>
      <c r="AM74" s="65"/>
      <c r="AN74" s="65"/>
      <c r="AO74" s="65"/>
    </row>
    <row r="75" spans="1:41">
      <c r="A75" s="65"/>
      <c r="B75" s="1077"/>
      <c r="C75" s="65"/>
      <c r="D75" s="65"/>
      <c r="E75" s="65"/>
      <c r="F75" s="65"/>
      <c r="G75" s="65"/>
      <c r="H75" s="65"/>
      <c r="I75" s="65"/>
      <c r="J75" s="65"/>
      <c r="K75" s="65"/>
      <c r="L75" s="65"/>
      <c r="M75" s="65"/>
      <c r="N75" s="65"/>
      <c r="O75" s="65"/>
      <c r="P75" s="65"/>
      <c r="Q75" s="65"/>
      <c r="R75" s="65"/>
      <c r="U75" s="65"/>
      <c r="V75" s="65"/>
      <c r="W75" s="65"/>
      <c r="X75" s="65"/>
      <c r="Y75" s="65"/>
      <c r="Z75" s="65"/>
      <c r="AA75" s="65"/>
      <c r="AB75" s="65"/>
      <c r="AC75" s="65"/>
      <c r="AD75" s="65"/>
      <c r="AE75" s="65"/>
      <c r="AF75" s="65"/>
      <c r="AG75" s="65"/>
      <c r="AH75" s="65"/>
      <c r="AI75" s="65"/>
      <c r="AJ75" s="65"/>
      <c r="AK75" s="65"/>
      <c r="AL75" s="65"/>
      <c r="AM75" s="65"/>
      <c r="AN75" s="65"/>
      <c r="AO75" s="65"/>
    </row>
    <row r="76" spans="1:41">
      <c r="A76" s="65"/>
      <c r="B76" s="1077"/>
      <c r="C76" s="65"/>
      <c r="D76" s="65"/>
      <c r="E76" s="65"/>
      <c r="F76" s="65"/>
      <c r="G76" s="65"/>
      <c r="H76" s="65"/>
      <c r="I76" s="65"/>
      <c r="J76" s="65"/>
      <c r="K76" s="65"/>
      <c r="L76" s="65"/>
      <c r="M76" s="65"/>
      <c r="N76" s="65"/>
      <c r="O76" s="65"/>
      <c r="P76" s="65"/>
      <c r="Q76" s="65"/>
      <c r="R76" s="65"/>
      <c r="U76" s="65"/>
      <c r="V76" s="65"/>
      <c r="W76" s="65"/>
      <c r="X76" s="65"/>
      <c r="Y76" s="65"/>
      <c r="Z76" s="65"/>
      <c r="AA76" s="65"/>
      <c r="AB76" s="65"/>
      <c r="AC76" s="65"/>
      <c r="AD76" s="65"/>
      <c r="AE76" s="65"/>
      <c r="AF76" s="65"/>
      <c r="AG76" s="65"/>
      <c r="AH76" s="65"/>
      <c r="AI76" s="65"/>
      <c r="AJ76" s="65"/>
      <c r="AK76" s="65"/>
      <c r="AL76" s="65"/>
      <c r="AM76" s="65"/>
      <c r="AN76" s="65"/>
      <c r="AO76" s="65"/>
    </row>
    <row r="77" spans="1:41">
      <c r="A77" s="65"/>
      <c r="B77" s="1077"/>
      <c r="C77" s="65"/>
      <c r="D77" s="65"/>
      <c r="E77" s="65"/>
      <c r="F77" s="65"/>
      <c r="G77" s="65"/>
      <c r="H77" s="65"/>
      <c r="I77" s="65"/>
      <c r="J77" s="65"/>
      <c r="K77" s="65"/>
      <c r="L77" s="65"/>
      <c r="M77" s="65"/>
      <c r="N77" s="65"/>
      <c r="O77" s="65"/>
      <c r="P77" s="65"/>
      <c r="Q77" s="65"/>
      <c r="R77" s="65"/>
      <c r="U77" s="65"/>
      <c r="V77" s="65"/>
      <c r="W77" s="65"/>
      <c r="X77" s="65"/>
      <c r="Y77" s="65"/>
      <c r="Z77" s="65"/>
      <c r="AA77" s="65"/>
      <c r="AB77" s="65"/>
      <c r="AC77" s="65"/>
      <c r="AD77" s="65"/>
      <c r="AE77" s="65"/>
      <c r="AF77" s="65"/>
      <c r="AG77" s="65"/>
      <c r="AH77" s="65"/>
      <c r="AI77" s="65"/>
      <c r="AJ77" s="65"/>
      <c r="AK77" s="65"/>
      <c r="AL77" s="65"/>
      <c r="AM77" s="65"/>
      <c r="AN77" s="65"/>
      <c r="AO77" s="65"/>
    </row>
    <row r="78" spans="1:41">
      <c r="A78" s="65"/>
      <c r="B78" s="1077"/>
      <c r="C78" s="65"/>
      <c r="D78" s="65"/>
      <c r="E78" s="65"/>
      <c r="F78" s="65"/>
      <c r="G78" s="65"/>
      <c r="H78" s="65"/>
      <c r="I78" s="65"/>
      <c r="J78" s="65"/>
      <c r="K78" s="65"/>
      <c r="L78" s="65"/>
      <c r="M78" s="65"/>
      <c r="N78" s="65"/>
      <c r="O78" s="65"/>
      <c r="P78" s="65"/>
      <c r="Q78" s="65"/>
      <c r="R78" s="65"/>
      <c r="U78" s="65"/>
      <c r="V78" s="65"/>
      <c r="W78" s="65"/>
      <c r="X78" s="65"/>
      <c r="Y78" s="65"/>
      <c r="Z78" s="65"/>
      <c r="AA78" s="65"/>
      <c r="AB78" s="65"/>
      <c r="AC78" s="65"/>
      <c r="AD78" s="65"/>
      <c r="AE78" s="65"/>
      <c r="AF78" s="65"/>
      <c r="AG78" s="65"/>
      <c r="AH78" s="65"/>
      <c r="AI78" s="65"/>
      <c r="AJ78" s="65"/>
      <c r="AK78" s="65"/>
      <c r="AL78" s="65"/>
      <c r="AM78" s="65"/>
      <c r="AN78" s="65"/>
      <c r="AO78" s="65"/>
    </row>
    <row r="79" spans="1:41">
      <c r="A79" s="65"/>
      <c r="B79" s="1077"/>
      <c r="C79" s="65"/>
      <c r="D79" s="65"/>
      <c r="E79" s="65"/>
      <c r="F79" s="65"/>
      <c r="G79" s="65"/>
      <c r="H79" s="65"/>
      <c r="I79" s="65"/>
      <c r="J79" s="65"/>
      <c r="K79" s="65"/>
      <c r="L79" s="65"/>
      <c r="M79" s="65"/>
      <c r="N79" s="65"/>
      <c r="O79" s="65"/>
      <c r="P79" s="65"/>
      <c r="Q79" s="65"/>
      <c r="R79" s="65"/>
      <c r="U79" s="65"/>
      <c r="V79" s="65"/>
      <c r="W79" s="65"/>
      <c r="X79" s="65"/>
      <c r="Y79" s="65"/>
      <c r="Z79" s="65"/>
      <c r="AA79" s="65"/>
      <c r="AB79" s="65"/>
      <c r="AC79" s="65"/>
      <c r="AD79" s="65"/>
      <c r="AE79" s="65"/>
      <c r="AF79" s="65"/>
      <c r="AG79" s="65"/>
      <c r="AH79" s="65"/>
      <c r="AI79" s="65"/>
      <c r="AJ79" s="65"/>
      <c r="AK79" s="65"/>
      <c r="AL79" s="65"/>
      <c r="AM79" s="65"/>
      <c r="AN79" s="65"/>
      <c r="AO79" s="65"/>
    </row>
    <row r="80" spans="1:41">
      <c r="A80" s="65"/>
      <c r="B80" s="1077"/>
      <c r="C80" s="65"/>
      <c r="D80" s="65"/>
      <c r="E80" s="65"/>
      <c r="F80" s="65"/>
      <c r="G80" s="65"/>
      <c r="H80" s="65"/>
      <c r="I80" s="65"/>
      <c r="J80" s="65"/>
      <c r="K80" s="65"/>
      <c r="L80" s="65"/>
      <c r="M80" s="65"/>
      <c r="N80" s="65"/>
      <c r="O80" s="65"/>
      <c r="P80" s="65"/>
      <c r="Q80" s="65"/>
      <c r="R80" s="65"/>
      <c r="U80" s="65"/>
      <c r="V80" s="65"/>
      <c r="W80" s="65"/>
      <c r="X80" s="65"/>
      <c r="Y80" s="65"/>
      <c r="Z80" s="65"/>
      <c r="AA80" s="65"/>
      <c r="AB80" s="65"/>
      <c r="AC80" s="65"/>
      <c r="AD80" s="65"/>
      <c r="AE80" s="65"/>
      <c r="AF80" s="65"/>
      <c r="AG80" s="65"/>
      <c r="AH80" s="65"/>
      <c r="AI80" s="65"/>
      <c r="AJ80" s="65"/>
      <c r="AK80" s="65"/>
      <c r="AL80" s="65"/>
      <c r="AM80" s="65"/>
      <c r="AN80" s="65"/>
      <c r="AO80" s="65"/>
    </row>
    <row r="81" spans="1:41">
      <c r="A81" s="65"/>
      <c r="B81" s="1077"/>
      <c r="C81" s="65"/>
      <c r="D81" s="65"/>
      <c r="E81" s="65"/>
      <c r="F81" s="65"/>
      <c r="G81" s="65"/>
      <c r="H81" s="65"/>
      <c r="I81" s="65"/>
      <c r="J81" s="65"/>
      <c r="K81" s="65"/>
      <c r="L81" s="65"/>
      <c r="M81" s="65"/>
      <c r="N81" s="65"/>
      <c r="O81" s="65"/>
      <c r="P81" s="65"/>
      <c r="Q81" s="65"/>
      <c r="R81" s="65"/>
      <c r="U81" s="65"/>
      <c r="V81" s="65"/>
      <c r="W81" s="65"/>
      <c r="X81" s="65"/>
      <c r="Y81" s="65"/>
      <c r="Z81" s="65"/>
      <c r="AA81" s="65"/>
      <c r="AB81" s="65"/>
      <c r="AC81" s="65"/>
      <c r="AD81" s="65"/>
      <c r="AE81" s="65"/>
      <c r="AF81" s="65"/>
      <c r="AG81" s="65"/>
      <c r="AH81" s="65"/>
      <c r="AI81" s="65"/>
      <c r="AJ81" s="65"/>
      <c r="AK81" s="65"/>
      <c r="AL81" s="65"/>
      <c r="AM81" s="65"/>
      <c r="AN81" s="65"/>
      <c r="AO81" s="65"/>
    </row>
    <row r="82" spans="1:41">
      <c r="A82" s="65"/>
      <c r="B82" s="1077"/>
      <c r="C82" s="65"/>
      <c r="D82" s="65"/>
      <c r="E82" s="65"/>
      <c r="F82" s="65"/>
      <c r="G82" s="65"/>
      <c r="H82" s="65"/>
      <c r="I82" s="65"/>
      <c r="J82" s="65"/>
      <c r="K82" s="65"/>
      <c r="L82" s="65"/>
      <c r="M82" s="65"/>
      <c r="N82" s="65"/>
      <c r="O82" s="65"/>
      <c r="P82" s="65"/>
      <c r="Q82" s="65"/>
      <c r="R82" s="65"/>
      <c r="U82" s="65"/>
      <c r="V82" s="65"/>
      <c r="W82" s="65"/>
      <c r="X82" s="65"/>
      <c r="Y82" s="65"/>
      <c r="Z82" s="65"/>
      <c r="AA82" s="65"/>
      <c r="AB82" s="65"/>
      <c r="AC82" s="65"/>
      <c r="AD82" s="65"/>
      <c r="AE82" s="65"/>
      <c r="AF82" s="65"/>
      <c r="AG82" s="65"/>
      <c r="AH82" s="65"/>
      <c r="AI82" s="65"/>
      <c r="AJ82" s="65"/>
      <c r="AK82" s="65"/>
      <c r="AL82" s="65"/>
      <c r="AM82" s="65"/>
      <c r="AN82" s="65"/>
      <c r="AO82" s="65"/>
    </row>
    <row r="83" spans="1:41">
      <c r="A83" s="65"/>
      <c r="B83" s="1077"/>
      <c r="C83" s="65"/>
      <c r="D83" s="65"/>
      <c r="E83" s="65"/>
      <c r="F83" s="65"/>
      <c r="G83" s="65"/>
      <c r="H83" s="65"/>
      <c r="I83" s="65"/>
      <c r="J83" s="65"/>
      <c r="K83" s="65"/>
      <c r="L83" s="65"/>
      <c r="M83" s="65"/>
      <c r="N83" s="65"/>
      <c r="O83" s="65"/>
      <c r="P83" s="65"/>
      <c r="Q83" s="65"/>
      <c r="R83" s="65"/>
      <c r="U83" s="65"/>
      <c r="V83" s="65"/>
      <c r="W83" s="65"/>
      <c r="X83" s="65"/>
      <c r="Y83" s="65"/>
      <c r="Z83" s="65"/>
      <c r="AA83" s="65"/>
      <c r="AB83" s="65"/>
      <c r="AC83" s="65"/>
      <c r="AD83" s="65"/>
      <c r="AE83" s="65"/>
      <c r="AF83" s="65"/>
      <c r="AG83" s="65"/>
      <c r="AH83" s="65"/>
      <c r="AI83" s="65"/>
      <c r="AJ83" s="65"/>
      <c r="AK83" s="65"/>
      <c r="AL83" s="65"/>
      <c r="AM83" s="65"/>
      <c r="AN83" s="65"/>
      <c r="AO83" s="65"/>
    </row>
    <row r="84" spans="1:41">
      <c r="A84" s="65"/>
      <c r="B84" s="1077"/>
      <c r="C84" s="65"/>
      <c r="D84" s="65"/>
      <c r="E84" s="65"/>
      <c r="F84" s="65"/>
      <c r="G84" s="65"/>
      <c r="H84" s="65"/>
      <c r="I84" s="65"/>
      <c r="J84" s="65"/>
      <c r="K84" s="65"/>
      <c r="L84" s="65"/>
      <c r="M84" s="65"/>
      <c r="N84" s="65"/>
      <c r="O84" s="65"/>
      <c r="P84" s="65"/>
      <c r="Q84" s="65"/>
      <c r="R84" s="65"/>
      <c r="U84" s="65"/>
      <c r="V84" s="65"/>
      <c r="W84" s="65"/>
      <c r="X84" s="65"/>
      <c r="Y84" s="65"/>
      <c r="Z84" s="65"/>
      <c r="AA84" s="65"/>
      <c r="AB84" s="65"/>
      <c r="AC84" s="65"/>
      <c r="AD84" s="65"/>
      <c r="AE84" s="65"/>
      <c r="AF84" s="65"/>
      <c r="AG84" s="65"/>
      <c r="AH84" s="65"/>
      <c r="AI84" s="65"/>
      <c r="AJ84" s="65"/>
      <c r="AK84" s="65"/>
      <c r="AL84" s="65"/>
      <c r="AM84" s="65"/>
      <c r="AN84" s="65"/>
      <c r="AO84" s="65"/>
    </row>
    <row r="85" spans="1:41">
      <c r="A85" s="65"/>
      <c r="B85" s="1077"/>
      <c r="C85" s="65"/>
      <c r="D85" s="65"/>
      <c r="E85" s="65"/>
      <c r="F85" s="65"/>
      <c r="G85" s="65"/>
      <c r="H85" s="65"/>
      <c r="I85" s="65"/>
      <c r="J85" s="65"/>
      <c r="K85" s="65"/>
      <c r="L85" s="65"/>
      <c r="M85" s="65"/>
      <c r="N85" s="65"/>
      <c r="O85" s="65"/>
      <c r="P85" s="65"/>
      <c r="Q85" s="65"/>
      <c r="R85" s="65"/>
      <c r="U85" s="65"/>
      <c r="V85" s="65"/>
      <c r="W85" s="65"/>
      <c r="X85" s="65"/>
      <c r="Y85" s="65"/>
      <c r="Z85" s="65"/>
      <c r="AA85" s="65"/>
      <c r="AB85" s="65"/>
      <c r="AC85" s="65"/>
      <c r="AD85" s="65"/>
      <c r="AE85" s="65"/>
      <c r="AF85" s="65"/>
      <c r="AG85" s="65"/>
      <c r="AH85" s="65"/>
      <c r="AI85" s="65"/>
      <c r="AJ85" s="65"/>
      <c r="AK85" s="65"/>
      <c r="AL85" s="65"/>
      <c r="AM85" s="65"/>
      <c r="AN85" s="65"/>
      <c r="AO85" s="65"/>
    </row>
    <row r="86" spans="1:41">
      <c r="A86" s="65"/>
      <c r="B86" s="1077"/>
      <c r="C86" s="65"/>
      <c r="D86" s="65"/>
      <c r="E86" s="65"/>
      <c r="F86" s="65"/>
      <c r="G86" s="65"/>
      <c r="H86" s="65"/>
      <c r="I86" s="65"/>
      <c r="J86" s="65"/>
      <c r="K86" s="65"/>
      <c r="L86" s="65"/>
      <c r="M86" s="65"/>
      <c r="N86" s="65"/>
      <c r="O86" s="65"/>
      <c r="P86" s="65"/>
      <c r="Q86" s="65"/>
      <c r="R86" s="65"/>
      <c r="U86" s="65"/>
      <c r="V86" s="65"/>
      <c r="W86" s="65"/>
      <c r="X86" s="65"/>
      <c r="Y86" s="65"/>
      <c r="Z86" s="65"/>
      <c r="AA86" s="65"/>
      <c r="AB86" s="65"/>
      <c r="AC86" s="65"/>
      <c r="AD86" s="65"/>
      <c r="AE86" s="65"/>
      <c r="AF86" s="65"/>
      <c r="AG86" s="65"/>
      <c r="AH86" s="65"/>
      <c r="AI86" s="65"/>
      <c r="AJ86" s="65"/>
      <c r="AK86" s="65"/>
      <c r="AL86" s="65"/>
      <c r="AM86" s="65"/>
      <c r="AN86" s="65"/>
      <c r="AO86" s="65"/>
    </row>
    <row r="87" spans="1:41">
      <c r="A87" s="65"/>
      <c r="B87" s="1077"/>
      <c r="C87" s="65"/>
      <c r="D87" s="65"/>
      <c r="E87" s="65"/>
      <c r="F87" s="65"/>
      <c r="G87" s="65"/>
      <c r="H87" s="65"/>
      <c r="I87" s="65"/>
      <c r="J87" s="65"/>
      <c r="K87" s="65"/>
      <c r="L87" s="65"/>
      <c r="M87" s="65"/>
      <c r="N87" s="65"/>
      <c r="O87" s="65"/>
      <c r="P87" s="65"/>
      <c r="Q87" s="65"/>
      <c r="R87" s="65"/>
      <c r="U87" s="65"/>
      <c r="V87" s="65"/>
      <c r="W87" s="65"/>
      <c r="X87" s="65"/>
      <c r="Y87" s="65"/>
      <c r="Z87" s="65"/>
      <c r="AA87" s="65"/>
      <c r="AB87" s="65"/>
      <c r="AC87" s="65"/>
      <c r="AD87" s="65"/>
      <c r="AE87" s="65"/>
      <c r="AF87" s="65"/>
      <c r="AG87" s="65"/>
      <c r="AH87" s="65"/>
      <c r="AI87" s="65"/>
      <c r="AJ87" s="65"/>
      <c r="AK87" s="65"/>
      <c r="AL87" s="65"/>
      <c r="AM87" s="65"/>
      <c r="AN87" s="65"/>
      <c r="AO87" s="65"/>
    </row>
    <row r="88" spans="1:41">
      <c r="A88" s="65"/>
      <c r="B88" s="1077"/>
      <c r="C88" s="65"/>
      <c r="D88" s="65"/>
      <c r="E88" s="65"/>
      <c r="F88" s="65"/>
      <c r="G88" s="65"/>
      <c r="H88" s="65"/>
      <c r="I88" s="65"/>
      <c r="J88" s="65"/>
      <c r="K88" s="65"/>
      <c r="L88" s="65"/>
      <c r="M88" s="65"/>
      <c r="N88" s="65"/>
      <c r="O88" s="65"/>
      <c r="P88" s="65"/>
      <c r="Q88" s="65"/>
      <c r="R88" s="65"/>
      <c r="U88" s="65"/>
      <c r="V88" s="65"/>
      <c r="W88" s="65"/>
      <c r="X88" s="65"/>
      <c r="Y88" s="65"/>
      <c r="Z88" s="65"/>
      <c r="AA88" s="65"/>
      <c r="AB88" s="65"/>
      <c r="AC88" s="65"/>
      <c r="AD88" s="65"/>
      <c r="AE88" s="65"/>
      <c r="AF88" s="65"/>
      <c r="AG88" s="65"/>
      <c r="AH88" s="65"/>
      <c r="AI88" s="65"/>
      <c r="AJ88" s="65"/>
      <c r="AK88" s="65"/>
      <c r="AL88" s="65"/>
      <c r="AM88" s="65"/>
      <c r="AN88" s="65"/>
      <c r="AO88" s="65"/>
    </row>
  </sheetData>
  <mergeCells count="49">
    <mergeCell ref="A2:P2"/>
    <mergeCell ref="Q2:S2"/>
    <mergeCell ref="D4:Q4"/>
    <mergeCell ref="R4:S4"/>
    <mergeCell ref="E5:G5"/>
    <mergeCell ref="H5:I5"/>
    <mergeCell ref="J5:K5"/>
    <mergeCell ref="L5:M5"/>
    <mergeCell ref="N5:O5"/>
    <mergeCell ref="P5:Q5"/>
    <mergeCell ref="R5:S5"/>
    <mergeCell ref="H6:I6"/>
    <mergeCell ref="J6:K6"/>
    <mergeCell ref="L6:M6"/>
    <mergeCell ref="N6:O6"/>
    <mergeCell ref="P6:Q6"/>
    <mergeCell ref="A27:Q27"/>
    <mergeCell ref="R27:S27"/>
    <mergeCell ref="D29:Q29"/>
    <mergeCell ref="R29:S29"/>
    <mergeCell ref="E30:G30"/>
    <mergeCell ref="H30:I30"/>
    <mergeCell ref="J30:K30"/>
    <mergeCell ref="L30:M30"/>
    <mergeCell ref="N30:O30"/>
    <mergeCell ref="P30:Q30"/>
    <mergeCell ref="R30:S30"/>
    <mergeCell ref="F31:G31"/>
    <mergeCell ref="H31:I31"/>
    <mergeCell ref="J31:K31"/>
    <mergeCell ref="L31:M31"/>
    <mergeCell ref="N31:O31"/>
    <mergeCell ref="P31:Q31"/>
    <mergeCell ref="A4:A7"/>
    <mergeCell ref="A29:A32"/>
    <mergeCell ref="B4:B7"/>
    <mergeCell ref="B29:B32"/>
    <mergeCell ref="C4:C7"/>
    <mergeCell ref="C29:C32"/>
    <mergeCell ref="D5:D7"/>
    <mergeCell ref="D30:D32"/>
    <mergeCell ref="E6:E7"/>
    <mergeCell ref="E31:E32"/>
    <mergeCell ref="F6:F7"/>
    <mergeCell ref="G6:G7"/>
    <mergeCell ref="R6:R7"/>
    <mergeCell ref="R31:R32"/>
    <mergeCell ref="S6:S7"/>
    <mergeCell ref="S31:S32"/>
  </mergeCells>
  <pageMargins left="0.7" right="0.7" top="0.75" bottom="0.75" header="0.3" footer="0.3"/>
  <pageSetup paperSize="17" scale="32" fitToHeight="0" orientation="landscape"/>
  <headerFooter/>
  <rowBreaks count="1" manualBreakCount="1">
    <brk id="25" max="20" man="1"/>
  </rowBreaks>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pageSetUpPr fitToPage="1"/>
  </sheetPr>
  <dimension ref="A1:BS113"/>
  <sheetViews>
    <sheetView zoomScale="80" zoomScaleNormal="80" zoomScaleSheetLayoutView="80" topLeftCell="J1" workbookViewId="0">
      <selection activeCell="R9" sqref="R9"/>
    </sheetView>
  </sheetViews>
  <sheetFormatPr defaultColWidth="11.4285714285714" defaultRowHeight="13.5"/>
  <cols>
    <col min="1" max="2" width="42.8571428571429" style="60" customWidth="1"/>
    <col min="3" max="3" width="50.1428571428571" style="60" customWidth="1"/>
    <col min="4" max="4" width="37.5714285714286" style="60" customWidth="1"/>
    <col min="5" max="5" width="52" style="987" customWidth="1"/>
    <col min="6" max="6" width="52.2857142857143" style="60" customWidth="1"/>
    <col min="7" max="7" width="8" style="60" customWidth="1"/>
    <col min="8" max="8" width="15.2857142857143" style="60" customWidth="1"/>
    <col min="9" max="9" width="13.7142857142857" style="60" customWidth="1"/>
    <col min="10" max="11" width="50.5714285714286" style="60" customWidth="1"/>
    <col min="12" max="15" width="25.2857142857143" style="60" hidden="1" customWidth="1"/>
    <col min="16" max="16" width="25.2857142857143" style="60" customWidth="1"/>
    <col min="17" max="17" width="17.4285714285714" style="60" customWidth="1"/>
    <col min="18" max="18" width="24.2857142857143" style="60" customWidth="1"/>
    <col min="19" max="19" width="17.4285714285714" style="60" customWidth="1"/>
    <col min="20" max="20" width="25.1428571428571" style="60" customWidth="1"/>
    <col min="21" max="21" width="17.4285714285714" style="60" customWidth="1"/>
    <col min="22" max="22" width="28.7142857142857" style="60" customWidth="1"/>
    <col min="23" max="23" width="17.4285714285714" style="60" customWidth="1"/>
    <col min="24" max="24" width="25.2857142857143" style="60" customWidth="1"/>
    <col min="25" max="16384" width="11.4285714285714" style="60"/>
  </cols>
  <sheetData>
    <row r="1" ht="38.25" customHeight="1" spans="1:71">
      <c r="A1" s="988" t="s">
        <v>1590</v>
      </c>
      <c r="B1" s="988"/>
      <c r="C1" s="988"/>
      <c r="D1" s="988"/>
      <c r="E1" s="988"/>
      <c r="F1" s="988"/>
      <c r="G1" s="988"/>
      <c r="H1" s="988"/>
      <c r="I1" s="988"/>
      <c r="J1" s="988"/>
      <c r="K1" s="988"/>
      <c r="L1" s="988"/>
      <c r="M1" s="988"/>
      <c r="N1" s="988"/>
      <c r="O1" s="988"/>
      <c r="P1" s="988"/>
      <c r="Q1" s="988"/>
      <c r="R1" s="988"/>
      <c r="S1" s="988"/>
      <c r="T1" s="988"/>
      <c r="U1" s="988"/>
      <c r="V1" s="988"/>
      <c r="W1" s="988"/>
      <c r="X1" s="1039" t="s">
        <v>1504</v>
      </c>
      <c r="Y1" s="65"/>
      <c r="Z1" s="65"/>
      <c r="AA1" s="65"/>
      <c r="AB1" s="65"/>
      <c r="AC1" s="65"/>
      <c r="AD1" s="65"/>
      <c r="AE1" s="65"/>
      <c r="AF1" s="65"/>
      <c r="AG1" s="65"/>
      <c r="AH1" s="65"/>
      <c r="AI1" s="65"/>
      <c r="AJ1" s="65"/>
      <c r="AK1" s="65"/>
      <c r="AL1" s="65"/>
      <c r="AM1" s="65"/>
      <c r="AN1" s="65"/>
      <c r="AO1" s="65"/>
      <c r="AP1" s="65"/>
      <c r="AQ1" s="65"/>
      <c r="AR1" s="65"/>
      <c r="AS1" s="65"/>
      <c r="AT1" s="65"/>
      <c r="AU1" s="65"/>
      <c r="AV1" s="65"/>
      <c r="AW1" s="65"/>
      <c r="AX1" s="65"/>
      <c r="AY1" s="65"/>
      <c r="AZ1" s="65"/>
      <c r="BA1" s="65"/>
      <c r="BB1" s="65"/>
      <c r="BC1" s="65"/>
      <c r="BD1" s="65"/>
      <c r="BE1" s="65"/>
      <c r="BF1" s="65"/>
      <c r="BG1" s="65"/>
      <c r="BH1" s="65"/>
      <c r="BI1" s="65"/>
      <c r="BJ1" s="65"/>
      <c r="BK1" s="65"/>
      <c r="BL1" s="65"/>
      <c r="BM1" s="65"/>
      <c r="BN1" s="65"/>
      <c r="BO1" s="65"/>
      <c r="BP1" s="65"/>
      <c r="BQ1" s="65"/>
      <c r="BR1" s="65"/>
      <c r="BS1" s="65"/>
    </row>
    <row r="2" ht="15.75" customHeight="1" spans="1:71">
      <c r="A2" s="65"/>
      <c r="B2" s="65"/>
      <c r="C2" s="65"/>
      <c r="D2" s="65"/>
      <c r="E2" s="989"/>
      <c r="F2" s="65"/>
      <c r="G2" s="65"/>
      <c r="H2" s="65"/>
      <c r="I2" s="65"/>
      <c r="J2" s="65"/>
      <c r="K2" s="65"/>
      <c r="L2" s="65"/>
      <c r="M2" s="65"/>
      <c r="N2" s="65"/>
      <c r="O2" s="65"/>
      <c r="P2" s="65"/>
      <c r="Q2" s="65"/>
      <c r="R2" s="65"/>
      <c r="S2" s="65"/>
      <c r="T2" s="65"/>
      <c r="U2" s="65"/>
      <c r="V2" s="65"/>
      <c r="W2" s="65"/>
      <c r="X2" s="65"/>
      <c r="Y2" s="65"/>
      <c r="Z2" s="65"/>
      <c r="AA2" s="65"/>
      <c r="AB2" s="65"/>
      <c r="AC2" s="65"/>
      <c r="AD2" s="65"/>
      <c r="AE2" s="65"/>
      <c r="AF2" s="65"/>
      <c r="AG2" s="65"/>
      <c r="AH2" s="65"/>
      <c r="AI2" s="65"/>
      <c r="AJ2" s="65"/>
      <c r="AK2" s="65"/>
      <c r="AL2" s="65"/>
      <c r="AM2" s="65"/>
      <c r="AN2" s="65"/>
      <c r="AO2" s="65"/>
      <c r="AP2" s="65"/>
      <c r="AQ2" s="65"/>
      <c r="AR2" s="65"/>
      <c r="AS2" s="65"/>
      <c r="AT2" s="65"/>
      <c r="AU2" s="65"/>
      <c r="AV2" s="65"/>
      <c r="AW2" s="65"/>
      <c r="AX2" s="65"/>
      <c r="AY2" s="65"/>
      <c r="AZ2" s="65"/>
      <c r="BA2" s="65"/>
      <c r="BB2" s="65"/>
      <c r="BC2" s="65"/>
      <c r="BD2" s="65"/>
      <c r="BE2" s="65"/>
      <c r="BF2" s="65"/>
      <c r="BG2" s="65"/>
      <c r="BH2" s="65"/>
      <c r="BI2" s="65"/>
      <c r="BJ2" s="65"/>
      <c r="BK2" s="65"/>
      <c r="BL2" s="65"/>
      <c r="BM2" s="65"/>
      <c r="BN2" s="65"/>
      <c r="BO2" s="65"/>
      <c r="BP2" s="65"/>
      <c r="BQ2" s="65"/>
      <c r="BR2" s="65"/>
      <c r="BS2" s="65"/>
    </row>
    <row r="3" ht="37.5" customHeight="1" spans="1:71">
      <c r="A3" s="990" t="s">
        <v>1515</v>
      </c>
      <c r="B3" s="991"/>
      <c r="C3" s="992"/>
      <c r="D3" s="993" t="s">
        <v>1516</v>
      </c>
      <c r="E3" s="994"/>
      <c r="F3" s="995" t="s">
        <v>1517</v>
      </c>
      <c r="G3" s="995"/>
      <c r="H3" s="995"/>
      <c r="I3" s="995"/>
      <c r="J3" s="303" t="s">
        <v>1518</v>
      </c>
      <c r="K3" s="358"/>
      <c r="L3" s="327" t="s">
        <v>1519</v>
      </c>
      <c r="M3" s="327" t="s">
        <v>1520</v>
      </c>
      <c r="N3" s="327" t="s">
        <v>1521</v>
      </c>
      <c r="O3" s="327" t="s">
        <v>1522</v>
      </c>
      <c r="P3" s="327" t="s">
        <v>1523</v>
      </c>
      <c r="Q3" s="71">
        <v>2025</v>
      </c>
      <c r="R3" s="72"/>
      <c r="S3" s="72"/>
      <c r="T3" s="72"/>
      <c r="U3" s="72"/>
      <c r="V3" s="72"/>
      <c r="W3" s="1040"/>
      <c r="X3" s="1041"/>
      <c r="Y3" s="65"/>
      <c r="Z3" s="65"/>
      <c r="AA3" s="65"/>
      <c r="AB3" s="65"/>
      <c r="AC3" s="65"/>
      <c r="AD3" s="65"/>
      <c r="AE3" s="65"/>
      <c r="AF3" s="65"/>
      <c r="AG3" s="65"/>
      <c r="AH3" s="65"/>
      <c r="AI3" s="65"/>
      <c r="AJ3" s="65"/>
      <c r="AK3" s="65"/>
      <c r="AL3" s="65"/>
      <c r="AM3" s="65"/>
      <c r="AN3" s="65"/>
      <c r="AO3" s="65"/>
      <c r="AP3" s="65"/>
      <c r="AQ3" s="65"/>
      <c r="AR3" s="65"/>
      <c r="AS3" s="65"/>
      <c r="AT3" s="65"/>
      <c r="AU3" s="65"/>
      <c r="AV3" s="65"/>
      <c r="AW3" s="65"/>
      <c r="AX3" s="65"/>
      <c r="AY3" s="65"/>
      <c r="AZ3" s="65"/>
      <c r="BA3" s="65"/>
      <c r="BB3" s="65"/>
      <c r="BC3" s="65"/>
      <c r="BD3" s="65"/>
      <c r="BE3" s="65"/>
      <c r="BF3" s="65"/>
      <c r="BG3" s="65"/>
      <c r="BH3" s="65"/>
      <c r="BI3" s="65"/>
      <c r="BJ3" s="65"/>
      <c r="BK3" s="65"/>
      <c r="BL3" s="65"/>
      <c r="BM3" s="65"/>
      <c r="BN3" s="65"/>
      <c r="BO3" s="65"/>
      <c r="BP3" s="65"/>
      <c r="BQ3" s="65"/>
      <c r="BR3" s="65"/>
      <c r="BS3" s="65"/>
    </row>
    <row r="4" ht="30" customHeight="1" spans="1:71">
      <c r="A4" s="996"/>
      <c r="B4" s="997"/>
      <c r="C4" s="998"/>
      <c r="D4" s="999"/>
      <c r="E4" s="1000"/>
      <c r="F4" s="1001" t="s">
        <v>1525</v>
      </c>
      <c r="G4" s="1002" t="s">
        <v>1526</v>
      </c>
      <c r="H4" s="1003"/>
      <c r="I4" s="1024"/>
      <c r="J4" s="306"/>
      <c r="K4" s="1025"/>
      <c r="L4" s="1026"/>
      <c r="M4" s="1026"/>
      <c r="N4" s="1026"/>
      <c r="O4" s="1026"/>
      <c r="P4" s="1026"/>
      <c r="Q4" s="1042" t="s">
        <v>1591</v>
      </c>
      <c r="R4" s="1043"/>
      <c r="S4" s="1042" t="s">
        <v>1592</v>
      </c>
      <c r="T4" s="1043"/>
      <c r="U4" s="1044" t="s">
        <v>1593</v>
      </c>
      <c r="V4" s="1041"/>
      <c r="W4" s="1045" t="s">
        <v>1594</v>
      </c>
      <c r="X4" s="1046"/>
      <c r="Y4" s="65"/>
      <c r="Z4" s="65"/>
      <c r="AA4" s="65"/>
      <c r="AB4" s="65"/>
      <c r="AC4" s="65"/>
      <c r="AD4" s="65"/>
      <c r="AE4" s="65"/>
      <c r="AF4" s="65"/>
      <c r="AG4" s="65"/>
      <c r="AH4" s="65"/>
      <c r="AI4" s="65"/>
      <c r="AJ4" s="65"/>
      <c r="AK4" s="65"/>
      <c r="AL4" s="65"/>
      <c r="AM4" s="65"/>
      <c r="AN4" s="65"/>
      <c r="AO4" s="65"/>
      <c r="AP4" s="65"/>
      <c r="AQ4" s="65"/>
      <c r="AR4" s="65"/>
      <c r="AS4" s="65"/>
      <c r="AT4" s="65"/>
      <c r="AU4" s="65"/>
      <c r="AV4" s="65"/>
      <c r="AW4" s="65"/>
      <c r="AX4" s="65"/>
      <c r="AY4" s="65"/>
      <c r="AZ4" s="65"/>
      <c r="BA4" s="65"/>
      <c r="BB4" s="65"/>
      <c r="BC4" s="65"/>
      <c r="BD4" s="65"/>
      <c r="BE4" s="65"/>
      <c r="BF4" s="65"/>
      <c r="BG4" s="65"/>
      <c r="BH4" s="65"/>
      <c r="BI4" s="65"/>
      <c r="BJ4" s="65"/>
      <c r="BK4" s="65"/>
      <c r="BL4" s="65"/>
      <c r="BM4" s="65"/>
      <c r="BN4" s="65"/>
      <c r="BO4" s="65"/>
      <c r="BP4" s="65"/>
      <c r="BQ4" s="65"/>
      <c r="BR4" s="65"/>
      <c r="BS4" s="65"/>
    </row>
    <row r="5" ht="28.5" customHeight="1" spans="1:71">
      <c r="A5" s="1004" t="s">
        <v>1114</v>
      </c>
      <c r="B5" s="1005" t="s">
        <v>1115</v>
      </c>
      <c r="C5" s="1006" t="s">
        <v>1118</v>
      </c>
      <c r="D5" s="1006" t="s">
        <v>1527</v>
      </c>
      <c r="E5" s="1006" t="s">
        <v>1126</v>
      </c>
      <c r="F5" s="1007"/>
      <c r="G5" s="1008" t="s">
        <v>1119</v>
      </c>
      <c r="H5" s="1008" t="s">
        <v>1120</v>
      </c>
      <c r="I5" s="1008" t="s">
        <v>1121</v>
      </c>
      <c r="J5" s="306"/>
      <c r="K5" s="1025"/>
      <c r="L5" s="1026"/>
      <c r="M5" s="1026"/>
      <c r="N5" s="1026"/>
      <c r="O5" s="1026"/>
      <c r="P5" s="1026"/>
      <c r="Q5" s="306" t="s">
        <v>1528</v>
      </c>
      <c r="R5" s="327" t="s">
        <v>1529</v>
      </c>
      <c r="S5" s="1047" t="s">
        <v>1528</v>
      </c>
      <c r="T5" s="327" t="s">
        <v>1529</v>
      </c>
      <c r="U5" s="1047" t="s">
        <v>1528</v>
      </c>
      <c r="V5" s="327" t="s">
        <v>1529</v>
      </c>
      <c r="W5" s="327" t="s">
        <v>1528</v>
      </c>
      <c r="X5" s="327" t="s">
        <v>1529</v>
      </c>
      <c r="Y5" s="65"/>
      <c r="Z5" s="65"/>
      <c r="AA5" s="65"/>
      <c r="AB5" s="65"/>
      <c r="AC5" s="65"/>
      <c r="AD5" s="65"/>
      <c r="AE5" s="65"/>
      <c r="AF5" s="65"/>
      <c r="AG5" s="65"/>
      <c r="AH5" s="65"/>
      <c r="AI5" s="65"/>
      <c r="AJ5" s="65"/>
      <c r="AK5" s="65"/>
      <c r="AL5" s="65"/>
      <c r="AM5" s="65"/>
      <c r="AN5" s="65"/>
      <c r="AO5" s="65"/>
      <c r="AP5" s="65"/>
      <c r="AQ5" s="65"/>
      <c r="AR5" s="65"/>
      <c r="AS5" s="65"/>
      <c r="AT5" s="65"/>
      <c r="AU5" s="65"/>
      <c r="AV5" s="65"/>
      <c r="AW5" s="65"/>
      <c r="AX5" s="65"/>
      <c r="AY5" s="65"/>
      <c r="AZ5" s="65"/>
      <c r="BA5" s="65"/>
      <c r="BB5" s="65"/>
      <c r="BC5" s="65"/>
      <c r="BD5" s="65"/>
      <c r="BE5" s="65"/>
      <c r="BF5" s="65"/>
      <c r="BG5" s="65"/>
      <c r="BH5" s="65"/>
      <c r="BI5" s="65"/>
      <c r="BJ5" s="65"/>
      <c r="BK5" s="65"/>
      <c r="BL5" s="65"/>
      <c r="BM5" s="65"/>
      <c r="BN5" s="65"/>
      <c r="BO5" s="65"/>
      <c r="BP5" s="65"/>
      <c r="BQ5" s="65"/>
      <c r="BR5" s="65"/>
      <c r="BS5" s="65"/>
    </row>
    <row r="6" ht="34.5" customHeight="1" spans="1:71">
      <c r="A6" s="1009"/>
      <c r="B6" s="999"/>
      <c r="C6" s="1009"/>
      <c r="D6" s="1009"/>
      <c r="E6" s="1009"/>
      <c r="F6" s="1010"/>
      <c r="G6" s="1011"/>
      <c r="H6" s="1011"/>
      <c r="I6" s="1011"/>
      <c r="J6" s="310"/>
      <c r="K6" s="1027"/>
      <c r="L6" s="1028"/>
      <c r="M6" s="1028"/>
      <c r="N6" s="1028"/>
      <c r="O6" s="1028"/>
      <c r="P6" s="1028"/>
      <c r="Q6" s="310"/>
      <c r="R6" s="1028"/>
      <c r="S6" s="1048"/>
      <c r="T6" s="1028"/>
      <c r="U6" s="1048"/>
      <c r="V6" s="1028"/>
      <c r="W6" s="1028"/>
      <c r="X6" s="1028"/>
      <c r="Y6" s="65"/>
      <c r="Z6" s="65"/>
      <c r="AA6" s="65"/>
      <c r="AB6" s="65"/>
      <c r="AC6" s="65"/>
      <c r="AD6" s="65"/>
      <c r="AE6" s="65"/>
      <c r="AF6" s="65"/>
      <c r="AG6" s="65"/>
      <c r="AH6" s="65"/>
      <c r="AI6" s="65"/>
      <c r="AJ6" s="65"/>
      <c r="AK6" s="65"/>
      <c r="AL6" s="65"/>
      <c r="AM6" s="65"/>
      <c r="AN6" s="65"/>
      <c r="AO6" s="65"/>
      <c r="AP6" s="65"/>
      <c r="AQ6" s="65"/>
      <c r="AR6" s="65"/>
      <c r="AS6" s="65"/>
      <c r="AT6" s="65"/>
      <c r="AU6" s="65"/>
      <c r="AV6" s="65"/>
      <c r="AW6" s="65"/>
      <c r="AX6" s="65"/>
      <c r="AY6" s="65"/>
      <c r="AZ6" s="65"/>
      <c r="BA6" s="65"/>
      <c r="BB6" s="65"/>
      <c r="BC6" s="65"/>
      <c r="BD6" s="65"/>
      <c r="BE6" s="65"/>
      <c r="BF6" s="65"/>
      <c r="BG6" s="65"/>
      <c r="BH6" s="65"/>
      <c r="BI6" s="65"/>
      <c r="BJ6" s="65"/>
      <c r="BK6" s="65"/>
      <c r="BL6" s="65"/>
      <c r="BM6" s="65"/>
      <c r="BN6" s="65"/>
      <c r="BO6" s="65"/>
      <c r="BP6" s="65"/>
      <c r="BQ6" s="65"/>
      <c r="BR6" s="65"/>
      <c r="BS6" s="65"/>
    </row>
    <row r="7" s="986" customFormat="1" ht="63.75" customHeight="1" spans="1:71">
      <c r="A7" s="1012"/>
      <c r="B7" s="1013"/>
      <c r="C7" s="1014"/>
      <c r="D7" s="1014"/>
      <c r="E7" s="1015"/>
      <c r="F7" s="1014"/>
      <c r="G7" s="1014"/>
      <c r="H7" s="1014"/>
      <c r="I7" s="1014"/>
      <c r="J7" s="1029" t="str">
        <f>+'[1]17 POM'!J7</f>
        <v>Producto 1: Dirección y coordinación</v>
      </c>
      <c r="K7" s="1030"/>
      <c r="L7" s="1030"/>
      <c r="M7" s="1030"/>
      <c r="N7" s="1030"/>
      <c r="O7" s="1030"/>
      <c r="P7" s="1030" t="str">
        <f>+'[1]17 POM'!P7</f>
        <v>Documento</v>
      </c>
      <c r="Q7" s="1030">
        <f>SUM('[1]22 Acciones'!K4:N4)</f>
        <v>3</v>
      </c>
      <c r="R7" s="1049">
        <f>+R8</f>
        <v>5398526</v>
      </c>
      <c r="S7" s="1030">
        <f>SUM('[1]22 Acciones'!O4:R4)</f>
        <v>4</v>
      </c>
      <c r="T7" s="1049">
        <f>+T8</f>
        <v>7197712</v>
      </c>
      <c r="U7" s="1030">
        <f>SUM('[1]22 Acciones'!S4:V4)</f>
        <v>5</v>
      </c>
      <c r="V7" s="1049">
        <f>+V8</f>
        <v>15898633</v>
      </c>
      <c r="W7" s="1030">
        <f>+Q7+S7+U7</f>
        <v>12</v>
      </c>
      <c r="X7" s="1049">
        <f>+X8</f>
        <v>28494871</v>
      </c>
      <c r="Y7" s="1061"/>
      <c r="Z7" s="1061"/>
      <c r="AA7" s="1061"/>
      <c r="AB7" s="1062"/>
      <c r="AC7" s="1062"/>
      <c r="AD7" s="1062"/>
      <c r="AE7" s="1062"/>
      <c r="AF7" s="1062"/>
      <c r="AG7" s="1062"/>
      <c r="AH7" s="1062"/>
      <c r="AI7" s="1062"/>
      <c r="AJ7" s="1062"/>
      <c r="AK7" s="1062"/>
      <c r="AL7" s="1062"/>
      <c r="AM7" s="1062"/>
      <c r="AN7" s="1062"/>
      <c r="AO7" s="1062"/>
      <c r="AP7" s="1062"/>
      <c r="AQ7" s="1062"/>
      <c r="AR7" s="1062"/>
      <c r="AS7" s="1062"/>
      <c r="AT7" s="1062"/>
      <c r="AU7" s="1062"/>
      <c r="AV7" s="1062"/>
      <c r="AW7" s="1062"/>
      <c r="AX7" s="1062"/>
      <c r="AY7" s="1062"/>
      <c r="AZ7" s="1062"/>
      <c r="BA7" s="1062"/>
      <c r="BB7" s="1062"/>
      <c r="BC7" s="1062"/>
      <c r="BD7" s="1062"/>
      <c r="BE7" s="1062"/>
      <c r="BF7" s="1062"/>
      <c r="BG7" s="1062"/>
      <c r="BH7" s="1062"/>
      <c r="BI7" s="1062"/>
      <c r="BJ7" s="1062"/>
      <c r="BK7" s="1062"/>
      <c r="BL7" s="1062"/>
      <c r="BM7" s="1062"/>
      <c r="BN7" s="1062"/>
      <c r="BO7" s="1062"/>
      <c r="BP7" s="1062"/>
      <c r="BQ7" s="1062"/>
      <c r="BR7" s="1062"/>
      <c r="BS7" s="1062"/>
    </row>
    <row r="8" s="986" customFormat="1" ht="42" customHeight="1" spans="1:71">
      <c r="A8" s="1016"/>
      <c r="B8" s="1016"/>
      <c r="C8" s="1017"/>
      <c r="D8" s="1017"/>
      <c r="E8" s="1018"/>
      <c r="F8" s="1017"/>
      <c r="G8" s="1017"/>
      <c r="H8" s="1017"/>
      <c r="I8" s="1017"/>
      <c r="J8" s="1031"/>
      <c r="K8" s="1031" t="str">
        <f>+'[1]17 POM'!K8</f>
        <v>Subproducto 1: Dirección y coordinación</v>
      </c>
      <c r="L8" s="1032"/>
      <c r="M8" s="1032"/>
      <c r="N8" s="1032"/>
      <c r="O8" s="1032"/>
      <c r="P8" s="1032"/>
      <c r="Q8" s="1032">
        <f>SUM('22 Acciones'!K6:N6)</f>
        <v>3</v>
      </c>
      <c r="R8" s="1050">
        <f>SUM('22 Acciones'!K7:N7)</f>
        <v>5398526</v>
      </c>
      <c r="S8" s="1032">
        <f>SUM('22 Acciones'!O6:R6)</f>
        <v>4</v>
      </c>
      <c r="T8" s="1050">
        <f>SUM('22 Acciones'!O7:R7)</f>
        <v>7197712</v>
      </c>
      <c r="U8" s="1032">
        <f>SUM('22 Acciones'!S6:V6)</f>
        <v>5</v>
      </c>
      <c r="V8" s="1051">
        <f>SUM('22 Acciones'!S7:V7)</f>
        <v>15898633</v>
      </c>
      <c r="W8" s="1052">
        <f>+Q8+S8+U8</f>
        <v>12</v>
      </c>
      <c r="X8" s="1053">
        <f>+R8+T8+V8</f>
        <v>28494871</v>
      </c>
      <c r="Y8" s="1061"/>
      <c r="Z8" s="1061"/>
      <c r="AA8" s="1061"/>
      <c r="AB8" s="1062"/>
      <c r="AC8" s="1062"/>
      <c r="AD8" s="1062"/>
      <c r="AE8" s="1062"/>
      <c r="AF8" s="1062"/>
      <c r="AG8" s="1062"/>
      <c r="AH8" s="1062"/>
      <c r="AI8" s="1062"/>
      <c r="AJ8" s="1062"/>
      <c r="AK8" s="1062"/>
      <c r="AL8" s="1062"/>
      <c r="AM8" s="1062"/>
      <c r="AN8" s="1062"/>
      <c r="AO8" s="1062"/>
      <c r="AP8" s="1062"/>
      <c r="AQ8" s="1062"/>
      <c r="AR8" s="1062"/>
      <c r="AS8" s="1062"/>
      <c r="AT8" s="1062"/>
      <c r="AU8" s="1062"/>
      <c r="AV8" s="1062"/>
      <c r="AW8" s="1062"/>
      <c r="AX8" s="1062"/>
      <c r="AY8" s="1062"/>
      <c r="AZ8" s="1062"/>
      <c r="BA8" s="1062"/>
      <c r="BB8" s="1062"/>
      <c r="BC8" s="1062"/>
      <c r="BD8" s="1062"/>
      <c r="BE8" s="1062"/>
      <c r="BF8" s="1062"/>
      <c r="BG8" s="1062"/>
      <c r="BH8" s="1062"/>
      <c r="BI8" s="1062"/>
      <c r="BJ8" s="1062"/>
      <c r="BK8" s="1062"/>
      <c r="BL8" s="1062"/>
      <c r="BM8" s="1062"/>
      <c r="BN8" s="1062"/>
      <c r="BO8" s="1062"/>
      <c r="BP8" s="1062"/>
      <c r="BQ8" s="1062"/>
      <c r="BR8" s="1062"/>
      <c r="BS8" s="1062"/>
    </row>
    <row r="9" s="986" customFormat="1" ht="161.25" customHeight="1" spans="1:71">
      <c r="A9" s="1019" t="str">
        <f>+'12 Matriz PEI'!A7</f>
        <v>Reducción de la pobreza y protección social 
Acceso a servicios de salud </v>
      </c>
      <c r="B9" s="1019" t="str">
        <f>+'12 Matriz PEI'!B7</f>
        <v>Meta 10.2: Para 2030, potenciar y promover la inclusión social, económica y política de todas las personas, independientemente de su edad, sexo, discapacidad, raza, etnia, origen, religión o situación económica u otra condición
Meta 01.3: Implementar a nivel nacional sistemas y medidas apropiados de protección social para todos, incluidos niveles mínimos, y, de aquí a 2030, lograr una amplia cobertura de las personas pobres y vulnerables.
Meta 03.8: Lograr la cobertura sanitaria universal, en particular la protección contra los riesgos financieros, el acceso a servicios de salud esenciales de calidad y el acceso a medicamentos y vacunas seguros, eficaces, asequibles y de calidad para todos</v>
      </c>
      <c r="C9" s="1018" t="str">
        <f>+'12 Matriz PEI'!F7</f>
        <v>No Presupuestable 
RED 19. Para el 2024, se han disminuido en 7 puntos porcentuales los embarazos en niñas y adolescentes (De 18 % en 2016 a 11% en 2032).
</v>
      </c>
      <c r="D9" s="1018" t="str">
        <f>+'12 Matriz PEI'!D7</f>
        <v>Desarrollo Social
Protección, Asistencia y Seguridad Social</v>
      </c>
      <c r="E9" s="1018" t="s">
        <v>1595</v>
      </c>
      <c r="F9" s="1019" t="str">
        <f>+'12 Matriz PEI'!G7</f>
        <v>Incrementar de 3 % del 2023 al 80 % en el 2032  los procesos para fortalecer las capacidades técnicas con intervenciones focalizadas que mejoren la oferta programática de las entidades públicas para el cierre de brechas de inequidad entre hombres y mujeres.</v>
      </c>
      <c r="G9" s="1020" t="str">
        <f>+'12 Matriz PEI'!H7</f>
        <v>X</v>
      </c>
      <c r="H9" s="1020"/>
      <c r="I9" s="1020"/>
      <c r="J9" s="1033" t="s">
        <v>1596</v>
      </c>
      <c r="K9" s="1033"/>
      <c r="L9" s="1034" t="str">
        <f>+'[1]17 POM'!L9</f>
        <v>X</v>
      </c>
      <c r="M9" s="1034">
        <f>+'[1]17 POM'!M9</f>
        <v>22</v>
      </c>
      <c r="N9" s="1034">
        <f>+'[1]17 POM'!N9</f>
        <v>340</v>
      </c>
      <c r="O9" s="1034" t="str">
        <f>+'[1]17 POM'!O9</f>
        <v>*</v>
      </c>
      <c r="P9" s="1034" t="str">
        <f>+'[1]17 POM'!P9</f>
        <v>Entidad</v>
      </c>
      <c r="Q9" s="1034">
        <f>+Q10+Q11</f>
        <v>120</v>
      </c>
      <c r="R9" s="1054">
        <f>+R10+R11+R12</f>
        <v>3235436</v>
      </c>
      <c r="S9" s="1034">
        <f>+S10+S11</f>
        <v>87</v>
      </c>
      <c r="T9" s="1054">
        <f>+T10+T11+T12</f>
        <v>4074448</v>
      </c>
      <c r="U9" s="1034">
        <f>+U10+U11</f>
        <v>86</v>
      </c>
      <c r="V9" s="1054">
        <f>+V10+V11+V12</f>
        <v>5551803</v>
      </c>
      <c r="W9" s="1034">
        <f>+W10+W11</f>
        <v>293</v>
      </c>
      <c r="X9" s="1054">
        <f>+X10+X11+X12</f>
        <v>12861687</v>
      </c>
      <c r="Y9" s="1062"/>
      <c r="Z9" s="1062"/>
      <c r="AA9" s="1062"/>
      <c r="AB9" s="1062"/>
      <c r="AC9" s="1062"/>
      <c r="AD9" s="1062"/>
      <c r="AE9" s="1062"/>
      <c r="AF9" s="1062"/>
      <c r="AG9" s="1062"/>
      <c r="AH9" s="1062"/>
      <c r="AI9" s="1062"/>
      <c r="AJ9" s="1062"/>
      <c r="AK9" s="1062"/>
      <c r="AL9" s="1062"/>
      <c r="AM9" s="1062"/>
      <c r="AN9" s="1062"/>
      <c r="AO9" s="1062"/>
      <c r="AP9" s="1062"/>
      <c r="AQ9" s="1062"/>
      <c r="AR9" s="1062"/>
      <c r="AS9" s="1062"/>
      <c r="AT9" s="1062"/>
      <c r="AU9" s="1062"/>
      <c r="AV9" s="1062"/>
      <c r="AW9" s="1062"/>
      <c r="AX9" s="1062"/>
      <c r="AY9" s="1062"/>
      <c r="AZ9" s="1062"/>
      <c r="BA9" s="1062"/>
      <c r="BB9" s="1062"/>
      <c r="BC9" s="1062"/>
      <c r="BD9" s="1062"/>
      <c r="BE9" s="1062"/>
      <c r="BF9" s="1062"/>
      <c r="BG9" s="1062"/>
      <c r="BH9" s="1062"/>
      <c r="BI9" s="1062"/>
      <c r="BJ9" s="1062"/>
      <c r="BK9" s="1062"/>
      <c r="BL9" s="1062"/>
      <c r="BM9" s="1062"/>
      <c r="BN9" s="1062"/>
      <c r="BO9" s="1062"/>
      <c r="BP9" s="1062"/>
      <c r="BQ9" s="1062"/>
      <c r="BR9" s="1062"/>
      <c r="BS9" s="1062"/>
    </row>
    <row r="10" s="986" customFormat="1" ht="162" customHeight="1" spans="1:71">
      <c r="A10" s="1019"/>
      <c r="B10" s="1019"/>
      <c r="C10" s="1018"/>
      <c r="D10" s="1018"/>
      <c r="E10" s="1018"/>
      <c r="F10" s="1019"/>
      <c r="G10" s="1020"/>
      <c r="H10" s="1020"/>
      <c r="I10" s="1020"/>
      <c r="J10" s="1035"/>
      <c r="K10" s="1035" t="str">
        <f>+'22 Acciones'!H90</f>
        <v>Subproducto 1: Entidades públicas y espacios estratégicos con asesoría y acompañamiento técnico para la gestión de políticas públicas con enfoque de control de convencionalidad.</v>
      </c>
      <c r="L10" s="1036"/>
      <c r="M10" s="1036"/>
      <c r="N10" s="1036"/>
      <c r="O10" s="1036"/>
      <c r="P10" s="1036" t="s">
        <v>1535</v>
      </c>
      <c r="Q10" s="1036">
        <f>SUM('22 Acciones'!K90:N90)</f>
        <v>120</v>
      </c>
      <c r="R10" s="1055">
        <f>'22 Acciones'!K91+'22 Acciones'!L91+'22 Acciones'!M91+'22 Acciones'!N91</f>
        <v>2439060</v>
      </c>
      <c r="S10" s="1036">
        <f>SUM('22 Acciones'!O90:R90)</f>
        <v>86</v>
      </c>
      <c r="T10" s="1055">
        <f>+'22 Acciones'!O91+'22 Acciones'!P91+'22 Acciones'!Q91+'22 Acciones'!R91</f>
        <v>2924241</v>
      </c>
      <c r="U10" s="1036">
        <f>SUM('22 Acciones'!S90:V90)</f>
        <v>80</v>
      </c>
      <c r="V10" s="1055">
        <f>+'22 Acciones'!S91+'22 Acciones'!T91+'22 Acciones'!U91+'22 Acciones'!V91</f>
        <v>4126620</v>
      </c>
      <c r="W10" s="1036">
        <f t="shared" ref="W10:W12" si="0">+Q10+S10+U10</f>
        <v>286</v>
      </c>
      <c r="X10" s="1056">
        <f t="shared" ref="X10:X12" si="1">+R10+T10+V10</f>
        <v>9489921</v>
      </c>
      <c r="Y10" s="1062"/>
      <c r="Z10" s="1062"/>
      <c r="AA10" s="1062"/>
      <c r="AB10" s="1062"/>
      <c r="AC10" s="1062"/>
      <c r="AD10" s="1062"/>
      <c r="AE10" s="1062"/>
      <c r="AF10" s="1062"/>
      <c r="AG10" s="1062"/>
      <c r="AH10" s="1062"/>
      <c r="AI10" s="1062"/>
      <c r="AJ10" s="1062"/>
      <c r="AK10" s="1062"/>
      <c r="AL10" s="1062"/>
      <c r="AM10" s="1062"/>
      <c r="AN10" s="1062"/>
      <c r="AO10" s="1062"/>
      <c r="AP10" s="1062"/>
      <c r="AQ10" s="1062"/>
      <c r="AR10" s="1062"/>
      <c r="AS10" s="1062"/>
      <c r="AT10" s="1062"/>
      <c r="AU10" s="1062"/>
      <c r="AV10" s="1062"/>
      <c r="AW10" s="1062"/>
      <c r="AX10" s="1062"/>
      <c r="AY10" s="1062"/>
      <c r="AZ10" s="1062"/>
      <c r="BA10" s="1062"/>
      <c r="BB10" s="1062"/>
      <c r="BC10" s="1062"/>
      <c r="BD10" s="1062"/>
      <c r="BE10" s="1062"/>
      <c r="BF10" s="1062"/>
      <c r="BG10" s="1062"/>
      <c r="BH10" s="1062"/>
      <c r="BI10" s="1062"/>
      <c r="BJ10" s="1062"/>
      <c r="BK10" s="1062"/>
      <c r="BL10" s="1062"/>
      <c r="BM10" s="1062"/>
      <c r="BN10" s="1062"/>
      <c r="BO10" s="1062"/>
      <c r="BP10" s="1062"/>
      <c r="BQ10" s="1062"/>
      <c r="BR10" s="1062"/>
      <c r="BS10" s="1062"/>
    </row>
    <row r="11" s="986" customFormat="1" ht="162" customHeight="1" spans="1:71">
      <c r="A11" s="1019"/>
      <c r="B11" s="1019"/>
      <c r="C11" s="1018"/>
      <c r="D11" s="1018"/>
      <c r="E11" s="1018"/>
      <c r="F11" s="1019" t="str">
        <f>+'12 Matriz PEI'!G8</f>
        <v>Incrementar de 3 % del 2023 al 33 % en el 2027 los procesos para fortalecer las capacidades técnicas con intervenciones focalizadas que mejoren la oferta programática de las entidades públicas para el cierre de brechas de inequidad entre hombres y mujeres.</v>
      </c>
      <c r="G11" s="1018"/>
      <c r="H11" s="1018" t="str">
        <f>+'12 Matriz PEI'!I8</f>
        <v>X</v>
      </c>
      <c r="I11" s="1018"/>
      <c r="J11" s="1035"/>
      <c r="K11" s="1035" t="str">
        <f>+'22 Acciones'!H180</f>
        <v>Subproducto 2:  Entidades públicas asistidas técnicamente en el abordaje de la comunicación y generación de estadísticas sobre brechas de inequidad y desigualdad entre hombres y mujeres.</v>
      </c>
      <c r="L11" s="1036"/>
      <c r="M11" s="1036"/>
      <c r="N11" s="1036"/>
      <c r="O11" s="1036"/>
      <c r="P11" s="1036" t="s">
        <v>1535</v>
      </c>
      <c r="Q11" s="1036">
        <f>SUM('22 Acciones'!K180:N180)</f>
        <v>0</v>
      </c>
      <c r="R11" s="1055">
        <f>+'22 Acciones'!K181+'22 Acciones'!L181+'22 Acciones'!M181+'22 Acciones'!N181</f>
        <v>512875</v>
      </c>
      <c r="S11" s="1036">
        <f>SUM('22 Acciones'!O180:R180)</f>
        <v>1</v>
      </c>
      <c r="T11" s="1055">
        <f>+'22 Acciones'!O181+'22 Acciones'!P181+'22 Acciones'!Q181+'22 Acciones'!R181</f>
        <v>879386</v>
      </c>
      <c r="U11" s="1036">
        <f>SUM('22 Acciones'!S180:V180)</f>
        <v>6</v>
      </c>
      <c r="V11" s="1055">
        <f>+'22 Acciones'!S181+'22 Acciones'!T181+'22 Acciones'!U181+'22 Acciones'!V181</f>
        <v>1038449</v>
      </c>
      <c r="W11" s="1036">
        <f t="shared" si="0"/>
        <v>7</v>
      </c>
      <c r="X11" s="1056">
        <f t="shared" si="1"/>
        <v>2430710</v>
      </c>
      <c r="Y11" s="1062"/>
      <c r="Z11" s="1062"/>
      <c r="AA11" s="1062"/>
      <c r="AB11" s="1062"/>
      <c r="AC11" s="1062"/>
      <c r="AD11" s="1062"/>
      <c r="AE11" s="1062"/>
      <c r="AF11" s="1062"/>
      <c r="AG11" s="1062"/>
      <c r="AH11" s="1062"/>
      <c r="AI11" s="1062"/>
      <c r="AJ11" s="1062"/>
      <c r="AK11" s="1062"/>
      <c r="AL11" s="1062"/>
      <c r="AM11" s="1062"/>
      <c r="AN11" s="1062"/>
      <c r="AO11" s="1062"/>
      <c r="AP11" s="1062"/>
      <c r="AQ11" s="1062"/>
      <c r="AR11" s="1062"/>
      <c r="AS11" s="1062"/>
      <c r="AT11" s="1062"/>
      <c r="AU11" s="1062"/>
      <c r="AV11" s="1062"/>
      <c r="AW11" s="1062"/>
      <c r="AX11" s="1062"/>
      <c r="AY11" s="1062"/>
      <c r="AZ11" s="1062"/>
      <c r="BA11" s="1062"/>
      <c r="BB11" s="1062"/>
      <c r="BC11" s="1062"/>
      <c r="BD11" s="1062"/>
      <c r="BE11" s="1062"/>
      <c r="BF11" s="1062"/>
      <c r="BG11" s="1062"/>
      <c r="BH11" s="1062"/>
      <c r="BI11" s="1062"/>
      <c r="BJ11" s="1062"/>
      <c r="BK11" s="1062"/>
      <c r="BL11" s="1062"/>
      <c r="BM11" s="1062"/>
      <c r="BN11" s="1062"/>
      <c r="BO11" s="1062"/>
      <c r="BP11" s="1062"/>
      <c r="BQ11" s="1062"/>
      <c r="BR11" s="1062"/>
      <c r="BS11" s="1062"/>
    </row>
    <row r="12" s="986" customFormat="1" ht="162" customHeight="1" spans="1:71">
      <c r="A12" s="1019"/>
      <c r="B12" s="1019"/>
      <c r="C12" s="1018"/>
      <c r="D12" s="1018"/>
      <c r="E12" s="1018"/>
      <c r="F12" s="1019" t="str">
        <f>+'12 Matriz PEI'!G8</f>
        <v>Incrementar de 3 % del 2023 al 33 % en el 2027 los procesos para fortalecer las capacidades técnicas con intervenciones focalizadas que mejoren la oferta programática de las entidades públicas para el cierre de brechas de inequidad entre hombres y mujeres.</v>
      </c>
      <c r="G12" s="1018"/>
      <c r="H12" s="1018"/>
      <c r="I12" s="1018" t="s">
        <v>1132</v>
      </c>
      <c r="J12" s="1035"/>
      <c r="K12" s="1035" t="str">
        <f>+'22 Acciones'!H188</f>
        <v>Subproducto 3:   Informes de avances en el cumplimiento de tratados y convenios internacionales, normativas y propuestas de aplicación de estándares internacionales sobre derechos humanos de las mujeres en la gestión de políticas públicas</v>
      </c>
      <c r="L12" s="1036"/>
      <c r="M12" s="1036"/>
      <c r="N12" s="1036"/>
      <c r="O12" s="1036"/>
      <c r="P12" s="1036" t="s">
        <v>1531</v>
      </c>
      <c r="Q12" s="1036">
        <f>SUM('22 Acciones'!K188:N188)</f>
        <v>1</v>
      </c>
      <c r="R12" s="1055">
        <f>+'22 Acciones'!K189+'22 Acciones'!L189+'22 Acciones'!M189+'22 Acciones'!N189</f>
        <v>283501</v>
      </c>
      <c r="S12" s="1036">
        <f>SUM('22 Acciones'!O188:R188)</f>
        <v>4</v>
      </c>
      <c r="T12" s="1055">
        <f>+'22 Acciones'!O189+'22 Acciones'!P189+'22 Acciones'!Q189+'22 Acciones'!R189</f>
        <v>270821</v>
      </c>
      <c r="U12" s="1036">
        <f>SUM('22 Acciones'!S188:V188)</f>
        <v>9</v>
      </c>
      <c r="V12" s="1055">
        <f>+'22 Acciones'!S189+'22 Acciones'!T189+'22 Acciones'!U189+'22 Acciones'!V189</f>
        <v>386734</v>
      </c>
      <c r="W12" s="1036">
        <f t="shared" si="0"/>
        <v>14</v>
      </c>
      <c r="X12" s="1056">
        <f t="shared" si="1"/>
        <v>941056</v>
      </c>
      <c r="Y12" s="1062"/>
      <c r="Z12" s="1062"/>
      <c r="AA12" s="1062"/>
      <c r="AB12" s="1062"/>
      <c r="AC12" s="1062"/>
      <c r="AD12" s="1062"/>
      <c r="AE12" s="1062"/>
      <c r="AF12" s="1062"/>
      <c r="AG12" s="1062"/>
      <c r="AH12" s="1062"/>
      <c r="AI12" s="1062"/>
      <c r="AJ12" s="1062"/>
      <c r="AK12" s="1062"/>
      <c r="AL12" s="1062"/>
      <c r="AM12" s="1062"/>
      <c r="AN12" s="1062"/>
      <c r="AO12" s="1062"/>
      <c r="AP12" s="1062"/>
      <c r="AQ12" s="1062"/>
      <c r="AR12" s="1062"/>
      <c r="AS12" s="1062"/>
      <c r="AT12" s="1062"/>
      <c r="AU12" s="1062"/>
      <c r="AV12" s="1062"/>
      <c r="AW12" s="1062"/>
      <c r="AX12" s="1062"/>
      <c r="AY12" s="1062"/>
      <c r="AZ12" s="1062"/>
      <c r="BA12" s="1062"/>
      <c r="BB12" s="1062"/>
      <c r="BC12" s="1062"/>
      <c r="BD12" s="1062"/>
      <c r="BE12" s="1062"/>
      <c r="BF12" s="1062"/>
      <c r="BG12" s="1062"/>
      <c r="BH12" s="1062"/>
      <c r="BI12" s="1062"/>
      <c r="BJ12" s="1062"/>
      <c r="BK12" s="1062"/>
      <c r="BL12" s="1062"/>
      <c r="BM12" s="1062"/>
      <c r="BN12" s="1062"/>
      <c r="BO12" s="1062"/>
      <c r="BP12" s="1062"/>
      <c r="BQ12" s="1062"/>
      <c r="BR12" s="1062"/>
      <c r="BS12" s="1062"/>
    </row>
    <row r="13" ht="24" spans="1:71">
      <c r="A13" s="65"/>
      <c r="B13" s="65"/>
      <c r="C13" s="1021"/>
      <c r="D13" s="1021"/>
      <c r="E13" s="1022"/>
      <c r="F13" s="65"/>
      <c r="G13" s="65"/>
      <c r="H13" s="65"/>
      <c r="I13" s="65"/>
      <c r="J13" s="1037" t="s">
        <v>1536</v>
      </c>
      <c r="K13" s="1038"/>
      <c r="L13" s="1038"/>
      <c r="M13" s="1038"/>
      <c r="N13" s="1038"/>
      <c r="O13" s="1038"/>
      <c r="P13" s="1038"/>
      <c r="Q13" s="1057">
        <f>+R7+R9</f>
        <v>8633962</v>
      </c>
      <c r="R13" s="1058"/>
      <c r="S13" s="1057">
        <f t="shared" ref="S13" si="2">+T7+T9</f>
        <v>11272160</v>
      </c>
      <c r="T13" s="1058"/>
      <c r="U13" s="1057">
        <f t="shared" ref="U13:W13" si="3">+V7+V9</f>
        <v>21450436</v>
      </c>
      <c r="V13" s="1058"/>
      <c r="W13" s="1059">
        <f t="shared" si="3"/>
        <v>41356558</v>
      </c>
      <c r="X13" s="1060"/>
      <c r="Y13" s="65"/>
      <c r="Z13" s="65"/>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row>
    <row r="14" spans="1:71">
      <c r="A14" s="65"/>
      <c r="B14" s="65"/>
      <c r="C14" s="65"/>
      <c r="D14" s="65"/>
      <c r="E14" s="989"/>
      <c r="F14" s="65"/>
      <c r="G14" s="65"/>
      <c r="H14" s="65"/>
      <c r="I14" s="65"/>
      <c r="J14" s="65"/>
      <c r="K14" s="65"/>
      <c r="L14" s="65"/>
      <c r="M14" s="65"/>
      <c r="N14" s="65"/>
      <c r="O14" s="65"/>
      <c r="P14" s="65"/>
      <c r="Q14" s="65"/>
      <c r="R14" s="65"/>
      <c r="S14" s="65"/>
      <c r="T14" s="65"/>
      <c r="U14" s="65"/>
      <c r="V14" s="65"/>
      <c r="W14" s="65"/>
      <c r="X14" s="65"/>
      <c r="Y14" s="65"/>
      <c r="Z14" s="65"/>
      <c r="AA14" s="65"/>
      <c r="AB14" s="65"/>
      <c r="AC14" s="65"/>
      <c r="AD14" s="65"/>
      <c r="AE14" s="65"/>
      <c r="AF14" s="65"/>
      <c r="AG14" s="65"/>
      <c r="AH14" s="65"/>
      <c r="AI14" s="65"/>
      <c r="AJ14" s="65"/>
      <c r="AK14" s="65"/>
      <c r="AL14" s="65"/>
      <c r="AM14" s="65"/>
      <c r="AN14" s="65"/>
      <c r="AO14" s="65"/>
      <c r="AP14" s="65"/>
      <c r="AQ14" s="65"/>
      <c r="AR14" s="65"/>
      <c r="AS14" s="65"/>
      <c r="AT14" s="65"/>
      <c r="AU14" s="65"/>
      <c r="AV14" s="65"/>
      <c r="AW14" s="65"/>
      <c r="AX14" s="65"/>
      <c r="AY14" s="65"/>
      <c r="AZ14" s="65"/>
      <c r="BA14" s="65"/>
      <c r="BB14" s="65"/>
      <c r="BC14" s="65"/>
      <c r="BD14" s="65"/>
      <c r="BE14" s="65"/>
      <c r="BF14" s="65"/>
      <c r="BG14" s="65"/>
      <c r="BH14" s="65"/>
      <c r="BI14" s="65"/>
      <c r="BJ14" s="65"/>
      <c r="BK14" s="65"/>
      <c r="BL14" s="65"/>
      <c r="BM14" s="65"/>
      <c r="BN14" s="65"/>
      <c r="BO14" s="65"/>
      <c r="BP14" s="65"/>
      <c r="BQ14" s="65"/>
      <c r="BR14" s="65"/>
      <c r="BS14" s="65"/>
    </row>
    <row r="15" spans="1:71">
      <c r="A15" s="65"/>
      <c r="B15" s="65"/>
      <c r="C15" s="65"/>
      <c r="D15" s="65"/>
      <c r="E15" s="989"/>
      <c r="F15" s="65"/>
      <c r="G15" s="65"/>
      <c r="H15" s="65"/>
      <c r="I15" s="65"/>
      <c r="J15" s="65"/>
      <c r="K15" s="65"/>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c r="AQ15" s="65"/>
      <c r="AR15" s="65"/>
      <c r="AS15" s="65"/>
      <c r="AT15" s="65"/>
      <c r="AU15" s="65"/>
      <c r="AV15" s="65"/>
      <c r="AW15" s="65"/>
      <c r="AX15" s="65"/>
      <c r="AY15" s="65"/>
      <c r="AZ15" s="65"/>
      <c r="BA15" s="65"/>
      <c r="BB15" s="65"/>
      <c r="BC15" s="65"/>
      <c r="BD15" s="65"/>
      <c r="BE15" s="65"/>
      <c r="BF15" s="65"/>
      <c r="BG15" s="65"/>
      <c r="BH15" s="65"/>
      <c r="BI15" s="65"/>
      <c r="BJ15" s="65"/>
      <c r="BK15" s="65"/>
      <c r="BL15" s="65"/>
      <c r="BM15" s="65"/>
      <c r="BN15" s="65"/>
      <c r="BO15" s="65"/>
      <c r="BP15" s="65"/>
      <c r="BQ15" s="65"/>
      <c r="BR15" s="65"/>
      <c r="BS15" s="65"/>
    </row>
    <row r="16" ht="15" spans="1:71">
      <c r="A16" s="1023" t="s">
        <v>1537</v>
      </c>
      <c r="B16" s="65"/>
      <c r="C16" s="65"/>
      <c r="D16" s="65"/>
      <c r="E16" s="989"/>
      <c r="F16" s="65"/>
      <c r="G16" s="1023"/>
      <c r="H16" s="65"/>
      <c r="I16" s="65"/>
      <c r="J16" s="65"/>
      <c r="K16" s="65"/>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c r="AQ16" s="65"/>
      <c r="AR16" s="65"/>
      <c r="AS16" s="65"/>
      <c r="AT16" s="65"/>
      <c r="AU16" s="65"/>
      <c r="AV16" s="65"/>
      <c r="AW16" s="65"/>
      <c r="AX16" s="65"/>
      <c r="AY16" s="65"/>
      <c r="AZ16" s="65"/>
      <c r="BA16" s="65"/>
      <c r="BB16" s="65"/>
      <c r="BC16" s="65"/>
      <c r="BD16" s="65"/>
      <c r="BE16" s="65"/>
      <c r="BF16" s="65"/>
      <c r="BG16" s="65"/>
      <c r="BH16" s="65"/>
      <c r="BI16" s="65"/>
      <c r="BJ16" s="65"/>
      <c r="BK16" s="65"/>
      <c r="BL16" s="65"/>
      <c r="BM16" s="65"/>
      <c r="BN16" s="65"/>
      <c r="BO16" s="65"/>
      <c r="BP16" s="65"/>
      <c r="BQ16" s="65"/>
      <c r="BR16" s="65"/>
      <c r="BS16" s="65"/>
    </row>
    <row r="17" spans="1:71">
      <c r="A17" s="65"/>
      <c r="B17" s="65"/>
      <c r="C17" s="65"/>
      <c r="D17" s="65"/>
      <c r="E17" s="989"/>
      <c r="F17" s="65"/>
      <c r="G17" s="65"/>
      <c r="H17" s="65"/>
      <c r="I17" s="65"/>
      <c r="J17" s="65"/>
      <c r="K17" s="65"/>
      <c r="L17" s="65"/>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c r="AQ17" s="65"/>
      <c r="AR17" s="65"/>
      <c r="AS17" s="65"/>
      <c r="AT17" s="65"/>
      <c r="AU17" s="65"/>
      <c r="AV17" s="65"/>
      <c r="AW17" s="65"/>
      <c r="AX17" s="65"/>
      <c r="AY17" s="65"/>
      <c r="AZ17" s="65"/>
      <c r="BA17" s="65"/>
      <c r="BB17" s="65"/>
      <c r="BC17" s="65"/>
      <c r="BD17" s="65"/>
      <c r="BE17" s="65"/>
      <c r="BF17" s="65"/>
      <c r="BG17" s="65"/>
      <c r="BH17" s="65"/>
      <c r="BI17" s="65"/>
      <c r="BJ17" s="65"/>
      <c r="BK17" s="65"/>
      <c r="BL17" s="65"/>
      <c r="BM17" s="65"/>
      <c r="BN17" s="65"/>
      <c r="BO17" s="65"/>
      <c r="BP17" s="65"/>
      <c r="BQ17" s="65"/>
      <c r="BR17" s="65"/>
      <c r="BS17" s="65"/>
    </row>
    <row r="18" spans="1:71">
      <c r="A18" s="65"/>
      <c r="B18" s="65"/>
      <c r="C18" s="65"/>
      <c r="D18" s="65"/>
      <c r="E18" s="989"/>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c r="AQ18" s="65"/>
      <c r="AR18" s="65"/>
      <c r="AS18" s="65"/>
      <c r="AT18" s="65"/>
      <c r="AU18" s="65"/>
      <c r="AV18" s="65"/>
      <c r="AW18" s="65"/>
      <c r="AX18" s="65"/>
      <c r="AY18" s="65"/>
      <c r="AZ18" s="65"/>
      <c r="BA18" s="65"/>
      <c r="BB18" s="65"/>
      <c r="BC18" s="65"/>
      <c r="BD18" s="65"/>
      <c r="BE18" s="65"/>
      <c r="BF18" s="65"/>
      <c r="BG18" s="65"/>
      <c r="BH18" s="65"/>
      <c r="BI18" s="65"/>
      <c r="BJ18" s="65"/>
      <c r="BK18" s="65"/>
      <c r="BL18" s="65"/>
      <c r="BM18" s="65"/>
      <c r="BN18" s="65"/>
      <c r="BO18" s="65"/>
      <c r="BP18" s="65"/>
      <c r="BQ18" s="65"/>
      <c r="BR18" s="65"/>
      <c r="BS18" s="65"/>
    </row>
    <row r="19" spans="1:71">
      <c r="A19" s="65"/>
      <c r="B19" s="65"/>
      <c r="C19" s="65"/>
      <c r="D19" s="65"/>
      <c r="E19" s="989"/>
      <c r="F19" s="65"/>
      <c r="G19" s="65"/>
      <c r="H19" s="65"/>
      <c r="I19" s="65"/>
      <c r="J19" s="65"/>
      <c r="K19" s="65"/>
      <c r="L19" s="6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row>
    <row r="20" spans="1:71">
      <c r="A20" s="65"/>
      <c r="B20" s="65"/>
      <c r="C20" s="65"/>
      <c r="D20" s="65"/>
      <c r="E20" s="989"/>
      <c r="F20" s="65"/>
      <c r="G20" s="65"/>
      <c r="H20" s="65"/>
      <c r="I20" s="65"/>
      <c r="J20" s="65"/>
      <c r="K20" s="65"/>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c r="AQ20" s="65"/>
      <c r="AR20" s="65"/>
      <c r="AS20" s="65"/>
      <c r="AT20" s="65"/>
      <c r="AU20" s="65"/>
      <c r="AV20" s="65"/>
      <c r="AW20" s="65"/>
      <c r="AX20" s="65"/>
      <c r="AY20" s="65"/>
      <c r="AZ20" s="65"/>
      <c r="BA20" s="65"/>
      <c r="BB20" s="65"/>
      <c r="BC20" s="65"/>
      <c r="BD20" s="65"/>
      <c r="BE20" s="65"/>
      <c r="BF20" s="65"/>
      <c r="BG20" s="65"/>
      <c r="BH20" s="65"/>
      <c r="BI20" s="65"/>
      <c r="BJ20" s="65"/>
      <c r="BK20" s="65"/>
      <c r="BL20" s="65"/>
      <c r="BM20" s="65"/>
      <c r="BN20" s="65"/>
      <c r="BO20" s="65"/>
      <c r="BP20" s="65"/>
      <c r="BQ20" s="65"/>
      <c r="BR20" s="65"/>
      <c r="BS20" s="65"/>
    </row>
    <row r="21" spans="1:71">
      <c r="A21" s="65"/>
      <c r="B21" s="65"/>
      <c r="C21" s="65"/>
      <c r="D21" s="65"/>
      <c r="E21" s="989"/>
      <c r="F21" s="65"/>
      <c r="G21" s="65"/>
      <c r="H21" s="65"/>
      <c r="I21" s="65"/>
      <c r="J21" s="65"/>
      <c r="K21" s="65"/>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c r="AQ21" s="65"/>
      <c r="AR21" s="65"/>
      <c r="AS21" s="65"/>
      <c r="AT21" s="65"/>
      <c r="AU21" s="65"/>
      <c r="AV21" s="65"/>
      <c r="AW21" s="65"/>
      <c r="AX21" s="65"/>
      <c r="AY21" s="65"/>
      <c r="AZ21" s="65"/>
      <c r="BA21" s="65"/>
      <c r="BB21" s="65"/>
      <c r="BC21" s="65"/>
      <c r="BD21" s="65"/>
      <c r="BE21" s="65"/>
      <c r="BF21" s="65"/>
      <c r="BG21" s="65"/>
      <c r="BH21" s="65"/>
      <c r="BI21" s="65"/>
      <c r="BJ21" s="65"/>
      <c r="BK21" s="65"/>
      <c r="BL21" s="65"/>
      <c r="BM21" s="65"/>
      <c r="BN21" s="65"/>
      <c r="BO21" s="65"/>
      <c r="BP21" s="65"/>
      <c r="BQ21" s="65"/>
      <c r="BR21" s="65"/>
      <c r="BS21" s="65"/>
    </row>
    <row r="22" spans="1:71">
      <c r="A22" s="65"/>
      <c r="B22" s="65"/>
      <c r="C22" s="65"/>
      <c r="D22" s="65"/>
      <c r="E22" s="989"/>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c r="AQ22" s="65"/>
      <c r="AR22" s="65"/>
      <c r="AS22" s="65"/>
      <c r="AT22" s="65"/>
      <c r="AU22" s="65"/>
      <c r="AV22" s="65"/>
      <c r="AW22" s="65"/>
      <c r="AX22" s="65"/>
      <c r="AY22" s="65"/>
      <c r="AZ22" s="65"/>
      <c r="BA22" s="65"/>
      <c r="BB22" s="65"/>
      <c r="BC22" s="65"/>
      <c r="BD22" s="65"/>
      <c r="BE22" s="65"/>
      <c r="BF22" s="65"/>
      <c r="BG22" s="65"/>
      <c r="BH22" s="65"/>
      <c r="BI22" s="65"/>
      <c r="BJ22" s="65"/>
      <c r="BK22" s="65"/>
      <c r="BL22" s="65"/>
      <c r="BM22" s="65"/>
      <c r="BN22" s="65"/>
      <c r="BO22" s="65"/>
      <c r="BP22" s="65"/>
      <c r="BQ22" s="65"/>
      <c r="BR22" s="65"/>
      <c r="BS22" s="65"/>
    </row>
    <row r="23" spans="1:71">
      <c r="A23" s="65"/>
      <c r="B23" s="65"/>
      <c r="C23" s="65"/>
      <c r="D23" s="65"/>
      <c r="E23" s="989"/>
      <c r="F23" s="65"/>
      <c r="G23" s="65"/>
      <c r="H23" s="65"/>
      <c r="I23" s="65"/>
      <c r="J23" s="65"/>
      <c r="K23" s="65"/>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c r="AQ23" s="65"/>
      <c r="AR23" s="65"/>
      <c r="AS23" s="65"/>
      <c r="AT23" s="65"/>
      <c r="AU23" s="65"/>
      <c r="AV23" s="65"/>
      <c r="AW23" s="65"/>
      <c r="AX23" s="65"/>
      <c r="AY23" s="65"/>
      <c r="AZ23" s="65"/>
      <c r="BA23" s="65"/>
      <c r="BB23" s="65"/>
      <c r="BC23" s="65"/>
      <c r="BD23" s="65"/>
      <c r="BE23" s="65"/>
      <c r="BF23" s="65"/>
      <c r="BG23" s="65"/>
      <c r="BH23" s="65"/>
      <c r="BI23" s="65"/>
      <c r="BJ23" s="65"/>
      <c r="BK23" s="65"/>
      <c r="BL23" s="65"/>
      <c r="BM23" s="65"/>
      <c r="BN23" s="65"/>
      <c r="BO23" s="65"/>
      <c r="BP23" s="65"/>
      <c r="BQ23" s="65"/>
      <c r="BR23" s="65"/>
      <c r="BS23" s="65"/>
    </row>
    <row r="24" spans="1:71">
      <c r="A24" s="65"/>
      <c r="B24" s="65"/>
      <c r="C24" s="65"/>
      <c r="D24" s="65"/>
      <c r="E24" s="989"/>
      <c r="F24" s="65"/>
      <c r="G24" s="65"/>
      <c r="H24" s="65"/>
      <c r="I24" s="65"/>
      <c r="J24" s="65"/>
      <c r="K24" s="65"/>
      <c r="L24" s="65"/>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c r="AQ24" s="65"/>
      <c r="AR24" s="65"/>
      <c r="AS24" s="65"/>
      <c r="AT24" s="65"/>
      <c r="AU24" s="65"/>
      <c r="AV24" s="65"/>
      <c r="AW24" s="65"/>
      <c r="AX24" s="65"/>
      <c r="AY24" s="65"/>
      <c r="AZ24" s="65"/>
      <c r="BA24" s="65"/>
      <c r="BB24" s="65"/>
      <c r="BC24" s="65"/>
      <c r="BD24" s="65"/>
      <c r="BE24" s="65"/>
      <c r="BF24" s="65"/>
      <c r="BG24" s="65"/>
      <c r="BH24" s="65"/>
      <c r="BI24" s="65"/>
      <c r="BJ24" s="65"/>
      <c r="BK24" s="65"/>
      <c r="BL24" s="65"/>
      <c r="BM24" s="65"/>
      <c r="BN24" s="65"/>
      <c r="BO24" s="65"/>
      <c r="BP24" s="65"/>
      <c r="BQ24" s="65"/>
      <c r="BR24" s="65"/>
      <c r="BS24" s="65"/>
    </row>
    <row r="25" spans="1:71">
      <c r="A25" s="65"/>
      <c r="B25" s="65"/>
      <c r="C25" s="65"/>
      <c r="D25" s="65"/>
      <c r="E25" s="989"/>
      <c r="F25" s="65"/>
      <c r="G25" s="65"/>
      <c r="H25" s="65"/>
      <c r="I25" s="65"/>
      <c r="J25" s="65"/>
      <c r="K25" s="65"/>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c r="AQ25" s="65"/>
      <c r="AR25" s="65"/>
      <c r="AS25" s="65"/>
      <c r="AT25" s="65"/>
      <c r="AU25" s="65"/>
      <c r="AV25" s="65"/>
      <c r="AW25" s="65"/>
      <c r="AX25" s="65"/>
      <c r="AY25" s="65"/>
      <c r="AZ25" s="65"/>
      <c r="BA25" s="65"/>
      <c r="BB25" s="65"/>
      <c r="BC25" s="65"/>
      <c r="BD25" s="65"/>
      <c r="BE25" s="65"/>
      <c r="BF25" s="65"/>
      <c r="BG25" s="65"/>
      <c r="BH25" s="65"/>
      <c r="BI25" s="65"/>
      <c r="BJ25" s="65"/>
      <c r="BK25" s="65"/>
      <c r="BL25" s="65"/>
      <c r="BM25" s="65"/>
      <c r="BN25" s="65"/>
      <c r="BO25" s="65"/>
      <c r="BP25" s="65"/>
      <c r="BQ25" s="65"/>
      <c r="BR25" s="65"/>
      <c r="BS25" s="65"/>
    </row>
    <row r="26" spans="1:71">
      <c r="A26" s="65"/>
      <c r="B26" s="65"/>
      <c r="C26" s="65"/>
      <c r="D26" s="65"/>
      <c r="E26" s="989"/>
      <c r="F26" s="65"/>
      <c r="G26" s="65"/>
      <c r="H26" s="65"/>
      <c r="I26" s="65"/>
      <c r="J26" s="65"/>
      <c r="K26" s="65"/>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c r="AQ26" s="65"/>
      <c r="AR26" s="65"/>
      <c r="AS26" s="65"/>
      <c r="AT26" s="65"/>
      <c r="AU26" s="65"/>
      <c r="AV26" s="65"/>
      <c r="AW26" s="65"/>
      <c r="AX26" s="65"/>
      <c r="AY26" s="65"/>
      <c r="AZ26" s="65"/>
      <c r="BA26" s="65"/>
      <c r="BB26" s="65"/>
      <c r="BC26" s="65"/>
      <c r="BD26" s="65"/>
      <c r="BE26" s="65"/>
      <c r="BF26" s="65"/>
      <c r="BG26" s="65"/>
      <c r="BH26" s="65"/>
      <c r="BI26" s="65"/>
      <c r="BJ26" s="65"/>
      <c r="BK26" s="65"/>
      <c r="BL26" s="65"/>
      <c r="BM26" s="65"/>
      <c r="BN26" s="65"/>
      <c r="BO26" s="65"/>
      <c r="BP26" s="65"/>
      <c r="BQ26" s="65"/>
      <c r="BR26" s="65"/>
      <c r="BS26" s="65"/>
    </row>
    <row r="27" spans="1:71">
      <c r="A27" s="65"/>
      <c r="B27" s="65"/>
      <c r="C27" s="65"/>
      <c r="D27" s="65"/>
      <c r="E27" s="989"/>
      <c r="F27" s="65"/>
      <c r="G27" s="65"/>
      <c r="H27" s="65"/>
      <c r="I27" s="65"/>
      <c r="J27" s="65"/>
      <c r="K27" s="65"/>
      <c r="L27" s="65"/>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c r="AQ27" s="65"/>
      <c r="AR27" s="65"/>
      <c r="AS27" s="65"/>
      <c r="AT27" s="65"/>
      <c r="AU27" s="65"/>
      <c r="AV27" s="65"/>
      <c r="AW27" s="65"/>
      <c r="AX27" s="65"/>
      <c r="AY27" s="65"/>
      <c r="AZ27" s="65"/>
      <c r="BA27" s="65"/>
      <c r="BB27" s="65"/>
      <c r="BC27" s="65"/>
      <c r="BD27" s="65"/>
      <c r="BE27" s="65"/>
      <c r="BF27" s="65"/>
      <c r="BG27" s="65"/>
      <c r="BH27" s="65"/>
      <c r="BI27" s="65"/>
      <c r="BJ27" s="65"/>
      <c r="BK27" s="65"/>
      <c r="BL27" s="65"/>
      <c r="BM27" s="65"/>
      <c r="BN27" s="65"/>
      <c r="BO27" s="65"/>
      <c r="BP27" s="65"/>
      <c r="BQ27" s="65"/>
      <c r="BR27" s="65"/>
      <c r="BS27" s="65"/>
    </row>
    <row r="28" spans="1:71">
      <c r="A28" s="65"/>
      <c r="B28" s="65"/>
      <c r="C28" s="65"/>
      <c r="D28" s="65"/>
      <c r="E28" s="989"/>
      <c r="F28" s="65"/>
      <c r="G28" s="65"/>
      <c r="H28" s="65"/>
      <c r="I28" s="65"/>
      <c r="J28" s="65"/>
      <c r="K28" s="65"/>
      <c r="L28" s="65"/>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c r="AQ28" s="65"/>
      <c r="AR28" s="65"/>
      <c r="AS28" s="65"/>
      <c r="AT28" s="65"/>
      <c r="AU28" s="65"/>
      <c r="AV28" s="65"/>
      <c r="AW28" s="65"/>
      <c r="AX28" s="65"/>
      <c r="AY28" s="65"/>
      <c r="AZ28" s="65"/>
      <c r="BA28" s="65"/>
      <c r="BB28" s="65"/>
      <c r="BC28" s="65"/>
      <c r="BD28" s="65"/>
      <c r="BE28" s="65"/>
      <c r="BF28" s="65"/>
      <c r="BG28" s="65"/>
      <c r="BH28" s="65"/>
      <c r="BI28" s="65"/>
      <c r="BJ28" s="65"/>
      <c r="BK28" s="65"/>
      <c r="BL28" s="65"/>
      <c r="BM28" s="65"/>
      <c r="BN28" s="65"/>
      <c r="BO28" s="65"/>
      <c r="BP28" s="65"/>
      <c r="BQ28" s="65"/>
      <c r="BR28" s="65"/>
      <c r="BS28" s="65"/>
    </row>
    <row r="29" spans="1:71">
      <c r="A29" s="65"/>
      <c r="B29" s="65"/>
      <c r="C29" s="65"/>
      <c r="D29" s="65"/>
      <c r="E29" s="989"/>
      <c r="F29" s="65"/>
      <c r="G29" s="65"/>
      <c r="H29" s="65"/>
      <c r="I29" s="65"/>
      <c r="J29" s="65"/>
      <c r="K29" s="65"/>
      <c r="L29" s="65"/>
      <c r="M29" s="65"/>
      <c r="N29" s="65"/>
      <c r="O29" s="65"/>
      <c r="P29" s="65"/>
      <c r="Q29" s="65"/>
      <c r="R29" s="65"/>
      <c r="S29" s="65"/>
      <c r="T29" s="65"/>
      <c r="U29" s="65"/>
      <c r="V29" s="65"/>
      <c r="W29" s="65"/>
      <c r="X29" s="65"/>
      <c r="Y29" s="65"/>
      <c r="Z29" s="65"/>
      <c r="AA29" s="65"/>
      <c r="AB29" s="65"/>
      <c r="AC29" s="65"/>
      <c r="AD29" s="65"/>
      <c r="AE29" s="65"/>
      <c r="AF29" s="65"/>
      <c r="AG29" s="65"/>
      <c r="AH29" s="65"/>
      <c r="AI29" s="65"/>
      <c r="AJ29" s="65"/>
      <c r="AK29" s="65"/>
      <c r="AL29" s="65"/>
      <c r="AM29" s="65"/>
      <c r="AN29" s="65"/>
      <c r="AO29" s="65"/>
      <c r="AP29" s="65"/>
      <c r="AQ29" s="65"/>
      <c r="AR29" s="65"/>
      <c r="AS29" s="65"/>
      <c r="AT29" s="65"/>
      <c r="AU29" s="65"/>
      <c r="AV29" s="65"/>
      <c r="AW29" s="65"/>
      <c r="AX29" s="65"/>
      <c r="AY29" s="65"/>
      <c r="AZ29" s="65"/>
      <c r="BA29" s="65"/>
      <c r="BB29" s="65"/>
      <c r="BC29" s="65"/>
      <c r="BD29" s="65"/>
      <c r="BE29" s="65"/>
      <c r="BF29" s="65"/>
      <c r="BG29" s="65"/>
      <c r="BH29" s="65"/>
      <c r="BI29" s="65"/>
      <c r="BJ29" s="65"/>
      <c r="BK29" s="65"/>
      <c r="BL29" s="65"/>
      <c r="BM29" s="65"/>
      <c r="BN29" s="65"/>
      <c r="BO29" s="65"/>
      <c r="BP29" s="65"/>
      <c r="BQ29" s="65"/>
      <c r="BR29" s="65"/>
      <c r="BS29" s="65"/>
    </row>
    <row r="30" spans="1:71">
      <c r="A30" s="65"/>
      <c r="B30" s="65"/>
      <c r="C30" s="65"/>
      <c r="D30" s="65"/>
      <c r="E30" s="989"/>
      <c r="F30" s="65"/>
      <c r="G30" s="65"/>
      <c r="H30" s="65"/>
      <c r="I30" s="65"/>
      <c r="J30" s="65"/>
      <c r="K30" s="65"/>
      <c r="L30" s="65"/>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c r="AQ30" s="65"/>
      <c r="AR30" s="65"/>
      <c r="AS30" s="65"/>
      <c r="AT30" s="65"/>
      <c r="AU30" s="65"/>
      <c r="AV30" s="65"/>
      <c r="AW30" s="65"/>
      <c r="AX30" s="65"/>
      <c r="AY30" s="65"/>
      <c r="AZ30" s="65"/>
      <c r="BA30" s="65"/>
      <c r="BB30" s="65"/>
      <c r="BC30" s="65"/>
      <c r="BD30" s="65"/>
      <c r="BE30" s="65"/>
      <c r="BF30" s="65"/>
      <c r="BG30" s="65"/>
      <c r="BH30" s="65"/>
      <c r="BI30" s="65"/>
      <c r="BJ30" s="65"/>
      <c r="BK30" s="65"/>
      <c r="BL30" s="65"/>
      <c r="BM30" s="65"/>
      <c r="BN30" s="65"/>
      <c r="BO30" s="65"/>
      <c r="BP30" s="65"/>
      <c r="BQ30" s="65"/>
      <c r="BR30" s="65"/>
      <c r="BS30" s="65"/>
    </row>
    <row r="31" spans="1:71">
      <c r="A31" s="65"/>
      <c r="B31" s="65"/>
      <c r="C31" s="65"/>
      <c r="D31" s="65"/>
      <c r="E31" s="989"/>
      <c r="F31" s="65"/>
      <c r="G31" s="65"/>
      <c r="H31" s="65"/>
      <c r="I31" s="65"/>
      <c r="J31" s="65"/>
      <c r="K31" s="65"/>
      <c r="L31" s="65"/>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c r="AQ31" s="65"/>
      <c r="AR31" s="65"/>
      <c r="AS31" s="65"/>
      <c r="AT31" s="65"/>
      <c r="AU31" s="65"/>
      <c r="AV31" s="65"/>
      <c r="AW31" s="65"/>
      <c r="AX31" s="65"/>
      <c r="AY31" s="65"/>
      <c r="AZ31" s="65"/>
      <c r="BA31" s="65"/>
      <c r="BB31" s="65"/>
      <c r="BC31" s="65"/>
      <c r="BD31" s="65"/>
      <c r="BE31" s="65"/>
      <c r="BF31" s="65"/>
      <c r="BG31" s="65"/>
      <c r="BH31" s="65"/>
      <c r="BI31" s="65"/>
      <c r="BJ31" s="65"/>
      <c r="BK31" s="65"/>
      <c r="BL31" s="65"/>
      <c r="BM31" s="65"/>
      <c r="BN31" s="65"/>
      <c r="BO31" s="65"/>
      <c r="BP31" s="65"/>
      <c r="BQ31" s="65"/>
      <c r="BR31" s="65"/>
      <c r="BS31" s="65"/>
    </row>
    <row r="32" spans="1:71">
      <c r="A32" s="65"/>
      <c r="B32" s="65"/>
      <c r="C32" s="65"/>
      <c r="D32" s="65"/>
      <c r="E32" s="989"/>
      <c r="F32" s="65"/>
      <c r="G32" s="65"/>
      <c r="H32" s="65"/>
      <c r="I32" s="65"/>
      <c r="J32" s="65"/>
      <c r="K32" s="65"/>
      <c r="L32" s="65"/>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c r="AQ32" s="65"/>
      <c r="AR32" s="65"/>
      <c r="AS32" s="65"/>
      <c r="AT32" s="65"/>
      <c r="AU32" s="65"/>
      <c r="AV32" s="65"/>
      <c r="AW32" s="65"/>
      <c r="AX32" s="65"/>
      <c r="AY32" s="65"/>
      <c r="AZ32" s="65"/>
      <c r="BA32" s="65"/>
      <c r="BB32" s="65"/>
      <c r="BC32" s="65"/>
      <c r="BD32" s="65"/>
      <c r="BE32" s="65"/>
      <c r="BF32" s="65"/>
      <c r="BG32" s="65"/>
      <c r="BH32" s="65"/>
      <c r="BI32" s="65"/>
      <c r="BJ32" s="65"/>
      <c r="BK32" s="65"/>
      <c r="BL32" s="65"/>
      <c r="BM32" s="65"/>
      <c r="BN32" s="65"/>
      <c r="BO32" s="65"/>
      <c r="BP32" s="65"/>
      <c r="BQ32" s="65"/>
      <c r="BR32" s="65"/>
      <c r="BS32" s="65"/>
    </row>
    <row r="33" spans="1:9">
      <c r="A33" s="65"/>
      <c r="B33" s="65"/>
      <c r="C33" s="65"/>
      <c r="D33" s="65"/>
      <c r="E33" s="989"/>
      <c r="F33" s="65"/>
      <c r="G33" s="65"/>
      <c r="H33" s="65"/>
      <c r="I33" s="65"/>
    </row>
    <row r="34" spans="1:9">
      <c r="A34" s="65"/>
      <c r="B34" s="65"/>
      <c r="C34" s="65"/>
      <c r="D34" s="65"/>
      <c r="E34" s="989"/>
      <c r="F34" s="65"/>
      <c r="G34" s="65"/>
      <c r="H34" s="65"/>
      <c r="I34" s="65"/>
    </row>
    <row r="35" spans="1:9">
      <c r="A35" s="65"/>
      <c r="B35" s="65"/>
      <c r="C35" s="65"/>
      <c r="D35" s="65"/>
      <c r="E35" s="989"/>
      <c r="F35" s="65"/>
      <c r="G35" s="65"/>
      <c r="H35" s="65"/>
      <c r="I35" s="65"/>
    </row>
    <row r="36" spans="1:9">
      <c r="A36" s="65"/>
      <c r="B36" s="65"/>
      <c r="C36" s="65"/>
      <c r="D36" s="65"/>
      <c r="E36" s="989"/>
      <c r="F36" s="65"/>
      <c r="G36" s="65"/>
      <c r="H36" s="65"/>
      <c r="I36" s="65"/>
    </row>
    <row r="37" spans="1:9">
      <c r="A37" s="65"/>
      <c r="B37" s="65"/>
      <c r="C37" s="65"/>
      <c r="D37" s="65"/>
      <c r="E37" s="989"/>
      <c r="F37" s="65"/>
      <c r="G37" s="65"/>
      <c r="H37" s="65"/>
      <c r="I37" s="65"/>
    </row>
    <row r="38" spans="1:9">
      <c r="A38" s="65"/>
      <c r="B38" s="65"/>
      <c r="C38" s="65"/>
      <c r="D38" s="65"/>
      <c r="E38" s="989"/>
      <c r="F38" s="65"/>
      <c r="G38" s="65"/>
      <c r="H38" s="65"/>
      <c r="I38" s="65"/>
    </row>
    <row r="39" spans="1:9">
      <c r="A39" s="65"/>
      <c r="B39" s="65"/>
      <c r="C39" s="65"/>
      <c r="D39" s="65"/>
      <c r="E39" s="989"/>
      <c r="F39" s="65"/>
      <c r="G39" s="65"/>
      <c r="H39" s="65"/>
      <c r="I39" s="65"/>
    </row>
    <row r="40" spans="1:9">
      <c r="A40" s="65"/>
      <c r="B40" s="65"/>
      <c r="C40" s="65"/>
      <c r="D40" s="65"/>
      <c r="E40" s="989"/>
      <c r="F40" s="65"/>
      <c r="G40" s="65"/>
      <c r="H40" s="65"/>
      <c r="I40" s="65"/>
    </row>
    <row r="41" spans="1:9">
      <c r="A41" s="65"/>
      <c r="B41" s="65"/>
      <c r="C41" s="65"/>
      <c r="D41" s="65"/>
      <c r="E41" s="989"/>
      <c r="F41" s="65"/>
      <c r="G41" s="65"/>
      <c r="H41" s="65"/>
      <c r="I41" s="65"/>
    </row>
    <row r="42" spans="1:9">
      <c r="A42" s="65"/>
      <c r="B42" s="65"/>
      <c r="C42" s="65"/>
      <c r="D42" s="65"/>
      <c r="E42" s="989"/>
      <c r="F42" s="65"/>
      <c r="G42" s="65"/>
      <c r="H42" s="65"/>
      <c r="I42" s="65"/>
    </row>
    <row r="43" spans="1:9">
      <c r="A43" s="65"/>
      <c r="B43" s="65"/>
      <c r="C43" s="65"/>
      <c r="D43" s="65"/>
      <c r="E43" s="989"/>
      <c r="F43" s="65"/>
      <c r="G43" s="65"/>
      <c r="H43" s="65"/>
      <c r="I43" s="65"/>
    </row>
    <row r="44" spans="1:9">
      <c r="A44" s="65"/>
      <c r="B44" s="65"/>
      <c r="C44" s="65"/>
      <c r="D44" s="65"/>
      <c r="E44" s="989"/>
      <c r="F44" s="65"/>
      <c r="G44" s="65"/>
      <c r="H44" s="65"/>
      <c r="I44" s="65"/>
    </row>
    <row r="45" spans="1:9">
      <c r="A45" s="65"/>
      <c r="B45" s="65"/>
      <c r="C45" s="65"/>
      <c r="D45" s="65"/>
      <c r="E45" s="989"/>
      <c r="F45" s="65"/>
      <c r="G45" s="65"/>
      <c r="H45" s="65"/>
      <c r="I45" s="65"/>
    </row>
    <row r="46" spans="1:9">
      <c r="A46" s="65"/>
      <c r="B46" s="65"/>
      <c r="C46" s="65"/>
      <c r="D46" s="65"/>
      <c r="E46" s="989"/>
      <c r="F46" s="65"/>
      <c r="G46" s="65"/>
      <c r="H46" s="65"/>
      <c r="I46" s="65"/>
    </row>
    <row r="47" spans="1:9">
      <c r="A47" s="65"/>
      <c r="B47" s="65"/>
      <c r="C47" s="65"/>
      <c r="D47" s="65"/>
      <c r="E47" s="989"/>
      <c r="F47" s="65"/>
      <c r="G47" s="65"/>
      <c r="H47" s="65"/>
      <c r="I47" s="65"/>
    </row>
    <row r="48" spans="1:9">
      <c r="A48" s="65"/>
      <c r="B48" s="65"/>
      <c r="C48" s="65"/>
      <c r="D48" s="65"/>
      <c r="E48" s="989"/>
      <c r="F48" s="65"/>
      <c r="G48" s="65"/>
      <c r="H48" s="65"/>
      <c r="I48" s="65"/>
    </row>
    <row r="49" spans="1:9">
      <c r="A49" s="65"/>
      <c r="B49" s="65"/>
      <c r="C49" s="65"/>
      <c r="D49" s="65"/>
      <c r="E49" s="989"/>
      <c r="F49" s="65"/>
      <c r="G49" s="65"/>
      <c r="H49" s="65"/>
      <c r="I49" s="65"/>
    </row>
    <row r="50" spans="1:9">
      <c r="A50" s="65"/>
      <c r="B50" s="65"/>
      <c r="C50" s="65"/>
      <c r="D50" s="65"/>
      <c r="E50" s="989"/>
      <c r="F50" s="65"/>
      <c r="G50" s="65"/>
      <c r="H50" s="65"/>
      <c r="I50" s="65"/>
    </row>
    <row r="51" spans="1:9">
      <c r="A51" s="65"/>
      <c r="B51" s="65"/>
      <c r="C51" s="65"/>
      <c r="D51" s="65"/>
      <c r="E51" s="989"/>
      <c r="F51" s="65"/>
      <c r="G51" s="65"/>
      <c r="H51" s="65"/>
      <c r="I51" s="65"/>
    </row>
    <row r="52" spans="1:9">
      <c r="A52" s="65"/>
      <c r="B52" s="65"/>
      <c r="C52" s="65"/>
      <c r="D52" s="65"/>
      <c r="E52" s="989"/>
      <c r="F52" s="65"/>
      <c r="G52" s="65"/>
      <c r="H52" s="65"/>
      <c r="I52" s="65"/>
    </row>
    <row r="53" spans="1:9">
      <c r="A53" s="65"/>
      <c r="B53" s="65"/>
      <c r="C53" s="65"/>
      <c r="D53" s="65"/>
      <c r="E53" s="989"/>
      <c r="F53" s="65"/>
      <c r="G53" s="65"/>
      <c r="H53" s="65"/>
      <c r="I53" s="65"/>
    </row>
    <row r="54" spans="1:9">
      <c r="A54" s="65"/>
      <c r="B54" s="65"/>
      <c r="C54" s="65"/>
      <c r="D54" s="65"/>
      <c r="E54" s="989"/>
      <c r="F54" s="65"/>
      <c r="G54" s="65"/>
      <c r="H54" s="65"/>
      <c r="I54" s="65"/>
    </row>
    <row r="55" spans="1:9">
      <c r="A55" s="65"/>
      <c r="B55" s="65"/>
      <c r="C55" s="65"/>
      <c r="D55" s="65"/>
      <c r="E55" s="989"/>
      <c r="F55" s="65"/>
      <c r="G55" s="65"/>
      <c r="H55" s="65"/>
      <c r="I55" s="65"/>
    </row>
    <row r="56" spans="1:9">
      <c r="A56" s="65"/>
      <c r="B56" s="65"/>
      <c r="C56" s="65"/>
      <c r="D56" s="65"/>
      <c r="E56" s="989"/>
      <c r="F56" s="65"/>
      <c r="G56" s="65"/>
      <c r="H56" s="65"/>
      <c r="I56" s="65"/>
    </row>
    <row r="57" spans="1:9">
      <c r="A57" s="65"/>
      <c r="B57" s="65"/>
      <c r="C57" s="65"/>
      <c r="D57" s="65"/>
      <c r="E57" s="989"/>
      <c r="F57" s="65"/>
      <c r="G57" s="65"/>
      <c r="H57" s="65"/>
      <c r="I57" s="65"/>
    </row>
    <row r="58" spans="1:9">
      <c r="A58" s="65"/>
      <c r="B58" s="65"/>
      <c r="C58" s="65"/>
      <c r="D58" s="65"/>
      <c r="E58" s="989"/>
      <c r="F58" s="65"/>
      <c r="G58" s="65"/>
      <c r="H58" s="65"/>
      <c r="I58" s="65"/>
    </row>
    <row r="59" spans="1:9">
      <c r="A59" s="65"/>
      <c r="B59" s="65"/>
      <c r="C59" s="65"/>
      <c r="D59" s="65"/>
      <c r="E59" s="989"/>
      <c r="F59" s="65"/>
      <c r="G59" s="65"/>
      <c r="H59" s="65"/>
      <c r="I59" s="65"/>
    </row>
    <row r="60" spans="1:9">
      <c r="A60" s="65"/>
      <c r="B60" s="65"/>
      <c r="C60" s="65"/>
      <c r="D60" s="65"/>
      <c r="E60" s="989"/>
      <c r="F60" s="65"/>
      <c r="G60" s="65"/>
      <c r="H60" s="65"/>
      <c r="I60" s="65"/>
    </row>
    <row r="61" spans="1:9">
      <c r="A61" s="65"/>
      <c r="B61" s="65"/>
      <c r="C61" s="65"/>
      <c r="D61" s="65"/>
      <c r="E61" s="989"/>
      <c r="F61" s="65"/>
      <c r="G61" s="65"/>
      <c r="H61" s="65"/>
      <c r="I61" s="65"/>
    </row>
    <row r="62" spans="1:9">
      <c r="A62" s="65"/>
      <c r="B62" s="65"/>
      <c r="C62" s="65"/>
      <c r="D62" s="65"/>
      <c r="E62" s="989"/>
      <c r="F62" s="65"/>
      <c r="G62" s="65"/>
      <c r="H62" s="65"/>
      <c r="I62" s="65"/>
    </row>
    <row r="63" spans="1:9">
      <c r="A63" s="65"/>
      <c r="B63" s="65"/>
      <c r="C63" s="65"/>
      <c r="D63" s="65"/>
      <c r="E63" s="989"/>
      <c r="F63" s="65"/>
      <c r="G63" s="65"/>
      <c r="H63" s="65"/>
      <c r="I63" s="65"/>
    </row>
    <row r="64" spans="1:9">
      <c r="A64" s="65"/>
      <c r="B64" s="65"/>
      <c r="C64" s="65"/>
      <c r="D64" s="65"/>
      <c r="E64" s="989"/>
      <c r="F64" s="65"/>
      <c r="G64" s="65"/>
      <c r="H64" s="65"/>
      <c r="I64" s="65"/>
    </row>
    <row r="65" spans="1:9">
      <c r="A65" s="65"/>
      <c r="B65" s="65"/>
      <c r="C65" s="65"/>
      <c r="D65" s="65"/>
      <c r="E65" s="989"/>
      <c r="F65" s="65"/>
      <c r="G65" s="65"/>
      <c r="H65" s="65"/>
      <c r="I65" s="65"/>
    </row>
    <row r="66" spans="1:9">
      <c r="A66" s="65"/>
      <c r="B66" s="65"/>
      <c r="C66" s="65"/>
      <c r="D66" s="65"/>
      <c r="E66" s="989"/>
      <c r="F66" s="65"/>
      <c r="G66" s="65"/>
      <c r="H66" s="65"/>
      <c r="I66" s="65"/>
    </row>
    <row r="67" spans="1:9">
      <c r="A67" s="65"/>
      <c r="B67" s="65"/>
      <c r="C67" s="65"/>
      <c r="D67" s="65"/>
      <c r="E67" s="989"/>
      <c r="F67" s="65"/>
      <c r="G67" s="65"/>
      <c r="H67" s="65"/>
      <c r="I67" s="65"/>
    </row>
    <row r="68" spans="1:9">
      <c r="A68" s="65"/>
      <c r="B68" s="65"/>
      <c r="C68" s="65"/>
      <c r="D68" s="65"/>
      <c r="E68" s="989"/>
      <c r="F68" s="65"/>
      <c r="G68" s="65"/>
      <c r="H68" s="65"/>
      <c r="I68" s="65"/>
    </row>
    <row r="69" spans="1:9">
      <c r="A69" s="65"/>
      <c r="B69" s="65"/>
      <c r="C69" s="65"/>
      <c r="D69" s="65"/>
      <c r="E69" s="989"/>
      <c r="F69" s="65"/>
      <c r="G69" s="65"/>
      <c r="H69" s="65"/>
      <c r="I69" s="65"/>
    </row>
    <row r="70" spans="1:9">
      <c r="A70" s="65"/>
      <c r="B70" s="65"/>
      <c r="C70" s="65"/>
      <c r="D70" s="65"/>
      <c r="E70" s="989"/>
      <c r="F70" s="65"/>
      <c r="G70" s="65"/>
      <c r="H70" s="65"/>
      <c r="I70" s="65"/>
    </row>
    <row r="71" spans="1:9">
      <c r="A71" s="65"/>
      <c r="B71" s="65"/>
      <c r="C71" s="65"/>
      <c r="D71" s="65"/>
      <c r="E71" s="989"/>
      <c r="F71" s="65"/>
      <c r="G71" s="65"/>
      <c r="H71" s="65"/>
      <c r="I71" s="65"/>
    </row>
    <row r="72" spans="1:9">
      <c r="A72" s="65"/>
      <c r="B72" s="65"/>
      <c r="C72" s="65"/>
      <c r="D72" s="65"/>
      <c r="E72" s="989"/>
      <c r="F72" s="65"/>
      <c r="G72" s="65"/>
      <c r="H72" s="65"/>
      <c r="I72" s="65"/>
    </row>
    <row r="73" spans="1:9">
      <c r="A73" s="65"/>
      <c r="B73" s="65"/>
      <c r="C73" s="65"/>
      <c r="D73" s="65"/>
      <c r="E73" s="989"/>
      <c r="F73" s="65"/>
      <c r="G73" s="65"/>
      <c r="H73" s="65"/>
      <c r="I73" s="65"/>
    </row>
    <row r="74" spans="1:9">
      <c r="A74" s="65"/>
      <c r="B74" s="65"/>
      <c r="C74" s="65"/>
      <c r="D74" s="65"/>
      <c r="E74" s="989"/>
      <c r="F74" s="65"/>
      <c r="G74" s="65"/>
      <c r="H74" s="65"/>
      <c r="I74" s="65"/>
    </row>
    <row r="75" spans="1:9">
      <c r="A75" s="65"/>
      <c r="B75" s="65"/>
      <c r="C75" s="65"/>
      <c r="D75" s="65"/>
      <c r="E75" s="989"/>
      <c r="F75" s="65"/>
      <c r="G75" s="65"/>
      <c r="H75" s="65"/>
      <c r="I75" s="65"/>
    </row>
    <row r="76" spans="1:9">
      <c r="A76" s="65"/>
      <c r="B76" s="65"/>
      <c r="C76" s="65"/>
      <c r="D76" s="65"/>
      <c r="E76" s="989"/>
      <c r="F76" s="65"/>
      <c r="G76" s="65"/>
      <c r="H76" s="65"/>
      <c r="I76" s="65"/>
    </row>
    <row r="77" spans="1:9">
      <c r="A77" s="65"/>
      <c r="B77" s="65"/>
      <c r="C77" s="65"/>
      <c r="D77" s="65"/>
      <c r="E77" s="989"/>
      <c r="F77" s="65"/>
      <c r="G77" s="65"/>
      <c r="H77" s="65"/>
      <c r="I77" s="65"/>
    </row>
    <row r="78" spans="1:9">
      <c r="A78" s="65"/>
      <c r="B78" s="65"/>
      <c r="C78" s="65"/>
      <c r="D78" s="65"/>
      <c r="E78" s="989"/>
      <c r="F78" s="65"/>
      <c r="G78" s="65"/>
      <c r="H78" s="65"/>
      <c r="I78" s="65"/>
    </row>
    <row r="79" spans="1:9">
      <c r="A79" s="65"/>
      <c r="B79" s="65"/>
      <c r="C79" s="65"/>
      <c r="D79" s="65"/>
      <c r="E79" s="989"/>
      <c r="F79" s="65"/>
      <c r="G79" s="65"/>
      <c r="H79" s="65"/>
      <c r="I79" s="65"/>
    </row>
    <row r="80" spans="1:9">
      <c r="A80" s="65"/>
      <c r="B80" s="65"/>
      <c r="C80" s="65"/>
      <c r="D80" s="65"/>
      <c r="E80" s="989"/>
      <c r="F80" s="65"/>
      <c r="G80" s="65"/>
      <c r="H80" s="65"/>
      <c r="I80" s="65"/>
    </row>
    <row r="81" spans="1:9">
      <c r="A81" s="65"/>
      <c r="B81" s="65"/>
      <c r="C81" s="65"/>
      <c r="D81" s="65"/>
      <c r="E81" s="989"/>
      <c r="F81" s="65"/>
      <c r="G81" s="65"/>
      <c r="H81" s="65"/>
      <c r="I81" s="65"/>
    </row>
    <row r="82" spans="1:9">
      <c r="A82" s="65"/>
      <c r="B82" s="65"/>
      <c r="C82" s="65"/>
      <c r="D82" s="65"/>
      <c r="E82" s="989"/>
      <c r="F82" s="65"/>
      <c r="G82" s="65"/>
      <c r="H82" s="65"/>
      <c r="I82" s="65"/>
    </row>
    <row r="83" spans="1:9">
      <c r="A83" s="65"/>
      <c r="B83" s="65"/>
      <c r="C83" s="65"/>
      <c r="D83" s="65"/>
      <c r="E83" s="989"/>
      <c r="F83" s="65"/>
      <c r="G83" s="65"/>
      <c r="H83" s="65"/>
      <c r="I83" s="65"/>
    </row>
    <row r="84" spans="1:9">
      <c r="A84" s="65"/>
      <c r="B84" s="65"/>
      <c r="C84" s="65"/>
      <c r="D84" s="65"/>
      <c r="E84" s="989"/>
      <c r="F84" s="65"/>
      <c r="G84" s="65"/>
      <c r="H84" s="65"/>
      <c r="I84" s="65"/>
    </row>
    <row r="85" spans="1:9">
      <c r="A85" s="65"/>
      <c r="B85" s="65"/>
      <c r="C85" s="65"/>
      <c r="D85" s="65"/>
      <c r="E85" s="989"/>
      <c r="F85" s="65"/>
      <c r="G85" s="65"/>
      <c r="H85" s="65"/>
      <c r="I85" s="65"/>
    </row>
    <row r="86" spans="1:9">
      <c r="A86" s="65"/>
      <c r="B86" s="65"/>
      <c r="C86" s="65"/>
      <c r="D86" s="65"/>
      <c r="E86" s="989"/>
      <c r="F86" s="65"/>
      <c r="G86" s="65"/>
      <c r="H86" s="65"/>
      <c r="I86" s="65"/>
    </row>
    <row r="87" spans="1:9">
      <c r="A87" s="65"/>
      <c r="B87" s="65"/>
      <c r="C87" s="65"/>
      <c r="D87" s="65"/>
      <c r="E87" s="989"/>
      <c r="F87" s="65"/>
      <c r="G87" s="65"/>
      <c r="H87" s="65"/>
      <c r="I87" s="65"/>
    </row>
    <row r="88" spans="1:9">
      <c r="A88" s="65"/>
      <c r="B88" s="65"/>
      <c r="C88" s="65"/>
      <c r="D88" s="65"/>
      <c r="E88" s="989"/>
      <c r="F88" s="65"/>
      <c r="G88" s="65"/>
      <c r="H88" s="65"/>
      <c r="I88" s="65"/>
    </row>
    <row r="89" spans="1:9">
      <c r="A89" s="65"/>
      <c r="B89" s="65"/>
      <c r="C89" s="65"/>
      <c r="D89" s="65"/>
      <c r="E89" s="989"/>
      <c r="F89" s="65"/>
      <c r="G89" s="65"/>
      <c r="H89" s="65"/>
      <c r="I89" s="65"/>
    </row>
    <row r="90" spans="1:9">
      <c r="A90" s="65"/>
      <c r="B90" s="65"/>
      <c r="C90" s="65"/>
      <c r="D90" s="65"/>
      <c r="E90" s="989"/>
      <c r="F90" s="65"/>
      <c r="G90" s="65"/>
      <c r="H90" s="65"/>
      <c r="I90" s="65"/>
    </row>
    <row r="91" spans="1:9">
      <c r="A91" s="65"/>
      <c r="B91" s="65"/>
      <c r="C91" s="65"/>
      <c r="D91" s="65"/>
      <c r="E91" s="989"/>
      <c r="F91" s="65"/>
      <c r="G91" s="65"/>
      <c r="H91" s="65"/>
      <c r="I91" s="65"/>
    </row>
    <row r="92" spans="1:9">
      <c r="A92" s="65"/>
      <c r="B92" s="65"/>
      <c r="C92" s="65"/>
      <c r="D92" s="65"/>
      <c r="E92" s="989"/>
      <c r="F92" s="65"/>
      <c r="G92" s="65"/>
      <c r="H92" s="65"/>
      <c r="I92" s="65"/>
    </row>
    <row r="93" spans="1:9">
      <c r="A93" s="65"/>
      <c r="B93" s="65"/>
      <c r="C93" s="65"/>
      <c r="D93" s="65"/>
      <c r="E93" s="989"/>
      <c r="F93" s="65"/>
      <c r="G93" s="65"/>
      <c r="H93" s="65"/>
      <c r="I93" s="65"/>
    </row>
    <row r="94" spans="1:9">
      <c r="A94" s="65"/>
      <c r="B94" s="65"/>
      <c r="C94" s="65"/>
      <c r="D94" s="65"/>
      <c r="E94" s="989"/>
      <c r="F94" s="65"/>
      <c r="G94" s="65"/>
      <c r="H94" s="65"/>
      <c r="I94" s="65"/>
    </row>
    <row r="95" spans="1:9">
      <c r="A95" s="65"/>
      <c r="B95" s="65"/>
      <c r="C95" s="65"/>
      <c r="D95" s="65"/>
      <c r="E95" s="989"/>
      <c r="F95" s="65"/>
      <c r="G95" s="65"/>
      <c r="H95" s="65"/>
      <c r="I95" s="65"/>
    </row>
    <row r="96" spans="1:9">
      <c r="A96" s="65"/>
      <c r="B96" s="65"/>
      <c r="C96" s="65"/>
      <c r="D96" s="65"/>
      <c r="E96" s="989"/>
      <c r="F96" s="65"/>
      <c r="G96" s="65"/>
      <c r="H96" s="65"/>
      <c r="I96" s="65"/>
    </row>
    <row r="97" spans="1:9">
      <c r="A97" s="65"/>
      <c r="B97" s="65"/>
      <c r="C97" s="65"/>
      <c r="D97" s="65"/>
      <c r="E97" s="989"/>
      <c r="F97" s="65"/>
      <c r="G97" s="65"/>
      <c r="H97" s="65"/>
      <c r="I97" s="65"/>
    </row>
    <row r="98" spans="1:9">
      <c r="A98" s="65"/>
      <c r="B98" s="65"/>
      <c r="C98" s="65"/>
      <c r="D98" s="65"/>
      <c r="E98" s="989"/>
      <c r="F98" s="65"/>
      <c r="G98" s="65"/>
      <c r="H98" s="65"/>
      <c r="I98" s="65"/>
    </row>
    <row r="99" spans="1:9">
      <c r="A99" s="65"/>
      <c r="B99" s="65"/>
      <c r="C99" s="65"/>
      <c r="D99" s="65"/>
      <c r="E99" s="989"/>
      <c r="F99" s="65"/>
      <c r="G99" s="65"/>
      <c r="H99" s="65"/>
      <c r="I99" s="65"/>
    </row>
    <row r="100" spans="1:9">
      <c r="A100" s="65"/>
      <c r="B100" s="65"/>
      <c r="C100" s="65"/>
      <c r="D100" s="65"/>
      <c r="E100" s="989"/>
      <c r="F100" s="65"/>
      <c r="G100" s="65"/>
      <c r="H100" s="65"/>
      <c r="I100" s="65"/>
    </row>
    <row r="101" spans="1:9">
      <c r="A101" s="65"/>
      <c r="B101" s="65"/>
      <c r="C101" s="65"/>
      <c r="D101" s="65"/>
      <c r="E101" s="989"/>
      <c r="F101" s="65"/>
      <c r="G101" s="65"/>
      <c r="H101" s="65"/>
      <c r="I101" s="65"/>
    </row>
    <row r="102" spans="1:9">
      <c r="A102" s="65"/>
      <c r="B102" s="65"/>
      <c r="C102" s="65"/>
      <c r="D102" s="65"/>
      <c r="E102" s="989"/>
      <c r="F102" s="65"/>
      <c r="G102" s="65"/>
      <c r="H102" s="65"/>
      <c r="I102" s="65"/>
    </row>
    <row r="103" spans="1:9">
      <c r="A103" s="65"/>
      <c r="B103" s="65"/>
      <c r="C103" s="65"/>
      <c r="D103" s="65"/>
      <c r="E103" s="989"/>
      <c r="F103" s="65"/>
      <c r="G103" s="65"/>
      <c r="H103" s="65"/>
      <c r="I103" s="65"/>
    </row>
    <row r="104" spans="1:9">
      <c r="A104" s="65"/>
      <c r="B104" s="65"/>
      <c r="C104" s="65"/>
      <c r="D104" s="65"/>
      <c r="E104" s="989"/>
      <c r="F104" s="65"/>
      <c r="G104" s="65"/>
      <c r="H104" s="65"/>
      <c r="I104" s="65"/>
    </row>
    <row r="105" spans="1:9">
      <c r="A105" s="65"/>
      <c r="B105" s="65"/>
      <c r="C105" s="65"/>
      <c r="D105" s="65"/>
      <c r="E105" s="989"/>
      <c r="F105" s="65"/>
      <c r="G105" s="65"/>
      <c r="H105" s="65"/>
      <c r="I105" s="65"/>
    </row>
    <row r="106" spans="1:9">
      <c r="A106" s="65"/>
      <c r="B106" s="65"/>
      <c r="C106" s="65"/>
      <c r="D106" s="65"/>
      <c r="E106" s="989"/>
      <c r="F106" s="65"/>
      <c r="G106" s="65"/>
      <c r="H106" s="65"/>
      <c r="I106" s="65"/>
    </row>
    <row r="107" spans="1:9">
      <c r="A107" s="65"/>
      <c r="B107" s="65"/>
      <c r="C107" s="65"/>
      <c r="D107" s="65"/>
      <c r="E107" s="989"/>
      <c r="F107" s="65"/>
      <c r="G107" s="65"/>
      <c r="H107" s="65"/>
      <c r="I107" s="65"/>
    </row>
    <row r="108" spans="1:9">
      <c r="A108" s="65"/>
      <c r="B108" s="65"/>
      <c r="C108" s="65"/>
      <c r="D108" s="65"/>
      <c r="E108" s="989"/>
      <c r="F108" s="65"/>
      <c r="G108" s="65"/>
      <c r="H108" s="65"/>
      <c r="I108" s="65"/>
    </row>
    <row r="109" spans="1:9">
      <c r="A109" s="65"/>
      <c r="B109" s="65"/>
      <c r="C109" s="65"/>
      <c r="D109" s="65"/>
      <c r="E109" s="989"/>
      <c r="F109" s="65"/>
      <c r="G109" s="65"/>
      <c r="H109" s="65"/>
      <c r="I109" s="65"/>
    </row>
    <row r="110" spans="1:9">
      <c r="A110" s="65"/>
      <c r="B110" s="65"/>
      <c r="C110" s="65"/>
      <c r="D110" s="65"/>
      <c r="E110" s="989"/>
      <c r="F110" s="65"/>
      <c r="G110" s="65"/>
      <c r="H110" s="65"/>
      <c r="I110" s="65"/>
    </row>
    <row r="111" spans="1:9">
      <c r="A111" s="65"/>
      <c r="B111" s="65"/>
      <c r="C111" s="65"/>
      <c r="D111" s="65"/>
      <c r="E111" s="989"/>
      <c r="F111" s="65"/>
      <c r="G111" s="65"/>
      <c r="H111" s="65"/>
      <c r="I111" s="65"/>
    </row>
    <row r="112" spans="1:9">
      <c r="A112" s="65"/>
      <c r="B112" s="65"/>
      <c r="C112" s="65"/>
      <c r="D112" s="65"/>
      <c r="E112" s="989"/>
      <c r="F112" s="65"/>
      <c r="G112" s="65"/>
      <c r="H112" s="65"/>
      <c r="I112" s="65"/>
    </row>
    <row r="113" spans="1:9">
      <c r="A113" s="65"/>
      <c r="B113" s="65"/>
      <c r="C113" s="65"/>
      <c r="D113" s="65"/>
      <c r="E113" s="989"/>
      <c r="F113" s="65"/>
      <c r="G113" s="65"/>
      <c r="H113" s="65"/>
      <c r="I113" s="65"/>
    </row>
  </sheetData>
  <mergeCells count="48">
    <mergeCell ref="A1:W1"/>
    <mergeCell ref="F3:I3"/>
    <mergeCell ref="Q3:X3"/>
    <mergeCell ref="G4:I4"/>
    <mergeCell ref="Q4:R4"/>
    <mergeCell ref="S4:T4"/>
    <mergeCell ref="U4:V4"/>
    <mergeCell ref="W4:X4"/>
    <mergeCell ref="J13:P13"/>
    <mergeCell ref="Q13:R13"/>
    <mergeCell ref="S13:T13"/>
    <mergeCell ref="U13:V13"/>
    <mergeCell ref="W13:X13"/>
    <mergeCell ref="A5:A6"/>
    <mergeCell ref="A9:A12"/>
    <mergeCell ref="B5:B6"/>
    <mergeCell ref="B9:B12"/>
    <mergeCell ref="C5:C6"/>
    <mergeCell ref="C9:C12"/>
    <mergeCell ref="D5:D6"/>
    <mergeCell ref="D9:D12"/>
    <mergeCell ref="E5:E6"/>
    <mergeCell ref="E9:E12"/>
    <mergeCell ref="F4:F6"/>
    <mergeCell ref="F9:F10"/>
    <mergeCell ref="G5:G6"/>
    <mergeCell ref="G9:G10"/>
    <mergeCell ref="H5:H6"/>
    <mergeCell ref="H9:H10"/>
    <mergeCell ref="I5:I6"/>
    <mergeCell ref="I9:I10"/>
    <mergeCell ref="L3:L6"/>
    <mergeCell ref="M3:M6"/>
    <mergeCell ref="N3:N6"/>
    <mergeCell ref="O3:O6"/>
    <mergeCell ref="P3:P6"/>
    <mergeCell ref="Q5:Q6"/>
    <mergeCell ref="R5:R6"/>
    <mergeCell ref="S5:S6"/>
    <mergeCell ref="T5:T6"/>
    <mergeCell ref="U5:U6"/>
    <mergeCell ref="V5:V6"/>
    <mergeCell ref="W5:W6"/>
    <mergeCell ref="X5:X6"/>
    <mergeCell ref="A3:C4"/>
    <mergeCell ref="D3:E4"/>
    <mergeCell ref="J3:K6"/>
    <mergeCell ref="Y7:AA8"/>
  </mergeCells>
  <pageMargins left="0.7" right="0.7" top="0.75" bottom="0.75" header="0.3" footer="0.3"/>
  <pageSetup paperSize="17" scale="20" fitToHeight="0" orientation="landscape"/>
  <headerFooter/>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AW139"/>
  <sheetViews>
    <sheetView topLeftCell="A11" workbookViewId="0">
      <selection activeCell="R9" sqref="R9"/>
    </sheetView>
  </sheetViews>
  <sheetFormatPr defaultColWidth="11.4285714285714" defaultRowHeight="12.75"/>
  <cols>
    <col min="1" max="1" width="14.7142857142857" style="930" customWidth="1"/>
    <col min="2" max="2" width="18.4285714285714" style="930" customWidth="1"/>
    <col min="3" max="3" width="12.2857142857143" style="930" customWidth="1"/>
    <col min="4" max="4" width="35.5714285714286" style="930" customWidth="1"/>
    <col min="5" max="5" width="12.4285714285714" style="930" customWidth="1"/>
    <col min="6" max="6" width="9.71428571428571" style="930" customWidth="1"/>
    <col min="7" max="7" width="11.5714285714286" style="930" customWidth="1"/>
    <col min="8" max="8" width="9.71428571428571" style="930" customWidth="1"/>
    <col min="9" max="9" width="11.5714285714286" style="930" customWidth="1"/>
    <col min="10" max="10" width="9.57142857142857" style="930" customWidth="1"/>
    <col min="11" max="11" width="12.2857142857143" style="930" customWidth="1"/>
    <col min="12" max="12" width="9.71428571428571" style="930" customWidth="1"/>
    <col min="13" max="13" width="11.5714285714286" style="930" customWidth="1"/>
    <col min="14" max="16384" width="11.4285714285714" style="930"/>
  </cols>
  <sheetData>
    <row r="1" ht="34.5" customHeight="1" spans="1:49">
      <c r="A1" s="3" t="s">
        <v>1538</v>
      </c>
      <c r="B1" s="3"/>
      <c r="C1" s="3"/>
      <c r="D1" s="3"/>
      <c r="E1" s="3"/>
      <c r="F1" s="3"/>
      <c r="G1" s="3"/>
      <c r="H1" s="3"/>
      <c r="I1" s="3"/>
      <c r="J1" s="3"/>
      <c r="K1" s="3"/>
      <c r="L1" s="3"/>
      <c r="M1" s="974" t="s">
        <v>1505</v>
      </c>
      <c r="N1" s="931"/>
      <c r="O1" s="931"/>
      <c r="P1" s="931"/>
      <c r="Q1" s="931"/>
      <c r="R1" s="931"/>
      <c r="S1" s="931"/>
      <c r="T1" s="931"/>
      <c r="U1" s="931"/>
      <c r="V1" s="931"/>
      <c r="W1" s="931"/>
      <c r="X1" s="931"/>
      <c r="Y1" s="931"/>
      <c r="Z1" s="931"/>
      <c r="AA1" s="931"/>
      <c r="AB1" s="931"/>
      <c r="AC1" s="931"/>
      <c r="AD1" s="931"/>
      <c r="AE1" s="931"/>
      <c r="AF1" s="931"/>
      <c r="AG1" s="931"/>
      <c r="AH1" s="931"/>
      <c r="AI1" s="931"/>
      <c r="AJ1" s="931"/>
      <c r="AK1" s="931"/>
      <c r="AL1" s="931"/>
      <c r="AM1" s="931"/>
      <c r="AN1" s="931"/>
      <c r="AO1" s="931"/>
      <c r="AP1" s="931"/>
      <c r="AQ1" s="931"/>
      <c r="AR1" s="931"/>
      <c r="AS1" s="931"/>
      <c r="AT1" s="931"/>
      <c r="AU1" s="931"/>
      <c r="AV1" s="931"/>
      <c r="AW1" s="931"/>
    </row>
    <row r="2" ht="13.5" spans="1:49">
      <c r="A2" s="931"/>
      <c r="B2" s="931"/>
      <c r="C2" s="931"/>
      <c r="D2" s="931"/>
      <c r="E2" s="931"/>
      <c r="F2" s="931"/>
      <c r="G2" s="931"/>
      <c r="H2" s="931"/>
      <c r="I2" s="931"/>
      <c r="J2" s="931"/>
      <c r="K2" s="931"/>
      <c r="L2" s="931"/>
      <c r="M2" s="931"/>
      <c r="N2" s="931"/>
      <c r="O2" s="931"/>
      <c r="P2" s="931"/>
      <c r="Q2" s="931"/>
      <c r="R2" s="931"/>
      <c r="S2" s="931"/>
      <c r="T2" s="931"/>
      <c r="U2" s="931"/>
      <c r="V2" s="931"/>
      <c r="W2" s="931"/>
      <c r="X2" s="931"/>
      <c r="Y2" s="931"/>
      <c r="Z2" s="931"/>
      <c r="AA2" s="931"/>
      <c r="AB2" s="931"/>
      <c r="AC2" s="931"/>
      <c r="AD2" s="931"/>
      <c r="AE2" s="931"/>
      <c r="AF2" s="931"/>
      <c r="AG2" s="931"/>
      <c r="AH2" s="931"/>
      <c r="AI2" s="931"/>
      <c r="AJ2" s="931"/>
      <c r="AK2" s="931"/>
      <c r="AL2" s="931"/>
      <c r="AM2" s="931"/>
      <c r="AN2" s="931"/>
      <c r="AO2" s="931"/>
      <c r="AP2" s="931"/>
      <c r="AQ2" s="931"/>
      <c r="AR2" s="931"/>
      <c r="AS2" s="931"/>
      <c r="AT2" s="931"/>
      <c r="AU2" s="931"/>
      <c r="AV2" s="931"/>
      <c r="AW2" s="931"/>
    </row>
    <row r="3" ht="15.75" customHeight="1" spans="1:49">
      <c r="A3" s="932"/>
      <c r="B3" s="933"/>
      <c r="C3" s="933"/>
      <c r="D3" s="934"/>
      <c r="E3" s="933"/>
      <c r="F3" s="935" t="s">
        <v>1597</v>
      </c>
      <c r="G3" s="936"/>
      <c r="H3" s="936"/>
      <c r="I3" s="936"/>
      <c r="J3" s="936"/>
      <c r="K3" s="936"/>
      <c r="L3" s="936"/>
      <c r="M3" s="936"/>
      <c r="N3" s="931"/>
      <c r="O3" s="931"/>
      <c r="P3" s="931"/>
      <c r="Q3" s="931"/>
      <c r="R3" s="931"/>
      <c r="S3" s="931"/>
      <c r="T3" s="931"/>
      <c r="U3" s="931"/>
      <c r="V3" s="931"/>
      <c r="W3" s="931"/>
      <c r="X3" s="931"/>
      <c r="Y3" s="931"/>
      <c r="Z3" s="931"/>
      <c r="AA3" s="931"/>
      <c r="AB3" s="931"/>
      <c r="AC3" s="931"/>
      <c r="AD3" s="931"/>
      <c r="AE3" s="931"/>
      <c r="AF3" s="931"/>
      <c r="AG3" s="931"/>
      <c r="AH3" s="931"/>
      <c r="AI3" s="931"/>
      <c r="AJ3" s="931"/>
      <c r="AK3" s="931"/>
      <c r="AL3" s="931"/>
      <c r="AM3" s="931"/>
      <c r="AN3" s="931"/>
      <c r="AO3" s="931"/>
      <c r="AP3" s="931"/>
      <c r="AQ3" s="931"/>
      <c r="AR3" s="931"/>
      <c r="AS3" s="931"/>
      <c r="AT3" s="931"/>
      <c r="AU3" s="931"/>
      <c r="AV3" s="931"/>
      <c r="AW3" s="931"/>
    </row>
    <row r="4" ht="15.75" customHeight="1" spans="1:49">
      <c r="A4" s="937"/>
      <c r="B4" s="938"/>
      <c r="C4" s="939" t="s">
        <v>1539</v>
      </c>
      <c r="D4" s="939" t="s">
        <v>1540</v>
      </c>
      <c r="E4" s="939" t="s">
        <v>1541</v>
      </c>
      <c r="F4" s="940" t="s">
        <v>1591</v>
      </c>
      <c r="G4" s="941"/>
      <c r="H4" s="940" t="s">
        <v>1592</v>
      </c>
      <c r="I4" s="941"/>
      <c r="J4" s="940" t="s">
        <v>1593</v>
      </c>
      <c r="K4" s="941"/>
      <c r="L4" s="940" t="s">
        <v>1598</v>
      </c>
      <c r="M4" s="941"/>
      <c r="N4" s="931"/>
      <c r="O4" s="931"/>
      <c r="P4" s="931"/>
      <c r="Q4" s="931"/>
      <c r="R4" s="931"/>
      <c r="S4" s="931"/>
      <c r="T4" s="931"/>
      <c r="U4" s="931"/>
      <c r="V4" s="931"/>
      <c r="W4" s="931"/>
      <c r="X4" s="931"/>
      <c r="Y4" s="931"/>
      <c r="Z4" s="931"/>
      <c r="AA4" s="931"/>
      <c r="AB4" s="931"/>
      <c r="AC4" s="931"/>
      <c r="AD4" s="931"/>
      <c r="AE4" s="931"/>
      <c r="AF4" s="931"/>
      <c r="AG4" s="931"/>
      <c r="AH4" s="931"/>
      <c r="AI4" s="931"/>
      <c r="AJ4" s="931"/>
      <c r="AK4" s="931"/>
      <c r="AL4" s="931"/>
      <c r="AM4" s="931"/>
      <c r="AN4" s="931"/>
      <c r="AO4" s="931"/>
      <c r="AP4" s="931"/>
      <c r="AQ4" s="931"/>
      <c r="AR4" s="931"/>
      <c r="AS4" s="931"/>
      <c r="AT4" s="931"/>
      <c r="AU4" s="931"/>
      <c r="AV4" s="931"/>
      <c r="AW4" s="931"/>
    </row>
    <row r="5" ht="67.5" customHeight="1" spans="1:49">
      <c r="A5" s="942" t="s">
        <v>1518</v>
      </c>
      <c r="B5" s="943"/>
      <c r="C5" s="944"/>
      <c r="D5" s="944"/>
      <c r="E5" s="944"/>
      <c r="F5" s="939" t="s">
        <v>1528</v>
      </c>
      <c r="G5" s="939" t="s">
        <v>1529</v>
      </c>
      <c r="H5" s="939" t="s">
        <v>1528</v>
      </c>
      <c r="I5" s="939" t="s">
        <v>1529</v>
      </c>
      <c r="J5" s="939" t="s">
        <v>1528</v>
      </c>
      <c r="K5" s="939" t="s">
        <v>1529</v>
      </c>
      <c r="L5" s="939" t="s">
        <v>1528</v>
      </c>
      <c r="M5" s="941" t="s">
        <v>1529</v>
      </c>
      <c r="N5" s="931"/>
      <c r="O5" s="931"/>
      <c r="P5" s="931"/>
      <c r="Q5" s="931"/>
      <c r="R5" s="931"/>
      <c r="S5" s="931"/>
      <c r="T5" s="931"/>
      <c r="U5" s="931"/>
      <c r="V5" s="931"/>
      <c r="W5" s="931"/>
      <c r="X5" s="931"/>
      <c r="Y5" s="931"/>
      <c r="Z5" s="931"/>
      <c r="AA5" s="931"/>
      <c r="AB5" s="931"/>
      <c r="AC5" s="931"/>
      <c r="AD5" s="931"/>
      <c r="AE5" s="931"/>
      <c r="AF5" s="931"/>
      <c r="AG5" s="931"/>
      <c r="AH5" s="931"/>
      <c r="AI5" s="931"/>
      <c r="AJ5" s="931"/>
      <c r="AK5" s="931"/>
      <c r="AL5" s="931"/>
      <c r="AM5" s="931"/>
      <c r="AN5" s="931"/>
      <c r="AO5" s="931"/>
      <c r="AP5" s="931"/>
      <c r="AQ5" s="931"/>
      <c r="AR5" s="931"/>
      <c r="AS5" s="931"/>
      <c r="AT5" s="931"/>
      <c r="AU5" s="931"/>
      <c r="AV5" s="931"/>
      <c r="AW5" s="931"/>
    </row>
    <row r="6" ht="15.75" spans="1:49">
      <c r="A6" s="945"/>
      <c r="B6" s="946"/>
      <c r="C6" s="947"/>
      <c r="D6" s="947"/>
      <c r="E6" s="947"/>
      <c r="F6" s="947"/>
      <c r="G6" s="947"/>
      <c r="H6" s="947"/>
      <c r="I6" s="947"/>
      <c r="J6" s="947"/>
      <c r="K6" s="947"/>
      <c r="L6" s="947"/>
      <c r="M6" s="975"/>
      <c r="N6" s="931"/>
      <c r="O6" s="931"/>
      <c r="P6" s="931"/>
      <c r="Q6" s="931"/>
      <c r="R6" s="931"/>
      <c r="S6" s="931"/>
      <c r="T6" s="931"/>
      <c r="U6" s="931"/>
      <c r="V6" s="931"/>
      <c r="W6" s="931"/>
      <c r="X6" s="931"/>
      <c r="Y6" s="931"/>
      <c r="Z6" s="931"/>
      <c r="AA6" s="931"/>
      <c r="AB6" s="931"/>
      <c r="AC6" s="931"/>
      <c r="AD6" s="931"/>
      <c r="AE6" s="931"/>
      <c r="AF6" s="931"/>
      <c r="AG6" s="931"/>
      <c r="AH6" s="931"/>
      <c r="AI6" s="931"/>
      <c r="AJ6" s="931"/>
      <c r="AK6" s="931"/>
      <c r="AL6" s="931"/>
      <c r="AM6" s="931"/>
      <c r="AN6" s="931"/>
      <c r="AO6" s="931"/>
      <c r="AP6" s="931"/>
      <c r="AQ6" s="931"/>
      <c r="AR6" s="931"/>
      <c r="AS6" s="931"/>
      <c r="AT6" s="931"/>
      <c r="AU6" s="931"/>
      <c r="AV6" s="931"/>
      <c r="AW6" s="931"/>
    </row>
    <row r="7" ht="15" spans="1:49">
      <c r="A7" s="948" t="s">
        <v>1542</v>
      </c>
      <c r="B7" s="949"/>
      <c r="C7" s="950"/>
      <c r="D7" s="950"/>
      <c r="E7" s="950"/>
      <c r="F7" s="951"/>
      <c r="G7" s="952">
        <f>SUM(G8:G10)</f>
        <v>0</v>
      </c>
      <c r="H7" s="951"/>
      <c r="I7" s="952">
        <f>SUM(I8:I10)</f>
        <v>0</v>
      </c>
      <c r="J7" s="976"/>
      <c r="K7" s="952">
        <f>SUM(K8:K10)</f>
        <v>0</v>
      </c>
      <c r="L7" s="951"/>
      <c r="M7" s="952">
        <f>SUM(M8:M10)</f>
        <v>0</v>
      </c>
      <c r="N7" s="977"/>
      <c r="O7" s="977"/>
      <c r="P7" s="977"/>
      <c r="Q7" s="931"/>
      <c r="R7" s="931"/>
      <c r="S7" s="931"/>
      <c r="T7" s="931"/>
      <c r="U7" s="931"/>
      <c r="V7" s="931"/>
      <c r="W7" s="931"/>
      <c r="X7" s="931"/>
      <c r="Y7" s="931"/>
      <c r="Z7" s="931"/>
      <c r="AA7" s="931"/>
      <c r="AB7" s="931"/>
      <c r="AC7" s="931"/>
      <c r="AD7" s="931"/>
      <c r="AE7" s="931"/>
      <c r="AF7" s="931"/>
      <c r="AG7" s="931"/>
      <c r="AH7" s="931"/>
      <c r="AI7" s="931"/>
      <c r="AJ7" s="931"/>
      <c r="AK7" s="931"/>
      <c r="AL7" s="931"/>
      <c r="AM7" s="931"/>
      <c r="AN7" s="931"/>
      <c r="AO7" s="931"/>
      <c r="AP7" s="931"/>
      <c r="AQ7" s="931"/>
      <c r="AR7" s="931"/>
      <c r="AS7" s="931"/>
      <c r="AT7" s="931"/>
      <c r="AU7" s="931"/>
      <c r="AV7" s="931"/>
      <c r="AW7" s="931"/>
    </row>
    <row r="8" ht="15" customHeight="1" spans="1:49">
      <c r="A8" s="953"/>
      <c r="B8" s="954" t="s">
        <v>1543</v>
      </c>
      <c r="C8" s="955"/>
      <c r="D8" s="955"/>
      <c r="E8" s="955"/>
      <c r="F8" s="956"/>
      <c r="G8" s="957"/>
      <c r="H8" s="958"/>
      <c r="I8" s="957"/>
      <c r="J8" s="978"/>
      <c r="K8" s="957"/>
      <c r="L8" s="958"/>
      <c r="M8" s="957"/>
      <c r="N8" s="977"/>
      <c r="O8" s="977"/>
      <c r="P8" s="977"/>
      <c r="Q8" s="931"/>
      <c r="R8" s="931"/>
      <c r="S8" s="931"/>
      <c r="T8" s="931"/>
      <c r="U8" s="931"/>
      <c r="V8" s="931"/>
      <c r="W8" s="931"/>
      <c r="X8" s="931"/>
      <c r="Y8" s="931"/>
      <c r="Z8" s="931"/>
      <c r="AA8" s="931"/>
      <c r="AB8" s="931"/>
      <c r="AC8" s="931"/>
      <c r="AD8" s="931"/>
      <c r="AE8" s="931"/>
      <c r="AF8" s="931"/>
      <c r="AG8" s="931"/>
      <c r="AH8" s="931"/>
      <c r="AI8" s="931"/>
      <c r="AJ8" s="931"/>
      <c r="AK8" s="931"/>
      <c r="AL8" s="931"/>
      <c r="AM8" s="931"/>
      <c r="AN8" s="931"/>
      <c r="AO8" s="931"/>
      <c r="AP8" s="931"/>
      <c r="AQ8" s="931"/>
      <c r="AR8" s="931"/>
      <c r="AS8" s="931"/>
      <c r="AT8" s="931"/>
      <c r="AU8" s="931"/>
      <c r="AV8" s="931"/>
      <c r="AW8" s="931"/>
    </row>
    <row r="9" ht="15" customHeight="1" spans="1:49">
      <c r="A9" s="959"/>
      <c r="B9" s="954" t="s">
        <v>1544</v>
      </c>
      <c r="C9" s="955"/>
      <c r="D9" s="955"/>
      <c r="E9" s="955"/>
      <c r="F9" s="956"/>
      <c r="G9" s="957"/>
      <c r="H9" s="958"/>
      <c r="I9" s="957"/>
      <c r="J9" s="978"/>
      <c r="K9" s="957"/>
      <c r="L9" s="958"/>
      <c r="M9" s="957"/>
      <c r="N9" s="977"/>
      <c r="O9" s="977"/>
      <c r="P9" s="977"/>
      <c r="Q9" s="931"/>
      <c r="R9" s="931"/>
      <c r="S9" s="931"/>
      <c r="T9" s="931"/>
      <c r="U9" s="931"/>
      <c r="V9" s="931"/>
      <c r="W9" s="931"/>
      <c r="X9" s="931"/>
      <c r="Y9" s="931"/>
      <c r="Z9" s="931"/>
      <c r="AA9" s="931"/>
      <c r="AB9" s="931"/>
      <c r="AC9" s="931"/>
      <c r="AD9" s="931"/>
      <c r="AE9" s="931"/>
      <c r="AF9" s="931"/>
      <c r="AG9" s="931"/>
      <c r="AH9" s="931"/>
      <c r="AI9" s="931"/>
      <c r="AJ9" s="931"/>
      <c r="AK9" s="931"/>
      <c r="AL9" s="931"/>
      <c r="AM9" s="931"/>
      <c r="AN9" s="931"/>
      <c r="AO9" s="931"/>
      <c r="AP9" s="931"/>
      <c r="AQ9" s="931"/>
      <c r="AR9" s="931"/>
      <c r="AS9" s="931"/>
      <c r="AT9" s="931"/>
      <c r="AU9" s="931"/>
      <c r="AV9" s="931"/>
      <c r="AW9" s="931"/>
    </row>
    <row r="10" ht="15" customHeight="1" spans="1:49">
      <c r="A10" s="960"/>
      <c r="B10" s="954" t="s">
        <v>1545</v>
      </c>
      <c r="C10" s="955"/>
      <c r="D10" s="955"/>
      <c r="E10" s="955"/>
      <c r="F10" s="956"/>
      <c r="G10" s="957"/>
      <c r="H10" s="958"/>
      <c r="I10" s="957"/>
      <c r="J10" s="978"/>
      <c r="K10" s="957"/>
      <c r="L10" s="958"/>
      <c r="M10" s="957"/>
      <c r="N10" s="977"/>
      <c r="O10" s="977"/>
      <c r="P10" s="977"/>
      <c r="Q10" s="931"/>
      <c r="R10" s="931"/>
      <c r="S10" s="931"/>
      <c r="T10" s="931"/>
      <c r="U10" s="931"/>
      <c r="V10" s="931"/>
      <c r="W10" s="931"/>
      <c r="X10" s="931"/>
      <c r="Y10" s="931"/>
      <c r="Z10" s="931"/>
      <c r="AA10" s="931"/>
      <c r="AB10" s="931"/>
      <c r="AC10" s="931"/>
      <c r="AD10" s="931"/>
      <c r="AE10" s="931"/>
      <c r="AF10" s="931"/>
      <c r="AG10" s="931"/>
      <c r="AH10" s="931"/>
      <c r="AI10" s="931"/>
      <c r="AJ10" s="931"/>
      <c r="AK10" s="931"/>
      <c r="AL10" s="931"/>
      <c r="AM10" s="931"/>
      <c r="AN10" s="931"/>
      <c r="AO10" s="931"/>
      <c r="AP10" s="931"/>
      <c r="AQ10" s="931"/>
      <c r="AR10" s="931"/>
      <c r="AS10" s="931"/>
      <c r="AT10" s="931"/>
      <c r="AU10" s="931"/>
      <c r="AV10" s="931"/>
      <c r="AW10" s="931"/>
    </row>
    <row r="11" ht="15" customHeight="1" spans="1:49">
      <c r="A11" s="948" t="s">
        <v>1546</v>
      </c>
      <c r="B11" s="949"/>
      <c r="C11" s="961"/>
      <c r="D11" s="961"/>
      <c r="E11" s="961"/>
      <c r="F11" s="962"/>
      <c r="G11" s="963">
        <f t="shared" ref="G11:M11" si="0">SUM(G12:G14)</f>
        <v>0</v>
      </c>
      <c r="H11" s="962"/>
      <c r="I11" s="963">
        <f t="shared" si="0"/>
        <v>0</v>
      </c>
      <c r="J11" s="962"/>
      <c r="K11" s="963">
        <f t="shared" si="0"/>
        <v>0</v>
      </c>
      <c r="L11" s="962"/>
      <c r="M11" s="963">
        <f t="shared" si="0"/>
        <v>0</v>
      </c>
      <c r="N11" s="931"/>
      <c r="O11" s="931"/>
      <c r="P11" s="931"/>
      <c r="Q11" s="931"/>
      <c r="R11" s="931"/>
      <c r="S11" s="931"/>
      <c r="T11" s="931"/>
      <c r="U11" s="931"/>
      <c r="V11" s="931"/>
      <c r="W11" s="931"/>
      <c r="X11" s="931"/>
      <c r="Y11" s="931"/>
      <c r="Z11" s="931"/>
      <c r="AA11" s="931"/>
      <c r="AB11" s="931"/>
      <c r="AC11" s="931"/>
      <c r="AD11" s="931"/>
      <c r="AE11" s="931"/>
      <c r="AF11" s="931"/>
      <c r="AG11" s="931"/>
      <c r="AH11" s="931"/>
      <c r="AI11" s="931"/>
      <c r="AJ11" s="931"/>
      <c r="AK11" s="931"/>
      <c r="AL11" s="931"/>
      <c r="AM11" s="931"/>
      <c r="AN11" s="931"/>
      <c r="AO11" s="931"/>
      <c r="AP11" s="931"/>
      <c r="AQ11" s="931"/>
      <c r="AR11" s="931"/>
      <c r="AS11" s="931"/>
      <c r="AT11" s="931"/>
      <c r="AU11" s="931"/>
      <c r="AV11" s="931"/>
      <c r="AW11" s="931"/>
    </row>
    <row r="12" ht="15" customHeight="1" spans="1:49">
      <c r="A12" s="953"/>
      <c r="B12" s="954" t="s">
        <v>1543</v>
      </c>
      <c r="C12" s="964"/>
      <c r="D12" s="964"/>
      <c r="E12" s="964"/>
      <c r="F12" s="958"/>
      <c r="G12" s="957"/>
      <c r="H12" s="958"/>
      <c r="I12" s="957"/>
      <c r="J12" s="958"/>
      <c r="K12" s="979"/>
      <c r="L12" s="958"/>
      <c r="M12" s="957"/>
      <c r="N12" s="931"/>
      <c r="O12" s="931"/>
      <c r="P12" s="931"/>
      <c r="Q12" s="931"/>
      <c r="R12" s="931"/>
      <c r="S12" s="931"/>
      <c r="T12" s="931"/>
      <c r="U12" s="931"/>
      <c r="V12" s="931"/>
      <c r="W12" s="931"/>
      <c r="X12" s="931"/>
      <c r="Y12" s="931"/>
      <c r="Z12" s="931"/>
      <c r="AA12" s="931"/>
      <c r="AB12" s="931"/>
      <c r="AC12" s="931"/>
      <c r="AD12" s="931"/>
      <c r="AE12" s="931"/>
      <c r="AF12" s="931"/>
      <c r="AG12" s="931"/>
      <c r="AH12" s="931"/>
      <c r="AI12" s="931"/>
      <c r="AJ12" s="931"/>
      <c r="AK12" s="931"/>
      <c r="AL12" s="931"/>
      <c r="AM12" s="931"/>
      <c r="AN12" s="931"/>
      <c r="AO12" s="931"/>
      <c r="AP12" s="931"/>
      <c r="AQ12" s="931"/>
      <c r="AR12" s="931"/>
      <c r="AS12" s="931"/>
      <c r="AT12" s="931"/>
      <c r="AU12" s="931"/>
      <c r="AV12" s="931"/>
      <c r="AW12" s="931"/>
    </row>
    <row r="13" ht="15" spans="1:49">
      <c r="A13" s="959"/>
      <c r="B13" s="954" t="s">
        <v>1544</v>
      </c>
      <c r="C13" s="964"/>
      <c r="D13" s="964"/>
      <c r="E13" s="964"/>
      <c r="F13" s="958"/>
      <c r="G13" s="957"/>
      <c r="H13" s="958"/>
      <c r="I13" s="957"/>
      <c r="J13" s="958"/>
      <c r="K13" s="979"/>
      <c r="L13" s="958"/>
      <c r="M13" s="957"/>
      <c r="N13" s="931"/>
      <c r="O13" s="931"/>
      <c r="P13" s="931"/>
      <c r="Q13" s="931"/>
      <c r="R13" s="931"/>
      <c r="S13" s="931"/>
      <c r="T13" s="931"/>
      <c r="U13" s="931"/>
      <c r="V13" s="931"/>
      <c r="W13" s="931"/>
      <c r="X13" s="931"/>
      <c r="Y13" s="931"/>
      <c r="Z13" s="931"/>
      <c r="AA13" s="931"/>
      <c r="AB13" s="931"/>
      <c r="AC13" s="931"/>
      <c r="AD13" s="931"/>
      <c r="AE13" s="931"/>
      <c r="AF13" s="931"/>
      <c r="AG13" s="931"/>
      <c r="AH13" s="931"/>
      <c r="AI13" s="931"/>
      <c r="AJ13" s="931"/>
      <c r="AK13" s="931"/>
      <c r="AL13" s="931"/>
      <c r="AM13" s="931"/>
      <c r="AN13" s="931"/>
      <c r="AO13" s="931"/>
      <c r="AP13" s="931"/>
      <c r="AQ13" s="931"/>
      <c r="AR13" s="931"/>
      <c r="AS13" s="931"/>
      <c r="AT13" s="931"/>
      <c r="AU13" s="931"/>
      <c r="AV13" s="931"/>
      <c r="AW13" s="931"/>
    </row>
    <row r="14" ht="15" spans="1:49">
      <c r="A14" s="960"/>
      <c r="B14" s="954" t="s">
        <v>1545</v>
      </c>
      <c r="C14" s="955"/>
      <c r="D14" s="955"/>
      <c r="E14" s="955"/>
      <c r="F14" s="958"/>
      <c r="G14" s="957"/>
      <c r="H14" s="958"/>
      <c r="I14" s="957"/>
      <c r="J14" s="958"/>
      <c r="K14" s="979"/>
      <c r="L14" s="958"/>
      <c r="M14" s="957"/>
      <c r="N14" s="931"/>
      <c r="O14" s="931"/>
      <c r="P14" s="931"/>
      <c r="Q14" s="931"/>
      <c r="R14" s="931"/>
      <c r="S14" s="931"/>
      <c r="T14" s="931"/>
      <c r="U14" s="931"/>
      <c r="V14" s="931"/>
      <c r="W14" s="931"/>
      <c r="X14" s="931"/>
      <c r="Y14" s="931"/>
      <c r="Z14" s="931"/>
      <c r="AA14" s="931"/>
      <c r="AB14" s="931"/>
      <c r="AC14" s="931"/>
      <c r="AD14" s="931"/>
      <c r="AE14" s="931"/>
      <c r="AF14" s="931"/>
      <c r="AG14" s="931"/>
      <c r="AH14" s="931"/>
      <c r="AI14" s="931"/>
      <c r="AJ14" s="931"/>
      <c r="AK14" s="931"/>
      <c r="AL14" s="931"/>
      <c r="AM14" s="931"/>
      <c r="AN14" s="931"/>
      <c r="AO14" s="931"/>
      <c r="AP14" s="931"/>
      <c r="AQ14" s="931"/>
      <c r="AR14" s="931"/>
      <c r="AS14" s="931"/>
      <c r="AT14" s="931"/>
      <c r="AU14" s="931"/>
      <c r="AV14" s="931"/>
      <c r="AW14" s="931"/>
    </row>
    <row r="15" ht="15" customHeight="1" spans="1:49">
      <c r="A15" s="948" t="s">
        <v>1547</v>
      </c>
      <c r="B15" s="949"/>
      <c r="C15" s="961"/>
      <c r="D15" s="961"/>
      <c r="E15" s="961"/>
      <c r="F15" s="962"/>
      <c r="G15" s="963">
        <f t="shared" ref="G15:M15" si="1">SUM(G16:G18)</f>
        <v>0</v>
      </c>
      <c r="H15" s="962"/>
      <c r="I15" s="963">
        <f t="shared" si="1"/>
        <v>0</v>
      </c>
      <c r="J15" s="962"/>
      <c r="K15" s="963">
        <f t="shared" si="1"/>
        <v>0</v>
      </c>
      <c r="L15" s="962"/>
      <c r="M15" s="963">
        <f t="shared" si="1"/>
        <v>0</v>
      </c>
      <c r="N15" s="931"/>
      <c r="O15" s="931"/>
      <c r="P15" s="931"/>
      <c r="Q15" s="931"/>
      <c r="R15" s="931"/>
      <c r="S15" s="931"/>
      <c r="T15" s="931"/>
      <c r="U15" s="931"/>
      <c r="V15" s="931"/>
      <c r="W15" s="931"/>
      <c r="X15" s="931"/>
      <c r="Y15" s="931"/>
      <c r="Z15" s="931"/>
      <c r="AA15" s="931"/>
      <c r="AB15" s="931"/>
      <c r="AC15" s="931"/>
      <c r="AD15" s="931"/>
      <c r="AE15" s="931"/>
      <c r="AF15" s="931"/>
      <c r="AG15" s="931"/>
      <c r="AH15" s="931"/>
      <c r="AI15" s="931"/>
      <c r="AJ15" s="931"/>
      <c r="AK15" s="931"/>
      <c r="AL15" s="931"/>
      <c r="AM15" s="931"/>
      <c r="AN15" s="931"/>
      <c r="AO15" s="931"/>
      <c r="AP15" s="931"/>
      <c r="AQ15" s="931"/>
      <c r="AR15" s="931"/>
      <c r="AS15" s="931"/>
      <c r="AT15" s="931"/>
      <c r="AU15" s="931"/>
      <c r="AV15" s="931"/>
      <c r="AW15" s="931"/>
    </row>
    <row r="16" ht="15" customHeight="1" spans="1:49">
      <c r="A16" s="953"/>
      <c r="B16" s="954" t="s">
        <v>1543</v>
      </c>
      <c r="C16" s="964"/>
      <c r="D16" s="964"/>
      <c r="E16" s="964"/>
      <c r="F16" s="958"/>
      <c r="G16" s="957"/>
      <c r="H16" s="958"/>
      <c r="I16" s="980"/>
      <c r="J16" s="958"/>
      <c r="K16" s="980"/>
      <c r="L16" s="958"/>
      <c r="M16" s="980"/>
      <c r="N16" s="931"/>
      <c r="O16" s="931"/>
      <c r="P16" s="931"/>
      <c r="Q16" s="931"/>
      <c r="R16" s="931"/>
      <c r="S16" s="931"/>
      <c r="T16" s="931"/>
      <c r="U16" s="931"/>
      <c r="V16" s="931"/>
      <c r="W16" s="931"/>
      <c r="X16" s="931"/>
      <c r="Y16" s="931"/>
      <c r="Z16" s="931"/>
      <c r="AA16" s="931"/>
      <c r="AB16" s="931"/>
      <c r="AC16" s="931"/>
      <c r="AD16" s="931"/>
      <c r="AE16" s="931"/>
      <c r="AF16" s="931"/>
      <c r="AG16" s="931"/>
      <c r="AH16" s="931"/>
      <c r="AI16" s="931"/>
      <c r="AJ16" s="931"/>
      <c r="AK16" s="931"/>
      <c r="AL16" s="931"/>
      <c r="AM16" s="931"/>
      <c r="AN16" s="931"/>
      <c r="AO16" s="931"/>
      <c r="AP16" s="931"/>
      <c r="AQ16" s="931"/>
      <c r="AR16" s="931"/>
      <c r="AS16" s="931"/>
      <c r="AT16" s="931"/>
      <c r="AU16" s="931"/>
      <c r="AV16" s="931"/>
      <c r="AW16" s="931"/>
    </row>
    <row r="17" ht="15" spans="1:49">
      <c r="A17" s="959"/>
      <c r="B17" s="954" t="s">
        <v>1544</v>
      </c>
      <c r="C17" s="964"/>
      <c r="D17" s="964"/>
      <c r="E17" s="964"/>
      <c r="F17" s="958"/>
      <c r="G17" s="957"/>
      <c r="H17" s="958"/>
      <c r="I17" s="980"/>
      <c r="J17" s="958"/>
      <c r="K17" s="980"/>
      <c r="L17" s="958"/>
      <c r="M17" s="980"/>
      <c r="N17" s="931"/>
      <c r="O17" s="931"/>
      <c r="P17" s="931"/>
      <c r="Q17" s="931"/>
      <c r="R17" s="931"/>
      <c r="S17" s="931"/>
      <c r="T17" s="931"/>
      <c r="U17" s="931"/>
      <c r="V17" s="931"/>
      <c r="W17" s="931"/>
      <c r="X17" s="931"/>
      <c r="Y17" s="931"/>
      <c r="Z17" s="931"/>
      <c r="AA17" s="931"/>
      <c r="AB17" s="931"/>
      <c r="AC17" s="931"/>
      <c r="AD17" s="931"/>
      <c r="AE17" s="931"/>
      <c r="AF17" s="931"/>
      <c r="AG17" s="931"/>
      <c r="AH17" s="931"/>
      <c r="AI17" s="931"/>
      <c r="AJ17" s="931"/>
      <c r="AK17" s="931"/>
      <c r="AL17" s="931"/>
      <c r="AM17" s="931"/>
      <c r="AN17" s="931"/>
      <c r="AO17" s="931"/>
      <c r="AP17" s="931"/>
      <c r="AQ17" s="931"/>
      <c r="AR17" s="931"/>
      <c r="AS17" s="931"/>
      <c r="AT17" s="931"/>
      <c r="AU17" s="931"/>
      <c r="AV17" s="931"/>
      <c r="AW17" s="931"/>
    </row>
    <row r="18" ht="15" spans="1:49">
      <c r="A18" s="960"/>
      <c r="B18" s="954" t="s">
        <v>1545</v>
      </c>
      <c r="C18" s="955"/>
      <c r="D18" s="955"/>
      <c r="E18" s="955"/>
      <c r="F18" s="958"/>
      <c r="G18" s="957"/>
      <c r="H18" s="958"/>
      <c r="I18" s="980"/>
      <c r="J18" s="958"/>
      <c r="K18" s="980"/>
      <c r="L18" s="958"/>
      <c r="M18" s="980"/>
      <c r="N18" s="931"/>
      <c r="O18" s="931"/>
      <c r="P18" s="931"/>
      <c r="Q18" s="931"/>
      <c r="R18" s="931"/>
      <c r="S18" s="931"/>
      <c r="T18" s="931"/>
      <c r="U18" s="931"/>
      <c r="V18" s="931"/>
      <c r="W18" s="931"/>
      <c r="X18" s="931"/>
      <c r="Y18" s="931"/>
      <c r="Z18" s="931"/>
      <c r="AA18" s="931"/>
      <c r="AB18" s="931"/>
      <c r="AC18" s="931"/>
      <c r="AD18" s="931"/>
      <c r="AE18" s="931"/>
      <c r="AF18" s="931"/>
      <c r="AG18" s="931"/>
      <c r="AH18" s="931"/>
      <c r="AI18" s="931"/>
      <c r="AJ18" s="931"/>
      <c r="AK18" s="931"/>
      <c r="AL18" s="931"/>
      <c r="AM18" s="931"/>
      <c r="AN18" s="931"/>
      <c r="AO18" s="931"/>
      <c r="AP18" s="931"/>
      <c r="AQ18" s="931"/>
      <c r="AR18" s="931"/>
      <c r="AS18" s="931"/>
      <c r="AT18" s="931"/>
      <c r="AU18" s="931"/>
      <c r="AV18" s="931"/>
      <c r="AW18" s="931"/>
    </row>
    <row r="19" ht="15" customHeight="1" spans="1:49">
      <c r="A19" s="948" t="s">
        <v>1548</v>
      </c>
      <c r="B19" s="949"/>
      <c r="C19" s="961"/>
      <c r="D19" s="961"/>
      <c r="E19" s="961"/>
      <c r="F19" s="962"/>
      <c r="G19" s="963">
        <f t="shared" ref="G19:M19" si="2">SUM(G20:G22)</f>
        <v>0</v>
      </c>
      <c r="H19" s="962"/>
      <c r="I19" s="963">
        <f t="shared" si="2"/>
        <v>0</v>
      </c>
      <c r="J19" s="962"/>
      <c r="K19" s="963">
        <f t="shared" si="2"/>
        <v>0</v>
      </c>
      <c r="L19" s="962"/>
      <c r="M19" s="963">
        <f t="shared" si="2"/>
        <v>0</v>
      </c>
      <c r="N19" s="931"/>
      <c r="O19" s="931"/>
      <c r="P19" s="931"/>
      <c r="Q19" s="931"/>
      <c r="R19" s="931"/>
      <c r="S19" s="931"/>
      <c r="T19" s="931"/>
      <c r="U19" s="931"/>
      <c r="V19" s="931"/>
      <c r="W19" s="931"/>
      <c r="X19" s="931"/>
      <c r="Y19" s="931"/>
      <c r="Z19" s="931"/>
      <c r="AA19" s="931"/>
      <c r="AB19" s="931"/>
      <c r="AC19" s="931"/>
      <c r="AD19" s="931"/>
      <c r="AE19" s="931"/>
      <c r="AF19" s="931"/>
      <c r="AG19" s="931"/>
      <c r="AH19" s="931"/>
      <c r="AI19" s="931"/>
      <c r="AJ19" s="931"/>
      <c r="AK19" s="931"/>
      <c r="AL19" s="931"/>
      <c r="AM19" s="931"/>
      <c r="AN19" s="931"/>
      <c r="AO19" s="931"/>
      <c r="AP19" s="931"/>
      <c r="AQ19" s="931"/>
      <c r="AR19" s="931"/>
      <c r="AS19" s="931"/>
      <c r="AT19" s="931"/>
      <c r="AU19" s="931"/>
      <c r="AV19" s="931"/>
      <c r="AW19" s="931"/>
    </row>
    <row r="20" ht="15" customHeight="1" spans="1:49">
      <c r="A20" s="953"/>
      <c r="B20" s="954" t="s">
        <v>1543</v>
      </c>
      <c r="C20" s="964"/>
      <c r="D20" s="964"/>
      <c r="E20" s="964"/>
      <c r="F20" s="958"/>
      <c r="G20" s="965"/>
      <c r="H20" s="958"/>
      <c r="I20" s="965"/>
      <c r="J20" s="958"/>
      <c r="K20" s="957"/>
      <c r="L20" s="958"/>
      <c r="M20" s="957"/>
      <c r="N20" s="931"/>
      <c r="O20" s="931"/>
      <c r="P20" s="931"/>
      <c r="Q20" s="931"/>
      <c r="R20" s="931"/>
      <c r="S20" s="931"/>
      <c r="T20" s="931"/>
      <c r="U20" s="931"/>
      <c r="V20" s="931"/>
      <c r="W20" s="931"/>
      <c r="X20" s="931"/>
      <c r="Y20" s="931"/>
      <c r="Z20" s="931"/>
      <c r="AA20" s="931"/>
      <c r="AB20" s="931"/>
      <c r="AC20" s="931"/>
      <c r="AD20" s="931"/>
      <c r="AE20" s="931"/>
      <c r="AF20" s="931"/>
      <c r="AG20" s="931"/>
      <c r="AH20" s="931"/>
      <c r="AI20" s="931"/>
      <c r="AJ20" s="931"/>
      <c r="AK20" s="931"/>
      <c r="AL20" s="931"/>
      <c r="AM20" s="931"/>
      <c r="AN20" s="931"/>
      <c r="AO20" s="931"/>
      <c r="AP20" s="931"/>
      <c r="AQ20" s="931"/>
      <c r="AR20" s="931"/>
      <c r="AS20" s="931"/>
      <c r="AT20" s="931"/>
      <c r="AU20" s="931"/>
      <c r="AV20" s="931"/>
      <c r="AW20" s="931"/>
    </row>
    <row r="21" ht="15" spans="1:49">
      <c r="A21" s="959"/>
      <c r="B21" s="954" t="s">
        <v>1544</v>
      </c>
      <c r="C21" s="964"/>
      <c r="D21" s="964"/>
      <c r="E21" s="964"/>
      <c r="F21" s="958"/>
      <c r="G21" s="965"/>
      <c r="H21" s="958"/>
      <c r="I21" s="965"/>
      <c r="J21" s="958"/>
      <c r="K21" s="957"/>
      <c r="L21" s="958"/>
      <c r="M21" s="957"/>
      <c r="N21" s="931"/>
      <c r="O21" s="931"/>
      <c r="P21" s="931"/>
      <c r="Q21" s="931"/>
      <c r="R21" s="931"/>
      <c r="S21" s="931"/>
      <c r="T21" s="931"/>
      <c r="U21" s="931"/>
      <c r="V21" s="931"/>
      <c r="W21" s="931"/>
      <c r="X21" s="931"/>
      <c r="Y21" s="931"/>
      <c r="Z21" s="931"/>
      <c r="AA21" s="931"/>
      <c r="AB21" s="931"/>
      <c r="AC21" s="931"/>
      <c r="AD21" s="931"/>
      <c r="AE21" s="931"/>
      <c r="AF21" s="931"/>
      <c r="AG21" s="931"/>
      <c r="AH21" s="931"/>
      <c r="AI21" s="931"/>
      <c r="AJ21" s="931"/>
      <c r="AK21" s="931"/>
      <c r="AL21" s="931"/>
      <c r="AM21" s="931"/>
      <c r="AN21" s="931"/>
      <c r="AO21" s="931"/>
      <c r="AP21" s="931"/>
      <c r="AQ21" s="931"/>
      <c r="AR21" s="931"/>
      <c r="AS21" s="931"/>
      <c r="AT21" s="931"/>
      <c r="AU21" s="931"/>
      <c r="AV21" s="931"/>
      <c r="AW21" s="931"/>
    </row>
    <row r="22" ht="15" spans="1:49">
      <c r="A22" s="960"/>
      <c r="B22" s="954" t="s">
        <v>1545</v>
      </c>
      <c r="C22" s="955"/>
      <c r="D22" s="955"/>
      <c r="E22" s="955"/>
      <c r="F22" s="958"/>
      <c r="G22" s="965"/>
      <c r="H22" s="958"/>
      <c r="I22" s="965"/>
      <c r="J22" s="958"/>
      <c r="K22" s="957"/>
      <c r="L22" s="958"/>
      <c r="M22" s="957"/>
      <c r="N22" s="931"/>
      <c r="O22" s="931"/>
      <c r="P22" s="931"/>
      <c r="Q22" s="931"/>
      <c r="R22" s="931"/>
      <c r="S22" s="931"/>
      <c r="T22" s="931"/>
      <c r="U22" s="931"/>
      <c r="V22" s="931"/>
      <c r="W22" s="931"/>
      <c r="X22" s="931"/>
      <c r="Y22" s="931"/>
      <c r="Z22" s="931"/>
      <c r="AA22" s="931"/>
      <c r="AB22" s="931"/>
      <c r="AC22" s="931"/>
      <c r="AD22" s="931"/>
      <c r="AE22" s="931"/>
      <c r="AF22" s="931"/>
      <c r="AG22" s="931"/>
      <c r="AH22" s="931"/>
      <c r="AI22" s="931"/>
      <c r="AJ22" s="931"/>
      <c r="AK22" s="931"/>
      <c r="AL22" s="931"/>
      <c r="AM22" s="931"/>
      <c r="AN22" s="931"/>
      <c r="AO22" s="931"/>
      <c r="AP22" s="931"/>
      <c r="AQ22" s="931"/>
      <c r="AR22" s="931"/>
      <c r="AS22" s="931"/>
      <c r="AT22" s="931"/>
      <c r="AU22" s="931"/>
      <c r="AV22" s="931"/>
      <c r="AW22" s="931"/>
    </row>
    <row r="23" ht="15" customHeight="1" spans="1:49">
      <c r="A23" s="948" t="s">
        <v>1549</v>
      </c>
      <c r="B23" s="949"/>
      <c r="C23" s="961"/>
      <c r="D23" s="961"/>
      <c r="E23" s="961"/>
      <c r="F23" s="962"/>
      <c r="G23" s="963">
        <f t="shared" ref="G23:M23" si="3">SUM(G24:G26)</f>
        <v>0</v>
      </c>
      <c r="H23" s="962"/>
      <c r="I23" s="963">
        <f t="shared" si="3"/>
        <v>0</v>
      </c>
      <c r="J23" s="962"/>
      <c r="K23" s="963">
        <f t="shared" si="3"/>
        <v>0</v>
      </c>
      <c r="L23" s="962"/>
      <c r="M23" s="963">
        <f t="shared" si="3"/>
        <v>0</v>
      </c>
      <c r="N23" s="931"/>
      <c r="O23" s="931"/>
      <c r="P23" s="931"/>
      <c r="Q23" s="931"/>
      <c r="R23" s="931"/>
      <c r="S23" s="931"/>
      <c r="T23" s="931"/>
      <c r="U23" s="931"/>
      <c r="V23" s="931"/>
      <c r="W23" s="931"/>
      <c r="X23" s="931"/>
      <c r="Y23" s="931"/>
      <c r="Z23" s="931"/>
      <c r="AA23" s="931"/>
      <c r="AB23" s="931"/>
      <c r="AC23" s="931"/>
      <c r="AD23" s="931"/>
      <c r="AE23" s="931"/>
      <c r="AF23" s="931"/>
      <c r="AG23" s="931"/>
      <c r="AH23" s="931"/>
      <c r="AI23" s="931"/>
      <c r="AJ23" s="931"/>
      <c r="AK23" s="931"/>
      <c r="AL23" s="931"/>
      <c r="AM23" s="931"/>
      <c r="AN23" s="931"/>
      <c r="AO23" s="931"/>
      <c r="AP23" s="931"/>
      <c r="AQ23" s="931"/>
      <c r="AR23" s="931"/>
      <c r="AS23" s="931"/>
      <c r="AT23" s="931"/>
      <c r="AU23" s="931"/>
      <c r="AV23" s="931"/>
      <c r="AW23" s="931"/>
    </row>
    <row r="24" ht="15" customHeight="1" spans="1:49">
      <c r="A24" s="953"/>
      <c r="B24" s="954" t="s">
        <v>1543</v>
      </c>
      <c r="C24" s="964"/>
      <c r="D24" s="964"/>
      <c r="E24" s="964"/>
      <c r="F24" s="958"/>
      <c r="G24" s="965"/>
      <c r="H24" s="958"/>
      <c r="I24" s="965"/>
      <c r="J24" s="958"/>
      <c r="K24" s="957"/>
      <c r="L24" s="958"/>
      <c r="M24" s="957"/>
      <c r="N24" s="931"/>
      <c r="O24" s="931"/>
      <c r="P24" s="931"/>
      <c r="Q24" s="931"/>
      <c r="R24" s="931"/>
      <c r="S24" s="931"/>
      <c r="T24" s="931"/>
      <c r="U24" s="931"/>
      <c r="V24" s="931"/>
      <c r="W24" s="931"/>
      <c r="X24" s="931"/>
      <c r="Y24" s="931"/>
      <c r="Z24" s="931"/>
      <c r="AA24" s="931"/>
      <c r="AB24" s="931"/>
      <c r="AC24" s="931"/>
      <c r="AD24" s="931"/>
      <c r="AE24" s="931"/>
      <c r="AF24" s="931"/>
      <c r="AG24" s="931"/>
      <c r="AH24" s="931"/>
      <c r="AI24" s="931"/>
      <c r="AJ24" s="931"/>
      <c r="AK24" s="931"/>
      <c r="AL24" s="931"/>
      <c r="AM24" s="931"/>
      <c r="AN24" s="931"/>
      <c r="AO24" s="931"/>
      <c r="AP24" s="931"/>
      <c r="AQ24" s="931"/>
      <c r="AR24" s="931"/>
      <c r="AS24" s="931"/>
      <c r="AT24" s="931"/>
      <c r="AU24" s="931"/>
      <c r="AV24" s="931"/>
      <c r="AW24" s="931"/>
    </row>
    <row r="25" ht="15" spans="1:49">
      <c r="A25" s="959"/>
      <c r="B25" s="954" t="s">
        <v>1544</v>
      </c>
      <c r="C25" s="964"/>
      <c r="D25" s="964"/>
      <c r="E25" s="964"/>
      <c r="F25" s="958"/>
      <c r="G25" s="965"/>
      <c r="H25" s="958"/>
      <c r="I25" s="965"/>
      <c r="J25" s="958"/>
      <c r="K25" s="957"/>
      <c r="L25" s="958"/>
      <c r="M25" s="957"/>
      <c r="N25" s="931"/>
      <c r="O25" s="931"/>
      <c r="P25" s="931"/>
      <c r="Q25" s="931"/>
      <c r="R25" s="931"/>
      <c r="S25" s="931"/>
      <c r="T25" s="931"/>
      <c r="U25" s="931"/>
      <c r="V25" s="931"/>
      <c r="W25" s="931"/>
      <c r="X25" s="931"/>
      <c r="Y25" s="931"/>
      <c r="Z25" s="931"/>
      <c r="AA25" s="931"/>
      <c r="AB25" s="931"/>
      <c r="AC25" s="931"/>
      <c r="AD25" s="931"/>
      <c r="AE25" s="931"/>
      <c r="AF25" s="931"/>
      <c r="AG25" s="931"/>
      <c r="AH25" s="931"/>
      <c r="AI25" s="931"/>
      <c r="AJ25" s="931"/>
      <c r="AK25" s="931"/>
      <c r="AL25" s="931"/>
      <c r="AM25" s="931"/>
      <c r="AN25" s="931"/>
      <c r="AO25" s="931"/>
      <c r="AP25" s="931"/>
      <c r="AQ25" s="931"/>
      <c r="AR25" s="931"/>
      <c r="AS25" s="931"/>
      <c r="AT25" s="931"/>
      <c r="AU25" s="931"/>
      <c r="AV25" s="931"/>
      <c r="AW25" s="931"/>
    </row>
    <row r="26" ht="15" spans="1:49">
      <c r="A26" s="960"/>
      <c r="B26" s="954" t="s">
        <v>1545</v>
      </c>
      <c r="C26" s="955"/>
      <c r="D26" s="955"/>
      <c r="E26" s="955"/>
      <c r="F26" s="958"/>
      <c r="G26" s="965"/>
      <c r="H26" s="958"/>
      <c r="I26" s="965"/>
      <c r="J26" s="958"/>
      <c r="K26" s="957"/>
      <c r="L26" s="958"/>
      <c r="M26" s="957"/>
      <c r="N26" s="931"/>
      <c r="O26" s="931"/>
      <c r="P26" s="931"/>
      <c r="Q26" s="931"/>
      <c r="R26" s="931"/>
      <c r="S26" s="931"/>
      <c r="T26" s="931"/>
      <c r="U26" s="931"/>
      <c r="V26" s="931"/>
      <c r="W26" s="931"/>
      <c r="X26" s="931"/>
      <c r="Y26" s="931"/>
      <c r="Z26" s="931"/>
      <c r="AA26" s="931"/>
      <c r="AB26" s="931"/>
      <c r="AC26" s="931"/>
      <c r="AD26" s="931"/>
      <c r="AE26" s="931"/>
      <c r="AF26" s="931"/>
      <c r="AG26" s="931"/>
      <c r="AH26" s="931"/>
      <c r="AI26" s="931"/>
      <c r="AJ26" s="931"/>
      <c r="AK26" s="931"/>
      <c r="AL26" s="931"/>
      <c r="AM26" s="931"/>
      <c r="AN26" s="931"/>
      <c r="AO26" s="931"/>
      <c r="AP26" s="931"/>
      <c r="AQ26" s="931"/>
      <c r="AR26" s="931"/>
      <c r="AS26" s="931"/>
      <c r="AT26" s="931"/>
      <c r="AU26" s="931"/>
      <c r="AV26" s="931"/>
      <c r="AW26" s="931"/>
    </row>
    <row r="27" ht="15" customHeight="1" spans="1:49">
      <c r="A27" s="948" t="s">
        <v>1550</v>
      </c>
      <c r="B27" s="949"/>
      <c r="C27" s="961"/>
      <c r="D27" s="961"/>
      <c r="E27" s="961"/>
      <c r="F27" s="962"/>
      <c r="G27" s="963">
        <f t="shared" ref="G27:M27" si="4">SUM(G28:G30)</f>
        <v>0</v>
      </c>
      <c r="H27" s="962"/>
      <c r="I27" s="963">
        <f t="shared" si="4"/>
        <v>0</v>
      </c>
      <c r="J27" s="962"/>
      <c r="K27" s="963">
        <f t="shared" si="4"/>
        <v>0</v>
      </c>
      <c r="L27" s="962"/>
      <c r="M27" s="963">
        <f t="shared" si="4"/>
        <v>0</v>
      </c>
      <c r="N27" s="931"/>
      <c r="O27" s="931"/>
      <c r="P27" s="931"/>
      <c r="Q27" s="931"/>
      <c r="R27" s="931"/>
      <c r="S27" s="931"/>
      <c r="T27" s="931"/>
      <c r="U27" s="931"/>
      <c r="V27" s="931"/>
      <c r="W27" s="931"/>
      <c r="X27" s="931"/>
      <c r="Y27" s="931"/>
      <c r="Z27" s="931"/>
      <c r="AA27" s="931"/>
      <c r="AB27" s="931"/>
      <c r="AC27" s="931"/>
      <c r="AD27" s="931"/>
      <c r="AE27" s="931"/>
      <c r="AF27" s="931"/>
      <c r="AG27" s="931"/>
      <c r="AH27" s="931"/>
      <c r="AI27" s="931"/>
      <c r="AJ27" s="931"/>
      <c r="AK27" s="931"/>
      <c r="AL27" s="931"/>
      <c r="AM27" s="931"/>
      <c r="AN27" s="931"/>
      <c r="AO27" s="931"/>
      <c r="AP27" s="931"/>
      <c r="AQ27" s="931"/>
      <c r="AR27" s="931"/>
      <c r="AS27" s="931"/>
      <c r="AT27" s="931"/>
      <c r="AU27" s="931"/>
      <c r="AV27" s="931"/>
      <c r="AW27" s="931"/>
    </row>
    <row r="28" ht="15" customHeight="1" spans="1:49">
      <c r="A28" s="953"/>
      <c r="B28" s="954" t="s">
        <v>1543</v>
      </c>
      <c r="C28" s="964"/>
      <c r="D28" s="964"/>
      <c r="E28" s="964"/>
      <c r="F28" s="958"/>
      <c r="G28" s="957"/>
      <c r="H28" s="958"/>
      <c r="I28" s="957"/>
      <c r="J28" s="958"/>
      <c r="K28" s="957"/>
      <c r="L28" s="958"/>
      <c r="M28" s="957"/>
      <c r="N28" s="931"/>
      <c r="O28" s="931"/>
      <c r="P28" s="931"/>
      <c r="Q28" s="931"/>
      <c r="R28" s="931"/>
      <c r="S28" s="931"/>
      <c r="T28" s="931"/>
      <c r="U28" s="931"/>
      <c r="V28" s="931"/>
      <c r="W28" s="931"/>
      <c r="X28" s="931"/>
      <c r="Y28" s="931"/>
      <c r="Z28" s="931"/>
      <c r="AA28" s="931"/>
      <c r="AB28" s="931"/>
      <c r="AC28" s="931"/>
      <c r="AD28" s="931"/>
      <c r="AE28" s="931"/>
      <c r="AF28" s="931"/>
      <c r="AG28" s="931"/>
      <c r="AH28" s="931"/>
      <c r="AI28" s="931"/>
      <c r="AJ28" s="931"/>
      <c r="AK28" s="931"/>
      <c r="AL28" s="931"/>
      <c r="AM28" s="931"/>
      <c r="AN28" s="931"/>
      <c r="AO28" s="931"/>
      <c r="AP28" s="931"/>
      <c r="AQ28" s="931"/>
      <c r="AR28" s="931"/>
      <c r="AS28" s="931"/>
      <c r="AT28" s="931"/>
      <c r="AU28" s="931"/>
      <c r="AV28" s="931"/>
      <c r="AW28" s="931"/>
    </row>
    <row r="29" ht="15" spans="1:49">
      <c r="A29" s="959"/>
      <c r="B29" s="954" t="s">
        <v>1544</v>
      </c>
      <c r="C29" s="964"/>
      <c r="D29" s="964"/>
      <c r="E29" s="964"/>
      <c r="F29" s="958"/>
      <c r="G29" s="957"/>
      <c r="H29" s="958"/>
      <c r="I29" s="957"/>
      <c r="J29" s="958"/>
      <c r="K29" s="957"/>
      <c r="L29" s="958"/>
      <c r="M29" s="957"/>
      <c r="N29" s="931"/>
      <c r="O29" s="931"/>
      <c r="P29" s="931"/>
      <c r="Q29" s="931"/>
      <c r="R29" s="931"/>
      <c r="S29" s="931"/>
      <c r="T29" s="931"/>
      <c r="U29" s="931"/>
      <c r="V29" s="931"/>
      <c r="W29" s="931"/>
      <c r="X29" s="931"/>
      <c r="Y29" s="931"/>
      <c r="Z29" s="931"/>
      <c r="AA29" s="931"/>
      <c r="AB29" s="931"/>
      <c r="AC29" s="931"/>
      <c r="AD29" s="931"/>
      <c r="AE29" s="931"/>
      <c r="AF29" s="931"/>
      <c r="AG29" s="931"/>
      <c r="AH29" s="931"/>
      <c r="AI29" s="931"/>
      <c r="AJ29" s="931"/>
      <c r="AK29" s="931"/>
      <c r="AL29" s="931"/>
      <c r="AM29" s="931"/>
      <c r="AN29" s="931"/>
      <c r="AO29" s="931"/>
      <c r="AP29" s="931"/>
      <c r="AQ29" s="931"/>
      <c r="AR29" s="931"/>
      <c r="AS29" s="931"/>
      <c r="AT29" s="931"/>
      <c r="AU29" s="931"/>
      <c r="AV29" s="931"/>
      <c r="AW29" s="931"/>
    </row>
    <row r="30" ht="15" spans="1:49">
      <c r="A30" s="960"/>
      <c r="B30" s="954" t="s">
        <v>1545</v>
      </c>
      <c r="C30" s="955"/>
      <c r="D30" s="955"/>
      <c r="E30" s="955"/>
      <c r="F30" s="958"/>
      <c r="G30" s="957"/>
      <c r="H30" s="958"/>
      <c r="I30" s="957"/>
      <c r="J30" s="958"/>
      <c r="K30" s="957"/>
      <c r="L30" s="958"/>
      <c r="M30" s="957"/>
      <c r="N30" s="931"/>
      <c r="O30" s="931"/>
      <c r="P30" s="931"/>
      <c r="Q30" s="931"/>
      <c r="R30" s="931"/>
      <c r="S30" s="931"/>
      <c r="T30" s="931"/>
      <c r="U30" s="931"/>
      <c r="V30" s="931"/>
      <c r="W30" s="931"/>
      <c r="X30" s="931"/>
      <c r="Y30" s="931"/>
      <c r="Z30" s="931"/>
      <c r="AA30" s="931"/>
      <c r="AB30" s="931"/>
      <c r="AC30" s="931"/>
      <c r="AD30" s="931"/>
      <c r="AE30" s="931"/>
      <c r="AF30" s="931"/>
      <c r="AG30" s="931"/>
      <c r="AH30" s="931"/>
      <c r="AI30" s="931"/>
      <c r="AJ30" s="931"/>
      <c r="AK30" s="931"/>
      <c r="AL30" s="931"/>
      <c r="AM30" s="931"/>
      <c r="AN30" s="931"/>
      <c r="AO30" s="931"/>
      <c r="AP30" s="931"/>
      <c r="AQ30" s="931"/>
      <c r="AR30" s="931"/>
      <c r="AS30" s="931"/>
      <c r="AT30" s="931"/>
      <c r="AU30" s="931"/>
      <c r="AV30" s="931"/>
      <c r="AW30" s="931"/>
    </row>
    <row r="31" ht="15" customHeight="1" spans="1:49">
      <c r="A31" s="948" t="s">
        <v>1551</v>
      </c>
      <c r="B31" s="949"/>
      <c r="C31" s="961"/>
      <c r="D31" s="961"/>
      <c r="E31" s="961"/>
      <c r="F31" s="962"/>
      <c r="G31" s="963">
        <f t="shared" ref="G31:M31" si="5">SUM(G32:G34)</f>
        <v>0</v>
      </c>
      <c r="H31" s="962"/>
      <c r="I31" s="963">
        <f t="shared" si="5"/>
        <v>0</v>
      </c>
      <c r="J31" s="962"/>
      <c r="K31" s="963">
        <f t="shared" si="5"/>
        <v>0</v>
      </c>
      <c r="L31" s="962"/>
      <c r="M31" s="963">
        <f t="shared" si="5"/>
        <v>0</v>
      </c>
      <c r="N31" s="931"/>
      <c r="O31" s="931"/>
      <c r="P31" s="931"/>
      <c r="Q31" s="931"/>
      <c r="R31" s="931"/>
      <c r="S31" s="931"/>
      <c r="T31" s="931"/>
      <c r="U31" s="931"/>
      <c r="V31" s="931"/>
      <c r="W31" s="931"/>
      <c r="X31" s="931"/>
      <c r="Y31" s="931"/>
      <c r="Z31" s="931"/>
      <c r="AA31" s="931"/>
      <c r="AB31" s="931"/>
      <c r="AC31" s="931"/>
      <c r="AD31" s="931"/>
      <c r="AE31" s="931"/>
      <c r="AF31" s="931"/>
      <c r="AG31" s="931"/>
      <c r="AH31" s="931"/>
      <c r="AI31" s="931"/>
      <c r="AJ31" s="931"/>
      <c r="AK31" s="931"/>
      <c r="AL31" s="931"/>
      <c r="AM31" s="931"/>
      <c r="AN31" s="931"/>
      <c r="AO31" s="931"/>
      <c r="AP31" s="931"/>
      <c r="AQ31" s="931"/>
      <c r="AR31" s="931"/>
      <c r="AS31" s="931"/>
      <c r="AT31" s="931"/>
      <c r="AU31" s="931"/>
      <c r="AV31" s="931"/>
      <c r="AW31" s="931"/>
    </row>
    <row r="32" ht="15" customHeight="1" spans="1:49">
      <c r="A32" s="953"/>
      <c r="B32" s="954" t="s">
        <v>1543</v>
      </c>
      <c r="C32" s="964"/>
      <c r="D32" s="964"/>
      <c r="E32" s="964"/>
      <c r="F32" s="958"/>
      <c r="G32" s="957"/>
      <c r="H32" s="958"/>
      <c r="I32" s="965"/>
      <c r="J32" s="958"/>
      <c r="K32" s="965"/>
      <c r="L32" s="958"/>
      <c r="M32" s="957"/>
      <c r="N32" s="931"/>
      <c r="O32" s="931"/>
      <c r="P32" s="931"/>
      <c r="Q32" s="931"/>
      <c r="R32" s="931"/>
      <c r="S32" s="931"/>
      <c r="T32" s="931"/>
      <c r="U32" s="931"/>
      <c r="V32" s="931"/>
      <c r="W32" s="931"/>
      <c r="X32" s="931"/>
      <c r="Y32" s="931"/>
      <c r="Z32" s="931"/>
      <c r="AA32" s="931"/>
      <c r="AB32" s="931"/>
      <c r="AC32" s="931"/>
      <c r="AD32" s="931"/>
      <c r="AE32" s="931"/>
      <c r="AF32" s="931"/>
      <c r="AG32" s="931"/>
      <c r="AH32" s="931"/>
      <c r="AI32" s="931"/>
      <c r="AJ32" s="931"/>
      <c r="AK32" s="931"/>
      <c r="AL32" s="931"/>
      <c r="AM32" s="931"/>
      <c r="AN32" s="931"/>
      <c r="AO32" s="931"/>
      <c r="AP32" s="931"/>
      <c r="AQ32" s="931"/>
      <c r="AR32" s="931"/>
      <c r="AS32" s="931"/>
      <c r="AT32" s="931"/>
      <c r="AU32" s="931"/>
      <c r="AV32" s="931"/>
      <c r="AW32" s="931"/>
    </row>
    <row r="33" ht="15" spans="1:49">
      <c r="A33" s="959"/>
      <c r="B33" s="954" t="s">
        <v>1544</v>
      </c>
      <c r="C33" s="964"/>
      <c r="D33" s="964"/>
      <c r="E33" s="964"/>
      <c r="F33" s="958"/>
      <c r="G33" s="957"/>
      <c r="H33" s="958"/>
      <c r="I33" s="965"/>
      <c r="J33" s="958"/>
      <c r="K33" s="965"/>
      <c r="L33" s="958"/>
      <c r="M33" s="957"/>
      <c r="N33" s="931"/>
      <c r="O33" s="931"/>
      <c r="P33" s="931"/>
      <c r="Q33" s="931"/>
      <c r="R33" s="931"/>
      <c r="S33" s="931"/>
      <c r="T33" s="931"/>
      <c r="U33" s="931"/>
      <c r="V33" s="931"/>
      <c r="W33" s="931"/>
      <c r="X33" s="931"/>
      <c r="Y33" s="931"/>
      <c r="Z33" s="931"/>
      <c r="AA33" s="931"/>
      <c r="AB33" s="931"/>
      <c r="AC33" s="931"/>
      <c r="AD33" s="931"/>
      <c r="AE33" s="931"/>
      <c r="AF33" s="931"/>
      <c r="AG33" s="931"/>
      <c r="AH33" s="931"/>
      <c r="AI33" s="931"/>
      <c r="AJ33" s="931"/>
      <c r="AK33" s="931"/>
      <c r="AL33" s="931"/>
      <c r="AM33" s="931"/>
      <c r="AN33" s="931"/>
      <c r="AO33" s="931"/>
      <c r="AP33" s="931"/>
      <c r="AQ33" s="931"/>
      <c r="AR33" s="931"/>
      <c r="AS33" s="931"/>
      <c r="AT33" s="931"/>
      <c r="AU33" s="931"/>
      <c r="AV33" s="931"/>
      <c r="AW33" s="931"/>
    </row>
    <row r="34" ht="15" spans="1:49">
      <c r="A34" s="960"/>
      <c r="B34" s="954" t="s">
        <v>1545</v>
      </c>
      <c r="C34" s="955"/>
      <c r="D34" s="955"/>
      <c r="E34" s="955"/>
      <c r="F34" s="958"/>
      <c r="G34" s="957"/>
      <c r="H34" s="958"/>
      <c r="I34" s="965"/>
      <c r="J34" s="958"/>
      <c r="K34" s="965"/>
      <c r="L34" s="958"/>
      <c r="M34" s="957"/>
      <c r="N34" s="931"/>
      <c r="O34" s="931"/>
      <c r="P34" s="931"/>
      <c r="Q34" s="931"/>
      <c r="R34" s="931"/>
      <c r="S34" s="931"/>
      <c r="T34" s="931"/>
      <c r="U34" s="931"/>
      <c r="V34" s="931"/>
      <c r="W34" s="931"/>
      <c r="X34" s="931"/>
      <c r="Y34" s="931"/>
      <c r="Z34" s="931"/>
      <c r="AA34" s="931"/>
      <c r="AB34" s="931"/>
      <c r="AC34" s="931"/>
      <c r="AD34" s="931"/>
      <c r="AE34" s="931"/>
      <c r="AF34" s="931"/>
      <c r="AG34" s="931"/>
      <c r="AH34" s="931"/>
      <c r="AI34" s="931"/>
      <c r="AJ34" s="931"/>
      <c r="AK34" s="931"/>
      <c r="AL34" s="931"/>
      <c r="AM34" s="931"/>
      <c r="AN34" s="931"/>
      <c r="AO34" s="931"/>
      <c r="AP34" s="931"/>
      <c r="AQ34" s="931"/>
      <c r="AR34" s="931"/>
      <c r="AS34" s="931"/>
      <c r="AT34" s="931"/>
      <c r="AU34" s="931"/>
      <c r="AV34" s="931"/>
      <c r="AW34" s="931"/>
    </row>
    <row r="35" ht="15" customHeight="1" spans="1:49">
      <c r="A35" s="948" t="s">
        <v>1552</v>
      </c>
      <c r="B35" s="949"/>
      <c r="C35" s="961"/>
      <c r="D35" s="961"/>
      <c r="E35" s="961"/>
      <c r="F35" s="962"/>
      <c r="G35" s="963">
        <f t="shared" ref="G35:M35" si="6">SUM(G36:G38)</f>
        <v>0</v>
      </c>
      <c r="H35" s="962"/>
      <c r="I35" s="963">
        <f t="shared" si="6"/>
        <v>0</v>
      </c>
      <c r="J35" s="981"/>
      <c r="K35" s="963">
        <f t="shared" si="6"/>
        <v>0</v>
      </c>
      <c r="L35" s="962"/>
      <c r="M35" s="963">
        <f t="shared" si="6"/>
        <v>0</v>
      </c>
      <c r="N35" s="931"/>
      <c r="O35" s="931"/>
      <c r="P35" s="931"/>
      <c r="Q35" s="931"/>
      <c r="R35" s="931"/>
      <c r="S35" s="931"/>
      <c r="T35" s="931"/>
      <c r="U35" s="931"/>
      <c r="V35" s="931"/>
      <c r="W35" s="931"/>
      <c r="X35" s="931"/>
      <c r="Y35" s="931"/>
      <c r="Z35" s="931"/>
      <c r="AA35" s="931"/>
      <c r="AB35" s="931"/>
      <c r="AC35" s="931"/>
      <c r="AD35" s="931"/>
      <c r="AE35" s="931"/>
      <c r="AF35" s="931"/>
      <c r="AG35" s="931"/>
      <c r="AH35" s="931"/>
      <c r="AI35" s="931"/>
      <c r="AJ35" s="931"/>
      <c r="AK35" s="931"/>
      <c r="AL35" s="931"/>
      <c r="AM35" s="931"/>
      <c r="AN35" s="931"/>
      <c r="AO35" s="931"/>
      <c r="AP35" s="931"/>
      <c r="AQ35" s="931"/>
      <c r="AR35" s="931"/>
      <c r="AS35" s="931"/>
      <c r="AT35" s="931"/>
      <c r="AU35" s="931"/>
      <c r="AV35" s="931"/>
      <c r="AW35" s="931"/>
    </row>
    <row r="36" ht="15" customHeight="1" spans="1:49">
      <c r="A36" s="953"/>
      <c r="B36" s="954" t="s">
        <v>1543</v>
      </c>
      <c r="C36" s="955"/>
      <c r="D36" s="955"/>
      <c r="E36" s="955"/>
      <c r="F36" s="958"/>
      <c r="G36" s="957"/>
      <c r="H36" s="958"/>
      <c r="I36" s="957"/>
      <c r="J36" s="978"/>
      <c r="K36" s="957"/>
      <c r="L36" s="958"/>
      <c r="M36" s="982"/>
      <c r="N36" s="931"/>
      <c r="O36" s="931"/>
      <c r="P36" s="931"/>
      <c r="Q36" s="931"/>
      <c r="R36" s="931"/>
      <c r="S36" s="931"/>
      <c r="T36" s="931"/>
      <c r="U36" s="931"/>
      <c r="V36" s="931"/>
      <c r="W36" s="931"/>
      <c r="X36" s="931"/>
      <c r="Y36" s="931"/>
      <c r="Z36" s="931"/>
      <c r="AA36" s="931"/>
      <c r="AB36" s="931"/>
      <c r="AC36" s="931"/>
      <c r="AD36" s="931"/>
      <c r="AE36" s="931"/>
      <c r="AF36" s="931"/>
      <c r="AG36" s="931"/>
      <c r="AH36" s="931"/>
      <c r="AI36" s="931"/>
      <c r="AJ36" s="931"/>
      <c r="AK36" s="931"/>
      <c r="AL36" s="931"/>
      <c r="AM36" s="931"/>
      <c r="AN36" s="931"/>
      <c r="AO36" s="931"/>
      <c r="AP36" s="931"/>
      <c r="AQ36" s="931"/>
      <c r="AR36" s="931"/>
      <c r="AS36" s="931"/>
      <c r="AT36" s="931"/>
      <c r="AU36" s="931"/>
      <c r="AV36" s="931"/>
      <c r="AW36" s="931"/>
    </row>
    <row r="37" ht="15" customHeight="1" spans="1:49">
      <c r="A37" s="959"/>
      <c r="B37" s="954" t="s">
        <v>1544</v>
      </c>
      <c r="C37" s="964"/>
      <c r="D37" s="964"/>
      <c r="E37" s="964"/>
      <c r="F37" s="958"/>
      <c r="G37" s="957"/>
      <c r="H37" s="958"/>
      <c r="I37" s="957"/>
      <c r="J37" s="978"/>
      <c r="K37" s="957"/>
      <c r="L37" s="958"/>
      <c r="M37" s="982"/>
      <c r="N37" s="931"/>
      <c r="O37" s="931"/>
      <c r="P37" s="931"/>
      <c r="Q37" s="931"/>
      <c r="R37" s="931"/>
      <c r="S37" s="931"/>
      <c r="T37" s="931"/>
      <c r="U37" s="931"/>
      <c r="V37" s="931"/>
      <c r="W37" s="931"/>
      <c r="X37" s="931"/>
      <c r="Y37" s="931"/>
      <c r="Z37" s="931"/>
      <c r="AA37" s="931"/>
      <c r="AB37" s="931"/>
      <c r="AC37" s="931"/>
      <c r="AD37" s="931"/>
      <c r="AE37" s="931"/>
      <c r="AF37" s="931"/>
      <c r="AG37" s="931"/>
      <c r="AH37" s="931"/>
      <c r="AI37" s="931"/>
      <c r="AJ37" s="931"/>
      <c r="AK37" s="931"/>
      <c r="AL37" s="931"/>
      <c r="AM37" s="931"/>
      <c r="AN37" s="931"/>
      <c r="AO37" s="931"/>
      <c r="AP37" s="931"/>
      <c r="AQ37" s="931"/>
      <c r="AR37" s="931"/>
      <c r="AS37" s="931"/>
      <c r="AT37" s="931"/>
      <c r="AU37" s="931"/>
      <c r="AV37" s="931"/>
      <c r="AW37" s="931"/>
    </row>
    <row r="38" ht="15" customHeight="1" spans="1:49">
      <c r="A38" s="960"/>
      <c r="B38" s="954" t="s">
        <v>1545</v>
      </c>
      <c r="C38" s="964"/>
      <c r="D38" s="966"/>
      <c r="E38" s="966"/>
      <c r="F38" s="967"/>
      <c r="G38" s="968"/>
      <c r="H38" s="967"/>
      <c r="I38" s="968"/>
      <c r="J38" s="983"/>
      <c r="K38" s="968"/>
      <c r="L38" s="967"/>
      <c r="M38" s="984"/>
      <c r="N38" s="931"/>
      <c r="O38" s="931"/>
      <c r="P38" s="931"/>
      <c r="Q38" s="931"/>
      <c r="R38" s="931"/>
      <c r="S38" s="931"/>
      <c r="T38" s="931"/>
      <c r="U38" s="931"/>
      <c r="V38" s="931"/>
      <c r="W38" s="931"/>
      <c r="X38" s="931"/>
      <c r="Y38" s="931"/>
      <c r="Z38" s="931"/>
      <c r="AA38" s="931"/>
      <c r="AB38" s="931"/>
      <c r="AC38" s="931"/>
      <c r="AD38" s="931"/>
      <c r="AE38" s="931"/>
      <c r="AF38" s="931"/>
      <c r="AG38" s="931"/>
      <c r="AH38" s="931"/>
      <c r="AI38" s="931"/>
      <c r="AJ38" s="931"/>
      <c r="AK38" s="931"/>
      <c r="AL38" s="931"/>
      <c r="AM38" s="931"/>
      <c r="AN38" s="931"/>
      <c r="AO38" s="931"/>
      <c r="AP38" s="931"/>
      <c r="AQ38" s="931"/>
      <c r="AR38" s="931"/>
      <c r="AS38" s="931"/>
      <c r="AT38" s="931"/>
      <c r="AU38" s="931"/>
      <c r="AV38" s="931"/>
      <c r="AW38" s="931"/>
    </row>
    <row r="39" ht="15.75" spans="1:49">
      <c r="A39" s="969" t="s">
        <v>1536</v>
      </c>
      <c r="B39" s="970"/>
      <c r="C39" s="970"/>
      <c r="D39" s="970"/>
      <c r="E39" s="970"/>
      <c r="F39" s="971"/>
      <c r="G39" s="972">
        <f>G7+G11+G15+G19+G23+G27+G31+G35</f>
        <v>0</v>
      </c>
      <c r="H39" s="973"/>
      <c r="I39" s="972">
        <f>I7+I11+I15+I19+I23+I27+I31+I35</f>
        <v>0</v>
      </c>
      <c r="J39" s="985"/>
      <c r="K39" s="972">
        <f>K7+K11+K15+K19+K23+K27+K31+K35</f>
        <v>0</v>
      </c>
      <c r="L39" s="973"/>
      <c r="M39" s="972">
        <f>M7+M11+M15+M19+M23+M27+M31+M35</f>
        <v>0</v>
      </c>
      <c r="N39" s="931"/>
      <c r="O39" s="931"/>
      <c r="P39" s="931"/>
      <c r="Q39" s="931"/>
      <c r="R39" s="931"/>
      <c r="S39" s="931"/>
      <c r="T39" s="931"/>
      <c r="U39" s="931"/>
      <c r="V39" s="931"/>
      <c r="W39" s="931"/>
      <c r="X39" s="931"/>
      <c r="Y39" s="931"/>
      <c r="Z39" s="931"/>
      <c r="AA39" s="931"/>
      <c r="AB39" s="931"/>
      <c r="AC39" s="931"/>
      <c r="AD39" s="931"/>
      <c r="AE39" s="931"/>
      <c r="AF39" s="931"/>
      <c r="AG39" s="931"/>
      <c r="AH39" s="931"/>
      <c r="AI39" s="931"/>
      <c r="AJ39" s="931"/>
      <c r="AK39" s="931"/>
      <c r="AL39" s="931"/>
      <c r="AM39" s="931"/>
      <c r="AN39" s="931"/>
      <c r="AO39" s="931"/>
      <c r="AP39" s="931"/>
      <c r="AQ39" s="931"/>
      <c r="AR39" s="931"/>
      <c r="AS39" s="931"/>
      <c r="AT39" s="931"/>
      <c r="AU39" s="931"/>
      <c r="AV39" s="931"/>
      <c r="AW39" s="931"/>
    </row>
    <row r="40" spans="1:49">
      <c r="A40" s="931"/>
      <c r="B40" s="931"/>
      <c r="C40" s="931"/>
      <c r="D40" s="931"/>
      <c r="E40" s="931"/>
      <c r="F40" s="931"/>
      <c r="G40" s="931"/>
      <c r="H40" s="931"/>
      <c r="I40" s="931"/>
      <c r="J40" s="931"/>
      <c r="K40" s="931"/>
      <c r="L40" s="931"/>
      <c r="M40" s="931"/>
      <c r="N40" s="931"/>
      <c r="O40" s="931"/>
      <c r="P40" s="931"/>
      <c r="Q40" s="931"/>
      <c r="R40" s="931"/>
      <c r="S40" s="931"/>
      <c r="T40" s="931"/>
      <c r="U40" s="931"/>
      <c r="V40" s="931"/>
      <c r="W40" s="931"/>
      <c r="X40" s="931"/>
      <c r="Y40" s="931"/>
      <c r="Z40" s="931"/>
      <c r="AA40" s="931"/>
      <c r="AB40" s="931"/>
      <c r="AC40" s="931"/>
      <c r="AD40" s="931"/>
      <c r="AE40" s="931"/>
      <c r="AF40" s="931"/>
      <c r="AG40" s="931"/>
      <c r="AH40" s="931"/>
      <c r="AI40" s="931"/>
      <c r="AJ40" s="931"/>
      <c r="AK40" s="931"/>
      <c r="AL40" s="931"/>
      <c r="AM40" s="931"/>
      <c r="AN40" s="931"/>
      <c r="AO40" s="931"/>
      <c r="AP40" s="931"/>
      <c r="AQ40" s="931"/>
      <c r="AR40" s="931"/>
      <c r="AS40" s="931"/>
      <c r="AT40" s="931"/>
      <c r="AU40" s="931"/>
      <c r="AV40" s="931"/>
      <c r="AW40" s="931"/>
    </row>
    <row r="41" spans="1:49">
      <c r="A41" s="931"/>
      <c r="B41" s="931"/>
      <c r="C41" s="931"/>
      <c r="D41" s="931"/>
      <c r="E41" s="931"/>
      <c r="F41" s="931"/>
      <c r="G41" s="931"/>
      <c r="H41" s="931"/>
      <c r="I41" s="931"/>
      <c r="J41" s="931"/>
      <c r="K41" s="931"/>
      <c r="L41" s="931"/>
      <c r="M41" s="931"/>
      <c r="N41" s="931"/>
      <c r="O41" s="931"/>
      <c r="P41" s="931"/>
      <c r="Q41" s="931"/>
      <c r="R41" s="931"/>
      <c r="S41" s="931"/>
      <c r="T41" s="931"/>
      <c r="U41" s="931"/>
      <c r="V41" s="931"/>
      <c r="W41" s="931"/>
      <c r="X41" s="931"/>
      <c r="Y41" s="931"/>
      <c r="Z41" s="931"/>
      <c r="AA41" s="931"/>
      <c r="AB41" s="931"/>
      <c r="AC41" s="931"/>
      <c r="AD41" s="931"/>
      <c r="AE41" s="931"/>
      <c r="AF41" s="931"/>
      <c r="AG41" s="931"/>
      <c r="AH41" s="931"/>
      <c r="AI41" s="931"/>
      <c r="AJ41" s="931"/>
      <c r="AK41" s="931"/>
      <c r="AL41" s="931"/>
      <c r="AM41" s="931"/>
      <c r="AN41" s="931"/>
      <c r="AO41" s="931"/>
      <c r="AP41" s="931"/>
      <c r="AQ41" s="931"/>
      <c r="AR41" s="931"/>
      <c r="AS41" s="931"/>
      <c r="AT41" s="931"/>
      <c r="AU41" s="931"/>
      <c r="AV41" s="931"/>
      <c r="AW41" s="931"/>
    </row>
    <row r="42" spans="1:49">
      <c r="A42" s="931"/>
      <c r="B42" s="931"/>
      <c r="C42" s="931"/>
      <c r="D42" s="931"/>
      <c r="E42" s="931"/>
      <c r="F42" s="931"/>
      <c r="G42" s="931"/>
      <c r="H42" s="931"/>
      <c r="I42" s="931"/>
      <c r="J42" s="931"/>
      <c r="K42" s="931"/>
      <c r="L42" s="931"/>
      <c r="M42" s="931"/>
      <c r="N42" s="931"/>
      <c r="O42" s="931"/>
      <c r="P42" s="931"/>
      <c r="Q42" s="931"/>
      <c r="R42" s="931"/>
      <c r="S42" s="931"/>
      <c r="T42" s="931"/>
      <c r="U42" s="931"/>
      <c r="V42" s="931"/>
      <c r="W42" s="931"/>
      <c r="X42" s="931"/>
      <c r="Y42" s="931"/>
      <c r="Z42" s="931"/>
      <c r="AA42" s="931"/>
      <c r="AB42" s="931"/>
      <c r="AC42" s="931"/>
      <c r="AD42" s="931"/>
      <c r="AE42" s="931"/>
      <c r="AF42" s="931"/>
      <c r="AG42" s="931"/>
      <c r="AH42" s="931"/>
      <c r="AI42" s="931"/>
      <c r="AJ42" s="931"/>
      <c r="AK42" s="931"/>
      <c r="AL42" s="931"/>
      <c r="AM42" s="931"/>
      <c r="AN42" s="931"/>
      <c r="AO42" s="931"/>
      <c r="AP42" s="931"/>
      <c r="AQ42" s="931"/>
      <c r="AR42" s="931"/>
      <c r="AS42" s="931"/>
      <c r="AT42" s="931"/>
      <c r="AU42" s="931"/>
      <c r="AV42" s="931"/>
      <c r="AW42" s="931"/>
    </row>
    <row r="43" spans="1:49">
      <c r="A43" s="931"/>
      <c r="B43" s="931"/>
      <c r="C43" s="931"/>
      <c r="D43" s="931"/>
      <c r="E43" s="931"/>
      <c r="F43" s="931"/>
      <c r="G43" s="931"/>
      <c r="H43" s="931"/>
      <c r="I43" s="931"/>
      <c r="J43" s="931"/>
      <c r="K43" s="931"/>
      <c r="L43" s="931"/>
      <c r="M43" s="931"/>
      <c r="N43" s="931"/>
      <c r="O43" s="931"/>
      <c r="P43" s="931"/>
      <c r="Q43" s="931"/>
      <c r="R43" s="931"/>
      <c r="S43" s="931"/>
      <c r="T43" s="931"/>
      <c r="U43" s="931"/>
      <c r="V43" s="931"/>
      <c r="W43" s="931"/>
      <c r="X43" s="931"/>
      <c r="Y43" s="931"/>
      <c r="Z43" s="931"/>
      <c r="AA43" s="931"/>
      <c r="AB43" s="931"/>
      <c r="AC43" s="931"/>
      <c r="AD43" s="931"/>
      <c r="AE43" s="931"/>
      <c r="AF43" s="931"/>
      <c r="AG43" s="931"/>
      <c r="AH43" s="931"/>
      <c r="AI43" s="931"/>
      <c r="AJ43" s="931"/>
      <c r="AK43" s="931"/>
      <c r="AL43" s="931"/>
      <c r="AM43" s="931"/>
      <c r="AN43" s="931"/>
      <c r="AO43" s="931"/>
      <c r="AP43" s="931"/>
      <c r="AQ43" s="931"/>
      <c r="AR43" s="931"/>
      <c r="AS43" s="931"/>
      <c r="AT43" s="931"/>
      <c r="AU43" s="931"/>
      <c r="AV43" s="931"/>
      <c r="AW43" s="931"/>
    </row>
    <row r="44" spans="1:49">
      <c r="A44" s="931"/>
      <c r="B44" s="931"/>
      <c r="C44" s="931"/>
      <c r="D44" s="931"/>
      <c r="E44" s="931"/>
      <c r="F44" s="931"/>
      <c r="G44" s="931"/>
      <c r="H44" s="931"/>
      <c r="I44" s="931"/>
      <c r="J44" s="931"/>
      <c r="K44" s="931"/>
      <c r="L44" s="931"/>
      <c r="M44" s="931"/>
      <c r="N44" s="931"/>
      <c r="O44" s="931"/>
      <c r="P44" s="931"/>
      <c r="Q44" s="931"/>
      <c r="R44" s="931"/>
      <c r="S44" s="931"/>
      <c r="T44" s="931"/>
      <c r="U44" s="931"/>
      <c r="V44" s="931"/>
      <c r="W44" s="931"/>
      <c r="X44" s="931"/>
      <c r="Y44" s="931"/>
      <c r="Z44" s="931"/>
      <c r="AA44" s="931"/>
      <c r="AB44" s="931"/>
      <c r="AC44" s="931"/>
      <c r="AD44" s="931"/>
      <c r="AE44" s="931"/>
      <c r="AF44" s="931"/>
      <c r="AG44" s="931"/>
      <c r="AH44" s="931"/>
      <c r="AI44" s="931"/>
      <c r="AJ44" s="931"/>
      <c r="AK44" s="931"/>
      <c r="AL44" s="931"/>
      <c r="AM44" s="931"/>
      <c r="AN44" s="931"/>
      <c r="AO44" s="931"/>
      <c r="AP44" s="931"/>
      <c r="AQ44" s="931"/>
      <c r="AR44" s="931"/>
      <c r="AS44" s="931"/>
      <c r="AT44" s="931"/>
      <c r="AU44" s="931"/>
      <c r="AV44" s="931"/>
      <c r="AW44" s="931"/>
    </row>
    <row r="45" spans="1:49">
      <c r="A45" s="931"/>
      <c r="B45" s="931"/>
      <c r="C45" s="931"/>
      <c r="D45" s="931"/>
      <c r="E45" s="931"/>
      <c r="F45" s="931"/>
      <c r="G45" s="931"/>
      <c r="H45" s="931"/>
      <c r="I45" s="931"/>
      <c r="J45" s="931"/>
      <c r="K45" s="931"/>
      <c r="L45" s="931"/>
      <c r="M45" s="931"/>
      <c r="N45" s="931"/>
      <c r="O45" s="931"/>
      <c r="P45" s="931"/>
      <c r="Q45" s="931"/>
      <c r="R45" s="931"/>
      <c r="S45" s="931"/>
      <c r="T45" s="931"/>
      <c r="U45" s="931"/>
      <c r="V45" s="931"/>
      <c r="W45" s="931"/>
      <c r="X45" s="931"/>
      <c r="Y45" s="931"/>
      <c r="Z45" s="931"/>
      <c r="AA45" s="931"/>
      <c r="AB45" s="931"/>
      <c r="AC45" s="931"/>
      <c r="AD45" s="931"/>
      <c r="AE45" s="931"/>
      <c r="AF45" s="931"/>
      <c r="AG45" s="931"/>
      <c r="AH45" s="931"/>
      <c r="AI45" s="931"/>
      <c r="AJ45" s="931"/>
      <c r="AK45" s="931"/>
      <c r="AL45" s="931"/>
      <c r="AM45" s="931"/>
      <c r="AN45" s="931"/>
      <c r="AO45" s="931"/>
      <c r="AP45" s="931"/>
      <c r="AQ45" s="931"/>
      <c r="AR45" s="931"/>
      <c r="AS45" s="931"/>
      <c r="AT45" s="931"/>
      <c r="AU45" s="931"/>
      <c r="AV45" s="931"/>
      <c r="AW45" s="931"/>
    </row>
    <row r="46" spans="1:49">
      <c r="A46" s="931"/>
      <c r="B46" s="931"/>
      <c r="C46" s="931"/>
      <c r="D46" s="931"/>
      <c r="E46" s="931"/>
      <c r="F46" s="931"/>
      <c r="G46" s="931"/>
      <c r="H46" s="931"/>
      <c r="I46" s="931"/>
      <c r="J46" s="931"/>
      <c r="K46" s="931"/>
      <c r="L46" s="931"/>
      <c r="M46" s="931"/>
      <c r="N46" s="931"/>
      <c r="O46" s="931"/>
      <c r="P46" s="931"/>
      <c r="Q46" s="931"/>
      <c r="R46" s="931"/>
      <c r="S46" s="931"/>
      <c r="T46" s="931"/>
      <c r="U46" s="931"/>
      <c r="V46" s="931"/>
      <c r="W46" s="931"/>
      <c r="X46" s="931"/>
      <c r="Y46" s="931"/>
      <c r="Z46" s="931"/>
      <c r="AA46" s="931"/>
      <c r="AB46" s="931"/>
      <c r="AC46" s="931"/>
      <c r="AD46" s="931"/>
      <c r="AE46" s="931"/>
      <c r="AF46" s="931"/>
      <c r="AG46" s="931"/>
      <c r="AH46" s="931"/>
      <c r="AI46" s="931"/>
      <c r="AJ46" s="931"/>
      <c r="AK46" s="931"/>
      <c r="AL46" s="931"/>
      <c r="AM46" s="931"/>
      <c r="AN46" s="931"/>
      <c r="AO46" s="931"/>
      <c r="AP46" s="931"/>
      <c r="AQ46" s="931"/>
      <c r="AR46" s="931"/>
      <c r="AS46" s="931"/>
      <c r="AT46" s="931"/>
      <c r="AU46" s="931"/>
      <c r="AV46" s="931"/>
      <c r="AW46" s="931"/>
    </row>
    <row r="47" spans="1:49">
      <c r="A47" s="931"/>
      <c r="B47" s="931"/>
      <c r="C47" s="931"/>
      <c r="D47" s="931"/>
      <c r="E47" s="931"/>
      <c r="F47" s="931"/>
      <c r="G47" s="931"/>
      <c r="H47" s="931"/>
      <c r="I47" s="931"/>
      <c r="J47" s="931"/>
      <c r="K47" s="931"/>
      <c r="L47" s="931"/>
      <c r="M47" s="931"/>
      <c r="N47" s="931"/>
      <c r="O47" s="931"/>
      <c r="P47" s="931"/>
      <c r="Q47" s="931"/>
      <c r="R47" s="931"/>
      <c r="S47" s="931"/>
      <c r="T47" s="931"/>
      <c r="U47" s="931"/>
      <c r="V47" s="931"/>
      <c r="W47" s="931"/>
      <c r="X47" s="931"/>
      <c r="Y47" s="931"/>
      <c r="Z47" s="931"/>
      <c r="AA47" s="931"/>
      <c r="AB47" s="931"/>
      <c r="AC47" s="931"/>
      <c r="AD47" s="931"/>
      <c r="AE47" s="931"/>
      <c r="AF47" s="931"/>
      <c r="AG47" s="931"/>
      <c r="AH47" s="931"/>
      <c r="AI47" s="931"/>
      <c r="AJ47" s="931"/>
      <c r="AK47" s="931"/>
      <c r="AL47" s="931"/>
      <c r="AM47" s="931"/>
      <c r="AN47" s="931"/>
      <c r="AO47" s="931"/>
      <c r="AP47" s="931"/>
      <c r="AQ47" s="931"/>
      <c r="AR47" s="931"/>
      <c r="AS47" s="931"/>
      <c r="AT47" s="931"/>
      <c r="AU47" s="931"/>
      <c r="AV47" s="931"/>
      <c r="AW47" s="931"/>
    </row>
    <row r="48" spans="1:49">
      <c r="A48" s="931"/>
      <c r="B48" s="931"/>
      <c r="C48" s="931"/>
      <c r="D48" s="931"/>
      <c r="E48" s="931"/>
      <c r="F48" s="931"/>
      <c r="G48" s="931"/>
      <c r="H48" s="931"/>
      <c r="I48" s="931"/>
      <c r="J48" s="931"/>
      <c r="K48" s="931"/>
      <c r="L48" s="931"/>
      <c r="M48" s="931"/>
      <c r="N48" s="931"/>
      <c r="O48" s="931"/>
      <c r="P48" s="931"/>
      <c r="Q48" s="931"/>
      <c r="R48" s="931"/>
      <c r="S48" s="931"/>
      <c r="T48" s="931"/>
      <c r="U48" s="931"/>
      <c r="V48" s="931"/>
      <c r="W48" s="931"/>
      <c r="X48" s="931"/>
      <c r="Y48" s="931"/>
      <c r="Z48" s="931"/>
      <c r="AA48" s="931"/>
      <c r="AB48" s="931"/>
      <c r="AC48" s="931"/>
      <c r="AD48" s="931"/>
      <c r="AE48" s="931"/>
      <c r="AF48" s="931"/>
      <c r="AG48" s="931"/>
      <c r="AH48" s="931"/>
      <c r="AI48" s="931"/>
      <c r="AJ48" s="931"/>
      <c r="AK48" s="931"/>
      <c r="AL48" s="931"/>
      <c r="AM48" s="931"/>
      <c r="AN48" s="931"/>
      <c r="AO48" s="931"/>
      <c r="AP48" s="931"/>
      <c r="AQ48" s="931"/>
      <c r="AR48" s="931"/>
      <c r="AS48" s="931"/>
      <c r="AT48" s="931"/>
      <c r="AU48" s="931"/>
      <c r="AV48" s="931"/>
      <c r="AW48" s="931"/>
    </row>
    <row r="49" spans="1:49">
      <c r="A49" s="931"/>
      <c r="B49" s="931"/>
      <c r="C49" s="931"/>
      <c r="D49" s="931"/>
      <c r="E49" s="931"/>
      <c r="F49" s="931"/>
      <c r="G49" s="931"/>
      <c r="H49" s="931"/>
      <c r="I49" s="931"/>
      <c r="J49" s="931"/>
      <c r="K49" s="931"/>
      <c r="L49" s="931"/>
      <c r="M49" s="931"/>
      <c r="N49" s="931"/>
      <c r="O49" s="931"/>
      <c r="P49" s="931"/>
      <c r="Q49" s="931"/>
      <c r="R49" s="931"/>
      <c r="S49" s="931"/>
      <c r="T49" s="931"/>
      <c r="U49" s="931"/>
      <c r="V49" s="931"/>
      <c r="W49" s="931"/>
      <c r="X49" s="931"/>
      <c r="Y49" s="931"/>
      <c r="Z49" s="931"/>
      <c r="AA49" s="931"/>
      <c r="AB49" s="931"/>
      <c r="AC49" s="931"/>
      <c r="AD49" s="931"/>
      <c r="AE49" s="931"/>
      <c r="AF49" s="931"/>
      <c r="AG49" s="931"/>
      <c r="AH49" s="931"/>
      <c r="AI49" s="931"/>
      <c r="AJ49" s="931"/>
      <c r="AK49" s="931"/>
      <c r="AL49" s="931"/>
      <c r="AM49" s="931"/>
      <c r="AN49" s="931"/>
      <c r="AO49" s="931"/>
      <c r="AP49" s="931"/>
      <c r="AQ49" s="931"/>
      <c r="AR49" s="931"/>
      <c r="AS49" s="931"/>
      <c r="AT49" s="931"/>
      <c r="AU49" s="931"/>
      <c r="AV49" s="931"/>
      <c r="AW49" s="931"/>
    </row>
    <row r="50" spans="1:49">
      <c r="A50" s="931"/>
      <c r="B50" s="931"/>
      <c r="C50" s="931"/>
      <c r="D50" s="931"/>
      <c r="E50" s="931"/>
      <c r="F50" s="931"/>
      <c r="G50" s="931"/>
      <c r="H50" s="931"/>
      <c r="I50" s="931"/>
      <c r="J50" s="931"/>
      <c r="K50" s="931"/>
      <c r="L50" s="931"/>
      <c r="M50" s="931"/>
      <c r="N50" s="931"/>
      <c r="O50" s="931"/>
      <c r="P50" s="931"/>
      <c r="Q50" s="931"/>
      <c r="R50" s="931"/>
      <c r="S50" s="931"/>
      <c r="T50" s="931"/>
      <c r="U50" s="931"/>
      <c r="V50" s="931"/>
      <c r="W50" s="931"/>
      <c r="X50" s="931"/>
      <c r="Y50" s="931"/>
      <c r="Z50" s="931"/>
      <c r="AA50" s="931"/>
      <c r="AB50" s="931"/>
      <c r="AC50" s="931"/>
      <c r="AD50" s="931"/>
      <c r="AE50" s="931"/>
      <c r="AF50" s="931"/>
      <c r="AG50" s="931"/>
      <c r="AH50" s="931"/>
      <c r="AI50" s="931"/>
      <c r="AJ50" s="931"/>
      <c r="AK50" s="931"/>
      <c r="AL50" s="931"/>
      <c r="AM50" s="931"/>
      <c r="AN50" s="931"/>
      <c r="AO50" s="931"/>
      <c r="AP50" s="931"/>
      <c r="AQ50" s="931"/>
      <c r="AR50" s="931"/>
      <c r="AS50" s="931"/>
      <c r="AT50" s="931"/>
      <c r="AU50" s="931"/>
      <c r="AV50" s="931"/>
      <c r="AW50" s="931"/>
    </row>
    <row r="51" spans="1:49">
      <c r="A51" s="931"/>
      <c r="B51" s="931"/>
      <c r="C51" s="931"/>
      <c r="D51" s="931"/>
      <c r="E51" s="931"/>
      <c r="F51" s="931"/>
      <c r="G51" s="931"/>
      <c r="H51" s="931"/>
      <c r="I51" s="931"/>
      <c r="J51" s="931"/>
      <c r="K51" s="931"/>
      <c r="L51" s="931"/>
      <c r="M51" s="931"/>
      <c r="N51" s="931"/>
      <c r="O51" s="931"/>
      <c r="P51" s="931"/>
      <c r="Q51" s="931"/>
      <c r="R51" s="931"/>
      <c r="S51" s="931"/>
      <c r="T51" s="931"/>
      <c r="U51" s="931"/>
      <c r="V51" s="931"/>
      <c r="W51" s="931"/>
      <c r="X51" s="931"/>
      <c r="Y51" s="931"/>
      <c r="Z51" s="931"/>
      <c r="AA51" s="931"/>
      <c r="AB51" s="931"/>
      <c r="AC51" s="931"/>
      <c r="AD51" s="931"/>
      <c r="AE51" s="931"/>
      <c r="AF51" s="931"/>
      <c r="AG51" s="931"/>
      <c r="AH51" s="931"/>
      <c r="AI51" s="931"/>
      <c r="AJ51" s="931"/>
      <c r="AK51" s="931"/>
      <c r="AL51" s="931"/>
      <c r="AM51" s="931"/>
      <c r="AN51" s="931"/>
      <c r="AO51" s="931"/>
      <c r="AP51" s="931"/>
      <c r="AQ51" s="931"/>
      <c r="AR51" s="931"/>
      <c r="AS51" s="931"/>
      <c r="AT51" s="931"/>
      <c r="AU51" s="931"/>
      <c r="AV51" s="931"/>
      <c r="AW51" s="931"/>
    </row>
    <row r="52" spans="1:49">
      <c r="A52" s="931"/>
      <c r="B52" s="931"/>
      <c r="C52" s="931"/>
      <c r="D52" s="931"/>
      <c r="E52" s="931"/>
      <c r="F52" s="931"/>
      <c r="G52" s="931"/>
      <c r="H52" s="931"/>
      <c r="I52" s="931"/>
      <c r="J52" s="931"/>
      <c r="K52" s="931"/>
      <c r="L52" s="931"/>
      <c r="M52" s="931"/>
      <c r="N52" s="931"/>
      <c r="O52" s="931"/>
      <c r="P52" s="931"/>
      <c r="Q52" s="931"/>
      <c r="R52" s="931"/>
      <c r="S52" s="931"/>
      <c r="T52" s="931"/>
      <c r="U52" s="931"/>
      <c r="V52" s="931"/>
      <c r="W52" s="931"/>
      <c r="X52" s="931"/>
      <c r="Y52" s="931"/>
      <c r="Z52" s="931"/>
      <c r="AA52" s="931"/>
      <c r="AB52" s="931"/>
      <c r="AC52" s="931"/>
      <c r="AD52" s="931"/>
      <c r="AE52" s="931"/>
      <c r="AF52" s="931"/>
      <c r="AG52" s="931"/>
      <c r="AH52" s="931"/>
      <c r="AI52" s="931"/>
      <c r="AJ52" s="931"/>
      <c r="AK52" s="931"/>
      <c r="AL52" s="931"/>
      <c r="AM52" s="931"/>
      <c r="AN52" s="931"/>
      <c r="AO52" s="931"/>
      <c r="AP52" s="931"/>
      <c r="AQ52" s="931"/>
      <c r="AR52" s="931"/>
      <c r="AS52" s="931"/>
      <c r="AT52" s="931"/>
      <c r="AU52" s="931"/>
      <c r="AV52" s="931"/>
      <c r="AW52" s="931"/>
    </row>
    <row r="53" spans="1:49">
      <c r="A53" s="931"/>
      <c r="B53" s="931"/>
      <c r="C53" s="931"/>
      <c r="D53" s="931"/>
      <c r="E53" s="931"/>
      <c r="F53" s="931"/>
      <c r="G53" s="931"/>
      <c r="H53" s="931"/>
      <c r="I53" s="931"/>
      <c r="J53" s="931"/>
      <c r="K53" s="931"/>
      <c r="L53" s="931"/>
      <c r="M53" s="931"/>
      <c r="N53" s="931"/>
      <c r="O53" s="931"/>
      <c r="P53" s="931"/>
      <c r="Q53" s="931"/>
      <c r="R53" s="931"/>
      <c r="S53" s="931"/>
      <c r="T53" s="931"/>
      <c r="U53" s="931"/>
      <c r="V53" s="931"/>
      <c r="W53" s="931"/>
      <c r="X53" s="931"/>
      <c r="Y53" s="931"/>
      <c r="Z53" s="931"/>
      <c r="AA53" s="931"/>
      <c r="AB53" s="931"/>
      <c r="AC53" s="931"/>
      <c r="AD53" s="931"/>
      <c r="AE53" s="931"/>
      <c r="AF53" s="931"/>
      <c r="AG53" s="931"/>
      <c r="AH53" s="931"/>
      <c r="AI53" s="931"/>
      <c r="AJ53" s="931"/>
      <c r="AK53" s="931"/>
      <c r="AL53" s="931"/>
      <c r="AM53" s="931"/>
      <c r="AN53" s="931"/>
      <c r="AO53" s="931"/>
      <c r="AP53" s="931"/>
      <c r="AQ53" s="931"/>
      <c r="AR53" s="931"/>
      <c r="AS53" s="931"/>
      <c r="AT53" s="931"/>
      <c r="AU53" s="931"/>
      <c r="AV53" s="931"/>
      <c r="AW53" s="931"/>
    </row>
    <row r="54" spans="1:49">
      <c r="A54" s="931"/>
      <c r="B54" s="931"/>
      <c r="C54" s="931"/>
      <c r="D54" s="931"/>
      <c r="E54" s="931"/>
      <c r="F54" s="931"/>
      <c r="G54" s="931"/>
      <c r="H54" s="931"/>
      <c r="I54" s="931"/>
      <c r="J54" s="931"/>
      <c r="K54" s="931"/>
      <c r="L54" s="931"/>
      <c r="M54" s="931"/>
      <c r="N54" s="931"/>
      <c r="O54" s="931"/>
      <c r="P54" s="931"/>
      <c r="Q54" s="931"/>
      <c r="R54" s="931"/>
      <c r="S54" s="931"/>
      <c r="T54" s="931"/>
      <c r="U54" s="931"/>
      <c r="V54" s="931"/>
      <c r="W54" s="931"/>
      <c r="X54" s="931"/>
      <c r="Y54" s="931"/>
      <c r="Z54" s="931"/>
      <c r="AA54" s="931"/>
      <c r="AB54" s="931"/>
      <c r="AC54" s="931"/>
      <c r="AD54" s="931"/>
      <c r="AE54" s="931"/>
      <c r="AF54" s="931"/>
      <c r="AG54" s="931"/>
      <c r="AH54" s="931"/>
      <c r="AI54" s="931"/>
      <c r="AJ54" s="931"/>
      <c r="AK54" s="931"/>
      <c r="AL54" s="931"/>
      <c r="AM54" s="931"/>
      <c r="AN54" s="931"/>
      <c r="AO54" s="931"/>
      <c r="AP54" s="931"/>
      <c r="AQ54" s="931"/>
      <c r="AR54" s="931"/>
      <c r="AS54" s="931"/>
      <c r="AT54" s="931"/>
      <c r="AU54" s="931"/>
      <c r="AV54" s="931"/>
      <c r="AW54" s="931"/>
    </row>
    <row r="55" spans="1:49">
      <c r="A55" s="931"/>
      <c r="B55" s="931"/>
      <c r="C55" s="931"/>
      <c r="D55" s="931"/>
      <c r="E55" s="931"/>
      <c r="F55" s="931"/>
      <c r="G55" s="931"/>
      <c r="H55" s="931"/>
      <c r="I55" s="931"/>
      <c r="J55" s="931"/>
      <c r="K55" s="931"/>
      <c r="L55" s="931"/>
      <c r="M55" s="931"/>
      <c r="N55" s="931"/>
      <c r="O55" s="931"/>
      <c r="P55" s="931"/>
      <c r="Q55" s="931"/>
      <c r="R55" s="931"/>
      <c r="S55" s="931"/>
      <c r="T55" s="931"/>
      <c r="U55" s="931"/>
      <c r="V55" s="931"/>
      <c r="W55" s="931"/>
      <c r="X55" s="931"/>
      <c r="Y55" s="931"/>
      <c r="Z55" s="931"/>
      <c r="AA55" s="931"/>
      <c r="AB55" s="931"/>
      <c r="AC55" s="931"/>
      <c r="AD55" s="931"/>
      <c r="AE55" s="931"/>
      <c r="AF55" s="931"/>
      <c r="AG55" s="931"/>
      <c r="AH55" s="931"/>
      <c r="AI55" s="931"/>
      <c r="AJ55" s="931"/>
      <c r="AK55" s="931"/>
      <c r="AL55" s="931"/>
      <c r="AM55" s="931"/>
      <c r="AN55" s="931"/>
      <c r="AO55" s="931"/>
      <c r="AP55" s="931"/>
      <c r="AQ55" s="931"/>
      <c r="AR55" s="931"/>
      <c r="AS55" s="931"/>
      <c r="AT55" s="931"/>
      <c r="AU55" s="931"/>
      <c r="AV55" s="931"/>
      <c r="AW55" s="931"/>
    </row>
    <row r="56" spans="1:49">
      <c r="A56" s="931"/>
      <c r="B56" s="931"/>
      <c r="C56" s="931"/>
      <c r="D56" s="931"/>
      <c r="E56" s="931"/>
      <c r="F56" s="931"/>
      <c r="G56" s="931"/>
      <c r="H56" s="931"/>
      <c r="I56" s="931"/>
      <c r="J56" s="931"/>
      <c r="K56" s="931"/>
      <c r="L56" s="931"/>
      <c r="M56" s="931"/>
      <c r="N56" s="931"/>
      <c r="O56" s="931"/>
      <c r="P56" s="931"/>
      <c r="Q56" s="931"/>
      <c r="R56" s="931"/>
      <c r="S56" s="931"/>
      <c r="T56" s="931"/>
      <c r="U56" s="931"/>
      <c r="V56" s="931"/>
      <c r="W56" s="931"/>
      <c r="X56" s="931"/>
      <c r="Y56" s="931"/>
      <c r="Z56" s="931"/>
      <c r="AA56" s="931"/>
      <c r="AB56" s="931"/>
      <c r="AC56" s="931"/>
      <c r="AD56" s="931"/>
      <c r="AE56" s="931"/>
      <c r="AF56" s="931"/>
      <c r="AG56" s="931"/>
      <c r="AH56" s="931"/>
      <c r="AI56" s="931"/>
      <c r="AJ56" s="931"/>
      <c r="AK56" s="931"/>
      <c r="AL56" s="931"/>
      <c r="AM56" s="931"/>
      <c r="AN56" s="931"/>
      <c r="AO56" s="931"/>
      <c r="AP56" s="931"/>
      <c r="AQ56" s="931"/>
      <c r="AR56" s="931"/>
      <c r="AS56" s="931"/>
      <c r="AT56" s="931"/>
      <c r="AU56" s="931"/>
      <c r="AV56" s="931"/>
      <c r="AW56" s="931"/>
    </row>
    <row r="57" spans="1:49">
      <c r="A57" s="931"/>
      <c r="B57" s="931"/>
      <c r="C57" s="931"/>
      <c r="D57" s="931"/>
      <c r="E57" s="931"/>
      <c r="F57" s="931"/>
      <c r="G57" s="931"/>
      <c r="H57" s="931"/>
      <c r="I57" s="931"/>
      <c r="J57" s="931"/>
      <c r="K57" s="931"/>
      <c r="L57" s="931"/>
      <c r="M57" s="931"/>
      <c r="N57" s="931"/>
      <c r="O57" s="931"/>
      <c r="P57" s="931"/>
      <c r="Q57" s="931"/>
      <c r="R57" s="931"/>
      <c r="S57" s="931"/>
      <c r="T57" s="931"/>
      <c r="U57" s="931"/>
      <c r="V57" s="931"/>
      <c r="W57" s="931"/>
      <c r="X57" s="931"/>
      <c r="Y57" s="931"/>
      <c r="Z57" s="931"/>
      <c r="AA57" s="931"/>
      <c r="AB57" s="931"/>
      <c r="AC57" s="931"/>
      <c r="AD57" s="931"/>
      <c r="AE57" s="931"/>
      <c r="AF57" s="931"/>
      <c r="AG57" s="931"/>
      <c r="AH57" s="931"/>
      <c r="AI57" s="931"/>
      <c r="AJ57" s="931"/>
      <c r="AK57" s="931"/>
      <c r="AL57" s="931"/>
      <c r="AM57" s="931"/>
      <c r="AN57" s="931"/>
      <c r="AO57" s="931"/>
      <c r="AP57" s="931"/>
      <c r="AQ57" s="931"/>
      <c r="AR57" s="931"/>
      <c r="AS57" s="931"/>
      <c r="AT57" s="931"/>
      <c r="AU57" s="931"/>
      <c r="AV57" s="931"/>
      <c r="AW57" s="931"/>
    </row>
    <row r="58" spans="1:49">
      <c r="A58" s="931"/>
      <c r="B58" s="931"/>
      <c r="C58" s="931"/>
      <c r="D58" s="931"/>
      <c r="E58" s="931"/>
      <c r="F58" s="931"/>
      <c r="G58" s="931"/>
      <c r="H58" s="931"/>
      <c r="I58" s="931"/>
      <c r="J58" s="931"/>
      <c r="K58" s="931"/>
      <c r="L58" s="931"/>
      <c r="M58" s="931"/>
      <c r="N58" s="931"/>
      <c r="O58" s="931"/>
      <c r="P58" s="931"/>
      <c r="Q58" s="931"/>
      <c r="R58" s="931"/>
      <c r="S58" s="931"/>
      <c r="T58" s="931"/>
      <c r="U58" s="931"/>
      <c r="V58" s="931"/>
      <c r="W58" s="931"/>
      <c r="X58" s="931"/>
      <c r="Y58" s="931"/>
      <c r="Z58" s="931"/>
      <c r="AA58" s="931"/>
      <c r="AB58" s="931"/>
      <c r="AC58" s="931"/>
      <c r="AD58" s="931"/>
      <c r="AE58" s="931"/>
      <c r="AF58" s="931"/>
      <c r="AG58" s="931"/>
      <c r="AH58" s="931"/>
      <c r="AI58" s="931"/>
      <c r="AJ58" s="931"/>
      <c r="AK58" s="931"/>
      <c r="AL58" s="931"/>
      <c r="AM58" s="931"/>
      <c r="AN58" s="931"/>
      <c r="AO58" s="931"/>
      <c r="AP58" s="931"/>
      <c r="AQ58" s="931"/>
      <c r="AR58" s="931"/>
      <c r="AS58" s="931"/>
      <c r="AT58" s="931"/>
      <c r="AU58" s="931"/>
      <c r="AV58" s="931"/>
      <c r="AW58" s="931"/>
    </row>
    <row r="59" spans="1:49">
      <c r="A59" s="931"/>
      <c r="B59" s="931"/>
      <c r="C59" s="931"/>
      <c r="D59" s="931"/>
      <c r="E59" s="931"/>
      <c r="F59" s="931"/>
      <c r="G59" s="931"/>
      <c r="H59" s="931"/>
      <c r="I59" s="931"/>
      <c r="J59" s="931"/>
      <c r="K59" s="931"/>
      <c r="L59" s="931"/>
      <c r="M59" s="931"/>
      <c r="N59" s="931"/>
      <c r="O59" s="931"/>
      <c r="P59" s="931"/>
      <c r="Q59" s="931"/>
      <c r="R59" s="931"/>
      <c r="S59" s="931"/>
      <c r="T59" s="931"/>
      <c r="U59" s="931"/>
      <c r="V59" s="931"/>
      <c r="W59" s="931"/>
      <c r="X59" s="931"/>
      <c r="Y59" s="931"/>
      <c r="Z59" s="931"/>
      <c r="AA59" s="931"/>
      <c r="AB59" s="931"/>
      <c r="AC59" s="931"/>
      <c r="AD59" s="931"/>
      <c r="AE59" s="931"/>
      <c r="AF59" s="931"/>
      <c r="AG59" s="931"/>
      <c r="AH59" s="931"/>
      <c r="AI59" s="931"/>
      <c r="AJ59" s="931"/>
      <c r="AK59" s="931"/>
      <c r="AL59" s="931"/>
      <c r="AM59" s="931"/>
      <c r="AN59" s="931"/>
      <c r="AO59" s="931"/>
      <c r="AP59" s="931"/>
      <c r="AQ59" s="931"/>
      <c r="AR59" s="931"/>
      <c r="AS59" s="931"/>
      <c r="AT59" s="931"/>
      <c r="AU59" s="931"/>
      <c r="AV59" s="931"/>
      <c r="AW59" s="931"/>
    </row>
    <row r="60" spans="1:49">
      <c r="A60" s="931"/>
      <c r="B60" s="931"/>
      <c r="C60" s="931"/>
      <c r="D60" s="931"/>
      <c r="E60" s="931"/>
      <c r="F60" s="931"/>
      <c r="G60" s="931"/>
      <c r="H60" s="931"/>
      <c r="I60" s="931"/>
      <c r="J60" s="931"/>
      <c r="K60" s="931"/>
      <c r="L60" s="931"/>
      <c r="M60" s="931"/>
      <c r="N60" s="931"/>
      <c r="O60" s="931"/>
      <c r="P60" s="931"/>
      <c r="Q60" s="931"/>
      <c r="R60" s="931"/>
      <c r="S60" s="931"/>
      <c r="T60" s="931"/>
      <c r="U60" s="931"/>
      <c r="V60" s="931"/>
      <c r="W60" s="931"/>
      <c r="X60" s="931"/>
      <c r="Y60" s="931"/>
      <c r="Z60" s="931"/>
      <c r="AA60" s="931"/>
      <c r="AB60" s="931"/>
      <c r="AC60" s="931"/>
      <c r="AD60" s="931"/>
      <c r="AE60" s="931"/>
      <c r="AF60" s="931"/>
      <c r="AG60" s="931"/>
      <c r="AH60" s="931"/>
      <c r="AI60" s="931"/>
      <c r="AJ60" s="931"/>
      <c r="AK60" s="931"/>
      <c r="AL60" s="931"/>
      <c r="AM60" s="931"/>
      <c r="AN60" s="931"/>
      <c r="AO60" s="931"/>
      <c r="AP60" s="931"/>
      <c r="AQ60" s="931"/>
      <c r="AR60" s="931"/>
      <c r="AS60" s="931"/>
      <c r="AT60" s="931"/>
      <c r="AU60" s="931"/>
      <c r="AV60" s="931"/>
      <c r="AW60" s="931"/>
    </row>
    <row r="61" spans="1:49">
      <c r="A61" s="931"/>
      <c r="B61" s="931"/>
      <c r="C61" s="931"/>
      <c r="D61" s="931"/>
      <c r="E61" s="931"/>
      <c r="F61" s="931"/>
      <c r="G61" s="931"/>
      <c r="H61" s="931"/>
      <c r="I61" s="931"/>
      <c r="J61" s="931"/>
      <c r="K61" s="931"/>
      <c r="L61" s="931"/>
      <c r="M61" s="931"/>
      <c r="N61" s="931"/>
      <c r="O61" s="931"/>
      <c r="P61" s="931"/>
      <c r="Q61" s="931"/>
      <c r="R61" s="931"/>
      <c r="S61" s="931"/>
      <c r="T61" s="931"/>
      <c r="U61" s="931"/>
      <c r="V61" s="931"/>
      <c r="W61" s="931"/>
      <c r="X61" s="931"/>
      <c r="Y61" s="931"/>
      <c r="Z61" s="931"/>
      <c r="AA61" s="931"/>
      <c r="AB61" s="931"/>
      <c r="AC61" s="931"/>
      <c r="AD61" s="931"/>
      <c r="AE61" s="931"/>
      <c r="AF61" s="931"/>
      <c r="AG61" s="931"/>
      <c r="AH61" s="931"/>
      <c r="AI61" s="931"/>
      <c r="AJ61" s="931"/>
      <c r="AK61" s="931"/>
      <c r="AL61" s="931"/>
      <c r="AM61" s="931"/>
      <c r="AN61" s="931"/>
      <c r="AO61" s="931"/>
      <c r="AP61" s="931"/>
      <c r="AQ61" s="931"/>
      <c r="AR61" s="931"/>
      <c r="AS61" s="931"/>
      <c r="AT61" s="931"/>
      <c r="AU61" s="931"/>
      <c r="AV61" s="931"/>
      <c r="AW61" s="931"/>
    </row>
    <row r="62" spans="1:49">
      <c r="A62" s="931"/>
      <c r="B62" s="931"/>
      <c r="C62" s="931"/>
      <c r="D62" s="931"/>
      <c r="E62" s="931"/>
      <c r="F62" s="931"/>
      <c r="G62" s="931"/>
      <c r="H62" s="931"/>
      <c r="I62" s="931"/>
      <c r="J62" s="931"/>
      <c r="K62" s="931"/>
      <c r="L62" s="931"/>
      <c r="M62" s="931"/>
      <c r="N62" s="931"/>
      <c r="O62" s="931"/>
      <c r="P62" s="931"/>
      <c r="Q62" s="931"/>
      <c r="R62" s="931"/>
      <c r="S62" s="931"/>
      <c r="T62" s="931"/>
      <c r="U62" s="931"/>
      <c r="V62" s="931"/>
      <c r="W62" s="931"/>
      <c r="X62" s="931"/>
      <c r="Y62" s="931"/>
      <c r="Z62" s="931"/>
      <c r="AA62" s="931"/>
      <c r="AB62" s="931"/>
      <c r="AC62" s="931"/>
      <c r="AD62" s="931"/>
      <c r="AE62" s="931"/>
      <c r="AF62" s="931"/>
      <c r="AG62" s="931"/>
      <c r="AH62" s="931"/>
      <c r="AI62" s="931"/>
      <c r="AJ62" s="931"/>
      <c r="AK62" s="931"/>
      <c r="AL62" s="931"/>
      <c r="AM62" s="931"/>
      <c r="AN62" s="931"/>
      <c r="AO62" s="931"/>
      <c r="AP62" s="931"/>
      <c r="AQ62" s="931"/>
      <c r="AR62" s="931"/>
      <c r="AS62" s="931"/>
      <c r="AT62" s="931"/>
      <c r="AU62" s="931"/>
      <c r="AV62" s="931"/>
      <c r="AW62" s="931"/>
    </row>
    <row r="63" spans="1:49">
      <c r="A63" s="931"/>
      <c r="B63" s="931"/>
      <c r="C63" s="931"/>
      <c r="D63" s="931"/>
      <c r="E63" s="931"/>
      <c r="F63" s="931"/>
      <c r="G63" s="931"/>
      <c r="H63" s="931"/>
      <c r="I63" s="931"/>
      <c r="J63" s="931"/>
      <c r="K63" s="931"/>
      <c r="L63" s="931"/>
      <c r="M63" s="931"/>
      <c r="N63" s="931"/>
      <c r="O63" s="931"/>
      <c r="P63" s="931"/>
      <c r="Q63" s="931"/>
      <c r="R63" s="931"/>
      <c r="S63" s="931"/>
      <c r="T63" s="931"/>
      <c r="U63" s="931"/>
      <c r="V63" s="931"/>
      <c r="W63" s="931"/>
      <c r="X63" s="931"/>
      <c r="Y63" s="931"/>
      <c r="Z63" s="931"/>
      <c r="AA63" s="931"/>
      <c r="AB63" s="931"/>
      <c r="AC63" s="931"/>
      <c r="AD63" s="931"/>
      <c r="AE63" s="931"/>
      <c r="AF63" s="931"/>
      <c r="AG63" s="931"/>
      <c r="AH63" s="931"/>
      <c r="AI63" s="931"/>
      <c r="AJ63" s="931"/>
      <c r="AK63" s="931"/>
      <c r="AL63" s="931"/>
      <c r="AM63" s="931"/>
      <c r="AN63" s="931"/>
      <c r="AO63" s="931"/>
      <c r="AP63" s="931"/>
      <c r="AQ63" s="931"/>
      <c r="AR63" s="931"/>
      <c r="AS63" s="931"/>
      <c r="AT63" s="931"/>
      <c r="AU63" s="931"/>
      <c r="AV63" s="931"/>
      <c r="AW63" s="931"/>
    </row>
    <row r="64" spans="1:49">
      <c r="A64" s="931"/>
      <c r="B64" s="931"/>
      <c r="C64" s="931"/>
      <c r="D64" s="931"/>
      <c r="E64" s="931"/>
      <c r="F64" s="931"/>
      <c r="G64" s="931"/>
      <c r="H64" s="931"/>
      <c r="I64" s="931"/>
      <c r="J64" s="931"/>
      <c r="K64" s="931"/>
      <c r="L64" s="931"/>
      <c r="M64" s="931"/>
      <c r="N64" s="931"/>
      <c r="O64" s="931"/>
      <c r="P64" s="931"/>
      <c r="Q64" s="931"/>
      <c r="R64" s="931"/>
      <c r="S64" s="931"/>
      <c r="T64" s="931"/>
      <c r="U64" s="931"/>
      <c r="V64" s="931"/>
      <c r="W64" s="931"/>
      <c r="X64" s="931"/>
      <c r="Y64" s="931"/>
      <c r="Z64" s="931"/>
      <c r="AA64" s="931"/>
      <c r="AB64" s="931"/>
      <c r="AC64" s="931"/>
      <c r="AD64" s="931"/>
      <c r="AE64" s="931"/>
      <c r="AF64" s="931"/>
      <c r="AG64" s="931"/>
      <c r="AH64" s="931"/>
      <c r="AI64" s="931"/>
      <c r="AJ64" s="931"/>
      <c r="AK64" s="931"/>
      <c r="AL64" s="931"/>
      <c r="AM64" s="931"/>
      <c r="AN64" s="931"/>
      <c r="AO64" s="931"/>
      <c r="AP64" s="931"/>
      <c r="AQ64" s="931"/>
      <c r="AR64" s="931"/>
      <c r="AS64" s="931"/>
      <c r="AT64" s="931"/>
      <c r="AU64" s="931"/>
      <c r="AV64" s="931"/>
      <c r="AW64" s="931"/>
    </row>
    <row r="65" spans="1:49">
      <c r="A65" s="931"/>
      <c r="B65" s="931"/>
      <c r="C65" s="931"/>
      <c r="D65" s="931"/>
      <c r="E65" s="931"/>
      <c r="F65" s="931"/>
      <c r="G65" s="931"/>
      <c r="H65" s="931"/>
      <c r="I65" s="931"/>
      <c r="J65" s="931"/>
      <c r="K65" s="931"/>
      <c r="L65" s="931"/>
      <c r="M65" s="931"/>
      <c r="N65" s="931"/>
      <c r="O65" s="931"/>
      <c r="P65" s="931"/>
      <c r="Q65" s="931"/>
      <c r="R65" s="931"/>
      <c r="S65" s="931"/>
      <c r="T65" s="931"/>
      <c r="U65" s="931"/>
      <c r="V65" s="931"/>
      <c r="W65" s="931"/>
      <c r="X65" s="931"/>
      <c r="Y65" s="931"/>
      <c r="Z65" s="931"/>
      <c r="AA65" s="931"/>
      <c r="AB65" s="931"/>
      <c r="AC65" s="931"/>
      <c r="AD65" s="931"/>
      <c r="AE65" s="931"/>
      <c r="AF65" s="931"/>
      <c r="AG65" s="931"/>
      <c r="AH65" s="931"/>
      <c r="AI65" s="931"/>
      <c r="AJ65" s="931"/>
      <c r="AK65" s="931"/>
      <c r="AL65" s="931"/>
      <c r="AM65" s="931"/>
      <c r="AN65" s="931"/>
      <c r="AO65" s="931"/>
      <c r="AP65" s="931"/>
      <c r="AQ65" s="931"/>
      <c r="AR65" s="931"/>
      <c r="AS65" s="931"/>
      <c r="AT65" s="931"/>
      <c r="AU65" s="931"/>
      <c r="AV65" s="931"/>
      <c r="AW65" s="931"/>
    </row>
    <row r="66" spans="1:49">
      <c r="A66" s="931"/>
      <c r="B66" s="931"/>
      <c r="C66" s="931"/>
      <c r="D66" s="931"/>
      <c r="E66" s="931"/>
      <c r="F66" s="931"/>
      <c r="G66" s="931"/>
      <c r="H66" s="931"/>
      <c r="I66" s="931"/>
      <c r="J66" s="931"/>
      <c r="K66" s="931"/>
      <c r="L66" s="931"/>
      <c r="M66" s="931"/>
      <c r="N66" s="931"/>
      <c r="O66" s="931"/>
      <c r="P66" s="931"/>
      <c r="Q66" s="931"/>
      <c r="R66" s="931"/>
      <c r="S66" s="931"/>
      <c r="T66" s="931"/>
      <c r="U66" s="931"/>
      <c r="V66" s="931"/>
      <c r="W66" s="931"/>
      <c r="X66" s="931"/>
      <c r="Y66" s="931"/>
      <c r="Z66" s="931"/>
      <c r="AA66" s="931"/>
      <c r="AB66" s="931"/>
      <c r="AC66" s="931"/>
      <c r="AD66" s="931"/>
      <c r="AE66" s="931"/>
      <c r="AF66" s="931"/>
      <c r="AG66" s="931"/>
      <c r="AH66" s="931"/>
      <c r="AI66" s="931"/>
      <c r="AJ66" s="931"/>
      <c r="AK66" s="931"/>
      <c r="AL66" s="931"/>
      <c r="AM66" s="931"/>
      <c r="AN66" s="931"/>
      <c r="AO66" s="931"/>
      <c r="AP66" s="931"/>
      <c r="AQ66" s="931"/>
      <c r="AR66" s="931"/>
      <c r="AS66" s="931"/>
      <c r="AT66" s="931"/>
      <c r="AU66" s="931"/>
      <c r="AV66" s="931"/>
      <c r="AW66" s="931"/>
    </row>
    <row r="67" spans="1:49">
      <c r="A67" s="931"/>
      <c r="B67" s="931"/>
      <c r="C67" s="931"/>
      <c r="D67" s="931"/>
      <c r="E67" s="931"/>
      <c r="F67" s="931"/>
      <c r="G67" s="931"/>
      <c r="H67" s="931"/>
      <c r="I67" s="931"/>
      <c r="J67" s="931"/>
      <c r="K67" s="931"/>
      <c r="L67" s="931"/>
      <c r="M67" s="931"/>
      <c r="N67" s="931"/>
      <c r="O67" s="931"/>
      <c r="P67" s="931"/>
      <c r="Q67" s="931"/>
      <c r="R67" s="931"/>
      <c r="S67" s="931"/>
      <c r="T67" s="931"/>
      <c r="U67" s="931"/>
      <c r="V67" s="931"/>
      <c r="W67" s="931"/>
      <c r="X67" s="931"/>
      <c r="Y67" s="931"/>
      <c r="Z67" s="931"/>
      <c r="AA67" s="931"/>
      <c r="AB67" s="931"/>
      <c r="AC67" s="931"/>
      <c r="AD67" s="931"/>
      <c r="AE67" s="931"/>
      <c r="AF67" s="931"/>
      <c r="AG67" s="931"/>
      <c r="AH67" s="931"/>
      <c r="AI67" s="931"/>
      <c r="AJ67" s="931"/>
      <c r="AK67" s="931"/>
      <c r="AL67" s="931"/>
      <c r="AM67" s="931"/>
      <c r="AN67" s="931"/>
      <c r="AO67" s="931"/>
      <c r="AP67" s="931"/>
      <c r="AQ67" s="931"/>
      <c r="AR67" s="931"/>
      <c r="AS67" s="931"/>
      <c r="AT67" s="931"/>
      <c r="AU67" s="931"/>
      <c r="AV67" s="931"/>
      <c r="AW67" s="931"/>
    </row>
    <row r="68" spans="1:49">
      <c r="A68" s="931"/>
      <c r="B68" s="931"/>
      <c r="C68" s="931"/>
      <c r="D68" s="931"/>
      <c r="E68" s="931"/>
      <c r="F68" s="931"/>
      <c r="G68" s="931"/>
      <c r="H68" s="931"/>
      <c r="I68" s="931"/>
      <c r="J68" s="931"/>
      <c r="K68" s="931"/>
      <c r="L68" s="931"/>
      <c r="M68" s="931"/>
      <c r="N68" s="931"/>
      <c r="O68" s="931"/>
      <c r="P68" s="931"/>
      <c r="Q68" s="931"/>
      <c r="R68" s="931"/>
      <c r="S68" s="931"/>
      <c r="T68" s="931"/>
      <c r="U68" s="931"/>
      <c r="V68" s="931"/>
      <c r="W68" s="931"/>
      <c r="X68" s="931"/>
      <c r="Y68" s="931"/>
      <c r="Z68" s="931"/>
      <c r="AA68" s="931"/>
      <c r="AB68" s="931"/>
      <c r="AC68" s="931"/>
      <c r="AD68" s="931"/>
      <c r="AE68" s="931"/>
      <c r="AF68" s="931"/>
      <c r="AG68" s="931"/>
      <c r="AH68" s="931"/>
      <c r="AI68" s="931"/>
      <c r="AJ68" s="931"/>
      <c r="AK68" s="931"/>
      <c r="AL68" s="931"/>
      <c r="AM68" s="931"/>
      <c r="AN68" s="931"/>
      <c r="AO68" s="931"/>
      <c r="AP68" s="931"/>
      <c r="AQ68" s="931"/>
      <c r="AR68" s="931"/>
      <c r="AS68" s="931"/>
      <c r="AT68" s="931"/>
      <c r="AU68" s="931"/>
      <c r="AV68" s="931"/>
      <c r="AW68" s="931"/>
    </row>
    <row r="69" spans="1:49">
      <c r="A69" s="931"/>
      <c r="B69" s="931"/>
      <c r="C69" s="931"/>
      <c r="D69" s="931"/>
      <c r="E69" s="931"/>
      <c r="F69" s="931"/>
      <c r="G69" s="931"/>
      <c r="H69" s="931"/>
      <c r="I69" s="931"/>
      <c r="J69" s="931"/>
      <c r="K69" s="931"/>
      <c r="L69" s="931"/>
      <c r="M69" s="931"/>
      <c r="N69" s="931"/>
      <c r="O69" s="931"/>
      <c r="P69" s="931"/>
      <c r="Q69" s="931"/>
      <c r="R69" s="931"/>
      <c r="S69" s="931"/>
      <c r="T69" s="931"/>
      <c r="U69" s="931"/>
      <c r="V69" s="931"/>
      <c r="W69" s="931"/>
      <c r="X69" s="931"/>
      <c r="Y69" s="931"/>
      <c r="Z69" s="931"/>
      <c r="AA69" s="931"/>
      <c r="AB69" s="931"/>
      <c r="AC69" s="931"/>
      <c r="AD69" s="931"/>
      <c r="AE69" s="931"/>
      <c r="AF69" s="931"/>
      <c r="AG69" s="931"/>
      <c r="AH69" s="931"/>
      <c r="AI69" s="931"/>
      <c r="AJ69" s="931"/>
      <c r="AK69" s="931"/>
      <c r="AL69" s="931"/>
      <c r="AM69" s="931"/>
      <c r="AN69" s="931"/>
      <c r="AO69" s="931"/>
      <c r="AP69" s="931"/>
      <c r="AQ69" s="931"/>
      <c r="AR69" s="931"/>
      <c r="AS69" s="931"/>
      <c r="AT69" s="931"/>
      <c r="AU69" s="931"/>
      <c r="AV69" s="931"/>
      <c r="AW69" s="931"/>
    </row>
    <row r="70" spans="1:49">
      <c r="A70" s="931"/>
      <c r="B70" s="931"/>
      <c r="C70" s="931"/>
      <c r="D70" s="931"/>
      <c r="E70" s="931"/>
      <c r="F70" s="931"/>
      <c r="G70" s="931"/>
      <c r="H70" s="931"/>
      <c r="I70" s="931"/>
      <c r="J70" s="931"/>
      <c r="K70" s="931"/>
      <c r="L70" s="931"/>
      <c r="M70" s="931"/>
      <c r="N70" s="931"/>
      <c r="O70" s="931"/>
      <c r="P70" s="931"/>
      <c r="Q70" s="931"/>
      <c r="R70" s="931"/>
      <c r="S70" s="931"/>
      <c r="T70" s="931"/>
      <c r="U70" s="931"/>
      <c r="V70" s="931"/>
      <c r="W70" s="931"/>
      <c r="X70" s="931"/>
      <c r="Y70" s="931"/>
      <c r="Z70" s="931"/>
      <c r="AA70" s="931"/>
      <c r="AB70" s="931"/>
      <c r="AC70" s="931"/>
      <c r="AD70" s="931"/>
      <c r="AE70" s="931"/>
      <c r="AF70" s="931"/>
      <c r="AG70" s="931"/>
      <c r="AH70" s="931"/>
      <c r="AI70" s="931"/>
      <c r="AJ70" s="931"/>
      <c r="AK70" s="931"/>
      <c r="AL70" s="931"/>
      <c r="AM70" s="931"/>
      <c r="AN70" s="931"/>
      <c r="AO70" s="931"/>
      <c r="AP70" s="931"/>
      <c r="AQ70" s="931"/>
      <c r="AR70" s="931"/>
      <c r="AS70" s="931"/>
      <c r="AT70" s="931"/>
      <c r="AU70" s="931"/>
      <c r="AV70" s="931"/>
      <c r="AW70" s="931"/>
    </row>
    <row r="71" spans="1:49">
      <c r="A71" s="931"/>
      <c r="B71" s="931"/>
      <c r="C71" s="931"/>
      <c r="D71" s="931"/>
      <c r="E71" s="931"/>
      <c r="F71" s="931"/>
      <c r="G71" s="931"/>
      <c r="H71" s="931"/>
      <c r="I71" s="931"/>
      <c r="J71" s="931"/>
      <c r="K71" s="931"/>
      <c r="L71" s="931"/>
      <c r="M71" s="931"/>
      <c r="N71" s="931"/>
      <c r="O71" s="931"/>
      <c r="P71" s="931"/>
      <c r="Q71" s="931"/>
      <c r="R71" s="931"/>
      <c r="S71" s="931"/>
      <c r="T71" s="931"/>
      <c r="U71" s="931"/>
      <c r="V71" s="931"/>
      <c r="W71" s="931"/>
      <c r="X71" s="931"/>
      <c r="Y71" s="931"/>
      <c r="Z71" s="931"/>
      <c r="AA71" s="931"/>
      <c r="AB71" s="931"/>
      <c r="AC71" s="931"/>
      <c r="AD71" s="931"/>
      <c r="AE71" s="931"/>
      <c r="AF71" s="931"/>
      <c r="AG71" s="931"/>
      <c r="AH71" s="931"/>
      <c r="AI71" s="931"/>
      <c r="AJ71" s="931"/>
      <c r="AK71" s="931"/>
      <c r="AL71" s="931"/>
      <c r="AM71" s="931"/>
      <c r="AN71" s="931"/>
      <c r="AO71" s="931"/>
      <c r="AP71" s="931"/>
      <c r="AQ71" s="931"/>
      <c r="AR71" s="931"/>
      <c r="AS71" s="931"/>
      <c r="AT71" s="931"/>
      <c r="AU71" s="931"/>
      <c r="AV71" s="931"/>
      <c r="AW71" s="931"/>
    </row>
    <row r="72" spans="1:49">
      <c r="A72" s="931"/>
      <c r="B72" s="931"/>
      <c r="C72" s="931"/>
      <c r="D72" s="931"/>
      <c r="E72" s="931"/>
      <c r="F72" s="931"/>
      <c r="G72" s="931"/>
      <c r="H72" s="931"/>
      <c r="I72" s="931"/>
      <c r="J72" s="931"/>
      <c r="K72" s="931"/>
      <c r="L72" s="931"/>
      <c r="M72" s="931"/>
      <c r="N72" s="931"/>
      <c r="O72" s="931"/>
      <c r="P72" s="931"/>
      <c r="Q72" s="931"/>
      <c r="R72" s="931"/>
      <c r="S72" s="931"/>
      <c r="T72" s="931"/>
      <c r="U72" s="931"/>
      <c r="V72" s="931"/>
      <c r="W72" s="931"/>
      <c r="X72" s="931"/>
      <c r="Y72" s="931"/>
      <c r="Z72" s="931"/>
      <c r="AA72" s="931"/>
      <c r="AB72" s="931"/>
      <c r="AC72" s="931"/>
      <c r="AD72" s="931"/>
      <c r="AE72" s="931"/>
      <c r="AF72" s="931"/>
      <c r="AG72" s="931"/>
      <c r="AH72" s="931"/>
      <c r="AI72" s="931"/>
      <c r="AJ72" s="931"/>
      <c r="AK72" s="931"/>
      <c r="AL72" s="931"/>
      <c r="AM72" s="931"/>
      <c r="AN72" s="931"/>
      <c r="AO72" s="931"/>
      <c r="AP72" s="931"/>
      <c r="AQ72" s="931"/>
      <c r="AR72" s="931"/>
      <c r="AS72" s="931"/>
      <c r="AT72" s="931"/>
      <c r="AU72" s="931"/>
      <c r="AV72" s="931"/>
      <c r="AW72" s="931"/>
    </row>
    <row r="73" spans="1:49">
      <c r="A73" s="931"/>
      <c r="B73" s="931"/>
      <c r="C73" s="931"/>
      <c r="D73" s="931"/>
      <c r="E73" s="931"/>
      <c r="F73" s="931"/>
      <c r="G73" s="931"/>
      <c r="H73" s="931"/>
      <c r="I73" s="931"/>
      <c r="J73" s="931"/>
      <c r="K73" s="931"/>
      <c r="L73" s="931"/>
      <c r="M73" s="931"/>
      <c r="N73" s="931"/>
      <c r="O73" s="931"/>
      <c r="P73" s="931"/>
      <c r="Q73" s="931"/>
      <c r="R73" s="931"/>
      <c r="S73" s="931"/>
      <c r="T73" s="931"/>
      <c r="U73" s="931"/>
      <c r="V73" s="931"/>
      <c r="W73" s="931"/>
      <c r="X73" s="931"/>
      <c r="Y73" s="931"/>
      <c r="Z73" s="931"/>
      <c r="AA73" s="931"/>
      <c r="AB73" s="931"/>
      <c r="AC73" s="931"/>
      <c r="AD73" s="931"/>
      <c r="AE73" s="931"/>
      <c r="AF73" s="931"/>
      <c r="AG73" s="931"/>
      <c r="AH73" s="931"/>
      <c r="AI73" s="931"/>
      <c r="AJ73" s="931"/>
      <c r="AK73" s="931"/>
      <c r="AL73" s="931"/>
      <c r="AM73" s="931"/>
      <c r="AN73" s="931"/>
      <c r="AO73" s="931"/>
      <c r="AP73" s="931"/>
      <c r="AQ73" s="931"/>
      <c r="AR73" s="931"/>
      <c r="AS73" s="931"/>
      <c r="AT73" s="931"/>
      <c r="AU73" s="931"/>
      <c r="AV73" s="931"/>
      <c r="AW73" s="931"/>
    </row>
    <row r="74" spans="1:49">
      <c r="A74" s="931"/>
      <c r="B74" s="931"/>
      <c r="C74" s="931"/>
      <c r="D74" s="931"/>
      <c r="E74" s="931"/>
      <c r="F74" s="931"/>
      <c r="G74" s="931"/>
      <c r="H74" s="931"/>
      <c r="I74" s="931"/>
      <c r="J74" s="931"/>
      <c r="K74" s="931"/>
      <c r="L74" s="931"/>
      <c r="M74" s="931"/>
      <c r="N74" s="931"/>
      <c r="O74" s="931"/>
      <c r="P74" s="931"/>
      <c r="Q74" s="931"/>
      <c r="R74" s="931"/>
      <c r="S74" s="931"/>
      <c r="T74" s="931"/>
      <c r="U74" s="931"/>
      <c r="V74" s="931"/>
      <c r="W74" s="931"/>
      <c r="X74" s="931"/>
      <c r="Y74" s="931"/>
      <c r="Z74" s="931"/>
      <c r="AA74" s="931"/>
      <c r="AB74" s="931"/>
      <c r="AC74" s="931"/>
      <c r="AD74" s="931"/>
      <c r="AE74" s="931"/>
      <c r="AF74" s="931"/>
      <c r="AG74" s="931"/>
      <c r="AH74" s="931"/>
      <c r="AI74" s="931"/>
      <c r="AJ74" s="931"/>
      <c r="AK74" s="931"/>
      <c r="AL74" s="931"/>
      <c r="AM74" s="931"/>
      <c r="AN74" s="931"/>
      <c r="AO74" s="931"/>
      <c r="AP74" s="931"/>
      <c r="AQ74" s="931"/>
      <c r="AR74" s="931"/>
      <c r="AS74" s="931"/>
      <c r="AT74" s="931"/>
      <c r="AU74" s="931"/>
      <c r="AV74" s="931"/>
      <c r="AW74" s="931"/>
    </row>
    <row r="75" spans="1:49">
      <c r="A75" s="931"/>
      <c r="B75" s="931"/>
      <c r="C75" s="931"/>
      <c r="D75" s="931"/>
      <c r="E75" s="931"/>
      <c r="F75" s="931"/>
      <c r="G75" s="931"/>
      <c r="H75" s="931"/>
      <c r="I75" s="931"/>
      <c r="J75" s="931"/>
      <c r="K75" s="931"/>
      <c r="L75" s="931"/>
      <c r="M75" s="931"/>
      <c r="N75" s="931"/>
      <c r="O75" s="931"/>
      <c r="P75" s="931"/>
      <c r="Q75" s="931"/>
      <c r="R75" s="931"/>
      <c r="S75" s="931"/>
      <c r="T75" s="931"/>
      <c r="U75" s="931"/>
      <c r="V75" s="931"/>
      <c r="W75" s="931"/>
      <c r="X75" s="931"/>
      <c r="Y75" s="931"/>
      <c r="Z75" s="931"/>
      <c r="AA75" s="931"/>
      <c r="AB75" s="931"/>
      <c r="AC75" s="931"/>
      <c r="AD75" s="931"/>
      <c r="AE75" s="931"/>
      <c r="AF75" s="931"/>
      <c r="AG75" s="931"/>
      <c r="AH75" s="931"/>
      <c r="AI75" s="931"/>
      <c r="AJ75" s="931"/>
      <c r="AK75" s="931"/>
      <c r="AL75" s="931"/>
      <c r="AM75" s="931"/>
      <c r="AN75" s="931"/>
      <c r="AO75" s="931"/>
      <c r="AP75" s="931"/>
      <c r="AQ75" s="931"/>
      <c r="AR75" s="931"/>
      <c r="AS75" s="931"/>
      <c r="AT75" s="931"/>
      <c r="AU75" s="931"/>
      <c r="AV75" s="931"/>
      <c r="AW75" s="931"/>
    </row>
    <row r="76" spans="1:49">
      <c r="A76" s="931"/>
      <c r="B76" s="931"/>
      <c r="C76" s="931"/>
      <c r="D76" s="931"/>
      <c r="E76" s="931"/>
      <c r="F76" s="931"/>
      <c r="G76" s="931"/>
      <c r="H76" s="931"/>
      <c r="I76" s="931"/>
      <c r="J76" s="931"/>
      <c r="K76" s="931"/>
      <c r="L76" s="931"/>
      <c r="M76" s="931"/>
      <c r="N76" s="931"/>
      <c r="O76" s="931"/>
      <c r="P76" s="931"/>
      <c r="Q76" s="931"/>
      <c r="R76" s="931"/>
      <c r="S76" s="931"/>
      <c r="T76" s="931"/>
      <c r="U76" s="931"/>
      <c r="V76" s="931"/>
      <c r="W76" s="931"/>
      <c r="X76" s="931"/>
      <c r="Y76" s="931"/>
      <c r="Z76" s="931"/>
      <c r="AA76" s="931"/>
      <c r="AB76" s="931"/>
      <c r="AC76" s="931"/>
      <c r="AD76" s="931"/>
      <c r="AE76" s="931"/>
      <c r="AF76" s="931"/>
      <c r="AG76" s="931"/>
      <c r="AH76" s="931"/>
      <c r="AI76" s="931"/>
      <c r="AJ76" s="931"/>
      <c r="AK76" s="931"/>
      <c r="AL76" s="931"/>
      <c r="AM76" s="931"/>
      <c r="AN76" s="931"/>
      <c r="AO76" s="931"/>
      <c r="AP76" s="931"/>
      <c r="AQ76" s="931"/>
      <c r="AR76" s="931"/>
      <c r="AS76" s="931"/>
      <c r="AT76" s="931"/>
      <c r="AU76" s="931"/>
      <c r="AV76" s="931"/>
      <c r="AW76" s="931"/>
    </row>
    <row r="77" spans="1:49">
      <c r="A77" s="931"/>
      <c r="B77" s="931"/>
      <c r="C77" s="931"/>
      <c r="D77" s="931"/>
      <c r="E77" s="931"/>
      <c r="F77" s="931"/>
      <c r="G77" s="931"/>
      <c r="H77" s="931"/>
      <c r="I77" s="931"/>
      <c r="J77" s="931"/>
      <c r="K77" s="931"/>
      <c r="L77" s="931"/>
      <c r="M77" s="931"/>
      <c r="N77" s="931"/>
      <c r="O77" s="931"/>
      <c r="P77" s="931"/>
      <c r="Q77" s="931"/>
      <c r="R77" s="931"/>
      <c r="S77" s="931"/>
      <c r="T77" s="931"/>
      <c r="U77" s="931"/>
      <c r="V77" s="931"/>
      <c r="W77" s="931"/>
      <c r="X77" s="931"/>
      <c r="Y77" s="931"/>
      <c r="Z77" s="931"/>
      <c r="AA77" s="931"/>
      <c r="AB77" s="931"/>
      <c r="AC77" s="931"/>
      <c r="AD77" s="931"/>
      <c r="AE77" s="931"/>
      <c r="AF77" s="931"/>
      <c r="AG77" s="931"/>
      <c r="AH77" s="931"/>
      <c r="AI77" s="931"/>
      <c r="AJ77" s="931"/>
      <c r="AK77" s="931"/>
      <c r="AL77" s="931"/>
      <c r="AM77" s="931"/>
      <c r="AN77" s="931"/>
      <c r="AO77" s="931"/>
      <c r="AP77" s="931"/>
      <c r="AQ77" s="931"/>
      <c r="AR77" s="931"/>
      <c r="AS77" s="931"/>
      <c r="AT77" s="931"/>
      <c r="AU77" s="931"/>
      <c r="AV77" s="931"/>
      <c r="AW77" s="931"/>
    </row>
    <row r="78" spans="1:49">
      <c r="A78" s="931"/>
      <c r="B78" s="931"/>
      <c r="C78" s="931"/>
      <c r="D78" s="931"/>
      <c r="E78" s="931"/>
      <c r="F78" s="931"/>
      <c r="G78" s="931"/>
      <c r="H78" s="931"/>
      <c r="I78" s="931"/>
      <c r="J78" s="931"/>
      <c r="K78" s="931"/>
      <c r="L78" s="931"/>
      <c r="M78" s="931"/>
      <c r="N78" s="931"/>
      <c r="O78" s="931"/>
      <c r="P78" s="931"/>
      <c r="Q78" s="931"/>
      <c r="R78" s="931"/>
      <c r="S78" s="931"/>
      <c r="T78" s="931"/>
      <c r="U78" s="931"/>
      <c r="V78" s="931"/>
      <c r="W78" s="931"/>
      <c r="X78" s="931"/>
      <c r="Y78" s="931"/>
      <c r="Z78" s="931"/>
      <c r="AA78" s="931"/>
      <c r="AB78" s="931"/>
      <c r="AC78" s="931"/>
      <c r="AD78" s="931"/>
      <c r="AE78" s="931"/>
      <c r="AF78" s="931"/>
      <c r="AG78" s="931"/>
      <c r="AH78" s="931"/>
      <c r="AI78" s="931"/>
      <c r="AJ78" s="931"/>
      <c r="AK78" s="931"/>
      <c r="AL78" s="931"/>
      <c r="AM78" s="931"/>
      <c r="AN78" s="931"/>
      <c r="AO78" s="931"/>
      <c r="AP78" s="931"/>
      <c r="AQ78" s="931"/>
      <c r="AR78" s="931"/>
      <c r="AS78" s="931"/>
      <c r="AT78" s="931"/>
      <c r="AU78" s="931"/>
      <c r="AV78" s="931"/>
      <c r="AW78" s="931"/>
    </row>
    <row r="79" spans="1:49">
      <c r="A79" s="931"/>
      <c r="B79" s="931"/>
      <c r="C79" s="931"/>
      <c r="D79" s="931"/>
      <c r="E79" s="931"/>
      <c r="F79" s="931"/>
      <c r="G79" s="931"/>
      <c r="H79" s="931"/>
      <c r="I79" s="931"/>
      <c r="J79" s="931"/>
      <c r="K79" s="931"/>
      <c r="L79" s="931"/>
      <c r="M79" s="931"/>
      <c r="N79" s="931"/>
      <c r="O79" s="931"/>
      <c r="P79" s="931"/>
      <c r="Q79" s="931"/>
      <c r="R79" s="931"/>
      <c r="S79" s="931"/>
      <c r="T79" s="931"/>
      <c r="U79" s="931"/>
      <c r="V79" s="931"/>
      <c r="W79" s="931"/>
      <c r="X79" s="931"/>
      <c r="Y79" s="931"/>
      <c r="Z79" s="931"/>
      <c r="AA79" s="931"/>
      <c r="AB79" s="931"/>
      <c r="AC79" s="931"/>
      <c r="AD79" s="931"/>
      <c r="AE79" s="931"/>
      <c r="AF79" s="931"/>
      <c r="AG79" s="931"/>
      <c r="AH79" s="931"/>
      <c r="AI79" s="931"/>
      <c r="AJ79" s="931"/>
      <c r="AK79" s="931"/>
      <c r="AL79" s="931"/>
      <c r="AM79" s="931"/>
      <c r="AN79" s="931"/>
      <c r="AO79" s="931"/>
      <c r="AP79" s="931"/>
      <c r="AQ79" s="931"/>
      <c r="AR79" s="931"/>
      <c r="AS79" s="931"/>
      <c r="AT79" s="931"/>
      <c r="AU79" s="931"/>
      <c r="AV79" s="931"/>
      <c r="AW79" s="931"/>
    </row>
    <row r="80" spans="1:49">
      <c r="A80" s="931"/>
      <c r="B80" s="931"/>
      <c r="C80" s="931"/>
      <c r="D80" s="931"/>
      <c r="E80" s="931"/>
      <c r="F80" s="931"/>
      <c r="G80" s="931"/>
      <c r="H80" s="931"/>
      <c r="I80" s="931"/>
      <c r="J80" s="931"/>
      <c r="K80" s="931"/>
      <c r="L80" s="931"/>
      <c r="M80" s="931"/>
      <c r="N80" s="931"/>
      <c r="O80" s="931"/>
      <c r="P80" s="931"/>
      <c r="Q80" s="931"/>
      <c r="R80" s="931"/>
      <c r="S80" s="931"/>
      <c r="T80" s="931"/>
      <c r="U80" s="931"/>
      <c r="V80" s="931"/>
      <c r="W80" s="931"/>
      <c r="X80" s="931"/>
      <c r="Y80" s="931"/>
      <c r="Z80" s="931"/>
      <c r="AA80" s="931"/>
      <c r="AB80" s="931"/>
      <c r="AC80" s="931"/>
      <c r="AD80" s="931"/>
      <c r="AE80" s="931"/>
      <c r="AF80" s="931"/>
      <c r="AG80" s="931"/>
      <c r="AH80" s="931"/>
      <c r="AI80" s="931"/>
      <c r="AJ80" s="931"/>
      <c r="AK80" s="931"/>
      <c r="AL80" s="931"/>
      <c r="AM80" s="931"/>
      <c r="AN80" s="931"/>
      <c r="AO80" s="931"/>
      <c r="AP80" s="931"/>
      <c r="AQ80" s="931"/>
      <c r="AR80" s="931"/>
      <c r="AS80" s="931"/>
      <c r="AT80" s="931"/>
      <c r="AU80" s="931"/>
      <c r="AV80" s="931"/>
      <c r="AW80" s="931"/>
    </row>
    <row r="81" spans="1:49">
      <c r="A81" s="931"/>
      <c r="B81" s="931"/>
      <c r="C81" s="931"/>
      <c r="D81" s="931"/>
      <c r="E81" s="931"/>
      <c r="F81" s="931"/>
      <c r="G81" s="931"/>
      <c r="H81" s="931"/>
      <c r="I81" s="931"/>
      <c r="J81" s="931"/>
      <c r="K81" s="931"/>
      <c r="L81" s="931"/>
      <c r="M81" s="931"/>
      <c r="N81" s="931"/>
      <c r="O81" s="931"/>
      <c r="P81" s="931"/>
      <c r="Q81" s="931"/>
      <c r="R81" s="931"/>
      <c r="S81" s="931"/>
      <c r="T81" s="931"/>
      <c r="U81" s="931"/>
      <c r="V81" s="931"/>
      <c r="W81" s="931"/>
      <c r="X81" s="931"/>
      <c r="Y81" s="931"/>
      <c r="Z81" s="931"/>
      <c r="AA81" s="931"/>
      <c r="AB81" s="931"/>
      <c r="AC81" s="931"/>
      <c r="AD81" s="931"/>
      <c r="AE81" s="931"/>
      <c r="AF81" s="931"/>
      <c r="AG81" s="931"/>
      <c r="AH81" s="931"/>
      <c r="AI81" s="931"/>
      <c r="AJ81" s="931"/>
      <c r="AK81" s="931"/>
      <c r="AL81" s="931"/>
      <c r="AM81" s="931"/>
      <c r="AN81" s="931"/>
      <c r="AO81" s="931"/>
      <c r="AP81" s="931"/>
      <c r="AQ81" s="931"/>
      <c r="AR81" s="931"/>
      <c r="AS81" s="931"/>
      <c r="AT81" s="931"/>
      <c r="AU81" s="931"/>
      <c r="AV81" s="931"/>
      <c r="AW81" s="931"/>
    </row>
    <row r="82" spans="1:49">
      <c r="A82" s="931"/>
      <c r="B82" s="931"/>
      <c r="C82" s="931"/>
      <c r="D82" s="931"/>
      <c r="E82" s="931"/>
      <c r="F82" s="931"/>
      <c r="G82" s="931"/>
      <c r="H82" s="931"/>
      <c r="I82" s="931"/>
      <c r="J82" s="931"/>
      <c r="K82" s="931"/>
      <c r="L82" s="931"/>
      <c r="M82" s="931"/>
      <c r="N82" s="931"/>
      <c r="O82" s="931"/>
      <c r="P82" s="931"/>
      <c r="Q82" s="931"/>
      <c r="R82" s="931"/>
      <c r="S82" s="931"/>
      <c r="T82" s="931"/>
      <c r="U82" s="931"/>
      <c r="V82" s="931"/>
      <c r="W82" s="931"/>
      <c r="X82" s="931"/>
      <c r="Y82" s="931"/>
      <c r="Z82" s="931"/>
      <c r="AA82" s="931"/>
      <c r="AB82" s="931"/>
      <c r="AC82" s="931"/>
      <c r="AD82" s="931"/>
      <c r="AE82" s="931"/>
      <c r="AF82" s="931"/>
      <c r="AG82" s="931"/>
      <c r="AH82" s="931"/>
      <c r="AI82" s="931"/>
      <c r="AJ82" s="931"/>
      <c r="AK82" s="931"/>
      <c r="AL82" s="931"/>
      <c r="AM82" s="931"/>
      <c r="AN82" s="931"/>
      <c r="AO82" s="931"/>
      <c r="AP82" s="931"/>
      <c r="AQ82" s="931"/>
      <c r="AR82" s="931"/>
      <c r="AS82" s="931"/>
      <c r="AT82" s="931"/>
      <c r="AU82" s="931"/>
      <c r="AV82" s="931"/>
      <c r="AW82" s="931"/>
    </row>
    <row r="83" spans="1:49">
      <c r="A83" s="931"/>
      <c r="B83" s="931"/>
      <c r="C83" s="931"/>
      <c r="D83" s="931"/>
      <c r="E83" s="931"/>
      <c r="F83" s="931"/>
      <c r="G83" s="931"/>
      <c r="H83" s="931"/>
      <c r="I83" s="931"/>
      <c r="J83" s="931"/>
      <c r="K83" s="931"/>
      <c r="L83" s="931"/>
      <c r="M83" s="931"/>
      <c r="N83" s="931"/>
      <c r="O83" s="931"/>
      <c r="P83" s="931"/>
      <c r="Q83" s="931"/>
      <c r="R83" s="931"/>
      <c r="S83" s="931"/>
      <c r="T83" s="931"/>
      <c r="U83" s="931"/>
      <c r="V83" s="931"/>
      <c r="W83" s="931"/>
      <c r="X83" s="931"/>
      <c r="Y83" s="931"/>
      <c r="Z83" s="931"/>
      <c r="AA83" s="931"/>
      <c r="AB83" s="931"/>
      <c r="AC83" s="931"/>
      <c r="AD83" s="931"/>
      <c r="AE83" s="931"/>
      <c r="AF83" s="931"/>
      <c r="AG83" s="931"/>
      <c r="AH83" s="931"/>
      <c r="AI83" s="931"/>
      <c r="AJ83" s="931"/>
      <c r="AK83" s="931"/>
      <c r="AL83" s="931"/>
      <c r="AM83" s="931"/>
      <c r="AN83" s="931"/>
      <c r="AO83" s="931"/>
      <c r="AP83" s="931"/>
      <c r="AQ83" s="931"/>
      <c r="AR83" s="931"/>
      <c r="AS83" s="931"/>
      <c r="AT83" s="931"/>
      <c r="AU83" s="931"/>
      <c r="AV83" s="931"/>
      <c r="AW83" s="931"/>
    </row>
    <row r="84" spans="1:49">
      <c r="A84" s="931"/>
      <c r="B84" s="931"/>
      <c r="C84" s="931"/>
      <c r="D84" s="931"/>
      <c r="E84" s="931"/>
      <c r="F84" s="931"/>
      <c r="G84" s="931"/>
      <c r="H84" s="931"/>
      <c r="I84" s="931"/>
      <c r="J84" s="931"/>
      <c r="K84" s="931"/>
      <c r="L84" s="931"/>
      <c r="M84" s="931"/>
      <c r="N84" s="931"/>
      <c r="O84" s="931"/>
      <c r="P84" s="931"/>
      <c r="Q84" s="931"/>
      <c r="R84" s="931"/>
      <c r="S84" s="931"/>
      <c r="T84" s="931"/>
      <c r="U84" s="931"/>
      <c r="V84" s="931"/>
      <c r="W84" s="931"/>
      <c r="X84" s="931"/>
      <c r="Y84" s="931"/>
      <c r="Z84" s="931"/>
      <c r="AA84" s="931"/>
      <c r="AB84" s="931"/>
      <c r="AC84" s="931"/>
      <c r="AD84" s="931"/>
      <c r="AE84" s="931"/>
      <c r="AF84" s="931"/>
      <c r="AG84" s="931"/>
      <c r="AH84" s="931"/>
      <c r="AI84" s="931"/>
      <c r="AJ84" s="931"/>
      <c r="AK84" s="931"/>
      <c r="AL84" s="931"/>
      <c r="AM84" s="931"/>
      <c r="AN84" s="931"/>
      <c r="AO84" s="931"/>
      <c r="AP84" s="931"/>
      <c r="AQ84" s="931"/>
      <c r="AR84" s="931"/>
      <c r="AS84" s="931"/>
      <c r="AT84" s="931"/>
      <c r="AU84" s="931"/>
      <c r="AV84" s="931"/>
      <c r="AW84" s="931"/>
    </row>
    <row r="85" spans="1:49">
      <c r="A85" s="931"/>
      <c r="B85" s="931"/>
      <c r="C85" s="931"/>
      <c r="D85" s="931"/>
      <c r="E85" s="931"/>
      <c r="F85" s="931"/>
      <c r="G85" s="931"/>
      <c r="H85" s="931"/>
      <c r="I85" s="931"/>
      <c r="J85" s="931"/>
      <c r="K85" s="931"/>
      <c r="L85" s="931"/>
      <c r="M85" s="931"/>
      <c r="N85" s="931"/>
      <c r="O85" s="931"/>
      <c r="P85" s="931"/>
      <c r="Q85" s="931"/>
      <c r="R85" s="931"/>
      <c r="S85" s="931"/>
      <c r="T85" s="931"/>
      <c r="U85" s="931"/>
      <c r="V85" s="931"/>
      <c r="W85" s="931"/>
      <c r="X85" s="931"/>
      <c r="Y85" s="931"/>
      <c r="Z85" s="931"/>
      <c r="AA85" s="931"/>
      <c r="AB85" s="931"/>
      <c r="AC85" s="931"/>
      <c r="AD85" s="931"/>
      <c r="AE85" s="931"/>
      <c r="AF85" s="931"/>
      <c r="AG85" s="931"/>
      <c r="AH85" s="931"/>
      <c r="AI85" s="931"/>
      <c r="AJ85" s="931"/>
      <c r="AK85" s="931"/>
      <c r="AL85" s="931"/>
      <c r="AM85" s="931"/>
      <c r="AN85" s="931"/>
      <c r="AO85" s="931"/>
      <c r="AP85" s="931"/>
      <c r="AQ85" s="931"/>
      <c r="AR85" s="931"/>
      <c r="AS85" s="931"/>
      <c r="AT85" s="931"/>
      <c r="AU85" s="931"/>
      <c r="AV85" s="931"/>
      <c r="AW85" s="931"/>
    </row>
    <row r="86" spans="1:49">
      <c r="A86" s="931"/>
      <c r="B86" s="931"/>
      <c r="C86" s="931"/>
      <c r="D86" s="931"/>
      <c r="E86" s="931"/>
      <c r="F86" s="931"/>
      <c r="G86" s="931"/>
      <c r="H86" s="931"/>
      <c r="I86" s="931"/>
      <c r="J86" s="931"/>
      <c r="K86" s="931"/>
      <c r="L86" s="931"/>
      <c r="M86" s="931"/>
      <c r="N86" s="931"/>
      <c r="O86" s="931"/>
      <c r="P86" s="931"/>
      <c r="Q86" s="931"/>
      <c r="R86" s="931"/>
      <c r="S86" s="931"/>
      <c r="T86" s="931"/>
      <c r="U86" s="931"/>
      <c r="V86" s="931"/>
      <c r="W86" s="931"/>
      <c r="X86" s="931"/>
      <c r="Y86" s="931"/>
      <c r="Z86" s="931"/>
      <c r="AA86" s="931"/>
      <c r="AB86" s="931"/>
      <c r="AC86" s="931"/>
      <c r="AD86" s="931"/>
      <c r="AE86" s="931"/>
      <c r="AF86" s="931"/>
      <c r="AG86" s="931"/>
      <c r="AH86" s="931"/>
      <c r="AI86" s="931"/>
      <c r="AJ86" s="931"/>
      <c r="AK86" s="931"/>
      <c r="AL86" s="931"/>
      <c r="AM86" s="931"/>
      <c r="AN86" s="931"/>
      <c r="AO86" s="931"/>
      <c r="AP86" s="931"/>
      <c r="AQ86" s="931"/>
      <c r="AR86" s="931"/>
      <c r="AS86" s="931"/>
      <c r="AT86" s="931"/>
      <c r="AU86" s="931"/>
      <c r="AV86" s="931"/>
      <c r="AW86" s="931"/>
    </row>
    <row r="87" spans="1:49">
      <c r="A87" s="931"/>
      <c r="B87" s="931"/>
      <c r="C87" s="931"/>
      <c r="D87" s="931"/>
      <c r="E87" s="931"/>
      <c r="F87" s="931"/>
      <c r="G87" s="931"/>
      <c r="H87" s="931"/>
      <c r="I87" s="931"/>
      <c r="J87" s="931"/>
      <c r="K87" s="931"/>
      <c r="L87" s="931"/>
      <c r="M87" s="931"/>
      <c r="N87" s="931"/>
      <c r="O87" s="931"/>
      <c r="P87" s="931"/>
      <c r="Q87" s="931"/>
      <c r="R87" s="931"/>
      <c r="S87" s="931"/>
      <c r="T87" s="931"/>
      <c r="U87" s="931"/>
      <c r="V87" s="931"/>
      <c r="W87" s="931"/>
      <c r="X87" s="931"/>
      <c r="Y87" s="931"/>
      <c r="Z87" s="931"/>
      <c r="AA87" s="931"/>
      <c r="AB87" s="931"/>
      <c r="AC87" s="931"/>
      <c r="AD87" s="931"/>
      <c r="AE87" s="931"/>
      <c r="AF87" s="931"/>
      <c r="AG87" s="931"/>
      <c r="AH87" s="931"/>
      <c r="AI87" s="931"/>
      <c r="AJ87" s="931"/>
      <c r="AK87" s="931"/>
      <c r="AL87" s="931"/>
      <c r="AM87" s="931"/>
      <c r="AN87" s="931"/>
      <c r="AO87" s="931"/>
      <c r="AP87" s="931"/>
      <c r="AQ87" s="931"/>
      <c r="AR87" s="931"/>
      <c r="AS87" s="931"/>
      <c r="AT87" s="931"/>
      <c r="AU87" s="931"/>
      <c r="AV87" s="931"/>
      <c r="AW87" s="931"/>
    </row>
    <row r="88" spans="1:49">
      <c r="A88" s="931"/>
      <c r="B88" s="931"/>
      <c r="C88" s="931"/>
      <c r="D88" s="931"/>
      <c r="E88" s="931"/>
      <c r="F88" s="931"/>
      <c r="G88" s="931"/>
      <c r="H88" s="931"/>
      <c r="I88" s="931"/>
      <c r="J88" s="931"/>
      <c r="K88" s="931"/>
      <c r="L88" s="931"/>
      <c r="M88" s="931"/>
      <c r="N88" s="931"/>
      <c r="O88" s="931"/>
      <c r="P88" s="931"/>
      <c r="Q88" s="931"/>
      <c r="R88" s="931"/>
      <c r="S88" s="931"/>
      <c r="T88" s="931"/>
      <c r="U88" s="931"/>
      <c r="V88" s="931"/>
      <c r="W88" s="931"/>
      <c r="X88" s="931"/>
      <c r="Y88" s="931"/>
      <c r="Z88" s="931"/>
      <c r="AA88" s="931"/>
      <c r="AB88" s="931"/>
      <c r="AC88" s="931"/>
      <c r="AD88" s="931"/>
      <c r="AE88" s="931"/>
      <c r="AF88" s="931"/>
      <c r="AG88" s="931"/>
      <c r="AH88" s="931"/>
      <c r="AI88" s="931"/>
      <c r="AJ88" s="931"/>
      <c r="AK88" s="931"/>
      <c r="AL88" s="931"/>
      <c r="AM88" s="931"/>
      <c r="AN88" s="931"/>
      <c r="AO88" s="931"/>
      <c r="AP88" s="931"/>
      <c r="AQ88" s="931"/>
      <c r="AR88" s="931"/>
      <c r="AS88" s="931"/>
      <c r="AT88" s="931"/>
      <c r="AU88" s="931"/>
      <c r="AV88" s="931"/>
      <c r="AW88" s="931"/>
    </row>
    <row r="89" spans="1:49">
      <c r="A89" s="931"/>
      <c r="B89" s="931"/>
      <c r="C89" s="931"/>
      <c r="D89" s="931"/>
      <c r="E89" s="931"/>
      <c r="F89" s="931"/>
      <c r="G89" s="931"/>
      <c r="H89" s="931"/>
      <c r="I89" s="931"/>
      <c r="J89" s="931"/>
      <c r="K89" s="931"/>
      <c r="L89" s="931"/>
      <c r="M89" s="931"/>
      <c r="N89" s="931"/>
      <c r="O89" s="931"/>
      <c r="P89" s="931"/>
      <c r="Q89" s="931"/>
      <c r="R89" s="931"/>
      <c r="S89" s="931"/>
      <c r="T89" s="931"/>
      <c r="U89" s="931"/>
      <c r="V89" s="931"/>
      <c r="W89" s="931"/>
      <c r="X89" s="931"/>
      <c r="Y89" s="931"/>
      <c r="Z89" s="931"/>
      <c r="AA89" s="931"/>
      <c r="AB89" s="931"/>
      <c r="AC89" s="931"/>
      <c r="AD89" s="931"/>
      <c r="AE89" s="931"/>
      <c r="AF89" s="931"/>
      <c r="AG89" s="931"/>
      <c r="AH89" s="931"/>
      <c r="AI89" s="931"/>
      <c r="AJ89" s="931"/>
      <c r="AK89" s="931"/>
      <c r="AL89" s="931"/>
      <c r="AM89" s="931"/>
      <c r="AN89" s="931"/>
      <c r="AO89" s="931"/>
      <c r="AP89" s="931"/>
      <c r="AQ89" s="931"/>
      <c r="AR89" s="931"/>
      <c r="AS89" s="931"/>
      <c r="AT89" s="931"/>
      <c r="AU89" s="931"/>
      <c r="AV89" s="931"/>
      <c r="AW89" s="931"/>
    </row>
    <row r="90" spans="1:49">
      <c r="A90" s="931"/>
      <c r="B90" s="931"/>
      <c r="C90" s="931"/>
      <c r="D90" s="931"/>
      <c r="E90" s="931"/>
      <c r="F90" s="931"/>
      <c r="G90" s="931"/>
      <c r="H90" s="931"/>
      <c r="I90" s="931"/>
      <c r="J90" s="931"/>
      <c r="K90" s="931"/>
      <c r="L90" s="931"/>
      <c r="M90" s="931"/>
      <c r="N90" s="931"/>
      <c r="O90" s="931"/>
      <c r="P90" s="931"/>
      <c r="Q90" s="931"/>
      <c r="R90" s="931"/>
      <c r="S90" s="931"/>
      <c r="T90" s="931"/>
      <c r="U90" s="931"/>
      <c r="V90" s="931"/>
      <c r="W90" s="931"/>
      <c r="X90" s="931"/>
      <c r="Y90" s="931"/>
      <c r="Z90" s="931"/>
      <c r="AA90" s="931"/>
      <c r="AB90" s="931"/>
      <c r="AC90" s="931"/>
      <c r="AD90" s="931"/>
      <c r="AE90" s="931"/>
      <c r="AF90" s="931"/>
      <c r="AG90" s="931"/>
      <c r="AH90" s="931"/>
      <c r="AI90" s="931"/>
      <c r="AJ90" s="931"/>
      <c r="AK90" s="931"/>
      <c r="AL90" s="931"/>
      <c r="AM90" s="931"/>
      <c r="AN90" s="931"/>
      <c r="AO90" s="931"/>
      <c r="AP90" s="931"/>
      <c r="AQ90" s="931"/>
      <c r="AR90" s="931"/>
      <c r="AS90" s="931"/>
      <c r="AT90" s="931"/>
      <c r="AU90" s="931"/>
      <c r="AV90" s="931"/>
      <c r="AW90" s="931"/>
    </row>
    <row r="91" spans="1:49">
      <c r="A91" s="931"/>
      <c r="B91" s="931"/>
      <c r="C91" s="931"/>
      <c r="D91" s="931"/>
      <c r="E91" s="931"/>
      <c r="F91" s="931"/>
      <c r="G91" s="931"/>
      <c r="H91" s="931"/>
      <c r="I91" s="931"/>
      <c r="J91" s="931"/>
      <c r="K91" s="931"/>
      <c r="L91" s="931"/>
      <c r="M91" s="931"/>
      <c r="N91" s="931"/>
      <c r="O91" s="931"/>
      <c r="P91" s="931"/>
      <c r="Q91" s="931"/>
      <c r="R91" s="931"/>
      <c r="S91" s="931"/>
      <c r="T91" s="931"/>
      <c r="U91" s="931"/>
      <c r="V91" s="931"/>
      <c r="W91" s="931"/>
      <c r="X91" s="931"/>
      <c r="Y91" s="931"/>
      <c r="Z91" s="931"/>
      <c r="AA91" s="931"/>
      <c r="AB91" s="931"/>
      <c r="AC91" s="931"/>
      <c r="AD91" s="931"/>
      <c r="AE91" s="931"/>
      <c r="AF91" s="931"/>
      <c r="AG91" s="931"/>
      <c r="AH91" s="931"/>
      <c r="AI91" s="931"/>
      <c r="AJ91" s="931"/>
      <c r="AK91" s="931"/>
      <c r="AL91" s="931"/>
      <c r="AM91" s="931"/>
      <c r="AN91" s="931"/>
      <c r="AO91" s="931"/>
      <c r="AP91" s="931"/>
      <c r="AQ91" s="931"/>
      <c r="AR91" s="931"/>
      <c r="AS91" s="931"/>
      <c r="AT91" s="931"/>
      <c r="AU91" s="931"/>
      <c r="AV91" s="931"/>
      <c r="AW91" s="931"/>
    </row>
    <row r="92" spans="1:49">
      <c r="A92" s="931"/>
      <c r="B92" s="931"/>
      <c r="C92" s="931"/>
      <c r="D92" s="931"/>
      <c r="E92" s="931"/>
      <c r="F92" s="931"/>
      <c r="G92" s="931"/>
      <c r="H92" s="931"/>
      <c r="I92" s="931"/>
      <c r="J92" s="931"/>
      <c r="K92" s="931"/>
      <c r="L92" s="931"/>
      <c r="M92" s="931"/>
      <c r="N92" s="931"/>
      <c r="O92" s="931"/>
      <c r="P92" s="931"/>
      <c r="Q92" s="931"/>
      <c r="R92" s="931"/>
      <c r="S92" s="931"/>
      <c r="T92" s="931"/>
      <c r="U92" s="931"/>
      <c r="V92" s="931"/>
      <c r="W92" s="931"/>
      <c r="X92" s="931"/>
      <c r="Y92" s="931"/>
      <c r="Z92" s="931"/>
      <c r="AA92" s="931"/>
      <c r="AB92" s="931"/>
      <c r="AC92" s="931"/>
      <c r="AD92" s="931"/>
      <c r="AE92" s="931"/>
      <c r="AF92" s="931"/>
      <c r="AG92" s="931"/>
      <c r="AH92" s="931"/>
      <c r="AI92" s="931"/>
      <c r="AJ92" s="931"/>
      <c r="AK92" s="931"/>
      <c r="AL92" s="931"/>
      <c r="AM92" s="931"/>
      <c r="AN92" s="931"/>
      <c r="AO92" s="931"/>
      <c r="AP92" s="931"/>
      <c r="AQ92" s="931"/>
      <c r="AR92" s="931"/>
      <c r="AS92" s="931"/>
      <c r="AT92" s="931"/>
      <c r="AU92" s="931"/>
      <c r="AV92" s="931"/>
      <c r="AW92" s="931"/>
    </row>
    <row r="93" spans="1:49">
      <c r="A93" s="931"/>
      <c r="B93" s="931"/>
      <c r="C93" s="931"/>
      <c r="D93" s="931"/>
      <c r="E93" s="931"/>
      <c r="F93" s="931"/>
      <c r="G93" s="931"/>
      <c r="H93" s="931"/>
      <c r="I93" s="931"/>
      <c r="J93" s="931"/>
      <c r="K93" s="931"/>
      <c r="L93" s="931"/>
      <c r="M93" s="931"/>
      <c r="N93" s="931"/>
      <c r="O93" s="931"/>
      <c r="P93" s="931"/>
      <c r="Q93" s="931"/>
      <c r="R93" s="931"/>
      <c r="S93" s="931"/>
      <c r="T93" s="931"/>
      <c r="U93" s="931"/>
      <c r="V93" s="931"/>
      <c r="W93" s="931"/>
      <c r="X93" s="931"/>
      <c r="Y93" s="931"/>
      <c r="Z93" s="931"/>
      <c r="AA93" s="931"/>
      <c r="AB93" s="931"/>
      <c r="AC93" s="931"/>
      <c r="AD93" s="931"/>
      <c r="AE93" s="931"/>
      <c r="AF93" s="931"/>
      <c r="AG93" s="931"/>
      <c r="AH93" s="931"/>
      <c r="AI93" s="931"/>
      <c r="AJ93" s="931"/>
      <c r="AK93" s="931"/>
      <c r="AL93" s="931"/>
      <c r="AM93" s="931"/>
      <c r="AN93" s="931"/>
      <c r="AO93" s="931"/>
      <c r="AP93" s="931"/>
      <c r="AQ93" s="931"/>
      <c r="AR93" s="931"/>
      <c r="AS93" s="931"/>
      <c r="AT93" s="931"/>
      <c r="AU93" s="931"/>
      <c r="AV93" s="931"/>
      <c r="AW93" s="931"/>
    </row>
    <row r="94" spans="1:49">
      <c r="A94" s="931"/>
      <c r="B94" s="931"/>
      <c r="C94" s="931"/>
      <c r="D94" s="931"/>
      <c r="E94" s="931"/>
      <c r="F94" s="931"/>
      <c r="G94" s="931"/>
      <c r="H94" s="931"/>
      <c r="I94" s="931"/>
      <c r="J94" s="931"/>
      <c r="K94" s="931"/>
      <c r="L94" s="931"/>
      <c r="M94" s="931"/>
      <c r="N94" s="931"/>
      <c r="O94" s="931"/>
      <c r="P94" s="931"/>
      <c r="Q94" s="931"/>
      <c r="R94" s="931"/>
      <c r="S94" s="931"/>
      <c r="T94" s="931"/>
      <c r="U94" s="931"/>
      <c r="V94" s="931"/>
      <c r="W94" s="931"/>
      <c r="X94" s="931"/>
      <c r="Y94" s="931"/>
      <c r="Z94" s="931"/>
      <c r="AA94" s="931"/>
      <c r="AB94" s="931"/>
      <c r="AC94" s="931"/>
      <c r="AD94" s="931"/>
      <c r="AE94" s="931"/>
      <c r="AF94" s="931"/>
      <c r="AG94" s="931"/>
      <c r="AH94" s="931"/>
      <c r="AI94" s="931"/>
      <c r="AJ94" s="931"/>
      <c r="AK94" s="931"/>
      <c r="AL94" s="931"/>
      <c r="AM94" s="931"/>
      <c r="AN94" s="931"/>
      <c r="AO94" s="931"/>
      <c r="AP94" s="931"/>
      <c r="AQ94" s="931"/>
      <c r="AR94" s="931"/>
      <c r="AS94" s="931"/>
      <c r="AT94" s="931"/>
      <c r="AU94" s="931"/>
      <c r="AV94" s="931"/>
      <c r="AW94" s="931"/>
    </row>
    <row r="95" spans="1:49">
      <c r="A95" s="931"/>
      <c r="B95" s="931"/>
      <c r="C95" s="931"/>
      <c r="D95" s="931"/>
      <c r="E95" s="931"/>
      <c r="F95" s="931"/>
      <c r="G95" s="931"/>
      <c r="H95" s="931"/>
      <c r="I95" s="931"/>
      <c r="J95" s="931"/>
      <c r="K95" s="931"/>
      <c r="L95" s="931"/>
      <c r="M95" s="931"/>
      <c r="N95" s="931"/>
      <c r="O95" s="931"/>
      <c r="P95" s="931"/>
      <c r="Q95" s="931"/>
      <c r="R95" s="931"/>
      <c r="S95" s="931"/>
      <c r="T95" s="931"/>
      <c r="U95" s="931"/>
      <c r="V95" s="931"/>
      <c r="W95" s="931"/>
      <c r="X95" s="931"/>
      <c r="Y95" s="931"/>
      <c r="Z95" s="931"/>
      <c r="AA95" s="931"/>
      <c r="AB95" s="931"/>
      <c r="AC95" s="931"/>
      <c r="AD95" s="931"/>
      <c r="AE95" s="931"/>
      <c r="AF95" s="931"/>
      <c r="AG95" s="931"/>
      <c r="AH95" s="931"/>
      <c r="AI95" s="931"/>
      <c r="AJ95" s="931"/>
      <c r="AK95" s="931"/>
      <c r="AL95" s="931"/>
      <c r="AM95" s="931"/>
      <c r="AN95" s="931"/>
      <c r="AO95" s="931"/>
      <c r="AP95" s="931"/>
      <c r="AQ95" s="931"/>
      <c r="AR95" s="931"/>
      <c r="AS95" s="931"/>
      <c r="AT95" s="931"/>
      <c r="AU95" s="931"/>
      <c r="AV95" s="931"/>
      <c r="AW95" s="931"/>
    </row>
    <row r="96" spans="1:49">
      <c r="A96" s="931"/>
      <c r="B96" s="931"/>
      <c r="C96" s="931"/>
      <c r="D96" s="931"/>
      <c r="E96" s="931"/>
      <c r="F96" s="931"/>
      <c r="G96" s="931"/>
      <c r="H96" s="931"/>
      <c r="I96" s="931"/>
      <c r="J96" s="931"/>
      <c r="K96" s="931"/>
      <c r="L96" s="931"/>
      <c r="M96" s="931"/>
      <c r="N96" s="931"/>
      <c r="O96" s="931"/>
      <c r="P96" s="931"/>
      <c r="Q96" s="931"/>
      <c r="R96" s="931"/>
      <c r="S96" s="931"/>
      <c r="T96" s="931"/>
      <c r="U96" s="931"/>
      <c r="V96" s="931"/>
      <c r="W96" s="931"/>
      <c r="X96" s="931"/>
      <c r="Y96" s="931"/>
      <c r="Z96" s="931"/>
      <c r="AA96" s="931"/>
      <c r="AB96" s="931"/>
      <c r="AC96" s="931"/>
      <c r="AD96" s="931"/>
      <c r="AE96" s="931"/>
      <c r="AF96" s="931"/>
      <c r="AG96" s="931"/>
      <c r="AH96" s="931"/>
      <c r="AI96" s="931"/>
      <c r="AJ96" s="931"/>
      <c r="AK96" s="931"/>
      <c r="AL96" s="931"/>
      <c r="AM96" s="931"/>
      <c r="AN96" s="931"/>
      <c r="AO96" s="931"/>
      <c r="AP96" s="931"/>
      <c r="AQ96" s="931"/>
      <c r="AR96" s="931"/>
      <c r="AS96" s="931"/>
      <c r="AT96" s="931"/>
      <c r="AU96" s="931"/>
      <c r="AV96" s="931"/>
      <c r="AW96" s="931"/>
    </row>
    <row r="97" spans="1:49">
      <c r="A97" s="931"/>
      <c r="B97" s="931"/>
      <c r="C97" s="931"/>
      <c r="D97" s="931"/>
      <c r="E97" s="931"/>
      <c r="F97" s="931"/>
      <c r="G97" s="931"/>
      <c r="H97" s="931"/>
      <c r="I97" s="931"/>
      <c r="J97" s="931"/>
      <c r="K97" s="931"/>
      <c r="L97" s="931"/>
      <c r="M97" s="931"/>
      <c r="N97" s="931"/>
      <c r="O97" s="931"/>
      <c r="P97" s="931"/>
      <c r="Q97" s="931"/>
      <c r="R97" s="931"/>
      <c r="S97" s="931"/>
      <c r="T97" s="931"/>
      <c r="U97" s="931"/>
      <c r="V97" s="931"/>
      <c r="W97" s="931"/>
      <c r="X97" s="931"/>
      <c r="Y97" s="931"/>
      <c r="Z97" s="931"/>
      <c r="AA97" s="931"/>
      <c r="AB97" s="931"/>
      <c r="AC97" s="931"/>
      <c r="AD97" s="931"/>
      <c r="AE97" s="931"/>
      <c r="AF97" s="931"/>
      <c r="AG97" s="931"/>
      <c r="AH97" s="931"/>
      <c r="AI97" s="931"/>
      <c r="AJ97" s="931"/>
      <c r="AK97" s="931"/>
      <c r="AL97" s="931"/>
      <c r="AM97" s="931"/>
      <c r="AN97" s="931"/>
      <c r="AO97" s="931"/>
      <c r="AP97" s="931"/>
      <c r="AQ97" s="931"/>
      <c r="AR97" s="931"/>
      <c r="AS97" s="931"/>
      <c r="AT97" s="931"/>
      <c r="AU97" s="931"/>
      <c r="AV97" s="931"/>
      <c r="AW97" s="931"/>
    </row>
    <row r="98" spans="1:49">
      <c r="A98" s="931"/>
      <c r="B98" s="931"/>
      <c r="C98" s="931"/>
      <c r="D98" s="931"/>
      <c r="E98" s="931"/>
      <c r="F98" s="931"/>
      <c r="G98" s="931"/>
      <c r="H98" s="931"/>
      <c r="I98" s="931"/>
      <c r="J98" s="931"/>
      <c r="K98" s="931"/>
      <c r="L98" s="931"/>
      <c r="M98" s="931"/>
      <c r="N98" s="931"/>
      <c r="O98" s="931"/>
      <c r="P98" s="931"/>
      <c r="Q98" s="931"/>
      <c r="R98" s="931"/>
      <c r="S98" s="931"/>
      <c r="T98" s="931"/>
      <c r="U98" s="931"/>
      <c r="V98" s="931"/>
      <c r="W98" s="931"/>
      <c r="X98" s="931"/>
      <c r="Y98" s="931"/>
      <c r="Z98" s="931"/>
      <c r="AA98" s="931"/>
      <c r="AB98" s="931"/>
      <c r="AC98" s="931"/>
      <c r="AD98" s="931"/>
      <c r="AE98" s="931"/>
      <c r="AF98" s="931"/>
      <c r="AG98" s="931"/>
      <c r="AH98" s="931"/>
      <c r="AI98" s="931"/>
      <c r="AJ98" s="931"/>
      <c r="AK98" s="931"/>
      <c r="AL98" s="931"/>
      <c r="AM98" s="931"/>
      <c r="AN98" s="931"/>
      <c r="AO98" s="931"/>
      <c r="AP98" s="931"/>
      <c r="AQ98" s="931"/>
      <c r="AR98" s="931"/>
      <c r="AS98" s="931"/>
      <c r="AT98" s="931"/>
      <c r="AU98" s="931"/>
      <c r="AV98" s="931"/>
      <c r="AW98" s="931"/>
    </row>
    <row r="99" spans="1:49">
      <c r="A99" s="931"/>
      <c r="B99" s="931"/>
      <c r="C99" s="931"/>
      <c r="D99" s="931"/>
      <c r="E99" s="931"/>
      <c r="F99" s="931"/>
      <c r="G99" s="931"/>
      <c r="H99" s="931"/>
      <c r="I99" s="931"/>
      <c r="J99" s="931"/>
      <c r="K99" s="931"/>
      <c r="L99" s="931"/>
      <c r="M99" s="931"/>
      <c r="N99" s="931"/>
      <c r="O99" s="931"/>
      <c r="P99" s="931"/>
      <c r="Q99" s="931"/>
      <c r="R99" s="931"/>
      <c r="S99" s="931"/>
      <c r="T99" s="931"/>
      <c r="U99" s="931"/>
      <c r="V99" s="931"/>
      <c r="W99" s="931"/>
      <c r="X99" s="931"/>
      <c r="Y99" s="931"/>
      <c r="Z99" s="931"/>
      <c r="AA99" s="931"/>
      <c r="AB99" s="931"/>
      <c r="AC99" s="931"/>
      <c r="AD99" s="931"/>
      <c r="AE99" s="931"/>
      <c r="AF99" s="931"/>
      <c r="AG99" s="931"/>
      <c r="AH99" s="931"/>
      <c r="AI99" s="931"/>
      <c r="AJ99" s="931"/>
      <c r="AK99" s="931"/>
      <c r="AL99" s="931"/>
      <c r="AM99" s="931"/>
      <c r="AN99" s="931"/>
      <c r="AO99" s="931"/>
      <c r="AP99" s="931"/>
      <c r="AQ99" s="931"/>
      <c r="AR99" s="931"/>
      <c r="AS99" s="931"/>
      <c r="AT99" s="931"/>
      <c r="AU99" s="931"/>
      <c r="AV99" s="931"/>
      <c r="AW99" s="931"/>
    </row>
    <row r="100" spans="1:49">
      <c r="A100" s="931"/>
      <c r="B100" s="931"/>
      <c r="C100" s="931"/>
      <c r="D100" s="931"/>
      <c r="E100" s="931"/>
      <c r="F100" s="931"/>
      <c r="G100" s="931"/>
      <c r="H100" s="931"/>
      <c r="I100" s="931"/>
      <c r="J100" s="931"/>
      <c r="K100" s="931"/>
      <c r="L100" s="931"/>
      <c r="M100" s="931"/>
      <c r="N100" s="931"/>
      <c r="O100" s="931"/>
      <c r="P100" s="931"/>
      <c r="Q100" s="931"/>
      <c r="R100" s="931"/>
      <c r="S100" s="931"/>
      <c r="T100" s="931"/>
      <c r="U100" s="931"/>
      <c r="V100" s="931"/>
      <c r="W100" s="931"/>
      <c r="X100" s="931"/>
      <c r="Y100" s="931"/>
      <c r="Z100" s="931"/>
      <c r="AA100" s="931"/>
      <c r="AB100" s="931"/>
      <c r="AC100" s="931"/>
      <c r="AD100" s="931"/>
      <c r="AE100" s="931"/>
      <c r="AF100" s="931"/>
      <c r="AG100" s="931"/>
      <c r="AH100" s="931"/>
      <c r="AI100" s="931"/>
      <c r="AJ100" s="931"/>
      <c r="AK100" s="931"/>
      <c r="AL100" s="931"/>
      <c r="AM100" s="931"/>
      <c r="AN100" s="931"/>
      <c r="AO100" s="931"/>
      <c r="AP100" s="931"/>
      <c r="AQ100" s="931"/>
      <c r="AR100" s="931"/>
      <c r="AS100" s="931"/>
      <c r="AT100" s="931"/>
      <c r="AU100" s="931"/>
      <c r="AV100" s="931"/>
      <c r="AW100" s="931"/>
    </row>
    <row r="101" spans="1:49">
      <c r="A101" s="931"/>
      <c r="B101" s="931"/>
      <c r="C101" s="931"/>
      <c r="D101" s="931"/>
      <c r="E101" s="931"/>
      <c r="F101" s="931"/>
      <c r="G101" s="931"/>
      <c r="H101" s="931"/>
      <c r="I101" s="931"/>
      <c r="J101" s="931"/>
      <c r="K101" s="931"/>
      <c r="L101" s="931"/>
      <c r="M101" s="931"/>
      <c r="N101" s="931"/>
      <c r="O101" s="931"/>
      <c r="P101" s="931"/>
      <c r="Q101" s="931"/>
      <c r="R101" s="931"/>
      <c r="S101" s="931"/>
      <c r="T101" s="931"/>
      <c r="U101" s="931"/>
      <c r="V101" s="931"/>
      <c r="W101" s="931"/>
      <c r="X101" s="931"/>
      <c r="Y101" s="931"/>
      <c r="Z101" s="931"/>
      <c r="AA101" s="931"/>
      <c r="AB101" s="931"/>
      <c r="AC101" s="931"/>
      <c r="AD101" s="931"/>
      <c r="AE101" s="931"/>
      <c r="AF101" s="931"/>
      <c r="AG101" s="931"/>
      <c r="AH101" s="931"/>
      <c r="AI101" s="931"/>
      <c r="AJ101" s="931"/>
      <c r="AK101" s="931"/>
      <c r="AL101" s="931"/>
      <c r="AM101" s="931"/>
      <c r="AN101" s="931"/>
      <c r="AO101" s="931"/>
      <c r="AP101" s="931"/>
      <c r="AQ101" s="931"/>
      <c r="AR101" s="931"/>
      <c r="AS101" s="931"/>
      <c r="AT101" s="931"/>
      <c r="AU101" s="931"/>
      <c r="AV101" s="931"/>
      <c r="AW101" s="931"/>
    </row>
    <row r="102" spans="1:49">
      <c r="A102" s="931"/>
      <c r="B102" s="931"/>
      <c r="C102" s="931"/>
      <c r="D102" s="931"/>
      <c r="E102" s="931"/>
      <c r="F102" s="931"/>
      <c r="G102" s="931"/>
      <c r="H102" s="931"/>
      <c r="I102" s="931"/>
      <c r="J102" s="931"/>
      <c r="K102" s="931"/>
      <c r="L102" s="931"/>
      <c r="M102" s="931"/>
      <c r="N102" s="931"/>
      <c r="O102" s="931"/>
      <c r="P102" s="931"/>
      <c r="Q102" s="931"/>
      <c r="R102" s="931"/>
      <c r="S102" s="931"/>
      <c r="T102" s="931"/>
      <c r="U102" s="931"/>
      <c r="V102" s="931"/>
      <c r="W102" s="931"/>
      <c r="X102" s="931"/>
      <c r="Y102" s="931"/>
      <c r="Z102" s="931"/>
      <c r="AA102" s="931"/>
      <c r="AB102" s="931"/>
      <c r="AC102" s="931"/>
      <c r="AD102" s="931"/>
      <c r="AE102" s="931"/>
      <c r="AF102" s="931"/>
      <c r="AG102" s="931"/>
      <c r="AH102" s="931"/>
      <c r="AI102" s="931"/>
      <c r="AJ102" s="931"/>
      <c r="AK102" s="931"/>
      <c r="AL102" s="931"/>
      <c r="AM102" s="931"/>
      <c r="AN102" s="931"/>
      <c r="AO102" s="931"/>
      <c r="AP102" s="931"/>
      <c r="AQ102" s="931"/>
      <c r="AR102" s="931"/>
      <c r="AS102" s="931"/>
      <c r="AT102" s="931"/>
      <c r="AU102" s="931"/>
      <c r="AV102" s="931"/>
      <c r="AW102" s="931"/>
    </row>
    <row r="103" spans="1:49">
      <c r="A103" s="931"/>
      <c r="B103" s="931"/>
      <c r="C103" s="931"/>
      <c r="D103" s="931"/>
      <c r="E103" s="931"/>
      <c r="F103" s="931"/>
      <c r="G103" s="931"/>
      <c r="H103" s="931"/>
      <c r="I103" s="931"/>
      <c r="J103" s="931"/>
      <c r="K103" s="931"/>
      <c r="L103" s="931"/>
      <c r="M103" s="931"/>
      <c r="N103" s="931"/>
      <c r="O103" s="931"/>
      <c r="P103" s="931"/>
      <c r="Q103" s="931"/>
      <c r="R103" s="931"/>
      <c r="S103" s="931"/>
      <c r="T103" s="931"/>
      <c r="U103" s="931"/>
      <c r="V103" s="931"/>
      <c r="W103" s="931"/>
      <c r="X103" s="931"/>
      <c r="Y103" s="931"/>
      <c r="Z103" s="931"/>
      <c r="AA103" s="931"/>
      <c r="AB103" s="931"/>
      <c r="AC103" s="931"/>
      <c r="AD103" s="931"/>
      <c r="AE103" s="931"/>
      <c r="AF103" s="931"/>
      <c r="AG103" s="931"/>
      <c r="AH103" s="931"/>
      <c r="AI103" s="931"/>
      <c r="AJ103" s="931"/>
      <c r="AK103" s="931"/>
      <c r="AL103" s="931"/>
      <c r="AM103" s="931"/>
      <c r="AN103" s="931"/>
      <c r="AO103" s="931"/>
      <c r="AP103" s="931"/>
      <c r="AQ103" s="931"/>
      <c r="AR103" s="931"/>
      <c r="AS103" s="931"/>
      <c r="AT103" s="931"/>
      <c r="AU103" s="931"/>
      <c r="AV103" s="931"/>
      <c r="AW103" s="931"/>
    </row>
    <row r="104" spans="1:49">
      <c r="A104" s="931"/>
      <c r="B104" s="931"/>
      <c r="C104" s="931"/>
      <c r="D104" s="931"/>
      <c r="E104" s="931"/>
      <c r="F104" s="931"/>
      <c r="G104" s="931"/>
      <c r="H104" s="931"/>
      <c r="I104" s="931"/>
      <c r="J104" s="931"/>
      <c r="K104" s="931"/>
      <c r="L104" s="931"/>
      <c r="M104" s="931"/>
      <c r="N104" s="931"/>
      <c r="O104" s="931"/>
      <c r="P104" s="931"/>
      <c r="Q104" s="931"/>
      <c r="R104" s="931"/>
      <c r="S104" s="931"/>
      <c r="T104" s="931"/>
      <c r="U104" s="931"/>
      <c r="V104" s="931"/>
      <c r="W104" s="931"/>
      <c r="X104" s="931"/>
      <c r="Y104" s="931"/>
      <c r="Z104" s="931"/>
      <c r="AA104" s="931"/>
      <c r="AB104" s="931"/>
      <c r="AC104" s="931"/>
      <c r="AD104" s="931"/>
      <c r="AE104" s="931"/>
      <c r="AF104" s="931"/>
      <c r="AG104" s="931"/>
      <c r="AH104" s="931"/>
      <c r="AI104" s="931"/>
      <c r="AJ104" s="931"/>
      <c r="AK104" s="931"/>
      <c r="AL104" s="931"/>
      <c r="AM104" s="931"/>
      <c r="AN104" s="931"/>
      <c r="AO104" s="931"/>
      <c r="AP104" s="931"/>
      <c r="AQ104" s="931"/>
      <c r="AR104" s="931"/>
      <c r="AS104" s="931"/>
      <c r="AT104" s="931"/>
      <c r="AU104" s="931"/>
      <c r="AV104" s="931"/>
      <c r="AW104" s="931"/>
    </row>
    <row r="105" spans="1:49">
      <c r="A105" s="931"/>
      <c r="B105" s="931"/>
      <c r="C105" s="931"/>
      <c r="D105" s="931"/>
      <c r="E105" s="931"/>
      <c r="F105" s="931"/>
      <c r="G105" s="931"/>
      <c r="H105" s="931"/>
      <c r="I105" s="931"/>
      <c r="J105" s="931"/>
      <c r="K105" s="931"/>
      <c r="L105" s="931"/>
      <c r="M105" s="931"/>
      <c r="N105" s="931"/>
      <c r="O105" s="931"/>
      <c r="P105" s="931"/>
      <c r="Q105" s="931"/>
      <c r="R105" s="931"/>
      <c r="S105" s="931"/>
      <c r="T105" s="931"/>
      <c r="U105" s="931"/>
      <c r="V105" s="931"/>
      <c r="W105" s="931"/>
      <c r="X105" s="931"/>
      <c r="Y105" s="931"/>
      <c r="Z105" s="931"/>
      <c r="AA105" s="931"/>
      <c r="AB105" s="931"/>
      <c r="AC105" s="931"/>
      <c r="AD105" s="931"/>
      <c r="AE105" s="931"/>
      <c r="AF105" s="931"/>
      <c r="AG105" s="931"/>
      <c r="AH105" s="931"/>
      <c r="AI105" s="931"/>
      <c r="AJ105" s="931"/>
      <c r="AK105" s="931"/>
      <c r="AL105" s="931"/>
      <c r="AM105" s="931"/>
      <c r="AN105" s="931"/>
      <c r="AO105" s="931"/>
      <c r="AP105" s="931"/>
      <c r="AQ105" s="931"/>
      <c r="AR105" s="931"/>
      <c r="AS105" s="931"/>
      <c r="AT105" s="931"/>
      <c r="AU105" s="931"/>
      <c r="AV105" s="931"/>
      <c r="AW105" s="931"/>
    </row>
    <row r="106" spans="1:49">
      <c r="A106" s="931"/>
      <c r="B106" s="931"/>
      <c r="C106" s="931"/>
      <c r="D106" s="931"/>
      <c r="E106" s="931"/>
      <c r="F106" s="931"/>
      <c r="G106" s="931"/>
      <c r="H106" s="931"/>
      <c r="I106" s="931"/>
      <c r="J106" s="931"/>
      <c r="K106" s="931"/>
      <c r="L106" s="931"/>
      <c r="M106" s="931"/>
      <c r="N106" s="931"/>
      <c r="O106" s="931"/>
      <c r="P106" s="931"/>
      <c r="Q106" s="931"/>
      <c r="R106" s="931"/>
      <c r="S106" s="931"/>
      <c r="T106" s="931"/>
      <c r="U106" s="931"/>
      <c r="V106" s="931"/>
      <c r="W106" s="931"/>
      <c r="X106" s="931"/>
      <c r="Y106" s="931"/>
      <c r="Z106" s="931"/>
      <c r="AA106" s="931"/>
      <c r="AB106" s="931"/>
      <c r="AC106" s="931"/>
      <c r="AD106" s="931"/>
      <c r="AE106" s="931"/>
      <c r="AF106" s="931"/>
      <c r="AG106" s="931"/>
      <c r="AH106" s="931"/>
      <c r="AI106" s="931"/>
      <c r="AJ106" s="931"/>
      <c r="AK106" s="931"/>
      <c r="AL106" s="931"/>
      <c r="AM106" s="931"/>
      <c r="AN106" s="931"/>
      <c r="AO106" s="931"/>
      <c r="AP106" s="931"/>
      <c r="AQ106" s="931"/>
      <c r="AR106" s="931"/>
      <c r="AS106" s="931"/>
      <c r="AT106" s="931"/>
      <c r="AU106" s="931"/>
      <c r="AV106" s="931"/>
      <c r="AW106" s="931"/>
    </row>
    <row r="107" spans="1:49">
      <c r="A107" s="931"/>
      <c r="B107" s="931"/>
      <c r="C107" s="931"/>
      <c r="D107" s="931"/>
      <c r="E107" s="931"/>
      <c r="F107" s="931"/>
      <c r="G107" s="931"/>
      <c r="H107" s="931"/>
      <c r="I107" s="931"/>
      <c r="J107" s="931"/>
      <c r="K107" s="931"/>
      <c r="L107" s="931"/>
      <c r="M107" s="931"/>
      <c r="N107" s="931"/>
      <c r="O107" s="931"/>
      <c r="P107" s="931"/>
      <c r="Q107" s="931"/>
      <c r="R107" s="931"/>
      <c r="S107" s="931"/>
      <c r="T107" s="931"/>
      <c r="U107" s="931"/>
      <c r="V107" s="931"/>
      <c r="W107" s="931"/>
      <c r="X107" s="931"/>
      <c r="Y107" s="931"/>
      <c r="Z107" s="931"/>
      <c r="AA107" s="931"/>
      <c r="AB107" s="931"/>
      <c r="AC107" s="931"/>
      <c r="AD107" s="931"/>
      <c r="AE107" s="931"/>
      <c r="AF107" s="931"/>
      <c r="AG107" s="931"/>
      <c r="AH107" s="931"/>
      <c r="AI107" s="931"/>
      <c r="AJ107" s="931"/>
      <c r="AK107" s="931"/>
      <c r="AL107" s="931"/>
      <c r="AM107" s="931"/>
      <c r="AN107" s="931"/>
      <c r="AO107" s="931"/>
      <c r="AP107" s="931"/>
      <c r="AQ107" s="931"/>
      <c r="AR107" s="931"/>
      <c r="AS107" s="931"/>
      <c r="AT107" s="931"/>
      <c r="AU107" s="931"/>
      <c r="AV107" s="931"/>
      <c r="AW107" s="931"/>
    </row>
    <row r="108" spans="1:49">
      <c r="A108" s="931"/>
      <c r="B108" s="931"/>
      <c r="C108" s="931"/>
      <c r="D108" s="931"/>
      <c r="E108" s="931"/>
      <c r="F108" s="931"/>
      <c r="G108" s="931"/>
      <c r="H108" s="931"/>
      <c r="I108" s="931"/>
      <c r="J108" s="931"/>
      <c r="K108" s="931"/>
      <c r="L108" s="931"/>
      <c r="M108" s="931"/>
      <c r="N108" s="931"/>
      <c r="O108" s="931"/>
      <c r="P108" s="931"/>
      <c r="Q108" s="931"/>
      <c r="R108" s="931"/>
      <c r="S108" s="931"/>
      <c r="T108" s="931"/>
      <c r="U108" s="931"/>
      <c r="V108" s="931"/>
      <c r="W108" s="931"/>
      <c r="X108" s="931"/>
      <c r="Y108" s="931"/>
      <c r="Z108" s="931"/>
      <c r="AA108" s="931"/>
      <c r="AB108" s="931"/>
      <c r="AC108" s="931"/>
      <c r="AD108" s="931"/>
      <c r="AE108" s="931"/>
      <c r="AF108" s="931"/>
      <c r="AG108" s="931"/>
      <c r="AH108" s="931"/>
      <c r="AI108" s="931"/>
      <c r="AJ108" s="931"/>
      <c r="AK108" s="931"/>
      <c r="AL108" s="931"/>
      <c r="AM108" s="931"/>
      <c r="AN108" s="931"/>
      <c r="AO108" s="931"/>
      <c r="AP108" s="931"/>
      <c r="AQ108" s="931"/>
      <c r="AR108" s="931"/>
      <c r="AS108" s="931"/>
      <c r="AT108" s="931"/>
      <c r="AU108" s="931"/>
      <c r="AV108" s="931"/>
      <c r="AW108" s="931"/>
    </row>
    <row r="109" spans="1:49">
      <c r="A109" s="931"/>
      <c r="B109" s="931"/>
      <c r="C109" s="931"/>
      <c r="D109" s="931"/>
      <c r="E109" s="931"/>
      <c r="F109" s="931"/>
      <c r="G109" s="931"/>
      <c r="H109" s="931"/>
      <c r="I109" s="931"/>
      <c r="J109" s="931"/>
      <c r="K109" s="931"/>
      <c r="L109" s="931"/>
      <c r="M109" s="931"/>
      <c r="N109" s="931"/>
      <c r="O109" s="931"/>
      <c r="P109" s="931"/>
      <c r="Q109" s="931"/>
      <c r="R109" s="931"/>
      <c r="S109" s="931"/>
      <c r="T109" s="931"/>
      <c r="U109" s="931"/>
      <c r="V109" s="931"/>
      <c r="W109" s="931"/>
      <c r="X109" s="931"/>
      <c r="Y109" s="931"/>
      <c r="Z109" s="931"/>
      <c r="AA109" s="931"/>
      <c r="AB109" s="931"/>
      <c r="AC109" s="931"/>
      <c r="AD109" s="931"/>
      <c r="AE109" s="931"/>
      <c r="AF109" s="931"/>
      <c r="AG109" s="931"/>
      <c r="AH109" s="931"/>
      <c r="AI109" s="931"/>
      <c r="AJ109" s="931"/>
      <c r="AK109" s="931"/>
      <c r="AL109" s="931"/>
      <c r="AM109" s="931"/>
      <c r="AN109" s="931"/>
      <c r="AO109" s="931"/>
      <c r="AP109" s="931"/>
      <c r="AQ109" s="931"/>
      <c r="AR109" s="931"/>
      <c r="AS109" s="931"/>
      <c r="AT109" s="931"/>
      <c r="AU109" s="931"/>
      <c r="AV109" s="931"/>
      <c r="AW109" s="931"/>
    </row>
    <row r="110" spans="1:49">
      <c r="A110" s="931"/>
      <c r="B110" s="931"/>
      <c r="C110" s="931"/>
      <c r="D110" s="931"/>
      <c r="E110" s="931"/>
      <c r="F110" s="931"/>
      <c r="G110" s="931"/>
      <c r="H110" s="931"/>
      <c r="I110" s="931"/>
      <c r="J110" s="931"/>
      <c r="K110" s="931"/>
      <c r="L110" s="931"/>
      <c r="M110" s="931"/>
      <c r="N110" s="931"/>
      <c r="O110" s="931"/>
      <c r="P110" s="931"/>
      <c r="Q110" s="931"/>
      <c r="R110" s="931"/>
      <c r="S110" s="931"/>
      <c r="T110" s="931"/>
      <c r="U110" s="931"/>
      <c r="V110" s="931"/>
      <c r="W110" s="931"/>
      <c r="X110" s="931"/>
      <c r="Y110" s="931"/>
      <c r="Z110" s="931"/>
      <c r="AA110" s="931"/>
      <c r="AB110" s="931"/>
      <c r="AC110" s="931"/>
      <c r="AD110" s="931"/>
      <c r="AE110" s="931"/>
      <c r="AF110" s="931"/>
      <c r="AG110" s="931"/>
      <c r="AH110" s="931"/>
      <c r="AI110" s="931"/>
      <c r="AJ110" s="931"/>
      <c r="AK110" s="931"/>
      <c r="AL110" s="931"/>
      <c r="AM110" s="931"/>
      <c r="AN110" s="931"/>
      <c r="AO110" s="931"/>
      <c r="AP110" s="931"/>
      <c r="AQ110" s="931"/>
      <c r="AR110" s="931"/>
      <c r="AS110" s="931"/>
      <c r="AT110" s="931"/>
      <c r="AU110" s="931"/>
      <c r="AV110" s="931"/>
      <c r="AW110" s="931"/>
    </row>
    <row r="111" spans="1:49">
      <c r="A111" s="931"/>
      <c r="B111" s="931"/>
      <c r="C111" s="931"/>
      <c r="D111" s="931"/>
      <c r="E111" s="931"/>
      <c r="F111" s="931"/>
      <c r="G111" s="931"/>
      <c r="H111" s="931"/>
      <c r="I111" s="931"/>
      <c r="J111" s="931"/>
      <c r="K111" s="931"/>
      <c r="L111" s="931"/>
      <c r="M111" s="931"/>
      <c r="N111" s="931"/>
      <c r="O111" s="931"/>
      <c r="P111" s="931"/>
      <c r="Q111" s="931"/>
      <c r="R111" s="931"/>
      <c r="S111" s="931"/>
      <c r="T111" s="931"/>
      <c r="U111" s="931"/>
      <c r="V111" s="931"/>
      <c r="W111" s="931"/>
      <c r="X111" s="931"/>
      <c r="Y111" s="931"/>
      <c r="Z111" s="931"/>
      <c r="AA111" s="931"/>
      <c r="AB111" s="931"/>
      <c r="AC111" s="931"/>
      <c r="AD111" s="931"/>
      <c r="AE111" s="931"/>
      <c r="AF111" s="931"/>
      <c r="AG111" s="931"/>
      <c r="AH111" s="931"/>
      <c r="AI111" s="931"/>
      <c r="AJ111" s="931"/>
      <c r="AK111" s="931"/>
      <c r="AL111" s="931"/>
      <c r="AM111" s="931"/>
      <c r="AN111" s="931"/>
      <c r="AO111" s="931"/>
      <c r="AP111" s="931"/>
      <c r="AQ111" s="931"/>
      <c r="AR111" s="931"/>
      <c r="AS111" s="931"/>
      <c r="AT111" s="931"/>
      <c r="AU111" s="931"/>
      <c r="AV111" s="931"/>
      <c r="AW111" s="931"/>
    </row>
    <row r="112" spans="1:49">
      <c r="A112" s="931"/>
      <c r="B112" s="931"/>
      <c r="C112" s="931"/>
      <c r="D112" s="931"/>
      <c r="E112" s="931"/>
      <c r="F112" s="931"/>
      <c r="G112" s="931"/>
      <c r="H112" s="931"/>
      <c r="I112" s="931"/>
      <c r="J112" s="931"/>
      <c r="K112" s="931"/>
      <c r="L112" s="931"/>
      <c r="M112" s="931"/>
      <c r="N112" s="931"/>
      <c r="O112" s="931"/>
      <c r="P112" s="931"/>
      <c r="Q112" s="931"/>
      <c r="R112" s="931"/>
      <c r="S112" s="931"/>
      <c r="T112" s="931"/>
      <c r="U112" s="931"/>
      <c r="V112" s="931"/>
      <c r="W112" s="931"/>
      <c r="X112" s="931"/>
      <c r="Y112" s="931"/>
      <c r="Z112" s="931"/>
      <c r="AA112" s="931"/>
      <c r="AB112" s="931"/>
      <c r="AC112" s="931"/>
      <c r="AD112" s="931"/>
      <c r="AE112" s="931"/>
      <c r="AF112" s="931"/>
      <c r="AG112" s="931"/>
      <c r="AH112" s="931"/>
      <c r="AI112" s="931"/>
      <c r="AJ112" s="931"/>
      <c r="AK112" s="931"/>
      <c r="AL112" s="931"/>
      <c r="AM112" s="931"/>
      <c r="AN112" s="931"/>
      <c r="AO112" s="931"/>
      <c r="AP112" s="931"/>
      <c r="AQ112" s="931"/>
      <c r="AR112" s="931"/>
      <c r="AS112" s="931"/>
      <c r="AT112" s="931"/>
      <c r="AU112" s="931"/>
      <c r="AV112" s="931"/>
      <c r="AW112" s="931"/>
    </row>
    <row r="113" spans="1:49">
      <c r="A113" s="931"/>
      <c r="B113" s="931"/>
      <c r="C113" s="931"/>
      <c r="D113" s="931"/>
      <c r="E113" s="931"/>
      <c r="F113" s="931"/>
      <c r="G113" s="931"/>
      <c r="H113" s="931"/>
      <c r="I113" s="931"/>
      <c r="J113" s="931"/>
      <c r="K113" s="931"/>
      <c r="L113" s="931"/>
      <c r="M113" s="931"/>
      <c r="N113" s="931"/>
      <c r="O113" s="931"/>
      <c r="P113" s="931"/>
      <c r="Q113" s="931"/>
      <c r="R113" s="931"/>
      <c r="S113" s="931"/>
      <c r="T113" s="931"/>
      <c r="U113" s="931"/>
      <c r="V113" s="931"/>
      <c r="W113" s="931"/>
      <c r="X113" s="931"/>
      <c r="Y113" s="931"/>
      <c r="Z113" s="931"/>
      <c r="AA113" s="931"/>
      <c r="AB113" s="931"/>
      <c r="AC113" s="931"/>
      <c r="AD113" s="931"/>
      <c r="AE113" s="931"/>
      <c r="AF113" s="931"/>
      <c r="AG113" s="931"/>
      <c r="AH113" s="931"/>
      <c r="AI113" s="931"/>
      <c r="AJ113" s="931"/>
      <c r="AK113" s="931"/>
      <c r="AL113" s="931"/>
      <c r="AM113" s="931"/>
      <c r="AN113" s="931"/>
      <c r="AO113" s="931"/>
      <c r="AP113" s="931"/>
      <c r="AQ113" s="931"/>
      <c r="AR113" s="931"/>
      <c r="AS113" s="931"/>
      <c r="AT113" s="931"/>
      <c r="AU113" s="931"/>
      <c r="AV113" s="931"/>
      <c r="AW113" s="931"/>
    </row>
    <row r="114" spans="1:49">
      <c r="A114" s="931"/>
      <c r="B114" s="931"/>
      <c r="C114" s="931"/>
      <c r="D114" s="931"/>
      <c r="E114" s="931"/>
      <c r="F114" s="931"/>
      <c r="G114" s="931"/>
      <c r="H114" s="931"/>
      <c r="I114" s="931"/>
      <c r="J114" s="931"/>
      <c r="K114" s="931"/>
      <c r="L114" s="931"/>
      <c r="M114" s="931"/>
      <c r="N114" s="931"/>
      <c r="O114" s="931"/>
      <c r="P114" s="931"/>
      <c r="Q114" s="931"/>
      <c r="R114" s="931"/>
      <c r="S114" s="931"/>
      <c r="T114" s="931"/>
      <c r="U114" s="931"/>
      <c r="V114" s="931"/>
      <c r="W114" s="931"/>
      <c r="X114" s="931"/>
      <c r="Y114" s="931"/>
      <c r="Z114" s="931"/>
      <c r="AA114" s="931"/>
      <c r="AB114" s="931"/>
      <c r="AC114" s="931"/>
      <c r="AD114" s="931"/>
      <c r="AE114" s="931"/>
      <c r="AF114" s="931"/>
      <c r="AG114" s="931"/>
      <c r="AH114" s="931"/>
      <c r="AI114" s="931"/>
      <c r="AJ114" s="931"/>
      <c r="AK114" s="931"/>
      <c r="AL114" s="931"/>
      <c r="AM114" s="931"/>
      <c r="AN114" s="931"/>
      <c r="AO114" s="931"/>
      <c r="AP114" s="931"/>
      <c r="AQ114" s="931"/>
      <c r="AR114" s="931"/>
      <c r="AS114" s="931"/>
      <c r="AT114" s="931"/>
      <c r="AU114" s="931"/>
      <c r="AV114" s="931"/>
      <c r="AW114" s="931"/>
    </row>
    <row r="115" spans="1:49">
      <c r="A115" s="931"/>
      <c r="B115" s="931"/>
      <c r="C115" s="931"/>
      <c r="D115" s="931"/>
      <c r="E115" s="931"/>
      <c r="F115" s="931"/>
      <c r="G115" s="931"/>
      <c r="H115" s="931"/>
      <c r="I115" s="931"/>
      <c r="J115" s="931"/>
      <c r="K115" s="931"/>
      <c r="L115" s="931"/>
      <c r="M115" s="931"/>
      <c r="N115" s="931"/>
      <c r="O115" s="931"/>
      <c r="P115" s="931"/>
      <c r="Q115" s="931"/>
      <c r="R115" s="931"/>
      <c r="S115" s="931"/>
      <c r="T115" s="931"/>
      <c r="U115" s="931"/>
      <c r="V115" s="931"/>
      <c r="W115" s="931"/>
      <c r="X115" s="931"/>
      <c r="Y115" s="931"/>
      <c r="Z115" s="931"/>
      <c r="AA115" s="931"/>
      <c r="AB115" s="931"/>
      <c r="AC115" s="931"/>
      <c r="AD115" s="931"/>
      <c r="AE115" s="931"/>
      <c r="AF115" s="931"/>
      <c r="AG115" s="931"/>
      <c r="AH115" s="931"/>
      <c r="AI115" s="931"/>
      <c r="AJ115" s="931"/>
      <c r="AK115" s="931"/>
      <c r="AL115" s="931"/>
      <c r="AM115" s="931"/>
      <c r="AN115" s="931"/>
      <c r="AO115" s="931"/>
      <c r="AP115" s="931"/>
      <c r="AQ115" s="931"/>
      <c r="AR115" s="931"/>
      <c r="AS115" s="931"/>
      <c r="AT115" s="931"/>
      <c r="AU115" s="931"/>
      <c r="AV115" s="931"/>
      <c r="AW115" s="931"/>
    </row>
    <row r="116" spans="1:49">
      <c r="A116" s="931"/>
      <c r="B116" s="931"/>
      <c r="C116" s="931"/>
      <c r="D116" s="931"/>
      <c r="E116" s="931"/>
      <c r="F116" s="931"/>
      <c r="G116" s="931"/>
      <c r="H116" s="931"/>
      <c r="I116" s="931"/>
      <c r="J116" s="931"/>
      <c r="K116" s="931"/>
      <c r="L116" s="931"/>
      <c r="M116" s="931"/>
      <c r="N116" s="931"/>
      <c r="O116" s="931"/>
      <c r="P116" s="931"/>
      <c r="Q116" s="931"/>
      <c r="R116" s="931"/>
      <c r="S116" s="931"/>
      <c r="T116" s="931"/>
      <c r="U116" s="931"/>
      <c r="V116" s="931"/>
      <c r="W116" s="931"/>
      <c r="X116" s="931"/>
      <c r="Y116" s="931"/>
      <c r="Z116" s="931"/>
      <c r="AA116" s="931"/>
      <c r="AB116" s="931"/>
      <c r="AC116" s="931"/>
      <c r="AD116" s="931"/>
      <c r="AE116" s="931"/>
      <c r="AF116" s="931"/>
      <c r="AG116" s="931"/>
      <c r="AH116" s="931"/>
      <c r="AI116" s="931"/>
      <c r="AJ116" s="931"/>
      <c r="AK116" s="931"/>
      <c r="AL116" s="931"/>
      <c r="AM116" s="931"/>
      <c r="AN116" s="931"/>
      <c r="AO116" s="931"/>
      <c r="AP116" s="931"/>
      <c r="AQ116" s="931"/>
      <c r="AR116" s="931"/>
      <c r="AS116" s="931"/>
      <c r="AT116" s="931"/>
      <c r="AU116" s="931"/>
      <c r="AV116" s="931"/>
      <c r="AW116" s="931"/>
    </row>
    <row r="117" spans="1:49">
      <c r="A117" s="931"/>
      <c r="B117" s="931"/>
      <c r="C117" s="931"/>
      <c r="D117" s="931"/>
      <c r="E117" s="931"/>
      <c r="F117" s="931"/>
      <c r="G117" s="931"/>
      <c r="H117" s="931"/>
      <c r="I117" s="931"/>
      <c r="J117" s="931"/>
      <c r="K117" s="931"/>
      <c r="L117" s="931"/>
      <c r="M117" s="931"/>
      <c r="N117" s="931"/>
      <c r="O117" s="931"/>
      <c r="P117" s="931"/>
      <c r="Q117" s="931"/>
      <c r="R117" s="931"/>
      <c r="S117" s="931"/>
      <c r="T117" s="931"/>
      <c r="U117" s="931"/>
      <c r="V117" s="931"/>
      <c r="W117" s="931"/>
      <c r="X117" s="931"/>
      <c r="Y117" s="931"/>
      <c r="Z117" s="931"/>
      <c r="AA117" s="931"/>
      <c r="AB117" s="931"/>
      <c r="AC117" s="931"/>
      <c r="AD117" s="931"/>
      <c r="AE117" s="931"/>
      <c r="AF117" s="931"/>
      <c r="AG117" s="931"/>
      <c r="AH117" s="931"/>
      <c r="AI117" s="931"/>
      <c r="AJ117" s="931"/>
      <c r="AK117" s="931"/>
      <c r="AL117" s="931"/>
      <c r="AM117" s="931"/>
      <c r="AN117" s="931"/>
      <c r="AO117" s="931"/>
      <c r="AP117" s="931"/>
      <c r="AQ117" s="931"/>
      <c r="AR117" s="931"/>
      <c r="AS117" s="931"/>
      <c r="AT117" s="931"/>
      <c r="AU117" s="931"/>
      <c r="AV117" s="931"/>
      <c r="AW117" s="931"/>
    </row>
    <row r="118" spans="1:49">
      <c r="A118" s="931"/>
      <c r="B118" s="931"/>
      <c r="C118" s="931"/>
      <c r="D118" s="931"/>
      <c r="E118" s="931"/>
      <c r="F118" s="931"/>
      <c r="G118" s="931"/>
      <c r="H118" s="931"/>
      <c r="I118" s="931"/>
      <c r="J118" s="931"/>
      <c r="K118" s="931"/>
      <c r="L118" s="931"/>
      <c r="M118" s="931"/>
      <c r="N118" s="931"/>
      <c r="O118" s="931"/>
      <c r="P118" s="931"/>
      <c r="Q118" s="931"/>
      <c r="R118" s="931"/>
      <c r="S118" s="931"/>
      <c r="T118" s="931"/>
      <c r="U118" s="931"/>
      <c r="V118" s="931"/>
      <c r="W118" s="931"/>
      <c r="X118" s="931"/>
      <c r="Y118" s="931"/>
      <c r="Z118" s="931"/>
      <c r="AA118" s="931"/>
      <c r="AB118" s="931"/>
      <c r="AC118" s="931"/>
      <c r="AD118" s="931"/>
      <c r="AE118" s="931"/>
      <c r="AF118" s="931"/>
      <c r="AG118" s="931"/>
      <c r="AH118" s="931"/>
      <c r="AI118" s="931"/>
      <c r="AJ118" s="931"/>
      <c r="AK118" s="931"/>
      <c r="AL118" s="931"/>
      <c r="AM118" s="931"/>
      <c r="AN118" s="931"/>
      <c r="AO118" s="931"/>
      <c r="AP118" s="931"/>
      <c r="AQ118" s="931"/>
      <c r="AR118" s="931"/>
      <c r="AS118" s="931"/>
      <c r="AT118" s="931"/>
      <c r="AU118" s="931"/>
      <c r="AV118" s="931"/>
      <c r="AW118" s="931"/>
    </row>
    <row r="119" spans="1:49">
      <c r="A119" s="931"/>
      <c r="B119" s="931"/>
      <c r="C119" s="931"/>
      <c r="D119" s="931"/>
      <c r="E119" s="931"/>
      <c r="F119" s="931"/>
      <c r="G119" s="931"/>
      <c r="H119" s="931"/>
      <c r="I119" s="931"/>
      <c r="J119" s="931"/>
      <c r="K119" s="931"/>
      <c r="L119" s="931"/>
      <c r="M119" s="931"/>
      <c r="N119" s="931"/>
      <c r="O119" s="931"/>
      <c r="P119" s="931"/>
      <c r="Q119" s="931"/>
      <c r="R119" s="931"/>
      <c r="S119" s="931"/>
      <c r="T119" s="931"/>
      <c r="U119" s="931"/>
      <c r="V119" s="931"/>
      <c r="W119" s="931"/>
      <c r="X119" s="931"/>
      <c r="Y119" s="931"/>
      <c r="Z119" s="931"/>
      <c r="AA119" s="931"/>
      <c r="AB119" s="931"/>
      <c r="AC119" s="931"/>
      <c r="AD119" s="931"/>
      <c r="AE119" s="931"/>
      <c r="AF119" s="931"/>
      <c r="AG119" s="931"/>
      <c r="AH119" s="931"/>
      <c r="AI119" s="931"/>
      <c r="AJ119" s="931"/>
      <c r="AK119" s="931"/>
      <c r="AL119" s="931"/>
      <c r="AM119" s="931"/>
      <c r="AN119" s="931"/>
      <c r="AO119" s="931"/>
      <c r="AP119" s="931"/>
      <c r="AQ119" s="931"/>
      <c r="AR119" s="931"/>
      <c r="AS119" s="931"/>
      <c r="AT119" s="931"/>
      <c r="AU119" s="931"/>
      <c r="AV119" s="931"/>
      <c r="AW119" s="931"/>
    </row>
    <row r="120" spans="1:49">
      <c r="A120" s="931"/>
      <c r="B120" s="931"/>
      <c r="C120" s="931"/>
      <c r="D120" s="931"/>
      <c r="E120" s="931"/>
      <c r="F120" s="931"/>
      <c r="G120" s="931"/>
      <c r="H120" s="931"/>
      <c r="I120" s="931"/>
      <c r="J120" s="931"/>
      <c r="K120" s="931"/>
      <c r="L120" s="931"/>
      <c r="M120" s="931"/>
      <c r="N120" s="931"/>
      <c r="O120" s="931"/>
      <c r="P120" s="931"/>
      <c r="Q120" s="931"/>
      <c r="R120" s="931"/>
      <c r="S120" s="931"/>
      <c r="T120" s="931"/>
      <c r="U120" s="931"/>
      <c r="V120" s="931"/>
      <c r="W120" s="931"/>
      <c r="X120" s="931"/>
      <c r="Y120" s="931"/>
      <c r="Z120" s="931"/>
      <c r="AA120" s="931"/>
      <c r="AB120" s="931"/>
      <c r="AC120" s="931"/>
      <c r="AD120" s="931"/>
      <c r="AE120" s="931"/>
      <c r="AF120" s="931"/>
      <c r="AG120" s="931"/>
      <c r="AH120" s="931"/>
      <c r="AI120" s="931"/>
      <c r="AJ120" s="931"/>
      <c r="AK120" s="931"/>
      <c r="AL120" s="931"/>
      <c r="AM120" s="931"/>
      <c r="AN120" s="931"/>
      <c r="AO120" s="931"/>
      <c r="AP120" s="931"/>
      <c r="AQ120" s="931"/>
      <c r="AR120" s="931"/>
      <c r="AS120" s="931"/>
      <c r="AT120" s="931"/>
      <c r="AU120" s="931"/>
      <c r="AV120" s="931"/>
      <c r="AW120" s="931"/>
    </row>
    <row r="121" spans="1:49">
      <c r="A121" s="931"/>
      <c r="B121" s="931"/>
      <c r="C121" s="931"/>
      <c r="D121" s="931"/>
      <c r="E121" s="931"/>
      <c r="F121" s="931"/>
      <c r="G121" s="931"/>
      <c r="H121" s="931"/>
      <c r="I121" s="931"/>
      <c r="J121" s="931"/>
      <c r="K121" s="931"/>
      <c r="L121" s="931"/>
      <c r="M121" s="931"/>
      <c r="N121" s="931"/>
      <c r="O121" s="931"/>
      <c r="P121" s="931"/>
      <c r="Q121" s="931"/>
      <c r="R121" s="931"/>
      <c r="S121" s="931"/>
      <c r="T121" s="931"/>
      <c r="U121" s="931"/>
      <c r="V121" s="931"/>
      <c r="W121" s="931"/>
      <c r="X121" s="931"/>
      <c r="Y121" s="931"/>
      <c r="Z121" s="931"/>
      <c r="AA121" s="931"/>
      <c r="AB121" s="931"/>
      <c r="AC121" s="931"/>
      <c r="AD121" s="931"/>
      <c r="AE121" s="931"/>
      <c r="AF121" s="931"/>
      <c r="AG121" s="931"/>
      <c r="AH121" s="931"/>
      <c r="AI121" s="931"/>
      <c r="AJ121" s="931"/>
      <c r="AK121" s="931"/>
      <c r="AL121" s="931"/>
      <c r="AM121" s="931"/>
      <c r="AN121" s="931"/>
      <c r="AO121" s="931"/>
      <c r="AP121" s="931"/>
      <c r="AQ121" s="931"/>
      <c r="AR121" s="931"/>
      <c r="AS121" s="931"/>
      <c r="AT121" s="931"/>
      <c r="AU121" s="931"/>
      <c r="AV121" s="931"/>
      <c r="AW121" s="931"/>
    </row>
    <row r="122" spans="1:49">
      <c r="A122" s="931"/>
      <c r="B122" s="931"/>
      <c r="C122" s="931"/>
      <c r="D122" s="931"/>
      <c r="E122" s="931"/>
      <c r="F122" s="931"/>
      <c r="G122" s="931"/>
      <c r="H122" s="931"/>
      <c r="I122" s="931"/>
      <c r="J122" s="931"/>
      <c r="K122" s="931"/>
      <c r="L122" s="931"/>
      <c r="M122" s="931"/>
      <c r="N122" s="931"/>
      <c r="O122" s="931"/>
      <c r="P122" s="931"/>
      <c r="Q122" s="931"/>
      <c r="R122" s="931"/>
      <c r="S122" s="931"/>
      <c r="T122" s="931"/>
      <c r="U122" s="931"/>
      <c r="V122" s="931"/>
      <c r="W122" s="931"/>
      <c r="X122" s="931"/>
      <c r="Y122" s="931"/>
      <c r="Z122" s="931"/>
      <c r="AA122" s="931"/>
      <c r="AB122" s="931"/>
      <c r="AC122" s="931"/>
      <c r="AD122" s="931"/>
      <c r="AE122" s="931"/>
      <c r="AF122" s="931"/>
      <c r="AG122" s="931"/>
      <c r="AH122" s="931"/>
      <c r="AI122" s="931"/>
      <c r="AJ122" s="931"/>
      <c r="AK122" s="931"/>
      <c r="AL122" s="931"/>
      <c r="AM122" s="931"/>
      <c r="AN122" s="931"/>
      <c r="AO122" s="931"/>
      <c r="AP122" s="931"/>
      <c r="AQ122" s="931"/>
      <c r="AR122" s="931"/>
      <c r="AS122" s="931"/>
      <c r="AT122" s="931"/>
      <c r="AU122" s="931"/>
      <c r="AV122" s="931"/>
      <c r="AW122" s="931"/>
    </row>
    <row r="123" spans="1:49">
      <c r="A123" s="931"/>
      <c r="B123" s="931"/>
      <c r="C123" s="931"/>
      <c r="D123" s="931"/>
      <c r="E123" s="931"/>
      <c r="F123" s="931"/>
      <c r="G123" s="931"/>
      <c r="H123" s="931"/>
      <c r="I123" s="931"/>
      <c r="J123" s="931"/>
      <c r="K123" s="931"/>
      <c r="L123" s="931"/>
      <c r="M123" s="931"/>
      <c r="N123" s="931"/>
      <c r="O123" s="931"/>
      <c r="P123" s="931"/>
      <c r="Q123" s="931"/>
      <c r="R123" s="931"/>
      <c r="S123" s="931"/>
      <c r="T123" s="931"/>
      <c r="U123" s="931"/>
      <c r="V123" s="931"/>
      <c r="W123" s="931"/>
      <c r="X123" s="931"/>
      <c r="Y123" s="931"/>
      <c r="Z123" s="931"/>
      <c r="AA123" s="931"/>
      <c r="AB123" s="931"/>
      <c r="AC123" s="931"/>
      <c r="AD123" s="931"/>
      <c r="AE123" s="931"/>
      <c r="AF123" s="931"/>
      <c r="AG123" s="931"/>
      <c r="AH123" s="931"/>
      <c r="AI123" s="931"/>
      <c r="AJ123" s="931"/>
      <c r="AK123" s="931"/>
      <c r="AL123" s="931"/>
      <c r="AM123" s="931"/>
      <c r="AN123" s="931"/>
      <c r="AO123" s="931"/>
      <c r="AP123" s="931"/>
      <c r="AQ123" s="931"/>
      <c r="AR123" s="931"/>
      <c r="AS123" s="931"/>
      <c r="AT123" s="931"/>
      <c r="AU123" s="931"/>
      <c r="AV123" s="931"/>
      <c r="AW123" s="931"/>
    </row>
    <row r="124" spans="1:49">
      <c r="A124" s="931"/>
      <c r="B124" s="931"/>
      <c r="C124" s="931"/>
      <c r="D124" s="931"/>
      <c r="E124" s="931"/>
      <c r="F124" s="931"/>
      <c r="G124" s="931"/>
      <c r="H124" s="931"/>
      <c r="I124" s="931"/>
      <c r="J124" s="931"/>
      <c r="K124" s="931"/>
      <c r="L124" s="931"/>
      <c r="M124" s="931"/>
      <c r="N124" s="931"/>
      <c r="O124" s="931"/>
      <c r="P124" s="931"/>
      <c r="Q124" s="931"/>
      <c r="R124" s="931"/>
      <c r="S124" s="931"/>
      <c r="T124" s="931"/>
      <c r="U124" s="931"/>
      <c r="V124" s="931"/>
      <c r="W124" s="931"/>
      <c r="X124" s="931"/>
      <c r="Y124" s="931"/>
      <c r="Z124" s="931"/>
      <c r="AA124" s="931"/>
      <c r="AB124" s="931"/>
      <c r="AC124" s="931"/>
      <c r="AD124" s="931"/>
      <c r="AE124" s="931"/>
      <c r="AF124" s="931"/>
      <c r="AG124" s="931"/>
      <c r="AH124" s="931"/>
      <c r="AI124" s="931"/>
      <c r="AJ124" s="931"/>
      <c r="AK124" s="931"/>
      <c r="AL124" s="931"/>
      <c r="AM124" s="931"/>
      <c r="AN124" s="931"/>
      <c r="AO124" s="931"/>
      <c r="AP124" s="931"/>
      <c r="AQ124" s="931"/>
      <c r="AR124" s="931"/>
      <c r="AS124" s="931"/>
      <c r="AT124" s="931"/>
      <c r="AU124" s="931"/>
      <c r="AV124" s="931"/>
      <c r="AW124" s="931"/>
    </row>
    <row r="125" spans="1:49">
      <c r="A125" s="931"/>
      <c r="B125" s="931"/>
      <c r="C125" s="931"/>
      <c r="D125" s="931"/>
      <c r="E125" s="931"/>
      <c r="F125" s="931"/>
      <c r="G125" s="931"/>
      <c r="H125" s="931"/>
      <c r="I125" s="931"/>
      <c r="J125" s="931"/>
      <c r="K125" s="931"/>
      <c r="L125" s="931"/>
      <c r="M125" s="931"/>
      <c r="N125" s="931"/>
      <c r="O125" s="931"/>
      <c r="P125" s="931"/>
      <c r="Q125" s="931"/>
      <c r="R125" s="931"/>
      <c r="S125" s="931"/>
      <c r="T125" s="931"/>
      <c r="U125" s="931"/>
      <c r="V125" s="931"/>
      <c r="W125" s="931"/>
      <c r="X125" s="931"/>
      <c r="Y125" s="931"/>
      <c r="Z125" s="931"/>
      <c r="AA125" s="931"/>
      <c r="AB125" s="931"/>
      <c r="AC125" s="931"/>
      <c r="AD125" s="931"/>
      <c r="AE125" s="931"/>
      <c r="AF125" s="931"/>
      <c r="AG125" s="931"/>
      <c r="AH125" s="931"/>
      <c r="AI125" s="931"/>
      <c r="AJ125" s="931"/>
      <c r="AK125" s="931"/>
      <c r="AL125" s="931"/>
      <c r="AM125" s="931"/>
      <c r="AN125" s="931"/>
      <c r="AO125" s="931"/>
      <c r="AP125" s="931"/>
      <c r="AQ125" s="931"/>
      <c r="AR125" s="931"/>
      <c r="AS125" s="931"/>
      <c r="AT125" s="931"/>
      <c r="AU125" s="931"/>
      <c r="AV125" s="931"/>
      <c r="AW125" s="931"/>
    </row>
    <row r="126" spans="1:49">
      <c r="A126" s="931"/>
      <c r="B126" s="931"/>
      <c r="C126" s="931"/>
      <c r="D126" s="931"/>
      <c r="E126" s="931"/>
      <c r="F126" s="931"/>
      <c r="G126" s="931"/>
      <c r="H126" s="931"/>
      <c r="I126" s="931"/>
      <c r="J126" s="931"/>
      <c r="K126" s="931"/>
      <c r="L126" s="931"/>
      <c r="M126" s="931"/>
      <c r="N126" s="931"/>
      <c r="O126" s="931"/>
      <c r="P126" s="931"/>
      <c r="Q126" s="931"/>
      <c r="R126" s="931"/>
      <c r="S126" s="931"/>
      <c r="T126" s="931"/>
      <c r="U126" s="931"/>
      <c r="V126" s="931"/>
      <c r="W126" s="931"/>
      <c r="X126" s="931"/>
      <c r="Y126" s="931"/>
      <c r="Z126" s="931"/>
      <c r="AA126" s="931"/>
      <c r="AB126" s="931"/>
      <c r="AC126" s="931"/>
      <c r="AD126" s="931"/>
      <c r="AE126" s="931"/>
      <c r="AF126" s="931"/>
      <c r="AG126" s="931"/>
      <c r="AH126" s="931"/>
      <c r="AI126" s="931"/>
      <c r="AJ126" s="931"/>
      <c r="AK126" s="931"/>
      <c r="AL126" s="931"/>
      <c r="AM126" s="931"/>
      <c r="AN126" s="931"/>
      <c r="AO126" s="931"/>
      <c r="AP126" s="931"/>
      <c r="AQ126" s="931"/>
      <c r="AR126" s="931"/>
      <c r="AS126" s="931"/>
      <c r="AT126" s="931"/>
      <c r="AU126" s="931"/>
      <c r="AV126" s="931"/>
      <c r="AW126" s="931"/>
    </row>
    <row r="127" spans="1:49">
      <c r="A127" s="931"/>
      <c r="B127" s="931"/>
      <c r="C127" s="931"/>
      <c r="D127" s="931"/>
      <c r="E127" s="931"/>
      <c r="F127" s="931"/>
      <c r="G127" s="931"/>
      <c r="H127" s="931"/>
      <c r="I127" s="931"/>
      <c r="J127" s="931"/>
      <c r="K127" s="931"/>
      <c r="L127" s="931"/>
      <c r="M127" s="931"/>
      <c r="N127" s="931"/>
      <c r="O127" s="931"/>
      <c r="P127" s="931"/>
      <c r="Q127" s="931"/>
      <c r="R127" s="931"/>
      <c r="S127" s="931"/>
      <c r="T127" s="931"/>
      <c r="U127" s="931"/>
      <c r="V127" s="931"/>
      <c r="W127" s="931"/>
      <c r="X127" s="931"/>
      <c r="Y127" s="931"/>
      <c r="Z127" s="931"/>
      <c r="AA127" s="931"/>
      <c r="AB127" s="931"/>
      <c r="AC127" s="931"/>
      <c r="AD127" s="931"/>
      <c r="AE127" s="931"/>
      <c r="AF127" s="931"/>
      <c r="AG127" s="931"/>
      <c r="AH127" s="931"/>
      <c r="AI127" s="931"/>
      <c r="AJ127" s="931"/>
      <c r="AK127" s="931"/>
      <c r="AL127" s="931"/>
      <c r="AM127" s="931"/>
      <c r="AN127" s="931"/>
      <c r="AO127" s="931"/>
      <c r="AP127" s="931"/>
      <c r="AQ127" s="931"/>
      <c r="AR127" s="931"/>
      <c r="AS127" s="931"/>
      <c r="AT127" s="931"/>
      <c r="AU127" s="931"/>
      <c r="AV127" s="931"/>
      <c r="AW127" s="931"/>
    </row>
    <row r="128" spans="1:49">
      <c r="A128" s="931"/>
      <c r="B128" s="931"/>
      <c r="C128" s="931"/>
      <c r="D128" s="931"/>
      <c r="E128" s="931"/>
      <c r="F128" s="931"/>
      <c r="G128" s="931"/>
      <c r="H128" s="931"/>
      <c r="I128" s="931"/>
      <c r="J128" s="931"/>
      <c r="K128" s="931"/>
      <c r="L128" s="931"/>
      <c r="M128" s="931"/>
      <c r="N128" s="931"/>
      <c r="O128" s="931"/>
      <c r="P128" s="931"/>
      <c r="Q128" s="931"/>
      <c r="R128" s="931"/>
      <c r="S128" s="931"/>
      <c r="T128" s="931"/>
      <c r="U128" s="931"/>
      <c r="V128" s="931"/>
      <c r="W128" s="931"/>
      <c r="X128" s="931"/>
      <c r="Y128" s="931"/>
      <c r="Z128" s="931"/>
      <c r="AA128" s="931"/>
      <c r="AB128" s="931"/>
      <c r="AC128" s="931"/>
      <c r="AD128" s="931"/>
      <c r="AE128" s="931"/>
      <c r="AF128" s="931"/>
      <c r="AG128" s="931"/>
      <c r="AH128" s="931"/>
      <c r="AI128" s="931"/>
      <c r="AJ128" s="931"/>
      <c r="AK128" s="931"/>
      <c r="AL128" s="931"/>
      <c r="AM128" s="931"/>
      <c r="AN128" s="931"/>
      <c r="AO128" s="931"/>
      <c r="AP128" s="931"/>
      <c r="AQ128" s="931"/>
      <c r="AR128" s="931"/>
      <c r="AS128" s="931"/>
      <c r="AT128" s="931"/>
      <c r="AU128" s="931"/>
      <c r="AV128" s="931"/>
      <c r="AW128" s="931"/>
    </row>
    <row r="129" spans="1:49">
      <c r="A129" s="931"/>
      <c r="B129" s="931"/>
      <c r="C129" s="931"/>
      <c r="D129" s="931"/>
      <c r="E129" s="931"/>
      <c r="F129" s="931"/>
      <c r="G129" s="931"/>
      <c r="H129" s="931"/>
      <c r="I129" s="931"/>
      <c r="J129" s="931"/>
      <c r="K129" s="931"/>
      <c r="L129" s="931"/>
      <c r="M129" s="931"/>
      <c r="N129" s="931"/>
      <c r="O129" s="931"/>
      <c r="P129" s="931"/>
      <c r="Q129" s="931"/>
      <c r="R129" s="931"/>
      <c r="S129" s="931"/>
      <c r="T129" s="931"/>
      <c r="U129" s="931"/>
      <c r="V129" s="931"/>
      <c r="W129" s="931"/>
      <c r="X129" s="931"/>
      <c r="Y129" s="931"/>
      <c r="Z129" s="931"/>
      <c r="AA129" s="931"/>
      <c r="AB129" s="931"/>
      <c r="AC129" s="931"/>
      <c r="AD129" s="931"/>
      <c r="AE129" s="931"/>
      <c r="AF129" s="931"/>
      <c r="AG129" s="931"/>
      <c r="AH129" s="931"/>
      <c r="AI129" s="931"/>
      <c r="AJ129" s="931"/>
      <c r="AK129" s="931"/>
      <c r="AL129" s="931"/>
      <c r="AM129" s="931"/>
      <c r="AN129" s="931"/>
      <c r="AO129" s="931"/>
      <c r="AP129" s="931"/>
      <c r="AQ129" s="931"/>
      <c r="AR129" s="931"/>
      <c r="AS129" s="931"/>
      <c r="AT129" s="931"/>
      <c r="AU129" s="931"/>
      <c r="AV129" s="931"/>
      <c r="AW129" s="931"/>
    </row>
    <row r="130" spans="1:49">
      <c r="A130" s="931"/>
      <c r="B130" s="931"/>
      <c r="C130" s="931"/>
      <c r="D130" s="931"/>
      <c r="E130" s="931"/>
      <c r="F130" s="931"/>
      <c r="G130" s="931"/>
      <c r="H130" s="931"/>
      <c r="I130" s="931"/>
      <c r="J130" s="931"/>
      <c r="K130" s="931"/>
      <c r="L130" s="931"/>
      <c r="M130" s="931"/>
      <c r="N130" s="931"/>
      <c r="O130" s="931"/>
      <c r="P130" s="931"/>
      <c r="Q130" s="931"/>
      <c r="R130" s="931"/>
      <c r="S130" s="931"/>
      <c r="T130" s="931"/>
      <c r="U130" s="931"/>
      <c r="V130" s="931"/>
      <c r="W130" s="931"/>
      <c r="X130" s="931"/>
      <c r="Y130" s="931"/>
      <c r="Z130" s="931"/>
      <c r="AA130" s="931"/>
      <c r="AB130" s="931"/>
      <c r="AC130" s="931"/>
      <c r="AD130" s="931"/>
      <c r="AE130" s="931"/>
      <c r="AF130" s="931"/>
      <c r="AG130" s="931"/>
      <c r="AH130" s="931"/>
      <c r="AI130" s="931"/>
      <c r="AJ130" s="931"/>
      <c r="AK130" s="931"/>
      <c r="AL130" s="931"/>
      <c r="AM130" s="931"/>
      <c r="AN130" s="931"/>
      <c r="AO130" s="931"/>
      <c r="AP130" s="931"/>
      <c r="AQ130" s="931"/>
      <c r="AR130" s="931"/>
      <c r="AS130" s="931"/>
      <c r="AT130" s="931"/>
      <c r="AU130" s="931"/>
      <c r="AV130" s="931"/>
      <c r="AW130" s="931"/>
    </row>
    <row r="131" spans="1:49">
      <c r="A131" s="931"/>
      <c r="B131" s="931"/>
      <c r="C131" s="931"/>
      <c r="D131" s="931"/>
      <c r="E131" s="931"/>
      <c r="F131" s="931"/>
      <c r="G131" s="931"/>
      <c r="H131" s="931"/>
      <c r="I131" s="931"/>
      <c r="J131" s="931"/>
      <c r="K131" s="931"/>
      <c r="L131" s="931"/>
      <c r="M131" s="931"/>
      <c r="N131" s="931"/>
      <c r="O131" s="931"/>
      <c r="P131" s="931"/>
      <c r="Q131" s="931"/>
      <c r="R131" s="931"/>
      <c r="S131" s="931"/>
      <c r="T131" s="931"/>
      <c r="U131" s="931"/>
      <c r="V131" s="931"/>
      <c r="W131" s="931"/>
      <c r="X131" s="931"/>
      <c r="Y131" s="931"/>
      <c r="Z131" s="931"/>
      <c r="AA131" s="931"/>
      <c r="AB131" s="931"/>
      <c r="AC131" s="931"/>
      <c r="AD131" s="931"/>
      <c r="AE131" s="931"/>
      <c r="AF131" s="931"/>
      <c r="AG131" s="931"/>
      <c r="AH131" s="931"/>
      <c r="AI131" s="931"/>
      <c r="AJ131" s="931"/>
      <c r="AK131" s="931"/>
      <c r="AL131" s="931"/>
      <c r="AM131" s="931"/>
      <c r="AN131" s="931"/>
      <c r="AO131" s="931"/>
      <c r="AP131" s="931"/>
      <c r="AQ131" s="931"/>
      <c r="AR131" s="931"/>
      <c r="AS131" s="931"/>
      <c r="AT131" s="931"/>
      <c r="AU131" s="931"/>
      <c r="AV131" s="931"/>
      <c r="AW131" s="931"/>
    </row>
    <row r="132" spans="1:49">
      <c r="A132" s="931"/>
      <c r="B132" s="931"/>
      <c r="C132" s="931"/>
      <c r="D132" s="931"/>
      <c r="E132" s="931"/>
      <c r="F132" s="931"/>
      <c r="G132" s="931"/>
      <c r="H132" s="931"/>
      <c r="I132" s="931"/>
      <c r="J132" s="931"/>
      <c r="K132" s="931"/>
      <c r="L132" s="931"/>
      <c r="M132" s="931"/>
      <c r="N132" s="931"/>
      <c r="O132" s="931"/>
      <c r="P132" s="931"/>
      <c r="Q132" s="931"/>
      <c r="R132" s="931"/>
      <c r="S132" s="931"/>
      <c r="T132" s="931"/>
      <c r="U132" s="931"/>
      <c r="V132" s="931"/>
      <c r="W132" s="931"/>
      <c r="X132" s="931"/>
      <c r="Y132" s="931"/>
      <c r="Z132" s="931"/>
      <c r="AA132" s="931"/>
      <c r="AB132" s="931"/>
      <c r="AC132" s="931"/>
      <c r="AD132" s="931"/>
      <c r="AE132" s="931"/>
      <c r="AF132" s="931"/>
      <c r="AG132" s="931"/>
      <c r="AH132" s="931"/>
      <c r="AI132" s="931"/>
      <c r="AJ132" s="931"/>
      <c r="AK132" s="931"/>
      <c r="AL132" s="931"/>
      <c r="AM132" s="931"/>
      <c r="AN132" s="931"/>
      <c r="AO132" s="931"/>
      <c r="AP132" s="931"/>
      <c r="AQ132" s="931"/>
      <c r="AR132" s="931"/>
      <c r="AS132" s="931"/>
      <c r="AT132" s="931"/>
      <c r="AU132" s="931"/>
      <c r="AV132" s="931"/>
      <c r="AW132" s="931"/>
    </row>
    <row r="133" spans="1:49">
      <c r="A133" s="931"/>
      <c r="B133" s="931"/>
      <c r="C133" s="931"/>
      <c r="D133" s="931"/>
      <c r="E133" s="931"/>
      <c r="F133" s="931"/>
      <c r="G133" s="931"/>
      <c r="H133" s="931"/>
      <c r="I133" s="931"/>
      <c r="J133" s="931"/>
      <c r="K133" s="931"/>
      <c r="L133" s="931"/>
      <c r="M133" s="931"/>
      <c r="N133" s="931"/>
      <c r="O133" s="931"/>
      <c r="P133" s="931"/>
      <c r="Q133" s="931"/>
      <c r="R133" s="931"/>
      <c r="S133" s="931"/>
      <c r="T133" s="931"/>
      <c r="U133" s="931"/>
      <c r="V133" s="931"/>
      <c r="W133" s="931"/>
      <c r="X133" s="931"/>
      <c r="Y133" s="931"/>
      <c r="Z133" s="931"/>
      <c r="AA133" s="931"/>
      <c r="AB133" s="931"/>
      <c r="AC133" s="931"/>
      <c r="AD133" s="931"/>
      <c r="AE133" s="931"/>
      <c r="AF133" s="931"/>
      <c r="AG133" s="931"/>
      <c r="AH133" s="931"/>
      <c r="AI133" s="931"/>
      <c r="AJ133" s="931"/>
      <c r="AK133" s="931"/>
      <c r="AL133" s="931"/>
      <c r="AM133" s="931"/>
      <c r="AN133" s="931"/>
      <c r="AO133" s="931"/>
      <c r="AP133" s="931"/>
      <c r="AQ133" s="931"/>
      <c r="AR133" s="931"/>
      <c r="AS133" s="931"/>
      <c r="AT133" s="931"/>
      <c r="AU133" s="931"/>
      <c r="AV133" s="931"/>
      <c r="AW133" s="931"/>
    </row>
    <row r="134" spans="1:49">
      <c r="A134" s="931"/>
      <c r="B134" s="931"/>
      <c r="C134" s="931"/>
      <c r="D134" s="931"/>
      <c r="E134" s="931"/>
      <c r="F134" s="931"/>
      <c r="G134" s="931"/>
      <c r="H134" s="931"/>
      <c r="I134" s="931"/>
      <c r="J134" s="931"/>
      <c r="K134" s="931"/>
      <c r="L134" s="931"/>
      <c r="M134" s="931"/>
      <c r="N134" s="931"/>
      <c r="O134" s="931"/>
      <c r="P134" s="931"/>
      <c r="Q134" s="931"/>
      <c r="R134" s="931"/>
      <c r="S134" s="931"/>
      <c r="T134" s="931"/>
      <c r="U134" s="931"/>
      <c r="V134" s="931"/>
      <c r="W134" s="931"/>
      <c r="X134" s="931"/>
      <c r="Y134" s="931"/>
      <c r="Z134" s="931"/>
      <c r="AA134" s="931"/>
      <c r="AB134" s="931"/>
      <c r="AC134" s="931"/>
      <c r="AD134" s="931"/>
      <c r="AE134" s="931"/>
      <c r="AF134" s="931"/>
      <c r="AG134" s="931"/>
      <c r="AH134" s="931"/>
      <c r="AI134" s="931"/>
      <c r="AJ134" s="931"/>
      <c r="AK134" s="931"/>
      <c r="AL134" s="931"/>
      <c r="AM134" s="931"/>
      <c r="AN134" s="931"/>
      <c r="AO134" s="931"/>
      <c r="AP134" s="931"/>
      <c r="AQ134" s="931"/>
      <c r="AR134" s="931"/>
      <c r="AS134" s="931"/>
      <c r="AT134" s="931"/>
      <c r="AU134" s="931"/>
      <c r="AV134" s="931"/>
      <c r="AW134" s="931"/>
    </row>
    <row r="135" spans="1:49">
      <c r="A135" s="931"/>
      <c r="B135" s="931"/>
      <c r="C135" s="931"/>
      <c r="D135" s="931"/>
      <c r="E135" s="931"/>
      <c r="F135" s="931"/>
      <c r="G135" s="931"/>
      <c r="H135" s="931"/>
      <c r="I135" s="931"/>
      <c r="J135" s="931"/>
      <c r="K135" s="931"/>
      <c r="L135" s="931"/>
      <c r="M135" s="931"/>
      <c r="N135" s="931"/>
      <c r="O135" s="931"/>
      <c r="P135" s="931"/>
      <c r="Q135" s="931"/>
      <c r="R135" s="931"/>
      <c r="S135" s="931"/>
      <c r="T135" s="931"/>
      <c r="U135" s="931"/>
      <c r="V135" s="931"/>
      <c r="W135" s="931"/>
      <c r="X135" s="931"/>
      <c r="Y135" s="931"/>
      <c r="Z135" s="931"/>
      <c r="AA135" s="931"/>
      <c r="AB135" s="931"/>
      <c r="AC135" s="931"/>
      <c r="AD135" s="931"/>
      <c r="AE135" s="931"/>
      <c r="AF135" s="931"/>
      <c r="AG135" s="931"/>
      <c r="AH135" s="931"/>
      <c r="AI135" s="931"/>
      <c r="AJ135" s="931"/>
      <c r="AK135" s="931"/>
      <c r="AL135" s="931"/>
      <c r="AM135" s="931"/>
      <c r="AN135" s="931"/>
      <c r="AO135" s="931"/>
      <c r="AP135" s="931"/>
      <c r="AQ135" s="931"/>
      <c r="AR135" s="931"/>
      <c r="AS135" s="931"/>
      <c r="AT135" s="931"/>
      <c r="AU135" s="931"/>
      <c r="AV135" s="931"/>
      <c r="AW135" s="931"/>
    </row>
    <row r="136" spans="1:49">
      <c r="A136" s="931"/>
      <c r="B136" s="931"/>
      <c r="C136" s="931"/>
      <c r="D136" s="931"/>
      <c r="E136" s="931"/>
      <c r="F136" s="931"/>
      <c r="G136" s="931"/>
      <c r="H136" s="931"/>
      <c r="I136" s="931"/>
      <c r="J136" s="931"/>
      <c r="K136" s="931"/>
      <c r="L136" s="931"/>
      <c r="M136" s="931"/>
      <c r="N136" s="931"/>
      <c r="O136" s="931"/>
      <c r="P136" s="931"/>
      <c r="Q136" s="931"/>
      <c r="R136" s="931"/>
      <c r="S136" s="931"/>
      <c r="T136" s="931"/>
      <c r="U136" s="931"/>
      <c r="V136" s="931"/>
      <c r="W136" s="931"/>
      <c r="X136" s="931"/>
      <c r="Y136" s="931"/>
      <c r="Z136" s="931"/>
      <c r="AA136" s="931"/>
      <c r="AB136" s="931"/>
      <c r="AC136" s="931"/>
      <c r="AD136" s="931"/>
      <c r="AE136" s="931"/>
      <c r="AF136" s="931"/>
      <c r="AG136" s="931"/>
      <c r="AH136" s="931"/>
      <c r="AI136" s="931"/>
      <c r="AJ136" s="931"/>
      <c r="AK136" s="931"/>
      <c r="AL136" s="931"/>
      <c r="AM136" s="931"/>
      <c r="AN136" s="931"/>
      <c r="AO136" s="931"/>
      <c r="AP136" s="931"/>
      <c r="AQ136" s="931"/>
      <c r="AR136" s="931"/>
      <c r="AS136" s="931"/>
      <c r="AT136" s="931"/>
      <c r="AU136" s="931"/>
      <c r="AV136" s="931"/>
      <c r="AW136" s="931"/>
    </row>
    <row r="137" spans="1:49">
      <c r="A137" s="931"/>
      <c r="B137" s="931"/>
      <c r="C137" s="931"/>
      <c r="D137" s="931"/>
      <c r="E137" s="931"/>
      <c r="F137" s="931"/>
      <c r="G137" s="931"/>
      <c r="H137" s="931"/>
      <c r="I137" s="931"/>
      <c r="J137" s="931"/>
      <c r="K137" s="931"/>
      <c r="L137" s="931"/>
      <c r="M137" s="931"/>
      <c r="N137" s="931"/>
      <c r="O137" s="931"/>
      <c r="P137" s="931"/>
      <c r="Q137" s="931"/>
      <c r="R137" s="931"/>
      <c r="S137" s="931"/>
      <c r="T137" s="931"/>
      <c r="U137" s="931"/>
      <c r="V137" s="931"/>
      <c r="W137" s="931"/>
      <c r="X137" s="931"/>
      <c r="Y137" s="931"/>
      <c r="Z137" s="931"/>
      <c r="AA137" s="931"/>
      <c r="AB137" s="931"/>
      <c r="AC137" s="931"/>
      <c r="AD137" s="931"/>
      <c r="AE137" s="931"/>
      <c r="AF137" s="931"/>
      <c r="AG137" s="931"/>
      <c r="AH137" s="931"/>
      <c r="AI137" s="931"/>
      <c r="AJ137" s="931"/>
      <c r="AK137" s="931"/>
      <c r="AL137" s="931"/>
      <c r="AM137" s="931"/>
      <c r="AN137" s="931"/>
      <c r="AO137" s="931"/>
      <c r="AP137" s="931"/>
      <c r="AQ137" s="931"/>
      <c r="AR137" s="931"/>
      <c r="AS137" s="931"/>
      <c r="AT137" s="931"/>
      <c r="AU137" s="931"/>
      <c r="AV137" s="931"/>
      <c r="AW137" s="931"/>
    </row>
    <row r="138" spans="1:49">
      <c r="A138" s="931"/>
      <c r="B138" s="931"/>
      <c r="C138" s="931"/>
      <c r="D138" s="931"/>
      <c r="E138" s="931"/>
      <c r="F138" s="931"/>
      <c r="G138" s="931"/>
      <c r="H138" s="931"/>
      <c r="I138" s="931"/>
      <c r="J138" s="931"/>
      <c r="K138" s="931"/>
      <c r="L138" s="931"/>
      <c r="M138" s="931"/>
      <c r="N138" s="931"/>
      <c r="O138" s="931"/>
      <c r="P138" s="931"/>
      <c r="Q138" s="931"/>
      <c r="R138" s="931"/>
      <c r="S138" s="931"/>
      <c r="T138" s="931"/>
      <c r="U138" s="931"/>
      <c r="V138" s="931"/>
      <c r="W138" s="931"/>
      <c r="X138" s="931"/>
      <c r="Y138" s="931"/>
      <c r="Z138" s="931"/>
      <c r="AA138" s="931"/>
      <c r="AB138" s="931"/>
      <c r="AC138" s="931"/>
      <c r="AD138" s="931"/>
      <c r="AE138" s="931"/>
      <c r="AF138" s="931"/>
      <c r="AG138" s="931"/>
      <c r="AH138" s="931"/>
      <c r="AI138" s="931"/>
      <c r="AJ138" s="931"/>
      <c r="AK138" s="931"/>
      <c r="AL138" s="931"/>
      <c r="AM138" s="931"/>
      <c r="AN138" s="931"/>
      <c r="AO138" s="931"/>
      <c r="AP138" s="931"/>
      <c r="AQ138" s="931"/>
      <c r="AR138" s="931"/>
      <c r="AS138" s="931"/>
      <c r="AT138" s="931"/>
      <c r="AU138" s="931"/>
      <c r="AV138" s="931"/>
      <c r="AW138" s="931"/>
    </row>
    <row r="139" spans="1:49">
      <c r="A139" s="931"/>
      <c r="B139" s="931"/>
      <c r="C139" s="931"/>
      <c r="D139" s="931"/>
      <c r="E139" s="931"/>
      <c r="F139" s="931"/>
      <c r="G139" s="931"/>
      <c r="H139" s="931"/>
      <c r="I139" s="931"/>
      <c r="J139" s="931"/>
      <c r="K139" s="931"/>
      <c r="L139" s="931"/>
      <c r="M139" s="931"/>
      <c r="N139" s="931"/>
      <c r="O139" s="931"/>
      <c r="P139" s="931"/>
      <c r="Q139" s="931"/>
      <c r="R139" s="931"/>
      <c r="S139" s="931"/>
      <c r="T139" s="931"/>
      <c r="U139" s="931"/>
      <c r="V139" s="931"/>
      <c r="W139" s="931"/>
      <c r="X139" s="931"/>
      <c r="Y139" s="931"/>
      <c r="Z139" s="931"/>
      <c r="AA139" s="931"/>
      <c r="AB139" s="931"/>
      <c r="AC139" s="931"/>
      <c r="AD139" s="931"/>
      <c r="AE139" s="931"/>
      <c r="AF139" s="931"/>
      <c r="AG139" s="931"/>
      <c r="AH139" s="931"/>
      <c r="AI139" s="931"/>
      <c r="AJ139" s="931"/>
      <c r="AK139" s="931"/>
      <c r="AL139" s="931"/>
      <c r="AM139" s="931"/>
      <c r="AN139" s="931"/>
      <c r="AO139" s="931"/>
      <c r="AP139" s="931"/>
      <c r="AQ139" s="931"/>
      <c r="AR139" s="931"/>
      <c r="AS139" s="931"/>
      <c r="AT139" s="931"/>
      <c r="AU139" s="931"/>
      <c r="AV139" s="931"/>
      <c r="AW139" s="931"/>
    </row>
  </sheetData>
  <protectedRanges>
    <protectedRange algorithmName="SHA-512" hashValue="ueBqWFmKU/1h7KqqpHPK/SHWENsLN7bmBnKYCUliiE4SURCoct/0UrfgVxQwXPK+wKkzfAx31nXy5SbjxBbwlQ==" saltValue="VegdT7ygGTzRFlSU01mFXQ==" spinCount="100000" sqref="A7:M38" name="Rango2"/>
  </protectedRanges>
  <mergeCells count="29">
    <mergeCell ref="A1:L1"/>
    <mergeCell ref="A3:D3"/>
    <mergeCell ref="F3:M3"/>
    <mergeCell ref="F4:G4"/>
    <mergeCell ref="H4:I4"/>
    <mergeCell ref="J4:K4"/>
    <mergeCell ref="L4:M4"/>
    <mergeCell ref="A5:B5"/>
    <mergeCell ref="A39:F39"/>
    <mergeCell ref="A8:A10"/>
    <mergeCell ref="A12:A14"/>
    <mergeCell ref="A16:A18"/>
    <mergeCell ref="A20:A22"/>
    <mergeCell ref="A24:A26"/>
    <mergeCell ref="A28:A30"/>
    <mergeCell ref="A32:A34"/>
    <mergeCell ref="A36:A38"/>
    <mergeCell ref="C4:C6"/>
    <mergeCell ref="D4:D6"/>
    <mergeCell ref="E4:E6"/>
    <mergeCell ref="F5:F6"/>
    <mergeCell ref="G5:G6"/>
    <mergeCell ref="H5:H6"/>
    <mergeCell ref="I5:I6"/>
    <mergeCell ref="J5:J6"/>
    <mergeCell ref="K5:K6"/>
    <mergeCell ref="L5:L6"/>
    <mergeCell ref="M5:M6"/>
    <mergeCell ref="N7:P10"/>
  </mergeCells>
  <pageMargins left="0.7" right="0.7" top="0.75" bottom="0.75" header="0.3" footer="0.3"/>
  <pageSetup paperSize="1" orientation="portrait"/>
  <headerFooter/>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pageSetUpPr fitToPage="1"/>
  </sheetPr>
  <dimension ref="A3:DJ761"/>
  <sheetViews>
    <sheetView zoomScale="40" zoomScaleNormal="40" topLeftCell="CS364" workbookViewId="0">
      <selection activeCell="R9" sqref="R9"/>
    </sheetView>
  </sheetViews>
  <sheetFormatPr defaultColWidth="11.4285714285714" defaultRowHeight="24" customHeight="1"/>
  <cols>
    <col min="1" max="1" width="65" style="199" customWidth="1"/>
    <col min="2" max="2" width="103.285714285714" style="199" customWidth="1"/>
    <col min="3" max="3" width="105.428571428571" style="200" customWidth="1"/>
    <col min="4" max="4" width="99" style="200" customWidth="1"/>
    <col min="5" max="5" width="41.8571428571429" style="203" customWidth="1"/>
    <col min="6" max="6" width="24.7142857142857" style="203" customWidth="1"/>
    <col min="7" max="7" width="24.4285714285714" style="202" customWidth="1"/>
    <col min="8" max="8" width="22.2857142857143" style="638" customWidth="1"/>
    <col min="9" max="9" width="20.7142857142857" style="639" customWidth="1"/>
    <col min="10" max="10" width="40.2857142857143" style="203" customWidth="1"/>
    <col min="11" max="11" width="30.1428571428571" style="202" customWidth="1"/>
    <col min="12" max="12" width="86.2857142857143" style="640" customWidth="1"/>
    <col min="13" max="13" width="50.5714285714286" style="641" customWidth="1"/>
    <col min="14" max="28" width="50.5714285714286" style="642" hidden="1" customWidth="1"/>
    <col min="29" max="29" width="40.8571428571429" style="642" hidden="1" customWidth="1"/>
    <col min="30" max="95" width="50.5714285714286" style="642" hidden="1" customWidth="1"/>
    <col min="96" max="96" width="43.7142857142857" style="202" customWidth="1"/>
    <col min="97" max="97" width="33" style="203" customWidth="1"/>
    <col min="98" max="98" width="31.7142857142857" style="202" customWidth="1"/>
    <col min="99" max="99" width="35.5714285714286" style="202" customWidth="1"/>
    <col min="100" max="100" width="30.1428571428571" style="202" customWidth="1"/>
    <col min="101" max="101" width="32.2857142857143" style="202" customWidth="1"/>
    <col min="102" max="102" width="30.1428571428571" style="202" customWidth="1"/>
    <col min="103" max="103" width="39.1428571428571" style="202" customWidth="1"/>
    <col min="104" max="104" width="34.2857142857143" style="202" customWidth="1"/>
    <col min="105" max="105" width="26.5714285714286" style="202" customWidth="1"/>
    <col min="106" max="106" width="36.2857142857143" style="202" customWidth="1"/>
    <col min="107" max="107" width="40.8571428571429" style="202" customWidth="1"/>
    <col min="108" max="108" width="34.5714285714286" style="199" customWidth="1"/>
    <col min="109" max="109" width="38.2857142857143" style="199" customWidth="1"/>
    <col min="110" max="110" width="38" style="199" customWidth="1"/>
    <col min="111" max="111" width="32.7142857142857" style="199" customWidth="1"/>
    <col min="112" max="112" width="45.2857142857143" style="203" customWidth="1"/>
    <col min="113" max="113" width="39.8571428571429" style="203" customWidth="1"/>
    <col min="114" max="114" width="30.2857142857143" style="203" customWidth="1"/>
    <col min="115" max="16384" width="11.4285714285714" style="199"/>
  </cols>
  <sheetData>
    <row r="3" s="632" customFormat="1" ht="78.75" spans="1:114">
      <c r="A3" s="643" t="s">
        <v>1599</v>
      </c>
      <c r="B3" s="643" t="s">
        <v>1600</v>
      </c>
      <c r="C3" s="643" t="s">
        <v>1601</v>
      </c>
      <c r="D3" s="643" t="s">
        <v>1602</v>
      </c>
      <c r="E3" s="644" t="s">
        <v>1603</v>
      </c>
      <c r="F3" s="644" t="s">
        <v>1604</v>
      </c>
      <c r="G3" s="644" t="s">
        <v>1541</v>
      </c>
      <c r="H3" s="645" t="s">
        <v>1605</v>
      </c>
      <c r="I3" s="661" t="s">
        <v>1606</v>
      </c>
      <c r="J3" s="644" t="s">
        <v>1607</v>
      </c>
      <c r="K3" s="644" t="s">
        <v>1608</v>
      </c>
      <c r="L3" s="662" t="s">
        <v>1609</v>
      </c>
      <c r="M3" s="663" t="s">
        <v>1610</v>
      </c>
      <c r="N3" s="664" t="s">
        <v>1611</v>
      </c>
      <c r="O3" s="644" t="s">
        <v>1612</v>
      </c>
      <c r="P3" s="644" t="s">
        <v>1613</v>
      </c>
      <c r="Q3" s="644" t="s">
        <v>1614</v>
      </c>
      <c r="R3" s="644" t="s">
        <v>1615</v>
      </c>
      <c r="S3" s="644" t="s">
        <v>1616</v>
      </c>
      <c r="T3" s="644" t="s">
        <v>1617</v>
      </c>
      <c r="U3" s="644" t="s">
        <v>1618</v>
      </c>
      <c r="V3" s="644" t="s">
        <v>1619</v>
      </c>
      <c r="W3" s="644" t="s">
        <v>1620</v>
      </c>
      <c r="X3" s="644" t="s">
        <v>1621</v>
      </c>
      <c r="Y3" s="644" t="s">
        <v>1622</v>
      </c>
      <c r="Z3" s="644" t="s">
        <v>1623</v>
      </c>
      <c r="AA3" s="644" t="s">
        <v>1624</v>
      </c>
      <c r="AB3" s="644" t="s">
        <v>1625</v>
      </c>
      <c r="AC3" s="644" t="s">
        <v>1626</v>
      </c>
      <c r="AD3" s="644" t="s">
        <v>1627</v>
      </c>
      <c r="AE3" s="644" t="s">
        <v>1628</v>
      </c>
      <c r="AF3" s="644" t="s">
        <v>1629</v>
      </c>
      <c r="AG3" s="644" t="s">
        <v>1630</v>
      </c>
      <c r="AH3" s="644" t="s">
        <v>1631</v>
      </c>
      <c r="AI3" s="644" t="s">
        <v>1632</v>
      </c>
      <c r="AJ3" s="644" t="s">
        <v>1633</v>
      </c>
      <c r="AK3" s="644" t="s">
        <v>1634</v>
      </c>
      <c r="AL3" s="644" t="s">
        <v>1635</v>
      </c>
      <c r="AM3" s="644" t="s">
        <v>1636</v>
      </c>
      <c r="AN3" s="644" t="s">
        <v>1637</v>
      </c>
      <c r="AO3" s="644" t="s">
        <v>1638</v>
      </c>
      <c r="AP3" s="644" t="s">
        <v>1639</v>
      </c>
      <c r="AQ3" s="644" t="s">
        <v>1640</v>
      </c>
      <c r="AR3" s="644" t="s">
        <v>1641</v>
      </c>
      <c r="AS3" s="644" t="s">
        <v>1642</v>
      </c>
      <c r="AT3" s="644" t="s">
        <v>1643</v>
      </c>
      <c r="AU3" s="644" t="s">
        <v>1644</v>
      </c>
      <c r="AV3" s="644" t="s">
        <v>1645</v>
      </c>
      <c r="AW3" s="644" t="s">
        <v>1646</v>
      </c>
      <c r="AX3" s="644" t="s">
        <v>1647</v>
      </c>
      <c r="AY3" s="644" t="s">
        <v>1648</v>
      </c>
      <c r="AZ3" s="644" t="s">
        <v>1649</v>
      </c>
      <c r="BA3" s="644" t="s">
        <v>1650</v>
      </c>
      <c r="BB3" s="644" t="s">
        <v>1651</v>
      </c>
      <c r="BC3" s="644" t="s">
        <v>1652</v>
      </c>
      <c r="BD3" s="644" t="s">
        <v>1653</v>
      </c>
      <c r="BE3" s="644" t="s">
        <v>1654</v>
      </c>
      <c r="BF3" s="644" t="s">
        <v>1655</v>
      </c>
      <c r="BG3" s="644" t="s">
        <v>1656</v>
      </c>
      <c r="BH3" s="644" t="s">
        <v>1657</v>
      </c>
      <c r="BI3" s="644" t="s">
        <v>1658</v>
      </c>
      <c r="BJ3" s="644" t="s">
        <v>1659</v>
      </c>
      <c r="BK3" s="644" t="s">
        <v>1660</v>
      </c>
      <c r="BL3" s="644" t="s">
        <v>1661</v>
      </c>
      <c r="BM3" s="644" t="s">
        <v>1662</v>
      </c>
      <c r="BN3" s="644" t="s">
        <v>1661</v>
      </c>
      <c r="BO3" s="644" t="s">
        <v>1662</v>
      </c>
      <c r="BP3" s="644" t="s">
        <v>1663</v>
      </c>
      <c r="BQ3" s="644" t="s">
        <v>1664</v>
      </c>
      <c r="BR3" s="644" t="s">
        <v>1665</v>
      </c>
      <c r="BS3" s="644" t="s">
        <v>1666</v>
      </c>
      <c r="BT3" s="644" t="s">
        <v>1667</v>
      </c>
      <c r="BU3" s="644" t="s">
        <v>1668</v>
      </c>
      <c r="BV3" s="644" t="s">
        <v>1669</v>
      </c>
      <c r="BW3" s="644" t="s">
        <v>1670</v>
      </c>
      <c r="BX3" s="644" t="s">
        <v>1671</v>
      </c>
      <c r="BY3" s="644" t="s">
        <v>1672</v>
      </c>
      <c r="BZ3" s="644" t="s">
        <v>1673</v>
      </c>
      <c r="CA3" s="644" t="s">
        <v>1674</v>
      </c>
      <c r="CB3" s="644" t="s">
        <v>1661</v>
      </c>
      <c r="CC3" s="644" t="s">
        <v>1662</v>
      </c>
      <c r="CD3" s="644" t="s">
        <v>1675</v>
      </c>
      <c r="CE3" s="644" t="s">
        <v>1676</v>
      </c>
      <c r="CF3" s="644" t="s">
        <v>1677</v>
      </c>
      <c r="CG3" s="644" t="s">
        <v>1678</v>
      </c>
      <c r="CH3" s="644" t="s">
        <v>1679</v>
      </c>
      <c r="CI3" s="644" t="s">
        <v>1680</v>
      </c>
      <c r="CJ3" s="644" t="s">
        <v>1681</v>
      </c>
      <c r="CK3" s="644" t="s">
        <v>1682</v>
      </c>
      <c r="CL3" s="644" t="s">
        <v>1683</v>
      </c>
      <c r="CM3" s="644" t="s">
        <v>1684</v>
      </c>
      <c r="CN3" s="644" t="s">
        <v>1685</v>
      </c>
      <c r="CO3" s="644" t="s">
        <v>1686</v>
      </c>
      <c r="CP3" s="644" t="s">
        <v>1687</v>
      </c>
      <c r="CQ3" s="644" t="s">
        <v>1688</v>
      </c>
      <c r="CR3" s="208" t="s">
        <v>1689</v>
      </c>
      <c r="CS3" s="675" t="s">
        <v>1690</v>
      </c>
      <c r="CT3" s="675" t="s">
        <v>1691</v>
      </c>
      <c r="CU3" s="675" t="s">
        <v>1692</v>
      </c>
      <c r="CV3" s="675" t="s">
        <v>1693</v>
      </c>
      <c r="CW3" s="675" t="s">
        <v>1694</v>
      </c>
      <c r="CX3" s="676" t="s">
        <v>1695</v>
      </c>
      <c r="CY3" s="676" t="s">
        <v>1696</v>
      </c>
      <c r="CZ3" s="676" t="s">
        <v>1697</v>
      </c>
      <c r="DA3" s="676" t="s">
        <v>1698</v>
      </c>
      <c r="DB3" s="675" t="s">
        <v>1699</v>
      </c>
      <c r="DC3" s="676" t="s">
        <v>1700</v>
      </c>
      <c r="DD3" s="676" t="s">
        <v>1701</v>
      </c>
      <c r="DE3" s="676" t="s">
        <v>1702</v>
      </c>
      <c r="DF3" s="676" t="s">
        <v>1703</v>
      </c>
      <c r="DG3" s="205" t="s">
        <v>1704</v>
      </c>
      <c r="DH3" s="207" t="s">
        <v>1160</v>
      </c>
      <c r="DI3" s="207" t="s">
        <v>1160</v>
      </c>
      <c r="DJ3" s="207" t="s">
        <v>1705</v>
      </c>
    </row>
    <row r="4" s="633" customFormat="1" ht="192" customHeight="1" spans="1:114">
      <c r="A4" s="646" t="s">
        <v>1706</v>
      </c>
      <c r="B4" s="646" t="s">
        <v>1707</v>
      </c>
      <c r="C4" s="646" t="s">
        <v>1707</v>
      </c>
      <c r="D4" s="647" t="s">
        <v>1708</v>
      </c>
      <c r="E4" s="646" t="s">
        <v>1709</v>
      </c>
      <c r="F4" s="646">
        <v>15</v>
      </c>
      <c r="G4" s="646" t="s">
        <v>1710</v>
      </c>
      <c r="H4" s="239">
        <v>211</v>
      </c>
      <c r="I4" s="646">
        <v>26395</v>
      </c>
      <c r="J4" s="239">
        <v>11</v>
      </c>
      <c r="K4" s="665">
        <v>100</v>
      </c>
      <c r="L4" s="666" t="s">
        <v>1711</v>
      </c>
      <c r="M4" s="667">
        <v>1500</v>
      </c>
      <c r="N4" s="665"/>
      <c r="O4" s="665"/>
      <c r="P4" s="665"/>
      <c r="Q4" s="665"/>
      <c r="R4" s="665"/>
      <c r="S4" s="665"/>
      <c r="T4" s="665"/>
      <c r="U4" s="665"/>
      <c r="V4" s="665"/>
      <c r="W4" s="665"/>
      <c r="X4" s="665"/>
      <c r="Y4" s="665"/>
      <c r="Z4" s="665"/>
      <c r="AA4" s="665"/>
      <c r="AB4" s="665"/>
      <c r="AC4" s="665"/>
      <c r="AD4" s="665"/>
      <c r="AE4" s="665"/>
      <c r="AF4" s="665"/>
      <c r="AG4" s="665"/>
      <c r="AH4" s="665"/>
      <c r="AI4" s="665"/>
      <c r="AJ4" s="665"/>
      <c r="AK4" s="665"/>
      <c r="AL4" s="665"/>
      <c r="AM4" s="665"/>
      <c r="AN4" s="665"/>
      <c r="AO4" s="665"/>
      <c r="AP4" s="665"/>
      <c r="AQ4" s="665"/>
      <c r="AR4" s="665"/>
      <c r="AS4" s="665"/>
      <c r="AT4" s="665"/>
      <c r="AU4" s="665"/>
      <c r="AV4" s="665"/>
      <c r="AW4" s="665"/>
      <c r="AX4" s="665"/>
      <c r="AY4" s="665"/>
      <c r="AZ4" s="665"/>
      <c r="BA4" s="665"/>
      <c r="BB4" s="665">
        <v>-1500</v>
      </c>
      <c r="BC4" s="665"/>
      <c r="BD4" s="665"/>
      <c r="BE4" s="665"/>
      <c r="BF4" s="665"/>
      <c r="BG4" s="665"/>
      <c r="BH4" s="665"/>
      <c r="BI4" s="665"/>
      <c r="BJ4" s="665"/>
      <c r="BK4" s="665"/>
      <c r="BL4" s="665"/>
      <c r="BM4" s="665"/>
      <c r="BN4" s="665"/>
      <c r="BO4" s="665"/>
      <c r="BP4" s="665"/>
      <c r="BQ4" s="665"/>
      <c r="BR4" s="665"/>
      <c r="BS4" s="665"/>
      <c r="BT4" s="665"/>
      <c r="BU4" s="665"/>
      <c r="BV4" s="665"/>
      <c r="BW4" s="665"/>
      <c r="BX4" s="665"/>
      <c r="BY4" s="665"/>
      <c r="BZ4" s="665"/>
      <c r="CA4" s="665"/>
      <c r="CB4" s="665"/>
      <c r="CC4" s="665"/>
      <c r="CD4" s="665"/>
      <c r="CE4" s="665"/>
      <c r="CF4" s="665"/>
      <c r="CG4" s="665"/>
      <c r="CH4" s="665"/>
      <c r="CI4" s="665"/>
      <c r="CJ4" s="665"/>
      <c r="CK4" s="665"/>
      <c r="CL4" s="665"/>
      <c r="CM4" s="665"/>
      <c r="CN4" s="665"/>
      <c r="CO4" s="665"/>
      <c r="CP4" s="665"/>
      <c r="CQ4" s="665"/>
      <c r="CR4" s="673">
        <f>+M4+BB4</f>
        <v>0</v>
      </c>
      <c r="CS4" s="674"/>
      <c r="CT4" s="674"/>
      <c r="CU4" s="674"/>
      <c r="CV4" s="677"/>
      <c r="CW4" s="673">
        <f t="shared" ref="CW4:CW82" si="0">+CV4+CU4+CT4+CS4</f>
        <v>0</v>
      </c>
      <c r="CX4" s="674"/>
      <c r="CY4" s="674"/>
      <c r="CZ4" s="677"/>
      <c r="DA4" s="674"/>
      <c r="DB4" s="673">
        <f t="shared" ref="DB4:DB82" si="1">+DA4+CZ4+CY4+CX4</f>
        <v>0</v>
      </c>
      <c r="DC4" s="674"/>
      <c r="DD4" s="674"/>
      <c r="DE4" s="674"/>
      <c r="DF4" s="674"/>
      <c r="DG4" s="673">
        <f t="shared" ref="DG4:DG82" si="2">+DF4+DE4+DD4+DC4</f>
        <v>0</v>
      </c>
      <c r="DH4" s="682">
        <f>+CW4+DB4+DG4</f>
        <v>0</v>
      </c>
      <c r="DI4" s="683" t="str">
        <f>IF(CR4=DH4,"SI","NO")</f>
        <v>SI</v>
      </c>
      <c r="DJ4" s="682">
        <f>CR4-DH4</f>
        <v>0</v>
      </c>
    </row>
    <row r="5" s="633" customFormat="1" ht="76.5" spans="1:114">
      <c r="A5" s="646" t="s">
        <v>1706</v>
      </c>
      <c r="B5" s="646" t="s">
        <v>1707</v>
      </c>
      <c r="C5" s="646" t="s">
        <v>1707</v>
      </c>
      <c r="D5" s="647" t="s">
        <v>1712</v>
      </c>
      <c r="E5" s="646" t="s">
        <v>1713</v>
      </c>
      <c r="F5" s="646">
        <v>25</v>
      </c>
      <c r="G5" s="646" t="s">
        <v>1710</v>
      </c>
      <c r="H5" s="239">
        <v>211</v>
      </c>
      <c r="I5" s="646">
        <v>3503</v>
      </c>
      <c r="J5" s="239">
        <v>11</v>
      </c>
      <c r="K5" s="665">
        <v>140</v>
      </c>
      <c r="L5" s="666" t="s">
        <v>1711</v>
      </c>
      <c r="M5" s="667">
        <v>3500</v>
      </c>
      <c r="N5" s="665"/>
      <c r="O5" s="665"/>
      <c r="P5" s="665"/>
      <c r="Q5" s="665"/>
      <c r="R5" s="665"/>
      <c r="S5" s="665"/>
      <c r="T5" s="665"/>
      <c r="U5" s="665"/>
      <c r="V5" s="665"/>
      <c r="W5" s="665"/>
      <c r="X5" s="665"/>
      <c r="Y5" s="665"/>
      <c r="Z5" s="665"/>
      <c r="AA5" s="665"/>
      <c r="AB5" s="665"/>
      <c r="AC5" s="665"/>
      <c r="AD5" s="665"/>
      <c r="AE5" s="665"/>
      <c r="AF5" s="665"/>
      <c r="AG5" s="665"/>
      <c r="AH5" s="665"/>
      <c r="AI5" s="665"/>
      <c r="AJ5" s="665"/>
      <c r="AK5" s="665"/>
      <c r="AL5" s="665"/>
      <c r="AM5" s="665"/>
      <c r="AN5" s="665"/>
      <c r="AO5" s="665"/>
      <c r="AP5" s="665"/>
      <c r="AQ5" s="665"/>
      <c r="AR5" s="665"/>
      <c r="AS5" s="665"/>
      <c r="AT5" s="665"/>
      <c r="AU5" s="665"/>
      <c r="AV5" s="665"/>
      <c r="AW5" s="665"/>
      <c r="AX5" s="665"/>
      <c r="AY5" s="665"/>
      <c r="AZ5" s="665"/>
      <c r="BA5" s="665"/>
      <c r="BB5" s="665">
        <v>-3500</v>
      </c>
      <c r="BC5" s="665"/>
      <c r="BD5" s="665"/>
      <c r="BE5" s="665"/>
      <c r="BF5" s="665"/>
      <c r="BG5" s="665"/>
      <c r="BH5" s="665"/>
      <c r="BI5" s="665"/>
      <c r="BJ5" s="665"/>
      <c r="BK5" s="665"/>
      <c r="BL5" s="665"/>
      <c r="BM5" s="665"/>
      <c r="BN5" s="665"/>
      <c r="BO5" s="665"/>
      <c r="BP5" s="665"/>
      <c r="BQ5" s="665"/>
      <c r="BR5" s="665"/>
      <c r="BS5" s="665"/>
      <c r="BT5" s="665"/>
      <c r="BU5" s="665"/>
      <c r="BV5" s="665"/>
      <c r="BW5" s="665"/>
      <c r="BX5" s="665"/>
      <c r="BY5" s="665"/>
      <c r="BZ5" s="665"/>
      <c r="CA5" s="665"/>
      <c r="CB5" s="665"/>
      <c r="CC5" s="665"/>
      <c r="CD5" s="665"/>
      <c r="CE5" s="665"/>
      <c r="CF5" s="665"/>
      <c r="CG5" s="665"/>
      <c r="CH5" s="665"/>
      <c r="CI5" s="665"/>
      <c r="CJ5" s="665"/>
      <c r="CK5" s="665"/>
      <c r="CL5" s="665"/>
      <c r="CM5" s="665"/>
      <c r="CN5" s="665"/>
      <c r="CO5" s="665"/>
      <c r="CP5" s="665"/>
      <c r="CQ5" s="665"/>
      <c r="CR5" s="673">
        <f>+M5+BB5</f>
        <v>0</v>
      </c>
      <c r="CS5" s="674"/>
      <c r="CT5" s="674"/>
      <c r="CU5" s="677"/>
      <c r="CV5" s="674"/>
      <c r="CW5" s="673">
        <f t="shared" si="0"/>
        <v>0</v>
      </c>
      <c r="CX5" s="677"/>
      <c r="CY5" s="674"/>
      <c r="CZ5" s="674"/>
      <c r="DA5" s="674"/>
      <c r="DB5" s="673">
        <f t="shared" si="1"/>
        <v>0</v>
      </c>
      <c r="DC5" s="677"/>
      <c r="DD5" s="674"/>
      <c r="DE5" s="674"/>
      <c r="DF5" s="674"/>
      <c r="DG5" s="673">
        <f t="shared" si="2"/>
        <v>0</v>
      </c>
      <c r="DH5" s="682">
        <f t="shared" ref="DH5:DH83" si="3">+CW5+DB5+DG5</f>
        <v>0</v>
      </c>
      <c r="DI5" s="683" t="str">
        <f t="shared" ref="DI5:DI83" si="4">IF(CR5=DH5,"SI","NO")</f>
        <v>SI</v>
      </c>
      <c r="DJ5" s="682">
        <f t="shared" ref="DJ5:DJ83" si="5">CR5-DH5</f>
        <v>0</v>
      </c>
    </row>
    <row r="6" s="633" customFormat="1" ht="142.5" hidden="1" customHeight="1" spans="1:114">
      <c r="A6" s="648" t="s">
        <v>1714</v>
      </c>
      <c r="B6" s="647" t="s">
        <v>1571</v>
      </c>
      <c r="C6" s="648" t="s">
        <v>1581</v>
      </c>
      <c r="D6" s="647" t="s">
        <v>1715</v>
      </c>
      <c r="E6" s="646"/>
      <c r="F6" s="646"/>
      <c r="G6" s="646"/>
      <c r="H6" s="239">
        <v>133</v>
      </c>
      <c r="I6" s="646"/>
      <c r="J6" s="239">
        <v>11</v>
      </c>
      <c r="K6" s="665">
        <v>140</v>
      </c>
      <c r="L6" s="666" t="s">
        <v>1711</v>
      </c>
      <c r="M6" s="667">
        <v>0</v>
      </c>
      <c r="N6" s="665"/>
      <c r="O6" s="665"/>
      <c r="P6" s="665"/>
      <c r="Q6" s="665"/>
      <c r="R6" s="665"/>
      <c r="S6" s="665"/>
      <c r="T6" s="665"/>
      <c r="U6" s="665"/>
      <c r="V6" s="665"/>
      <c r="W6" s="665"/>
      <c r="X6" s="665"/>
      <c r="Y6" s="665"/>
      <c r="Z6" s="665"/>
      <c r="AA6" s="665"/>
      <c r="AB6" s="665"/>
      <c r="AC6" s="665"/>
      <c r="AD6" s="665"/>
      <c r="AE6" s="665">
        <v>4200</v>
      </c>
      <c r="AF6" s="665"/>
      <c r="AG6" s="665"/>
      <c r="AH6" s="665"/>
      <c r="AI6" s="665"/>
      <c r="AJ6" s="665"/>
      <c r="AK6" s="665"/>
      <c r="AL6" s="665"/>
      <c r="AM6" s="665"/>
      <c r="AN6" s="665"/>
      <c r="AO6" s="665"/>
      <c r="AP6" s="665"/>
      <c r="AQ6" s="665"/>
      <c r="AR6" s="665"/>
      <c r="AS6" s="665"/>
      <c r="AT6" s="665"/>
      <c r="AU6" s="665"/>
      <c r="AV6" s="665"/>
      <c r="AW6" s="665"/>
      <c r="AX6" s="665"/>
      <c r="AY6" s="665"/>
      <c r="AZ6" s="665"/>
      <c r="BA6" s="665"/>
      <c r="BB6" s="665">
        <v>-4200</v>
      </c>
      <c r="BC6" s="665"/>
      <c r="BD6" s="665"/>
      <c r="BE6" s="665"/>
      <c r="BF6" s="665"/>
      <c r="BG6" s="665"/>
      <c r="BH6" s="665"/>
      <c r="BI6" s="665"/>
      <c r="BJ6" s="665"/>
      <c r="BK6" s="665"/>
      <c r="BL6" s="665"/>
      <c r="BM6" s="665"/>
      <c r="BN6" s="665"/>
      <c r="BO6" s="665"/>
      <c r="BP6" s="665"/>
      <c r="BQ6" s="665"/>
      <c r="BR6" s="665"/>
      <c r="BS6" s="665"/>
      <c r="BT6" s="665"/>
      <c r="BU6" s="665"/>
      <c r="BV6" s="665"/>
      <c r="BW6" s="665"/>
      <c r="BX6" s="665"/>
      <c r="BY6" s="665"/>
      <c r="BZ6" s="665"/>
      <c r="CA6" s="665"/>
      <c r="CB6" s="665"/>
      <c r="CC6" s="665"/>
      <c r="CD6" s="665"/>
      <c r="CE6" s="665"/>
      <c r="CF6" s="665"/>
      <c r="CG6" s="665"/>
      <c r="CH6" s="665"/>
      <c r="CI6" s="665"/>
      <c r="CJ6" s="665"/>
      <c r="CK6" s="665"/>
      <c r="CL6" s="665"/>
      <c r="CM6" s="665"/>
      <c r="CN6" s="665"/>
      <c r="CO6" s="665"/>
      <c r="CP6" s="665"/>
      <c r="CQ6" s="665"/>
      <c r="CR6" s="673">
        <f>+M6+AE6+BB6</f>
        <v>0</v>
      </c>
      <c r="CS6" s="674"/>
      <c r="CT6" s="674"/>
      <c r="CU6" s="677"/>
      <c r="CV6" s="674"/>
      <c r="CW6" s="673">
        <f t="shared" ref="CW6" si="6">+CV6+CU6+CT6+CS6</f>
        <v>0</v>
      </c>
      <c r="CX6" s="677"/>
      <c r="CY6" s="674"/>
      <c r="CZ6" s="674"/>
      <c r="DA6" s="674"/>
      <c r="DB6" s="673">
        <f t="shared" ref="DB6" si="7">+DA6+CZ6+CY6+CX6</f>
        <v>0</v>
      </c>
      <c r="DC6" s="677"/>
      <c r="DD6" s="674"/>
      <c r="DE6" s="674"/>
      <c r="DF6" s="674"/>
      <c r="DG6" s="673">
        <f t="shared" ref="DG6" si="8">+DF6+DE6+DD6+DC6</f>
        <v>0</v>
      </c>
      <c r="DH6" s="682">
        <f t="shared" ref="DH6" si="9">+CW6+DB6+DG6</f>
        <v>0</v>
      </c>
      <c r="DI6" s="683" t="str">
        <f t="shared" ref="DI6" si="10">IF(CR6=DH6,"SI","NO")</f>
        <v>SI</v>
      </c>
      <c r="DJ6" s="682">
        <f t="shared" ref="DJ6" si="11">CR6-DH6</f>
        <v>0</v>
      </c>
    </row>
    <row r="7" s="633" customFormat="1" ht="130.5" customHeight="1" spans="1:114">
      <c r="A7" s="646" t="s">
        <v>1706</v>
      </c>
      <c r="B7" s="646" t="s">
        <v>1707</v>
      </c>
      <c r="C7" s="646" t="s">
        <v>1707</v>
      </c>
      <c r="D7" s="647" t="s">
        <v>1716</v>
      </c>
      <c r="E7" s="646" t="s">
        <v>1713</v>
      </c>
      <c r="F7" s="646">
        <f>80*3</f>
        <v>240</v>
      </c>
      <c r="G7" s="646" t="s">
        <v>1710</v>
      </c>
      <c r="H7" s="239">
        <v>211</v>
      </c>
      <c r="I7" s="646">
        <v>3503</v>
      </c>
      <c r="J7" s="239">
        <v>12</v>
      </c>
      <c r="K7" s="665">
        <v>140</v>
      </c>
      <c r="L7" s="666" t="s">
        <v>1717</v>
      </c>
      <c r="M7" s="667">
        <v>0</v>
      </c>
      <c r="N7" s="665"/>
      <c r="O7" s="665"/>
      <c r="P7" s="665"/>
      <c r="Q7" s="665"/>
      <c r="R7" s="665"/>
      <c r="S7" s="665"/>
      <c r="T7" s="665"/>
      <c r="U7" s="665"/>
      <c r="V7" s="665"/>
      <c r="W7" s="665"/>
      <c r="X7" s="665"/>
      <c r="Y7" s="665"/>
      <c r="Z7" s="665"/>
      <c r="AA7" s="665"/>
      <c r="AB7" s="665"/>
      <c r="AC7" s="665">
        <v>33600</v>
      </c>
      <c r="AD7" s="665"/>
      <c r="AE7" s="665"/>
      <c r="AF7" s="665"/>
      <c r="AG7" s="665"/>
      <c r="AH7" s="665"/>
      <c r="AI7" s="665"/>
      <c r="AJ7" s="665"/>
      <c r="AK7" s="665"/>
      <c r="AL7" s="665"/>
      <c r="AM7" s="665"/>
      <c r="AN7" s="665"/>
      <c r="AO7" s="665"/>
      <c r="AP7" s="665"/>
      <c r="AQ7" s="665"/>
      <c r="AR7" s="665"/>
      <c r="AS7" s="665"/>
      <c r="AT7" s="665"/>
      <c r="AU7" s="665"/>
      <c r="AV7" s="665"/>
      <c r="AW7" s="665"/>
      <c r="AX7" s="665"/>
      <c r="AY7" s="665"/>
      <c r="AZ7" s="665"/>
      <c r="BA7" s="665"/>
      <c r="BB7" s="665"/>
      <c r="BC7" s="665"/>
      <c r="BD7" s="665"/>
      <c r="BE7" s="665"/>
      <c r="BF7" s="665"/>
      <c r="BG7" s="665"/>
      <c r="BH7" s="665"/>
      <c r="BI7" s="665"/>
      <c r="BJ7" s="665"/>
      <c r="BK7" s="665"/>
      <c r="BL7" s="665"/>
      <c r="BM7" s="665"/>
      <c r="BN7" s="665"/>
      <c r="BO7" s="665"/>
      <c r="BP7" s="665"/>
      <c r="BQ7" s="665"/>
      <c r="BR7" s="665"/>
      <c r="BS7" s="665"/>
      <c r="BT7" s="665"/>
      <c r="BU7" s="665"/>
      <c r="BV7" s="665"/>
      <c r="BW7" s="665"/>
      <c r="BX7" s="665"/>
      <c r="BY7" s="665"/>
      <c r="BZ7" s="665"/>
      <c r="CA7" s="665"/>
      <c r="CB7" s="665"/>
      <c r="CC7" s="665"/>
      <c r="CD7" s="665"/>
      <c r="CE7" s="665"/>
      <c r="CF7" s="665"/>
      <c r="CG7" s="665"/>
      <c r="CH7" s="665"/>
      <c r="CI7" s="665"/>
      <c r="CJ7" s="665"/>
      <c r="CK7" s="665"/>
      <c r="CL7" s="665"/>
      <c r="CM7" s="665"/>
      <c r="CN7" s="665"/>
      <c r="CO7" s="665"/>
      <c r="CP7" s="665"/>
      <c r="CQ7" s="665"/>
      <c r="CR7" s="673">
        <f>+AC7</f>
        <v>33600</v>
      </c>
      <c r="CS7" s="674"/>
      <c r="CT7" s="674"/>
      <c r="CU7" s="674"/>
      <c r="CV7" s="674"/>
      <c r="CW7" s="673">
        <f t="shared" si="0"/>
        <v>0</v>
      </c>
      <c r="CX7" s="674">
        <v>11200</v>
      </c>
      <c r="CY7" s="674"/>
      <c r="CZ7" s="674"/>
      <c r="DA7" s="674">
        <f>140*80</f>
        <v>11200</v>
      </c>
      <c r="DB7" s="673">
        <f t="shared" si="1"/>
        <v>22400</v>
      </c>
      <c r="DC7" s="674"/>
      <c r="DD7" s="674"/>
      <c r="DE7" s="674">
        <f>140*80</f>
        <v>11200</v>
      </c>
      <c r="DF7" s="674"/>
      <c r="DG7" s="673">
        <f t="shared" si="2"/>
        <v>11200</v>
      </c>
      <c r="DH7" s="682">
        <f t="shared" si="3"/>
        <v>33600</v>
      </c>
      <c r="DI7" s="683" t="str">
        <f t="shared" si="4"/>
        <v>SI</v>
      </c>
      <c r="DJ7" s="682">
        <f t="shared" si="5"/>
        <v>0</v>
      </c>
    </row>
    <row r="8" s="633" customFormat="1" ht="169.5" customHeight="1" spans="1:114">
      <c r="A8" s="646" t="s">
        <v>1706</v>
      </c>
      <c r="B8" s="646" t="s">
        <v>1707</v>
      </c>
      <c r="C8" s="646" t="s">
        <v>1707</v>
      </c>
      <c r="D8" s="647" t="s">
        <v>1716</v>
      </c>
      <c r="E8" s="646" t="s">
        <v>1718</v>
      </c>
      <c r="F8" s="646">
        <v>240</v>
      </c>
      <c r="G8" s="646" t="s">
        <v>1710</v>
      </c>
      <c r="H8" s="239">
        <v>211</v>
      </c>
      <c r="I8" s="646">
        <v>3552</v>
      </c>
      <c r="J8" s="239">
        <v>12</v>
      </c>
      <c r="K8" s="665">
        <v>90</v>
      </c>
      <c r="L8" s="666" t="s">
        <v>1717</v>
      </c>
      <c r="M8" s="667">
        <v>0</v>
      </c>
      <c r="N8" s="665"/>
      <c r="O8" s="665"/>
      <c r="P8" s="665"/>
      <c r="Q8" s="665"/>
      <c r="R8" s="665"/>
      <c r="S8" s="665"/>
      <c r="T8" s="665"/>
      <c r="U8" s="665"/>
      <c r="V8" s="665"/>
      <c r="W8" s="665"/>
      <c r="X8" s="665"/>
      <c r="Y8" s="665"/>
      <c r="Z8" s="665"/>
      <c r="AA8" s="665"/>
      <c r="AB8" s="665"/>
      <c r="AC8" s="665">
        <v>21600</v>
      </c>
      <c r="AD8" s="665"/>
      <c r="AE8" s="665"/>
      <c r="AF8" s="665"/>
      <c r="AG8" s="665"/>
      <c r="AH8" s="665"/>
      <c r="AI8" s="665"/>
      <c r="AJ8" s="665"/>
      <c r="AK8" s="665"/>
      <c r="AL8" s="665"/>
      <c r="AM8" s="665"/>
      <c r="AN8" s="665"/>
      <c r="AO8" s="665"/>
      <c r="AP8" s="665"/>
      <c r="AQ8" s="665"/>
      <c r="AR8" s="665"/>
      <c r="AS8" s="665"/>
      <c r="AT8" s="665"/>
      <c r="AU8" s="665"/>
      <c r="AV8" s="665"/>
      <c r="AW8" s="665"/>
      <c r="AX8" s="665"/>
      <c r="AY8" s="665"/>
      <c r="AZ8" s="665"/>
      <c r="BA8" s="665"/>
      <c r="BB8" s="665"/>
      <c r="BC8" s="665"/>
      <c r="BD8" s="665"/>
      <c r="BE8" s="665"/>
      <c r="BF8" s="665"/>
      <c r="BG8" s="665"/>
      <c r="BH8" s="665"/>
      <c r="BI8" s="665"/>
      <c r="BJ8" s="665"/>
      <c r="BK8" s="665"/>
      <c r="BL8" s="665"/>
      <c r="BM8" s="665"/>
      <c r="BN8" s="665"/>
      <c r="BO8" s="665"/>
      <c r="BP8" s="665"/>
      <c r="BQ8" s="665"/>
      <c r="BR8" s="665"/>
      <c r="BS8" s="665"/>
      <c r="BT8" s="665"/>
      <c r="BU8" s="665"/>
      <c r="BV8" s="665"/>
      <c r="BW8" s="665"/>
      <c r="BX8" s="665"/>
      <c r="BY8" s="665"/>
      <c r="BZ8" s="665"/>
      <c r="CA8" s="665"/>
      <c r="CB8" s="665"/>
      <c r="CC8" s="665"/>
      <c r="CD8" s="665"/>
      <c r="CE8" s="665"/>
      <c r="CF8" s="665"/>
      <c r="CG8" s="665"/>
      <c r="CH8" s="665"/>
      <c r="CI8" s="665"/>
      <c r="CJ8" s="665"/>
      <c r="CK8" s="665"/>
      <c r="CL8" s="665"/>
      <c r="CM8" s="665"/>
      <c r="CN8" s="665"/>
      <c r="CO8" s="665"/>
      <c r="CP8" s="665"/>
      <c r="CQ8" s="665"/>
      <c r="CR8" s="673">
        <f>+AC8</f>
        <v>21600</v>
      </c>
      <c r="CS8" s="674"/>
      <c r="CT8" s="674"/>
      <c r="CU8" s="674"/>
      <c r="CV8" s="674"/>
      <c r="CW8" s="673">
        <f t="shared" si="0"/>
        <v>0</v>
      </c>
      <c r="CX8" s="674">
        <v>7200</v>
      </c>
      <c r="CY8" s="674"/>
      <c r="CZ8" s="674"/>
      <c r="DA8" s="674">
        <f>90*80</f>
        <v>7200</v>
      </c>
      <c r="DB8" s="673">
        <f t="shared" si="1"/>
        <v>14400</v>
      </c>
      <c r="DC8" s="674"/>
      <c r="DD8" s="674"/>
      <c r="DE8" s="674">
        <f>90*80</f>
        <v>7200</v>
      </c>
      <c r="DF8" s="674"/>
      <c r="DG8" s="673">
        <f t="shared" si="2"/>
        <v>7200</v>
      </c>
      <c r="DH8" s="682">
        <f t="shared" si="3"/>
        <v>21600</v>
      </c>
      <c r="DI8" s="683" t="str">
        <f t="shared" si="4"/>
        <v>SI</v>
      </c>
      <c r="DJ8" s="682">
        <f t="shared" si="5"/>
        <v>0</v>
      </c>
    </row>
    <row r="9" s="633" customFormat="1" ht="116.25" customHeight="1" spans="1:114">
      <c r="A9" s="646" t="s">
        <v>1706</v>
      </c>
      <c r="B9" s="646" t="s">
        <v>1707</v>
      </c>
      <c r="C9" s="646" t="s">
        <v>1707</v>
      </c>
      <c r="D9" s="647" t="s">
        <v>1719</v>
      </c>
      <c r="E9" s="646"/>
      <c r="F9" s="646"/>
      <c r="G9" s="646"/>
      <c r="H9" s="239">
        <v>131</v>
      </c>
      <c r="I9" s="646"/>
      <c r="J9" s="239">
        <v>11</v>
      </c>
      <c r="K9" s="668"/>
      <c r="L9" s="666" t="s">
        <v>1717</v>
      </c>
      <c r="M9" s="667">
        <v>40000</v>
      </c>
      <c r="N9" s="665"/>
      <c r="O9" s="665"/>
      <c r="P9" s="665"/>
      <c r="Q9" s="665"/>
      <c r="R9" s="665"/>
      <c r="S9" s="665"/>
      <c r="T9" s="665"/>
      <c r="U9" s="665"/>
      <c r="V9" s="665"/>
      <c r="W9" s="665"/>
      <c r="X9" s="665"/>
      <c r="Y9" s="665"/>
      <c r="Z9" s="665"/>
      <c r="AA9" s="665"/>
      <c r="AB9" s="665"/>
      <c r="AC9" s="665"/>
      <c r="AD9" s="665"/>
      <c r="AE9" s="665"/>
      <c r="AF9" s="665"/>
      <c r="AG9" s="665"/>
      <c r="AH9" s="665"/>
      <c r="AI9" s="665"/>
      <c r="AJ9" s="665"/>
      <c r="AK9" s="665"/>
      <c r="AL9" s="665"/>
      <c r="AM9" s="665"/>
      <c r="AN9" s="665"/>
      <c r="AO9" s="665"/>
      <c r="AP9" s="665"/>
      <c r="AQ9" s="665"/>
      <c r="AR9" s="665"/>
      <c r="AS9" s="665"/>
      <c r="AT9" s="665"/>
      <c r="AU9" s="665"/>
      <c r="AV9" s="665"/>
      <c r="AW9" s="665"/>
      <c r="AX9" s="665"/>
      <c r="AY9" s="665"/>
      <c r="AZ9" s="665"/>
      <c r="BA9" s="665"/>
      <c r="BB9" s="665"/>
      <c r="BC9" s="665"/>
      <c r="BD9" s="665"/>
      <c r="BE9" s="665"/>
      <c r="BF9" s="665"/>
      <c r="BG9" s="665"/>
      <c r="BH9" s="665"/>
      <c r="BI9" s="665"/>
      <c r="BJ9" s="665"/>
      <c r="BK9" s="665"/>
      <c r="BL9" s="665"/>
      <c r="BM9" s="665"/>
      <c r="BN9" s="665"/>
      <c r="BO9" s="665"/>
      <c r="BP9" s="665"/>
      <c r="BQ9" s="665"/>
      <c r="BR9" s="665"/>
      <c r="BS9" s="665">
        <v>170000</v>
      </c>
      <c r="BT9" s="665"/>
      <c r="BU9" s="665"/>
      <c r="BV9" s="665"/>
      <c r="BW9" s="665"/>
      <c r="BX9" s="665"/>
      <c r="BY9" s="665"/>
      <c r="BZ9" s="665"/>
      <c r="CA9" s="665"/>
      <c r="CB9" s="665"/>
      <c r="CC9" s="665"/>
      <c r="CD9" s="665"/>
      <c r="CE9" s="665"/>
      <c r="CF9" s="665"/>
      <c r="CG9" s="665"/>
      <c r="CH9" s="665"/>
      <c r="CI9" s="665"/>
      <c r="CJ9" s="665"/>
      <c r="CK9" s="665"/>
      <c r="CL9" s="665"/>
      <c r="CM9" s="665"/>
      <c r="CN9" s="665"/>
      <c r="CO9" s="665"/>
      <c r="CP9" s="665"/>
      <c r="CQ9" s="665"/>
      <c r="CR9" s="673">
        <f>+M9+BS9</f>
        <v>210000</v>
      </c>
      <c r="CS9" s="674"/>
      <c r="CT9" s="674"/>
      <c r="CU9" s="674"/>
      <c r="CV9" s="674"/>
      <c r="CW9" s="673">
        <f t="shared" si="0"/>
        <v>0</v>
      </c>
      <c r="CX9" s="674"/>
      <c r="CY9" s="674"/>
      <c r="CZ9" s="674">
        <v>10750</v>
      </c>
      <c r="DA9" s="674">
        <v>17450</v>
      </c>
      <c r="DB9" s="673">
        <f t="shared" si="1"/>
        <v>28200</v>
      </c>
      <c r="DC9" s="674"/>
      <c r="DD9" s="674">
        <v>22000</v>
      </c>
      <c r="DE9" s="674">
        <v>50000</v>
      </c>
      <c r="DF9" s="674">
        <v>109800</v>
      </c>
      <c r="DG9" s="673">
        <f t="shared" si="2"/>
        <v>181800</v>
      </c>
      <c r="DH9" s="682">
        <f t="shared" si="3"/>
        <v>210000</v>
      </c>
      <c r="DI9" s="683" t="str">
        <f t="shared" si="4"/>
        <v>SI</v>
      </c>
      <c r="DJ9" s="682">
        <f t="shared" si="5"/>
        <v>0</v>
      </c>
    </row>
    <row r="10" s="633" customFormat="1" ht="153.75" customHeight="1" spans="1:114">
      <c r="A10" s="646" t="s">
        <v>1706</v>
      </c>
      <c r="B10" s="646" t="s">
        <v>1707</v>
      </c>
      <c r="C10" s="646" t="s">
        <v>1707</v>
      </c>
      <c r="D10" s="647" t="s">
        <v>1719</v>
      </c>
      <c r="E10" s="646"/>
      <c r="F10" s="646"/>
      <c r="G10" s="646"/>
      <c r="H10" s="239">
        <v>141</v>
      </c>
      <c r="I10" s="646"/>
      <c r="J10" s="239">
        <v>11</v>
      </c>
      <c r="K10" s="668"/>
      <c r="L10" s="666" t="s">
        <v>1717</v>
      </c>
      <c r="M10" s="667">
        <v>29800</v>
      </c>
      <c r="N10" s="665"/>
      <c r="O10" s="665"/>
      <c r="P10" s="665"/>
      <c r="Q10" s="665"/>
      <c r="R10" s="665"/>
      <c r="S10" s="665"/>
      <c r="T10" s="665"/>
      <c r="U10" s="665"/>
      <c r="V10" s="665"/>
      <c r="W10" s="665"/>
      <c r="X10" s="665"/>
      <c r="Y10" s="665"/>
      <c r="Z10" s="665"/>
      <c r="AA10" s="665"/>
      <c r="AB10" s="665"/>
      <c r="AC10" s="665"/>
      <c r="AD10" s="665"/>
      <c r="AE10" s="665"/>
      <c r="AF10" s="665"/>
      <c r="AG10" s="665"/>
      <c r="AH10" s="665"/>
      <c r="AI10" s="665"/>
      <c r="AJ10" s="665"/>
      <c r="AK10" s="665"/>
      <c r="AL10" s="665"/>
      <c r="AM10" s="665"/>
      <c r="AN10" s="665"/>
      <c r="AO10" s="665"/>
      <c r="AP10" s="665"/>
      <c r="AQ10" s="665"/>
      <c r="AR10" s="665"/>
      <c r="AS10" s="665"/>
      <c r="AT10" s="665"/>
      <c r="AU10" s="665"/>
      <c r="AV10" s="665"/>
      <c r="AW10" s="665"/>
      <c r="AX10" s="665"/>
      <c r="AY10" s="665"/>
      <c r="AZ10" s="665"/>
      <c r="BA10" s="665"/>
      <c r="BB10" s="665"/>
      <c r="BC10" s="665"/>
      <c r="BD10" s="665"/>
      <c r="BE10" s="665"/>
      <c r="BF10" s="665"/>
      <c r="BG10" s="665"/>
      <c r="BH10" s="665"/>
      <c r="BI10" s="665"/>
      <c r="BJ10" s="665"/>
      <c r="BK10" s="665"/>
      <c r="BL10" s="665"/>
      <c r="BM10" s="665"/>
      <c r="BN10" s="665"/>
      <c r="BO10" s="665"/>
      <c r="BP10" s="665"/>
      <c r="BQ10" s="665">
        <v>2190</v>
      </c>
      <c r="BR10" s="665"/>
      <c r="BS10" s="665">
        <v>80000</v>
      </c>
      <c r="BT10" s="665"/>
      <c r="BU10" s="665"/>
      <c r="BV10" s="665"/>
      <c r="BW10" s="665"/>
      <c r="BX10" s="665"/>
      <c r="BY10" s="665"/>
      <c r="BZ10" s="665"/>
      <c r="CA10" s="665"/>
      <c r="CB10" s="665"/>
      <c r="CC10" s="665"/>
      <c r="CD10" s="665"/>
      <c r="CE10" s="665"/>
      <c r="CF10" s="665"/>
      <c r="CG10" s="665">
        <v>15000</v>
      </c>
      <c r="CH10" s="665"/>
      <c r="CI10" s="665"/>
      <c r="CJ10" s="665"/>
      <c r="CK10" s="665"/>
      <c r="CL10" s="665"/>
      <c r="CM10" s="665"/>
      <c r="CN10" s="665"/>
      <c r="CO10" s="665"/>
      <c r="CP10" s="665"/>
      <c r="CQ10" s="665"/>
      <c r="CR10" s="673">
        <f>+M10+BQ10+BS10+CG10</f>
        <v>126990</v>
      </c>
      <c r="CS10" s="674"/>
      <c r="CT10" s="674"/>
      <c r="CU10" s="674">
        <v>0</v>
      </c>
      <c r="CV10" s="674"/>
      <c r="CW10" s="673">
        <f t="shared" si="0"/>
        <v>0</v>
      </c>
      <c r="CX10" s="674"/>
      <c r="CY10" s="674"/>
      <c r="CZ10" s="674">
        <v>12200</v>
      </c>
      <c r="DA10" s="674"/>
      <c r="DB10" s="673">
        <f t="shared" si="1"/>
        <v>12200</v>
      </c>
      <c r="DC10" s="674">
        <v>19790</v>
      </c>
      <c r="DD10" s="674"/>
      <c r="DE10" s="674">
        <v>38900</v>
      </c>
      <c r="DF10" s="674">
        <v>56100</v>
      </c>
      <c r="DG10" s="673">
        <f t="shared" si="2"/>
        <v>114790</v>
      </c>
      <c r="DH10" s="682">
        <f t="shared" si="3"/>
        <v>126990</v>
      </c>
      <c r="DI10" s="683" t="str">
        <f t="shared" si="4"/>
        <v>SI</v>
      </c>
      <c r="DJ10" s="682">
        <f t="shared" si="5"/>
        <v>0</v>
      </c>
    </row>
    <row r="11" s="633" customFormat="1" ht="105" customHeight="1" spans="1:114">
      <c r="A11" s="646" t="s">
        <v>1706</v>
      </c>
      <c r="B11" s="646" t="s">
        <v>1707</v>
      </c>
      <c r="C11" s="646" t="s">
        <v>1707</v>
      </c>
      <c r="D11" s="647" t="s">
        <v>1719</v>
      </c>
      <c r="E11" s="646"/>
      <c r="F11" s="646"/>
      <c r="G11" s="646"/>
      <c r="H11" s="239">
        <v>473</v>
      </c>
      <c r="I11" s="646"/>
      <c r="J11" s="239">
        <v>11</v>
      </c>
      <c r="K11" s="668"/>
      <c r="L11" s="666" t="s">
        <v>1717</v>
      </c>
      <c r="M11" s="667">
        <v>120000</v>
      </c>
      <c r="N11" s="665"/>
      <c r="O11" s="665"/>
      <c r="P11" s="665"/>
      <c r="Q11" s="665"/>
      <c r="R11" s="665"/>
      <c r="S11" s="665"/>
      <c r="T11" s="665"/>
      <c r="U11" s="665"/>
      <c r="V11" s="665"/>
      <c r="W11" s="665"/>
      <c r="X11" s="665"/>
      <c r="Y11" s="665"/>
      <c r="Z11" s="665"/>
      <c r="AA11" s="665"/>
      <c r="AB11" s="665"/>
      <c r="AC11" s="665"/>
      <c r="AD11" s="665"/>
      <c r="AE11" s="665"/>
      <c r="AF11" s="665"/>
      <c r="AG11" s="665"/>
      <c r="AH11" s="665"/>
      <c r="AI11" s="665"/>
      <c r="AJ11" s="665"/>
      <c r="AK11" s="665"/>
      <c r="AL11" s="665"/>
      <c r="AM11" s="665"/>
      <c r="AN11" s="665"/>
      <c r="AO11" s="665"/>
      <c r="AP11" s="665"/>
      <c r="AQ11" s="665"/>
      <c r="AR11" s="665"/>
      <c r="AS11" s="665"/>
      <c r="AT11" s="665"/>
      <c r="AU11" s="665"/>
      <c r="AV11" s="665"/>
      <c r="AW11" s="665"/>
      <c r="AX11" s="665"/>
      <c r="AY11" s="665"/>
      <c r="AZ11" s="665"/>
      <c r="BA11" s="665"/>
      <c r="BB11" s="665"/>
      <c r="BC11" s="665"/>
      <c r="BD11" s="665"/>
      <c r="BE11" s="665"/>
      <c r="BF11" s="665"/>
      <c r="BG11" s="665"/>
      <c r="BH11" s="665"/>
      <c r="BI11" s="665"/>
      <c r="BJ11" s="665"/>
      <c r="BK11" s="665"/>
      <c r="BL11" s="665"/>
      <c r="BM11" s="665"/>
      <c r="BN11" s="665"/>
      <c r="BO11" s="665"/>
      <c r="BP11" s="665"/>
      <c r="BQ11" s="665"/>
      <c r="BR11" s="665"/>
      <c r="BS11" s="665"/>
      <c r="BT11" s="665"/>
      <c r="BU11" s="665"/>
      <c r="BV11" s="665"/>
      <c r="BW11" s="665"/>
      <c r="BX11" s="665"/>
      <c r="BY11" s="665"/>
      <c r="BZ11" s="665"/>
      <c r="CA11" s="665"/>
      <c r="CB11" s="665"/>
      <c r="CC11" s="665"/>
      <c r="CD11" s="665"/>
      <c r="CE11" s="665"/>
      <c r="CF11" s="665"/>
      <c r="CG11" s="665"/>
      <c r="CH11" s="665"/>
      <c r="CI11" s="665"/>
      <c r="CJ11" s="665"/>
      <c r="CK11" s="665"/>
      <c r="CL11" s="665"/>
      <c r="CM11" s="665"/>
      <c r="CN11" s="665"/>
      <c r="CO11" s="665"/>
      <c r="CP11" s="665"/>
      <c r="CQ11" s="665"/>
      <c r="CR11" s="673">
        <f>+M11</f>
        <v>120000</v>
      </c>
      <c r="CS11" s="674"/>
      <c r="CT11" s="674"/>
      <c r="CU11" s="674">
        <v>120000</v>
      </c>
      <c r="CV11" s="674"/>
      <c r="CW11" s="673">
        <f t="shared" si="0"/>
        <v>120000</v>
      </c>
      <c r="CX11" s="674"/>
      <c r="CY11" s="674"/>
      <c r="CZ11" s="674"/>
      <c r="DA11" s="674"/>
      <c r="DB11" s="673">
        <f t="shared" si="1"/>
        <v>0</v>
      </c>
      <c r="DC11" s="674"/>
      <c r="DD11" s="674"/>
      <c r="DE11" s="674"/>
      <c r="DF11" s="674"/>
      <c r="DG11" s="673">
        <f t="shared" si="2"/>
        <v>0</v>
      </c>
      <c r="DH11" s="682">
        <f t="shared" si="3"/>
        <v>120000</v>
      </c>
      <c r="DI11" s="683" t="str">
        <f t="shared" si="4"/>
        <v>SI</v>
      </c>
      <c r="DJ11" s="682">
        <f t="shared" si="5"/>
        <v>0</v>
      </c>
    </row>
    <row r="12" s="633" customFormat="1" ht="88.5" customHeight="1" spans="1:114">
      <c r="A12" s="646" t="s">
        <v>1706</v>
      </c>
      <c r="B12" s="646" t="s">
        <v>1707</v>
      </c>
      <c r="C12" s="646" t="s">
        <v>1707</v>
      </c>
      <c r="D12" s="647" t="s">
        <v>1720</v>
      </c>
      <c r="E12" s="646" t="s">
        <v>1718</v>
      </c>
      <c r="F12" s="646">
        <v>34</v>
      </c>
      <c r="G12" s="646" t="s">
        <v>1710</v>
      </c>
      <c r="H12" s="239">
        <v>211</v>
      </c>
      <c r="I12" s="646">
        <v>3552</v>
      </c>
      <c r="J12" s="239">
        <v>11</v>
      </c>
      <c r="K12" s="665">
        <v>90</v>
      </c>
      <c r="L12" s="669" t="s">
        <v>1721</v>
      </c>
      <c r="M12" s="667">
        <v>3060</v>
      </c>
      <c r="N12" s="668"/>
      <c r="O12" s="668"/>
      <c r="P12" s="668"/>
      <c r="Q12" s="668"/>
      <c r="R12" s="668"/>
      <c r="S12" s="668"/>
      <c r="T12" s="668"/>
      <c r="U12" s="668"/>
      <c r="V12" s="668"/>
      <c r="W12" s="668"/>
      <c r="X12" s="668"/>
      <c r="Y12" s="668"/>
      <c r="Z12" s="668"/>
      <c r="AA12" s="668"/>
      <c r="AB12" s="668"/>
      <c r="AC12" s="668"/>
      <c r="AD12" s="668"/>
      <c r="AE12" s="668"/>
      <c r="AF12" s="665"/>
      <c r="AG12" s="665"/>
      <c r="AH12" s="665"/>
      <c r="AI12" s="665"/>
      <c r="AJ12" s="665"/>
      <c r="AK12" s="665"/>
      <c r="AL12" s="665"/>
      <c r="AM12" s="665"/>
      <c r="AN12" s="665"/>
      <c r="AO12" s="665"/>
      <c r="AP12" s="665"/>
      <c r="AQ12" s="665"/>
      <c r="AR12" s="665"/>
      <c r="AS12" s="665"/>
      <c r="AT12" s="665"/>
      <c r="AU12" s="665"/>
      <c r="AV12" s="665"/>
      <c r="AW12" s="665"/>
      <c r="AX12" s="665"/>
      <c r="AY12" s="665"/>
      <c r="AZ12" s="665"/>
      <c r="BA12" s="665"/>
      <c r="BB12" s="665"/>
      <c r="BC12" s="665"/>
      <c r="BD12" s="665"/>
      <c r="BE12" s="665"/>
      <c r="BF12" s="665"/>
      <c r="BG12" s="665"/>
      <c r="BH12" s="665"/>
      <c r="BI12" s="665"/>
      <c r="BJ12" s="665"/>
      <c r="BK12" s="665"/>
      <c r="BL12" s="665"/>
      <c r="BM12" s="665"/>
      <c r="BN12" s="665"/>
      <c r="BO12" s="665"/>
      <c r="BP12" s="665"/>
      <c r="BQ12" s="665"/>
      <c r="BR12" s="665"/>
      <c r="BS12" s="665"/>
      <c r="BT12" s="665"/>
      <c r="BU12" s="665"/>
      <c r="BV12" s="665"/>
      <c r="BW12" s="665"/>
      <c r="BX12" s="665"/>
      <c r="BY12" s="665"/>
      <c r="BZ12" s="665"/>
      <c r="CA12" s="665"/>
      <c r="CB12" s="665"/>
      <c r="CC12" s="665"/>
      <c r="CD12" s="665">
        <v>-3060</v>
      </c>
      <c r="CE12" s="665"/>
      <c r="CF12" s="665"/>
      <c r="CG12" s="665"/>
      <c r="CH12" s="665"/>
      <c r="CI12" s="665"/>
      <c r="CJ12" s="665"/>
      <c r="CK12" s="665"/>
      <c r="CL12" s="665"/>
      <c r="CM12" s="665"/>
      <c r="CN12" s="665"/>
      <c r="CO12" s="665"/>
      <c r="CP12" s="665"/>
      <c r="CQ12" s="665"/>
      <c r="CR12" s="673">
        <f>+M12+CD12</f>
        <v>0</v>
      </c>
      <c r="CS12" s="674"/>
      <c r="CT12" s="674"/>
      <c r="CU12" s="674"/>
      <c r="CV12" s="677"/>
      <c r="CW12" s="673">
        <f t="shared" si="0"/>
        <v>0</v>
      </c>
      <c r="CX12" s="674"/>
      <c r="CY12" s="674"/>
      <c r="CZ12" s="677"/>
      <c r="DA12" s="674"/>
      <c r="DB12" s="673">
        <f t="shared" si="1"/>
        <v>0</v>
      </c>
      <c r="DC12" s="674"/>
      <c r="DD12" s="674"/>
      <c r="DE12" s="674"/>
      <c r="DF12" s="674"/>
      <c r="DG12" s="673">
        <f t="shared" si="2"/>
        <v>0</v>
      </c>
      <c r="DH12" s="682">
        <f t="shared" si="3"/>
        <v>0</v>
      </c>
      <c r="DI12" s="683" t="str">
        <f t="shared" si="4"/>
        <v>SI</v>
      </c>
      <c r="DJ12" s="682">
        <f t="shared" si="5"/>
        <v>0</v>
      </c>
    </row>
    <row r="13" s="633" customFormat="1" ht="88.5" hidden="1" customHeight="1" spans="1:114">
      <c r="A13" s="646" t="s">
        <v>1714</v>
      </c>
      <c r="B13" s="646" t="s">
        <v>1571</v>
      </c>
      <c r="C13" s="649" t="s">
        <v>1581</v>
      </c>
      <c r="D13" s="647" t="s">
        <v>1722</v>
      </c>
      <c r="E13" s="646" t="s">
        <v>1723</v>
      </c>
      <c r="F13" s="646"/>
      <c r="G13" s="646"/>
      <c r="H13" s="239">
        <v>133</v>
      </c>
      <c r="I13" s="646"/>
      <c r="J13" s="239">
        <v>11</v>
      </c>
      <c r="K13" s="665"/>
      <c r="L13" s="669" t="s">
        <v>1721</v>
      </c>
      <c r="M13" s="667">
        <v>0</v>
      </c>
      <c r="N13" s="668"/>
      <c r="O13" s="668"/>
      <c r="P13" s="668"/>
      <c r="Q13" s="668"/>
      <c r="R13" s="668"/>
      <c r="S13" s="668"/>
      <c r="T13" s="668"/>
      <c r="U13" s="668"/>
      <c r="V13" s="668"/>
      <c r="W13" s="668"/>
      <c r="X13" s="668"/>
      <c r="Y13" s="668"/>
      <c r="Z13" s="668"/>
      <c r="AA13" s="668"/>
      <c r="AB13" s="668"/>
      <c r="AC13" s="668"/>
      <c r="AD13" s="668"/>
      <c r="AE13" s="668">
        <v>4500</v>
      </c>
      <c r="AF13" s="665"/>
      <c r="AG13" s="665"/>
      <c r="AH13" s="665"/>
      <c r="AI13" s="665"/>
      <c r="AJ13" s="665"/>
      <c r="AK13" s="665"/>
      <c r="AL13" s="665"/>
      <c r="AM13" s="665"/>
      <c r="AN13" s="665"/>
      <c r="AO13" s="665"/>
      <c r="AP13" s="665"/>
      <c r="AQ13" s="665"/>
      <c r="AR13" s="665"/>
      <c r="AS13" s="665"/>
      <c r="AT13" s="665"/>
      <c r="AU13" s="665"/>
      <c r="AV13" s="665"/>
      <c r="AW13" s="665"/>
      <c r="AX13" s="665"/>
      <c r="AY13" s="665"/>
      <c r="AZ13" s="665"/>
      <c r="BA13" s="665"/>
      <c r="BB13" s="665">
        <v>-2600</v>
      </c>
      <c r="BC13" s="665"/>
      <c r="BD13" s="665"/>
      <c r="BE13" s="665"/>
      <c r="BF13" s="665"/>
      <c r="BG13" s="665"/>
      <c r="BH13" s="665"/>
      <c r="BI13" s="665"/>
      <c r="BJ13" s="665"/>
      <c r="BK13" s="665"/>
      <c r="BL13" s="665"/>
      <c r="BM13" s="665"/>
      <c r="BN13" s="665"/>
      <c r="BO13" s="665"/>
      <c r="BP13" s="665"/>
      <c r="BQ13" s="665"/>
      <c r="BR13" s="665"/>
      <c r="BS13" s="665"/>
      <c r="BT13" s="665"/>
      <c r="BU13" s="665"/>
      <c r="BV13" s="665"/>
      <c r="BW13" s="665"/>
      <c r="BX13" s="665"/>
      <c r="BY13" s="665"/>
      <c r="BZ13" s="665"/>
      <c r="CA13" s="665"/>
      <c r="CB13" s="665"/>
      <c r="CC13" s="665"/>
      <c r="CD13" s="665"/>
      <c r="CE13" s="665"/>
      <c r="CF13" s="665"/>
      <c r="CG13" s="665"/>
      <c r="CH13" s="665"/>
      <c r="CI13" s="665"/>
      <c r="CJ13" s="665"/>
      <c r="CK13" s="665"/>
      <c r="CL13" s="665"/>
      <c r="CM13" s="665"/>
      <c r="CN13" s="665"/>
      <c r="CO13" s="665"/>
      <c r="CP13" s="665"/>
      <c r="CQ13" s="665"/>
      <c r="CR13" s="673">
        <f>+AE13+M13+BB13</f>
        <v>1900</v>
      </c>
      <c r="CS13" s="674"/>
      <c r="CT13" s="674"/>
      <c r="CU13" s="674">
        <v>1900</v>
      </c>
      <c r="CV13" s="677">
        <v>0</v>
      </c>
      <c r="CW13" s="673">
        <f t="shared" ref="CW13:CW23" si="12">+CV13+CU13+CT13+CS13</f>
        <v>1900</v>
      </c>
      <c r="CX13" s="674">
        <v>0</v>
      </c>
      <c r="CY13" s="674"/>
      <c r="CZ13" s="677"/>
      <c r="DA13" s="674"/>
      <c r="DB13" s="673">
        <f t="shared" ref="DB13:DB23" si="13">+DA13+CZ13+CY13+CX13</f>
        <v>0</v>
      </c>
      <c r="DC13" s="674"/>
      <c r="DD13" s="674"/>
      <c r="DE13" s="674">
        <v>0</v>
      </c>
      <c r="DF13" s="674"/>
      <c r="DG13" s="673">
        <f t="shared" ref="DG13:DG23" si="14">+DF13+DE13+DD13+DC13</f>
        <v>0</v>
      </c>
      <c r="DH13" s="682">
        <f t="shared" ref="DH13:DH23" si="15">+CW13+DB13+DG13</f>
        <v>1900</v>
      </c>
      <c r="DI13" s="683" t="str">
        <f t="shared" ref="DI13:DI23" si="16">IF(CR13=DH13,"SI","NO")</f>
        <v>SI</v>
      </c>
      <c r="DJ13" s="682">
        <f t="shared" ref="DJ13:DJ23" si="17">CR13-DH13</f>
        <v>0</v>
      </c>
    </row>
    <row r="14" s="633" customFormat="1" ht="127.5" hidden="1" spans="1:114">
      <c r="A14" s="646" t="s">
        <v>1714</v>
      </c>
      <c r="B14" s="646" t="s">
        <v>1571</v>
      </c>
      <c r="C14" s="649" t="s">
        <v>1581</v>
      </c>
      <c r="D14" s="647" t="s">
        <v>1724</v>
      </c>
      <c r="E14" s="646" t="s">
        <v>1723</v>
      </c>
      <c r="F14" s="646"/>
      <c r="G14" s="646"/>
      <c r="H14" s="239">
        <v>133</v>
      </c>
      <c r="I14" s="646"/>
      <c r="J14" s="239">
        <v>11</v>
      </c>
      <c r="K14" s="665"/>
      <c r="L14" s="669" t="s">
        <v>1721</v>
      </c>
      <c r="M14" s="667">
        <v>0</v>
      </c>
      <c r="N14" s="668"/>
      <c r="O14" s="668"/>
      <c r="P14" s="668"/>
      <c r="Q14" s="668"/>
      <c r="R14" s="668"/>
      <c r="S14" s="668"/>
      <c r="T14" s="668"/>
      <c r="U14" s="668"/>
      <c r="V14" s="668"/>
      <c r="W14" s="668"/>
      <c r="X14" s="668"/>
      <c r="Y14" s="668"/>
      <c r="Z14" s="668"/>
      <c r="AA14" s="668"/>
      <c r="AB14" s="668"/>
      <c r="AC14" s="668"/>
      <c r="AD14" s="668"/>
      <c r="AE14" s="668">
        <v>7000</v>
      </c>
      <c r="AF14" s="665"/>
      <c r="AG14" s="665"/>
      <c r="AH14" s="665"/>
      <c r="AI14" s="665"/>
      <c r="AJ14" s="665"/>
      <c r="AK14" s="665"/>
      <c r="AL14" s="665"/>
      <c r="AM14" s="665"/>
      <c r="AN14" s="665"/>
      <c r="AO14" s="665"/>
      <c r="AP14" s="665"/>
      <c r="AQ14" s="665"/>
      <c r="AR14" s="665"/>
      <c r="AS14" s="665"/>
      <c r="AT14" s="665"/>
      <c r="AU14" s="665"/>
      <c r="AV14" s="665"/>
      <c r="AW14" s="665"/>
      <c r="AX14" s="665"/>
      <c r="AY14" s="665"/>
      <c r="AZ14" s="665"/>
      <c r="BA14" s="665"/>
      <c r="BB14" s="665">
        <v>-7000</v>
      </c>
      <c r="BC14" s="665"/>
      <c r="BD14" s="665"/>
      <c r="BE14" s="665"/>
      <c r="BF14" s="665"/>
      <c r="BG14" s="665"/>
      <c r="BH14" s="665"/>
      <c r="BI14" s="665"/>
      <c r="BJ14" s="665"/>
      <c r="BK14" s="665"/>
      <c r="BL14" s="665"/>
      <c r="BM14" s="665"/>
      <c r="BN14" s="665"/>
      <c r="BO14" s="665"/>
      <c r="BP14" s="665"/>
      <c r="BQ14" s="665"/>
      <c r="BR14" s="665"/>
      <c r="BS14" s="665"/>
      <c r="BT14" s="665"/>
      <c r="BU14" s="665"/>
      <c r="BV14" s="665"/>
      <c r="BW14" s="665"/>
      <c r="BX14" s="665"/>
      <c r="BY14" s="665"/>
      <c r="BZ14" s="665"/>
      <c r="CA14" s="665"/>
      <c r="CB14" s="665"/>
      <c r="CC14" s="665"/>
      <c r="CD14" s="665"/>
      <c r="CE14" s="665"/>
      <c r="CF14" s="665"/>
      <c r="CG14" s="665"/>
      <c r="CH14" s="665"/>
      <c r="CI14" s="665"/>
      <c r="CJ14" s="665"/>
      <c r="CK14" s="665"/>
      <c r="CL14" s="665"/>
      <c r="CM14" s="665"/>
      <c r="CN14" s="665"/>
      <c r="CO14" s="665"/>
      <c r="CP14" s="665"/>
      <c r="CQ14" s="665"/>
      <c r="CR14" s="673">
        <f>+AE14+M14+BB14</f>
        <v>0</v>
      </c>
      <c r="CS14" s="674"/>
      <c r="CT14" s="674"/>
      <c r="CU14" s="674">
        <v>0</v>
      </c>
      <c r="CV14" s="677">
        <v>0</v>
      </c>
      <c r="CW14" s="673">
        <f t="shared" si="12"/>
        <v>0</v>
      </c>
      <c r="CX14" s="674">
        <v>0</v>
      </c>
      <c r="CY14" s="674"/>
      <c r="CZ14" s="677"/>
      <c r="DA14" s="674"/>
      <c r="DB14" s="673">
        <f t="shared" si="13"/>
        <v>0</v>
      </c>
      <c r="DC14" s="674"/>
      <c r="DD14" s="674"/>
      <c r="DE14" s="674">
        <v>0</v>
      </c>
      <c r="DF14" s="674"/>
      <c r="DG14" s="673">
        <f t="shared" si="14"/>
        <v>0</v>
      </c>
      <c r="DH14" s="682">
        <f t="shared" si="15"/>
        <v>0</v>
      </c>
      <c r="DI14" s="683" t="str">
        <f t="shared" si="16"/>
        <v>SI</v>
      </c>
      <c r="DJ14" s="682">
        <f t="shared" si="17"/>
        <v>0</v>
      </c>
    </row>
    <row r="15" s="633" customFormat="1" ht="127.5" hidden="1" spans="1:114">
      <c r="A15" s="646" t="s">
        <v>1714</v>
      </c>
      <c r="B15" s="646" t="s">
        <v>1571</v>
      </c>
      <c r="C15" s="649" t="s">
        <v>1581</v>
      </c>
      <c r="D15" s="650" t="s">
        <v>1724</v>
      </c>
      <c r="E15" s="646" t="s">
        <v>1725</v>
      </c>
      <c r="F15" s="646"/>
      <c r="G15" s="646"/>
      <c r="H15" s="239">
        <v>136</v>
      </c>
      <c r="I15" s="646"/>
      <c r="J15" s="239">
        <v>11</v>
      </c>
      <c r="K15" s="665"/>
      <c r="L15" s="669" t="s">
        <v>1721</v>
      </c>
      <c r="M15" s="667">
        <v>0</v>
      </c>
      <c r="N15" s="668"/>
      <c r="O15" s="668"/>
      <c r="P15" s="668"/>
      <c r="Q15" s="668"/>
      <c r="R15" s="668"/>
      <c r="S15" s="668"/>
      <c r="T15" s="668"/>
      <c r="U15" s="668"/>
      <c r="V15" s="668"/>
      <c r="W15" s="668"/>
      <c r="X15" s="668"/>
      <c r="Y15" s="668"/>
      <c r="Z15" s="668"/>
      <c r="AA15" s="668"/>
      <c r="AB15" s="668"/>
      <c r="AC15" s="668"/>
      <c r="AD15" s="668"/>
      <c r="AE15" s="668">
        <v>7000</v>
      </c>
      <c r="AF15" s="665"/>
      <c r="AG15" s="665"/>
      <c r="AH15" s="665"/>
      <c r="AI15" s="665"/>
      <c r="AJ15" s="665"/>
      <c r="AK15" s="665"/>
      <c r="AL15" s="665"/>
      <c r="AM15" s="665"/>
      <c r="AN15" s="665"/>
      <c r="AO15" s="665"/>
      <c r="AP15" s="665"/>
      <c r="AQ15" s="665"/>
      <c r="AR15" s="665"/>
      <c r="AS15" s="665"/>
      <c r="AT15" s="665"/>
      <c r="AU15" s="665"/>
      <c r="AV15" s="665"/>
      <c r="AW15" s="665"/>
      <c r="AX15" s="665"/>
      <c r="AY15" s="665"/>
      <c r="AZ15" s="665"/>
      <c r="BA15" s="665"/>
      <c r="BB15" s="665">
        <v>-7000</v>
      </c>
      <c r="BC15" s="665"/>
      <c r="BD15" s="665"/>
      <c r="BE15" s="665"/>
      <c r="BF15" s="665"/>
      <c r="BG15" s="665"/>
      <c r="BH15" s="665"/>
      <c r="BI15" s="665"/>
      <c r="BJ15" s="665"/>
      <c r="BK15" s="665"/>
      <c r="BL15" s="665"/>
      <c r="BM15" s="665"/>
      <c r="BN15" s="665"/>
      <c r="BO15" s="665"/>
      <c r="BP15" s="665"/>
      <c r="BQ15" s="665"/>
      <c r="BR15" s="665"/>
      <c r="BS15" s="665"/>
      <c r="BT15" s="665"/>
      <c r="BU15" s="665"/>
      <c r="BV15" s="665"/>
      <c r="BW15" s="665"/>
      <c r="BX15" s="665"/>
      <c r="BY15" s="665"/>
      <c r="BZ15" s="665"/>
      <c r="CA15" s="665"/>
      <c r="CB15" s="665"/>
      <c r="CC15" s="665"/>
      <c r="CD15" s="665"/>
      <c r="CE15" s="665"/>
      <c r="CF15" s="665"/>
      <c r="CG15" s="665"/>
      <c r="CH15" s="665"/>
      <c r="CI15" s="665"/>
      <c r="CJ15" s="665"/>
      <c r="CK15" s="665"/>
      <c r="CL15" s="665"/>
      <c r="CM15" s="665"/>
      <c r="CN15" s="665"/>
      <c r="CO15" s="665"/>
      <c r="CP15" s="665"/>
      <c r="CQ15" s="665"/>
      <c r="CR15" s="673">
        <f>+AE15+M15+BB15</f>
        <v>0</v>
      </c>
      <c r="CS15" s="674"/>
      <c r="CT15" s="674"/>
      <c r="CU15" s="674">
        <v>0</v>
      </c>
      <c r="CV15" s="677">
        <v>0</v>
      </c>
      <c r="CW15" s="673">
        <f t="shared" si="12"/>
        <v>0</v>
      </c>
      <c r="CX15" s="674">
        <v>0</v>
      </c>
      <c r="CY15" s="674"/>
      <c r="CZ15" s="677"/>
      <c r="DA15" s="674"/>
      <c r="DB15" s="673">
        <f t="shared" si="13"/>
        <v>0</v>
      </c>
      <c r="DC15" s="674"/>
      <c r="DD15" s="674"/>
      <c r="DE15" s="674">
        <v>0</v>
      </c>
      <c r="DF15" s="674"/>
      <c r="DG15" s="673">
        <f t="shared" si="14"/>
        <v>0</v>
      </c>
      <c r="DH15" s="682">
        <f t="shared" si="15"/>
        <v>0</v>
      </c>
      <c r="DI15" s="683" t="str">
        <f t="shared" si="16"/>
        <v>SI</v>
      </c>
      <c r="DJ15" s="682">
        <f t="shared" si="17"/>
        <v>0</v>
      </c>
    </row>
    <row r="16" s="633" customFormat="1" ht="88.5" hidden="1" customHeight="1" spans="1:114">
      <c r="A16" s="646" t="s">
        <v>1714</v>
      </c>
      <c r="B16" s="646" t="s">
        <v>1571</v>
      </c>
      <c r="C16" s="649" t="s">
        <v>1581</v>
      </c>
      <c r="D16" s="650" t="s">
        <v>1722</v>
      </c>
      <c r="E16" s="646" t="s">
        <v>1718</v>
      </c>
      <c r="F16" s="646">
        <v>1873</v>
      </c>
      <c r="G16" s="646" t="s">
        <v>1710</v>
      </c>
      <c r="H16" s="239">
        <v>211</v>
      </c>
      <c r="I16" s="646">
        <v>3552</v>
      </c>
      <c r="J16" s="239">
        <v>12</v>
      </c>
      <c r="K16" s="665">
        <v>90</v>
      </c>
      <c r="L16" s="669" t="s">
        <v>1721</v>
      </c>
      <c r="M16" s="667">
        <v>0</v>
      </c>
      <c r="N16" s="668"/>
      <c r="O16" s="668"/>
      <c r="P16" s="668"/>
      <c r="Q16" s="668"/>
      <c r="R16" s="668"/>
      <c r="S16" s="668"/>
      <c r="T16" s="668"/>
      <c r="U16" s="668"/>
      <c r="V16" s="668"/>
      <c r="W16" s="668"/>
      <c r="X16" s="668"/>
      <c r="Y16" s="668"/>
      <c r="Z16" s="668"/>
      <c r="AA16" s="668"/>
      <c r="AB16" s="668"/>
      <c r="AC16" s="665">
        <v>168210</v>
      </c>
      <c r="AD16" s="668"/>
      <c r="AE16" s="668"/>
      <c r="AF16" s="665"/>
      <c r="AG16" s="665"/>
      <c r="AH16" s="665"/>
      <c r="AI16" s="665"/>
      <c r="AJ16" s="665"/>
      <c r="AK16" s="665"/>
      <c r="AL16" s="665"/>
      <c r="AM16" s="665"/>
      <c r="AN16" s="665"/>
      <c r="AO16" s="665"/>
      <c r="AP16" s="665"/>
      <c r="AQ16" s="665"/>
      <c r="AR16" s="665"/>
      <c r="AS16" s="665"/>
      <c r="AT16" s="665"/>
      <c r="AU16" s="665"/>
      <c r="AV16" s="665"/>
      <c r="AW16" s="665"/>
      <c r="AX16" s="665"/>
      <c r="AY16" s="665"/>
      <c r="AZ16" s="665"/>
      <c r="BA16" s="665"/>
      <c r="BB16" s="665">
        <v>-44770</v>
      </c>
      <c r="BC16" s="665"/>
      <c r="BD16" s="665"/>
      <c r="BE16" s="665"/>
      <c r="BF16" s="665"/>
      <c r="BG16" s="665"/>
      <c r="BH16" s="665"/>
      <c r="BI16" s="665"/>
      <c r="BJ16" s="665"/>
      <c r="BK16" s="665"/>
      <c r="BL16" s="665"/>
      <c r="BM16" s="665"/>
      <c r="BN16" s="665"/>
      <c r="BO16" s="665"/>
      <c r="BP16" s="665"/>
      <c r="BQ16" s="665"/>
      <c r="BR16" s="665"/>
      <c r="BS16" s="665"/>
      <c r="BT16" s="665"/>
      <c r="BU16" s="665"/>
      <c r="BV16" s="665"/>
      <c r="BW16" s="665"/>
      <c r="BX16" s="665"/>
      <c r="BY16" s="665"/>
      <c r="BZ16" s="665"/>
      <c r="CA16" s="665"/>
      <c r="CB16" s="665"/>
      <c r="CC16" s="665"/>
      <c r="CD16" s="665"/>
      <c r="CE16" s="665"/>
      <c r="CF16" s="665"/>
      <c r="CG16" s="665"/>
      <c r="CH16" s="665"/>
      <c r="CI16" s="665"/>
      <c r="CJ16" s="665"/>
      <c r="CK16" s="665"/>
      <c r="CL16" s="665"/>
      <c r="CM16" s="665"/>
      <c r="CN16" s="665"/>
      <c r="CO16" s="665"/>
      <c r="CP16" s="665"/>
      <c r="CQ16" s="665"/>
      <c r="CR16" s="673">
        <f t="shared" ref="CR16:CR22" si="18">+AC16+M16+BB16</f>
        <v>123440</v>
      </c>
      <c r="CS16" s="674"/>
      <c r="CT16" s="674"/>
      <c r="CU16" s="677">
        <v>61720</v>
      </c>
      <c r="CV16" s="677">
        <v>61720</v>
      </c>
      <c r="CW16" s="673">
        <f t="shared" si="12"/>
        <v>123440</v>
      </c>
      <c r="CX16" s="674">
        <v>0</v>
      </c>
      <c r="CY16" s="674"/>
      <c r="CZ16" s="677"/>
      <c r="DA16" s="674"/>
      <c r="DB16" s="673">
        <f t="shared" si="13"/>
        <v>0</v>
      </c>
      <c r="DC16" s="674"/>
      <c r="DD16" s="674"/>
      <c r="DE16" s="674">
        <v>0</v>
      </c>
      <c r="DF16" s="674"/>
      <c r="DG16" s="673">
        <f t="shared" si="14"/>
        <v>0</v>
      </c>
      <c r="DH16" s="682">
        <f t="shared" si="15"/>
        <v>123440</v>
      </c>
      <c r="DI16" s="683" t="str">
        <f t="shared" si="16"/>
        <v>SI</v>
      </c>
      <c r="DJ16" s="682">
        <f t="shared" si="17"/>
        <v>0</v>
      </c>
    </row>
    <row r="17" s="633" customFormat="1" ht="102" hidden="1" spans="1:114">
      <c r="A17" s="646" t="s">
        <v>1714</v>
      </c>
      <c r="B17" s="646" t="s">
        <v>1571</v>
      </c>
      <c r="C17" s="649" t="s">
        <v>1581</v>
      </c>
      <c r="D17" s="650" t="s">
        <v>1722</v>
      </c>
      <c r="E17" s="646" t="s">
        <v>1713</v>
      </c>
      <c r="F17" s="646">
        <v>1873</v>
      </c>
      <c r="G17" s="646" t="s">
        <v>1710</v>
      </c>
      <c r="H17" s="239">
        <v>211</v>
      </c>
      <c r="I17" s="646">
        <v>3503</v>
      </c>
      <c r="J17" s="239">
        <v>12</v>
      </c>
      <c r="K17" s="665">
        <v>150</v>
      </c>
      <c r="L17" s="669" t="s">
        <v>1721</v>
      </c>
      <c r="M17" s="667">
        <v>0</v>
      </c>
      <c r="N17" s="668"/>
      <c r="O17" s="668"/>
      <c r="P17" s="668"/>
      <c r="Q17" s="668"/>
      <c r="R17" s="668"/>
      <c r="S17" s="668"/>
      <c r="T17" s="668"/>
      <c r="U17" s="668"/>
      <c r="V17" s="668"/>
      <c r="W17" s="668"/>
      <c r="X17" s="668"/>
      <c r="Y17" s="668"/>
      <c r="Z17" s="668"/>
      <c r="AA17" s="668"/>
      <c r="AB17" s="668"/>
      <c r="AC17" s="665">
        <v>280950</v>
      </c>
      <c r="AD17" s="668"/>
      <c r="AE17" s="668"/>
      <c r="AF17" s="665"/>
      <c r="AG17" s="665"/>
      <c r="AH17" s="665"/>
      <c r="AI17" s="665"/>
      <c r="AJ17" s="665"/>
      <c r="AK17" s="665"/>
      <c r="AL17" s="665"/>
      <c r="AM17" s="665"/>
      <c r="AN17" s="665"/>
      <c r="AO17" s="665"/>
      <c r="AP17" s="665"/>
      <c r="AQ17" s="665"/>
      <c r="AR17" s="665"/>
      <c r="AS17" s="665"/>
      <c r="AT17" s="665"/>
      <c r="AU17" s="665"/>
      <c r="AV17" s="665"/>
      <c r="AW17" s="665"/>
      <c r="AX17" s="665"/>
      <c r="AY17" s="665"/>
      <c r="AZ17" s="665"/>
      <c r="BA17" s="665"/>
      <c r="BB17" s="665">
        <v>-52230</v>
      </c>
      <c r="BC17" s="665"/>
      <c r="BD17" s="665"/>
      <c r="BE17" s="665"/>
      <c r="BF17" s="665"/>
      <c r="BG17" s="665"/>
      <c r="BH17" s="665"/>
      <c r="BI17" s="665"/>
      <c r="BJ17" s="665"/>
      <c r="BK17" s="665"/>
      <c r="BL17" s="665"/>
      <c r="BM17" s="665"/>
      <c r="BN17" s="665"/>
      <c r="BO17" s="665"/>
      <c r="BP17" s="665"/>
      <c r="BQ17" s="665"/>
      <c r="BR17" s="665"/>
      <c r="BS17" s="665"/>
      <c r="BT17" s="665"/>
      <c r="BU17" s="665"/>
      <c r="BV17" s="665"/>
      <c r="BW17" s="665"/>
      <c r="BX17" s="665"/>
      <c r="BY17" s="665"/>
      <c r="BZ17" s="665"/>
      <c r="CA17" s="665"/>
      <c r="CB17" s="665"/>
      <c r="CC17" s="665"/>
      <c r="CD17" s="665"/>
      <c r="CE17" s="665"/>
      <c r="CF17" s="665"/>
      <c r="CG17" s="665"/>
      <c r="CH17" s="665"/>
      <c r="CI17" s="665"/>
      <c r="CJ17" s="665"/>
      <c r="CK17" s="665"/>
      <c r="CL17" s="665"/>
      <c r="CM17" s="665"/>
      <c r="CN17" s="665"/>
      <c r="CO17" s="665"/>
      <c r="CP17" s="665"/>
      <c r="CQ17" s="665"/>
      <c r="CR17" s="673">
        <f t="shared" si="18"/>
        <v>228720</v>
      </c>
      <c r="CS17" s="674"/>
      <c r="CT17" s="674"/>
      <c r="CU17" s="677">
        <v>114360</v>
      </c>
      <c r="CV17" s="677">
        <v>114360</v>
      </c>
      <c r="CW17" s="673">
        <f t="shared" si="12"/>
        <v>228720</v>
      </c>
      <c r="CX17" s="674">
        <v>0</v>
      </c>
      <c r="CY17" s="674"/>
      <c r="CZ17" s="677"/>
      <c r="DA17" s="674"/>
      <c r="DB17" s="673">
        <f t="shared" si="13"/>
        <v>0</v>
      </c>
      <c r="DC17" s="674"/>
      <c r="DD17" s="674"/>
      <c r="DE17" s="674">
        <v>0</v>
      </c>
      <c r="DF17" s="674"/>
      <c r="DG17" s="673">
        <f t="shared" si="14"/>
        <v>0</v>
      </c>
      <c r="DH17" s="682">
        <f t="shared" si="15"/>
        <v>228720</v>
      </c>
      <c r="DI17" s="683" t="str">
        <f t="shared" si="16"/>
        <v>SI</v>
      </c>
      <c r="DJ17" s="682">
        <f t="shared" si="17"/>
        <v>0</v>
      </c>
    </row>
    <row r="18" s="633" customFormat="1" ht="127.5" hidden="1" spans="1:114">
      <c r="A18" s="646" t="s">
        <v>1714</v>
      </c>
      <c r="B18" s="646" t="s">
        <v>1571</v>
      </c>
      <c r="C18" s="649" t="s">
        <v>1581</v>
      </c>
      <c r="D18" s="650" t="s">
        <v>1724</v>
      </c>
      <c r="E18" s="646"/>
      <c r="F18" s="646"/>
      <c r="G18" s="646"/>
      <c r="H18" s="239">
        <v>199</v>
      </c>
      <c r="I18" s="646"/>
      <c r="J18" s="239">
        <v>12</v>
      </c>
      <c r="K18" s="665"/>
      <c r="L18" s="669" t="s">
        <v>1721</v>
      </c>
      <c r="M18" s="667">
        <v>0</v>
      </c>
      <c r="N18" s="668"/>
      <c r="O18" s="668"/>
      <c r="P18" s="668"/>
      <c r="Q18" s="668"/>
      <c r="R18" s="668"/>
      <c r="S18" s="668"/>
      <c r="T18" s="668"/>
      <c r="U18" s="668"/>
      <c r="V18" s="668"/>
      <c r="W18" s="668"/>
      <c r="X18" s="668"/>
      <c r="Y18" s="668"/>
      <c r="Z18" s="668"/>
      <c r="AA18" s="668"/>
      <c r="AB18" s="668"/>
      <c r="AC18" s="665">
        <v>42000</v>
      </c>
      <c r="AD18" s="668"/>
      <c r="AE18" s="668"/>
      <c r="AF18" s="665"/>
      <c r="AG18" s="665"/>
      <c r="AH18" s="665"/>
      <c r="AI18" s="665"/>
      <c r="AJ18" s="665"/>
      <c r="AK18" s="665"/>
      <c r="AL18" s="665"/>
      <c r="AM18" s="665"/>
      <c r="AN18" s="665"/>
      <c r="AO18" s="665"/>
      <c r="AP18" s="665"/>
      <c r="AQ18" s="665"/>
      <c r="AR18" s="665"/>
      <c r="AS18" s="665"/>
      <c r="AT18" s="665"/>
      <c r="AU18" s="665"/>
      <c r="AV18" s="665"/>
      <c r="AW18" s="665"/>
      <c r="AX18" s="665"/>
      <c r="AY18" s="665"/>
      <c r="AZ18" s="665"/>
      <c r="BA18" s="665"/>
      <c r="BB18" s="665">
        <v>-42000</v>
      </c>
      <c r="BC18" s="665"/>
      <c r="BD18" s="665"/>
      <c r="BE18" s="665"/>
      <c r="BF18" s="665"/>
      <c r="BG18" s="665"/>
      <c r="BH18" s="665"/>
      <c r="BI18" s="665"/>
      <c r="BJ18" s="665"/>
      <c r="BK18" s="665"/>
      <c r="BL18" s="665"/>
      <c r="BM18" s="665"/>
      <c r="BN18" s="665"/>
      <c r="BO18" s="665"/>
      <c r="BP18" s="665"/>
      <c r="BQ18" s="665"/>
      <c r="BR18" s="665"/>
      <c r="BS18" s="665"/>
      <c r="BT18" s="665"/>
      <c r="BU18" s="665"/>
      <c r="BV18" s="665"/>
      <c r="BW18" s="665"/>
      <c r="BX18" s="665"/>
      <c r="BY18" s="665"/>
      <c r="BZ18" s="665"/>
      <c r="CA18" s="665"/>
      <c r="CB18" s="665"/>
      <c r="CC18" s="665"/>
      <c r="CD18" s="665"/>
      <c r="CE18" s="665"/>
      <c r="CF18" s="665"/>
      <c r="CG18" s="665"/>
      <c r="CH18" s="665"/>
      <c r="CI18" s="665"/>
      <c r="CJ18" s="665"/>
      <c r="CK18" s="665"/>
      <c r="CL18" s="665"/>
      <c r="CM18" s="665"/>
      <c r="CN18" s="665"/>
      <c r="CO18" s="665"/>
      <c r="CP18" s="665"/>
      <c r="CQ18" s="665"/>
      <c r="CR18" s="673">
        <f t="shared" si="18"/>
        <v>0</v>
      </c>
      <c r="CS18" s="674"/>
      <c r="CT18" s="674"/>
      <c r="CU18" s="677">
        <v>0</v>
      </c>
      <c r="CV18" s="677">
        <v>0</v>
      </c>
      <c r="CW18" s="673">
        <f t="shared" si="12"/>
        <v>0</v>
      </c>
      <c r="CX18" s="674">
        <v>0</v>
      </c>
      <c r="CY18" s="674"/>
      <c r="CZ18" s="677"/>
      <c r="DA18" s="674"/>
      <c r="DB18" s="673">
        <f t="shared" si="13"/>
        <v>0</v>
      </c>
      <c r="DC18" s="674"/>
      <c r="DD18" s="674"/>
      <c r="DE18" s="674">
        <v>0</v>
      </c>
      <c r="DF18" s="674"/>
      <c r="DG18" s="673">
        <f t="shared" si="14"/>
        <v>0</v>
      </c>
      <c r="DH18" s="682">
        <f t="shared" si="15"/>
        <v>0</v>
      </c>
      <c r="DI18" s="683" t="str">
        <f t="shared" si="16"/>
        <v>SI</v>
      </c>
      <c r="DJ18" s="682">
        <f t="shared" si="17"/>
        <v>0</v>
      </c>
    </row>
    <row r="19" s="633" customFormat="1" ht="127.5" hidden="1" spans="1:114">
      <c r="A19" s="646" t="s">
        <v>1714</v>
      </c>
      <c r="B19" s="646" t="s">
        <v>1571</v>
      </c>
      <c r="C19" s="649" t="s">
        <v>1581</v>
      </c>
      <c r="D19" s="650" t="s">
        <v>1724</v>
      </c>
      <c r="E19" s="646" t="s">
        <v>1726</v>
      </c>
      <c r="F19" s="646">
        <v>140</v>
      </c>
      <c r="G19" s="646" t="s">
        <v>1710</v>
      </c>
      <c r="H19" s="239">
        <v>211</v>
      </c>
      <c r="I19" s="646">
        <v>26395</v>
      </c>
      <c r="J19" s="239">
        <v>12</v>
      </c>
      <c r="K19" s="665">
        <v>80</v>
      </c>
      <c r="L19" s="669" t="s">
        <v>1721</v>
      </c>
      <c r="M19" s="667">
        <v>0</v>
      </c>
      <c r="N19" s="668"/>
      <c r="O19" s="668"/>
      <c r="P19" s="668"/>
      <c r="Q19" s="668"/>
      <c r="R19" s="668"/>
      <c r="S19" s="668"/>
      <c r="T19" s="668"/>
      <c r="U19" s="668"/>
      <c r="V19" s="668"/>
      <c r="W19" s="668"/>
      <c r="X19" s="668"/>
      <c r="Y19" s="668"/>
      <c r="Z19" s="668"/>
      <c r="AA19" s="668"/>
      <c r="AB19" s="668"/>
      <c r="AC19" s="665">
        <v>11200</v>
      </c>
      <c r="AD19" s="668"/>
      <c r="AE19" s="668"/>
      <c r="AF19" s="665"/>
      <c r="AG19" s="665"/>
      <c r="AH19" s="665"/>
      <c r="AI19" s="665"/>
      <c r="AJ19" s="665"/>
      <c r="AK19" s="665"/>
      <c r="AL19" s="665"/>
      <c r="AM19" s="665"/>
      <c r="AN19" s="665"/>
      <c r="AO19" s="665"/>
      <c r="AP19" s="665"/>
      <c r="AQ19" s="665"/>
      <c r="AR19" s="665"/>
      <c r="AS19" s="665"/>
      <c r="AT19" s="665"/>
      <c r="AU19" s="665"/>
      <c r="AV19" s="665"/>
      <c r="AW19" s="665"/>
      <c r="AX19" s="665"/>
      <c r="AY19" s="665"/>
      <c r="AZ19" s="665"/>
      <c r="BA19" s="665"/>
      <c r="BB19" s="665">
        <v>-11200</v>
      </c>
      <c r="BC19" s="665"/>
      <c r="BD19" s="665"/>
      <c r="BE19" s="665"/>
      <c r="BF19" s="665"/>
      <c r="BG19" s="665"/>
      <c r="BH19" s="665"/>
      <c r="BI19" s="665"/>
      <c r="BJ19" s="665"/>
      <c r="BK19" s="665"/>
      <c r="BL19" s="665"/>
      <c r="BM19" s="665"/>
      <c r="BN19" s="665"/>
      <c r="BO19" s="665"/>
      <c r="BP19" s="665"/>
      <c r="BQ19" s="665"/>
      <c r="BR19" s="665"/>
      <c r="BS19" s="665"/>
      <c r="BT19" s="665"/>
      <c r="BU19" s="665"/>
      <c r="BV19" s="665"/>
      <c r="BW19" s="665"/>
      <c r="BX19" s="665"/>
      <c r="BY19" s="665"/>
      <c r="BZ19" s="665"/>
      <c r="CA19" s="665"/>
      <c r="CB19" s="665"/>
      <c r="CC19" s="665"/>
      <c r="CD19" s="665"/>
      <c r="CE19" s="665"/>
      <c r="CF19" s="665"/>
      <c r="CG19" s="665"/>
      <c r="CH19" s="665"/>
      <c r="CI19" s="665"/>
      <c r="CJ19" s="665"/>
      <c r="CK19" s="665"/>
      <c r="CL19" s="665"/>
      <c r="CM19" s="665"/>
      <c r="CN19" s="665"/>
      <c r="CO19" s="665"/>
      <c r="CP19" s="665"/>
      <c r="CQ19" s="665"/>
      <c r="CR19" s="673">
        <f t="shared" si="18"/>
        <v>0</v>
      </c>
      <c r="CS19" s="674"/>
      <c r="CT19" s="674"/>
      <c r="CU19" s="677">
        <v>0</v>
      </c>
      <c r="CV19" s="677">
        <v>0</v>
      </c>
      <c r="CW19" s="673">
        <f t="shared" si="12"/>
        <v>0</v>
      </c>
      <c r="CX19" s="674">
        <v>0</v>
      </c>
      <c r="CY19" s="674"/>
      <c r="CZ19" s="677"/>
      <c r="DA19" s="674"/>
      <c r="DB19" s="673">
        <f t="shared" si="13"/>
        <v>0</v>
      </c>
      <c r="DC19" s="674"/>
      <c r="DD19" s="674"/>
      <c r="DE19" s="674">
        <v>0</v>
      </c>
      <c r="DF19" s="674"/>
      <c r="DG19" s="673">
        <f t="shared" si="14"/>
        <v>0</v>
      </c>
      <c r="DH19" s="682">
        <f t="shared" si="15"/>
        <v>0</v>
      </c>
      <c r="DI19" s="683" t="str">
        <f t="shared" si="16"/>
        <v>SI</v>
      </c>
      <c r="DJ19" s="682">
        <f t="shared" si="17"/>
        <v>0</v>
      </c>
    </row>
    <row r="20" s="633" customFormat="1" ht="127.5" hidden="1" spans="1:114">
      <c r="A20" s="646" t="s">
        <v>1714</v>
      </c>
      <c r="B20" s="646" t="s">
        <v>1571</v>
      </c>
      <c r="C20" s="649" t="s">
        <v>1581</v>
      </c>
      <c r="D20" s="650" t="s">
        <v>1724</v>
      </c>
      <c r="E20" s="646" t="s">
        <v>1727</v>
      </c>
      <c r="F20" s="646">
        <v>140</v>
      </c>
      <c r="G20" s="646" t="s">
        <v>1710</v>
      </c>
      <c r="H20" s="239">
        <v>211</v>
      </c>
      <c r="I20" s="646">
        <v>5325</v>
      </c>
      <c r="J20" s="239">
        <v>12</v>
      </c>
      <c r="K20" s="665">
        <v>80</v>
      </c>
      <c r="L20" s="669" t="s">
        <v>1721</v>
      </c>
      <c r="M20" s="667">
        <v>0</v>
      </c>
      <c r="N20" s="668"/>
      <c r="O20" s="668"/>
      <c r="P20" s="668"/>
      <c r="Q20" s="668"/>
      <c r="R20" s="668"/>
      <c r="S20" s="668"/>
      <c r="T20" s="668"/>
      <c r="U20" s="668"/>
      <c r="V20" s="668"/>
      <c r="W20" s="668"/>
      <c r="X20" s="668"/>
      <c r="Y20" s="668"/>
      <c r="Z20" s="668"/>
      <c r="AA20" s="668"/>
      <c r="AB20" s="668"/>
      <c r="AC20" s="665">
        <v>11200</v>
      </c>
      <c r="AD20" s="668"/>
      <c r="AE20" s="668"/>
      <c r="AF20" s="665"/>
      <c r="AG20" s="665"/>
      <c r="AH20" s="665"/>
      <c r="AI20" s="665"/>
      <c r="AJ20" s="665"/>
      <c r="AK20" s="665"/>
      <c r="AL20" s="665"/>
      <c r="AM20" s="665"/>
      <c r="AN20" s="665"/>
      <c r="AO20" s="665"/>
      <c r="AP20" s="665"/>
      <c r="AQ20" s="665"/>
      <c r="AR20" s="665"/>
      <c r="AS20" s="665"/>
      <c r="AT20" s="665"/>
      <c r="AU20" s="665"/>
      <c r="AV20" s="665"/>
      <c r="AW20" s="665"/>
      <c r="AX20" s="665"/>
      <c r="AY20" s="665"/>
      <c r="AZ20" s="665"/>
      <c r="BA20" s="665"/>
      <c r="BB20" s="665">
        <v>-11200</v>
      </c>
      <c r="BC20" s="665"/>
      <c r="BD20" s="665"/>
      <c r="BE20" s="665"/>
      <c r="BF20" s="665"/>
      <c r="BG20" s="665"/>
      <c r="BH20" s="665"/>
      <c r="BI20" s="665"/>
      <c r="BJ20" s="665"/>
      <c r="BK20" s="665"/>
      <c r="BL20" s="665"/>
      <c r="BM20" s="665"/>
      <c r="BN20" s="665"/>
      <c r="BO20" s="665"/>
      <c r="BP20" s="665"/>
      <c r="BQ20" s="665"/>
      <c r="BR20" s="665"/>
      <c r="BS20" s="665"/>
      <c r="BT20" s="665"/>
      <c r="BU20" s="665"/>
      <c r="BV20" s="665"/>
      <c r="BW20" s="665"/>
      <c r="BX20" s="665"/>
      <c r="BY20" s="665"/>
      <c r="BZ20" s="665"/>
      <c r="CA20" s="665"/>
      <c r="CB20" s="665"/>
      <c r="CC20" s="665"/>
      <c r="CD20" s="665"/>
      <c r="CE20" s="665"/>
      <c r="CF20" s="665"/>
      <c r="CG20" s="665"/>
      <c r="CH20" s="665"/>
      <c r="CI20" s="665"/>
      <c r="CJ20" s="665"/>
      <c r="CK20" s="665"/>
      <c r="CL20" s="665"/>
      <c r="CM20" s="665"/>
      <c r="CN20" s="665"/>
      <c r="CO20" s="665"/>
      <c r="CP20" s="665"/>
      <c r="CQ20" s="665"/>
      <c r="CR20" s="673">
        <f t="shared" si="18"/>
        <v>0</v>
      </c>
      <c r="CS20" s="674"/>
      <c r="CT20" s="674"/>
      <c r="CU20" s="677">
        <v>0</v>
      </c>
      <c r="CV20" s="677">
        <v>0</v>
      </c>
      <c r="CW20" s="673">
        <f t="shared" si="12"/>
        <v>0</v>
      </c>
      <c r="CX20" s="674">
        <v>0</v>
      </c>
      <c r="CY20" s="674"/>
      <c r="CZ20" s="677"/>
      <c r="DA20" s="674"/>
      <c r="DB20" s="673">
        <f t="shared" si="13"/>
        <v>0</v>
      </c>
      <c r="DC20" s="674"/>
      <c r="DD20" s="674"/>
      <c r="DE20" s="674">
        <v>0</v>
      </c>
      <c r="DF20" s="674"/>
      <c r="DG20" s="673">
        <f t="shared" si="14"/>
        <v>0</v>
      </c>
      <c r="DH20" s="682">
        <f t="shared" si="15"/>
        <v>0</v>
      </c>
      <c r="DI20" s="683" t="str">
        <f t="shared" si="16"/>
        <v>SI</v>
      </c>
      <c r="DJ20" s="682">
        <f t="shared" si="17"/>
        <v>0</v>
      </c>
    </row>
    <row r="21" s="633" customFormat="1" ht="127.5" hidden="1" spans="1:114">
      <c r="A21" s="646" t="s">
        <v>1714</v>
      </c>
      <c r="B21" s="646" t="s">
        <v>1571</v>
      </c>
      <c r="C21" s="649" t="s">
        <v>1581</v>
      </c>
      <c r="D21" s="650" t="s">
        <v>1724</v>
      </c>
      <c r="E21" s="646" t="s">
        <v>1718</v>
      </c>
      <c r="F21" s="646">
        <v>140</v>
      </c>
      <c r="G21" s="646" t="s">
        <v>1710</v>
      </c>
      <c r="H21" s="239">
        <v>211</v>
      </c>
      <c r="I21" s="646">
        <v>3552</v>
      </c>
      <c r="J21" s="239">
        <v>12</v>
      </c>
      <c r="K21" s="665">
        <v>90</v>
      </c>
      <c r="L21" s="669" t="s">
        <v>1721</v>
      </c>
      <c r="M21" s="667">
        <v>0</v>
      </c>
      <c r="N21" s="668"/>
      <c r="O21" s="668"/>
      <c r="P21" s="668"/>
      <c r="Q21" s="668"/>
      <c r="R21" s="668"/>
      <c r="S21" s="668"/>
      <c r="T21" s="668"/>
      <c r="U21" s="668"/>
      <c r="V21" s="668"/>
      <c r="W21" s="668"/>
      <c r="X21" s="668"/>
      <c r="Y21" s="668"/>
      <c r="Z21" s="668"/>
      <c r="AA21" s="668"/>
      <c r="AB21" s="668"/>
      <c r="AC21" s="665">
        <v>12600</v>
      </c>
      <c r="AD21" s="668"/>
      <c r="AE21" s="668"/>
      <c r="AF21" s="665"/>
      <c r="AG21" s="665"/>
      <c r="AH21" s="665"/>
      <c r="AI21" s="665"/>
      <c r="AJ21" s="665"/>
      <c r="AK21" s="665"/>
      <c r="AL21" s="665"/>
      <c r="AM21" s="665"/>
      <c r="AN21" s="665"/>
      <c r="AO21" s="665"/>
      <c r="AP21" s="665"/>
      <c r="AQ21" s="665"/>
      <c r="AR21" s="665"/>
      <c r="AS21" s="665"/>
      <c r="AT21" s="665"/>
      <c r="AU21" s="665"/>
      <c r="AV21" s="665"/>
      <c r="AW21" s="665"/>
      <c r="AX21" s="665"/>
      <c r="AY21" s="665"/>
      <c r="AZ21" s="665"/>
      <c r="BA21" s="665"/>
      <c r="BB21" s="665">
        <v>-12600</v>
      </c>
      <c r="BC21" s="665"/>
      <c r="BD21" s="665"/>
      <c r="BE21" s="665"/>
      <c r="BF21" s="665"/>
      <c r="BG21" s="665"/>
      <c r="BH21" s="665"/>
      <c r="BI21" s="665"/>
      <c r="BJ21" s="665"/>
      <c r="BK21" s="665"/>
      <c r="BL21" s="665"/>
      <c r="BM21" s="665"/>
      <c r="BN21" s="665"/>
      <c r="BO21" s="665"/>
      <c r="BP21" s="665"/>
      <c r="BQ21" s="665"/>
      <c r="BR21" s="665"/>
      <c r="BS21" s="665"/>
      <c r="BT21" s="665"/>
      <c r="BU21" s="665"/>
      <c r="BV21" s="665"/>
      <c r="BW21" s="665"/>
      <c r="BX21" s="665"/>
      <c r="BY21" s="665"/>
      <c r="BZ21" s="665"/>
      <c r="CA21" s="665"/>
      <c r="CB21" s="665"/>
      <c r="CC21" s="665"/>
      <c r="CD21" s="665"/>
      <c r="CE21" s="665"/>
      <c r="CF21" s="665"/>
      <c r="CG21" s="665"/>
      <c r="CH21" s="665"/>
      <c r="CI21" s="665"/>
      <c r="CJ21" s="665"/>
      <c r="CK21" s="665"/>
      <c r="CL21" s="665"/>
      <c r="CM21" s="665"/>
      <c r="CN21" s="665"/>
      <c r="CO21" s="665"/>
      <c r="CP21" s="665"/>
      <c r="CQ21" s="665"/>
      <c r="CR21" s="673">
        <f t="shared" si="18"/>
        <v>0</v>
      </c>
      <c r="CS21" s="674"/>
      <c r="CT21" s="674"/>
      <c r="CU21" s="677">
        <v>0</v>
      </c>
      <c r="CV21" s="677">
        <v>0</v>
      </c>
      <c r="CW21" s="673">
        <f t="shared" si="12"/>
        <v>0</v>
      </c>
      <c r="CX21" s="674">
        <v>0</v>
      </c>
      <c r="CY21" s="674"/>
      <c r="CZ21" s="677"/>
      <c r="DA21" s="674"/>
      <c r="DB21" s="673">
        <f t="shared" si="13"/>
        <v>0</v>
      </c>
      <c r="DC21" s="674"/>
      <c r="DD21" s="674"/>
      <c r="DE21" s="674">
        <v>0</v>
      </c>
      <c r="DF21" s="674"/>
      <c r="DG21" s="673">
        <f t="shared" si="14"/>
        <v>0</v>
      </c>
      <c r="DH21" s="682">
        <f t="shared" si="15"/>
        <v>0</v>
      </c>
      <c r="DI21" s="683" t="str">
        <f t="shared" si="16"/>
        <v>SI</v>
      </c>
      <c r="DJ21" s="682">
        <f t="shared" si="17"/>
        <v>0</v>
      </c>
    </row>
    <row r="22" s="633" customFormat="1" ht="127.5" hidden="1" spans="1:114">
      <c r="A22" s="646" t="s">
        <v>1714</v>
      </c>
      <c r="B22" s="646" t="s">
        <v>1571</v>
      </c>
      <c r="C22" s="649" t="s">
        <v>1581</v>
      </c>
      <c r="D22" s="650" t="s">
        <v>1724</v>
      </c>
      <c r="E22" s="646" t="s">
        <v>1713</v>
      </c>
      <c r="F22" s="646">
        <v>140</v>
      </c>
      <c r="G22" s="646" t="s">
        <v>1710</v>
      </c>
      <c r="H22" s="239">
        <v>211</v>
      </c>
      <c r="I22" s="646">
        <v>3503</v>
      </c>
      <c r="J22" s="239">
        <v>12</v>
      </c>
      <c r="K22" s="665">
        <v>150</v>
      </c>
      <c r="L22" s="669" t="s">
        <v>1721</v>
      </c>
      <c r="M22" s="667">
        <v>0</v>
      </c>
      <c r="N22" s="668"/>
      <c r="O22" s="668"/>
      <c r="P22" s="668"/>
      <c r="Q22" s="668"/>
      <c r="R22" s="668"/>
      <c r="S22" s="668"/>
      <c r="T22" s="668"/>
      <c r="U22" s="668"/>
      <c r="V22" s="668"/>
      <c r="W22" s="668"/>
      <c r="X22" s="668"/>
      <c r="Y22" s="668"/>
      <c r="Z22" s="668"/>
      <c r="AA22" s="668"/>
      <c r="AB22" s="668"/>
      <c r="AC22" s="665">
        <v>21000</v>
      </c>
      <c r="AD22" s="668"/>
      <c r="AE22" s="668"/>
      <c r="AF22" s="665"/>
      <c r="AG22" s="665"/>
      <c r="AH22" s="665"/>
      <c r="AI22" s="665"/>
      <c r="AJ22" s="665"/>
      <c r="AK22" s="665"/>
      <c r="AL22" s="665"/>
      <c r="AM22" s="665"/>
      <c r="AN22" s="665"/>
      <c r="AO22" s="665"/>
      <c r="AP22" s="665"/>
      <c r="AQ22" s="665"/>
      <c r="AR22" s="665"/>
      <c r="AS22" s="665"/>
      <c r="AT22" s="665"/>
      <c r="AU22" s="665"/>
      <c r="AV22" s="665"/>
      <c r="AW22" s="665"/>
      <c r="AX22" s="665"/>
      <c r="AY22" s="665"/>
      <c r="AZ22" s="665"/>
      <c r="BA22" s="665"/>
      <c r="BB22" s="665">
        <v>-21000</v>
      </c>
      <c r="BC22" s="665"/>
      <c r="BD22" s="665"/>
      <c r="BE22" s="665"/>
      <c r="BF22" s="665"/>
      <c r="BG22" s="665"/>
      <c r="BH22" s="665"/>
      <c r="BI22" s="665"/>
      <c r="BJ22" s="665"/>
      <c r="BK22" s="665"/>
      <c r="BL22" s="665"/>
      <c r="BM22" s="665"/>
      <c r="BN22" s="665"/>
      <c r="BO22" s="665"/>
      <c r="BP22" s="665"/>
      <c r="BQ22" s="665"/>
      <c r="BR22" s="665"/>
      <c r="BS22" s="665"/>
      <c r="BT22" s="665"/>
      <c r="BU22" s="665"/>
      <c r="BV22" s="665"/>
      <c r="BW22" s="665"/>
      <c r="BX22" s="665"/>
      <c r="BY22" s="665"/>
      <c r="BZ22" s="665"/>
      <c r="CA22" s="665"/>
      <c r="CB22" s="665"/>
      <c r="CC22" s="665"/>
      <c r="CD22" s="665"/>
      <c r="CE22" s="665"/>
      <c r="CF22" s="665"/>
      <c r="CG22" s="665"/>
      <c r="CH22" s="665"/>
      <c r="CI22" s="665"/>
      <c r="CJ22" s="665"/>
      <c r="CK22" s="665"/>
      <c r="CL22" s="665"/>
      <c r="CM22" s="665"/>
      <c r="CN22" s="665"/>
      <c r="CO22" s="665"/>
      <c r="CP22" s="665"/>
      <c r="CQ22" s="665"/>
      <c r="CR22" s="673">
        <f t="shared" si="18"/>
        <v>0</v>
      </c>
      <c r="CS22" s="674"/>
      <c r="CT22" s="674"/>
      <c r="CU22" s="677">
        <v>0</v>
      </c>
      <c r="CV22" s="677">
        <v>0</v>
      </c>
      <c r="CW22" s="673">
        <f t="shared" si="12"/>
        <v>0</v>
      </c>
      <c r="CX22" s="674">
        <v>0</v>
      </c>
      <c r="CY22" s="674"/>
      <c r="CZ22" s="677"/>
      <c r="DA22" s="674"/>
      <c r="DB22" s="673">
        <f t="shared" si="13"/>
        <v>0</v>
      </c>
      <c r="DC22" s="674"/>
      <c r="DD22" s="674"/>
      <c r="DE22" s="674">
        <v>0</v>
      </c>
      <c r="DF22" s="674"/>
      <c r="DG22" s="673">
        <f t="shared" si="14"/>
        <v>0</v>
      </c>
      <c r="DH22" s="682">
        <f t="shared" si="15"/>
        <v>0</v>
      </c>
      <c r="DI22" s="683" t="str">
        <f t="shared" si="16"/>
        <v>SI</v>
      </c>
      <c r="DJ22" s="682">
        <f t="shared" si="17"/>
        <v>0</v>
      </c>
    </row>
    <row r="23" s="633" customFormat="1" ht="51" spans="1:114">
      <c r="A23" s="646" t="s">
        <v>1706</v>
      </c>
      <c r="B23" s="646" t="s">
        <v>1707</v>
      </c>
      <c r="C23" s="646" t="s">
        <v>1707</v>
      </c>
      <c r="D23" s="647" t="s">
        <v>1728</v>
      </c>
      <c r="E23" s="651" t="s">
        <v>1729</v>
      </c>
      <c r="F23" s="646"/>
      <c r="G23" s="646"/>
      <c r="H23" s="652">
        <v>111</v>
      </c>
      <c r="I23" s="654" t="s">
        <v>897</v>
      </c>
      <c r="J23" s="652">
        <v>11</v>
      </c>
      <c r="K23" s="665"/>
      <c r="L23" s="666" t="s">
        <v>1730</v>
      </c>
      <c r="M23" s="667">
        <v>156060</v>
      </c>
      <c r="N23" s="665"/>
      <c r="O23" s="665"/>
      <c r="P23" s="665"/>
      <c r="Q23" s="665"/>
      <c r="R23" s="665"/>
      <c r="S23" s="665"/>
      <c r="T23" s="665"/>
      <c r="U23" s="665"/>
      <c r="V23" s="665"/>
      <c r="W23" s="665"/>
      <c r="X23" s="665"/>
      <c r="Y23" s="665"/>
      <c r="Z23" s="665"/>
      <c r="AA23" s="665"/>
      <c r="AB23" s="665"/>
      <c r="AC23" s="665"/>
      <c r="AD23" s="665"/>
      <c r="AE23" s="665"/>
      <c r="AF23" s="665"/>
      <c r="AG23" s="665"/>
      <c r="AH23" s="665"/>
      <c r="AI23" s="665"/>
      <c r="AJ23" s="665"/>
      <c r="AK23" s="665"/>
      <c r="AL23" s="665"/>
      <c r="AM23" s="665"/>
      <c r="AN23" s="665"/>
      <c r="AO23" s="665"/>
      <c r="AP23" s="665"/>
      <c r="AQ23" s="665"/>
      <c r="AR23" s="665"/>
      <c r="AS23" s="665"/>
      <c r="AT23" s="665"/>
      <c r="AU23" s="665"/>
      <c r="AV23" s="665"/>
      <c r="AW23" s="665"/>
      <c r="AX23" s="665"/>
      <c r="AY23" s="665"/>
      <c r="AZ23" s="665"/>
      <c r="BA23" s="665"/>
      <c r="BB23" s="665"/>
      <c r="BC23" s="665"/>
      <c r="BD23" s="665"/>
      <c r="BE23" s="665"/>
      <c r="BF23" s="665">
        <v>-21500</v>
      </c>
      <c r="BG23" s="665"/>
      <c r="BH23" s="665"/>
      <c r="BI23" s="665"/>
      <c r="BJ23" s="665"/>
      <c r="BK23" s="665"/>
      <c r="BL23" s="665"/>
      <c r="BM23" s="665"/>
      <c r="BN23" s="665"/>
      <c r="BO23" s="665"/>
      <c r="BP23" s="665"/>
      <c r="BQ23" s="665"/>
      <c r="BR23" s="665"/>
      <c r="BS23" s="665"/>
      <c r="BT23" s="665"/>
      <c r="BU23" s="665"/>
      <c r="BV23" s="665"/>
      <c r="BW23" s="665"/>
      <c r="BX23" s="665"/>
      <c r="BY23" s="665"/>
      <c r="BZ23" s="665"/>
      <c r="CA23" s="665"/>
      <c r="CB23" s="665"/>
      <c r="CC23" s="665"/>
      <c r="CD23" s="665"/>
      <c r="CE23" s="665"/>
      <c r="CF23" s="665"/>
      <c r="CG23" s="665"/>
      <c r="CH23" s="665"/>
      <c r="CI23" s="665"/>
      <c r="CJ23" s="665"/>
      <c r="CK23" s="665"/>
      <c r="CL23" s="665"/>
      <c r="CM23" s="665"/>
      <c r="CN23" s="665"/>
      <c r="CO23" s="665"/>
      <c r="CP23" s="665"/>
      <c r="CQ23" s="665"/>
      <c r="CR23" s="673">
        <f>+M23+BF23</f>
        <v>134560</v>
      </c>
      <c r="CS23" s="678">
        <v>8034</v>
      </c>
      <c r="CT23" s="678">
        <v>8460</v>
      </c>
      <c r="CU23" s="678">
        <v>0</v>
      </c>
      <c r="CV23" s="678">
        <v>19880</v>
      </c>
      <c r="CW23" s="673">
        <f t="shared" si="12"/>
        <v>36374</v>
      </c>
      <c r="CX23" s="678">
        <v>9551</v>
      </c>
      <c r="CY23" s="678">
        <v>10269</v>
      </c>
      <c r="CZ23" s="678">
        <v>9306</v>
      </c>
      <c r="DA23" s="678">
        <v>11000</v>
      </c>
      <c r="DB23" s="673">
        <f t="shared" si="13"/>
        <v>40126</v>
      </c>
      <c r="DC23" s="678">
        <v>11000</v>
      </c>
      <c r="DD23" s="678">
        <v>11000</v>
      </c>
      <c r="DE23" s="678">
        <v>11000</v>
      </c>
      <c r="DF23" s="678">
        <v>25060</v>
      </c>
      <c r="DG23" s="673">
        <f t="shared" si="14"/>
        <v>58060</v>
      </c>
      <c r="DH23" s="682">
        <f t="shared" si="15"/>
        <v>134560</v>
      </c>
      <c r="DI23" s="683" t="str">
        <f t="shared" si="16"/>
        <v>SI</v>
      </c>
      <c r="DJ23" s="682">
        <f t="shared" si="17"/>
        <v>0</v>
      </c>
    </row>
    <row r="24" s="633" customFormat="1" ht="51" spans="1:114">
      <c r="A24" s="646" t="s">
        <v>1706</v>
      </c>
      <c r="B24" s="646" t="s">
        <v>1707</v>
      </c>
      <c r="C24" s="646" t="s">
        <v>1707</v>
      </c>
      <c r="D24" s="647" t="s">
        <v>1728</v>
      </c>
      <c r="E24" s="651" t="s">
        <v>1729</v>
      </c>
      <c r="F24" s="646"/>
      <c r="G24" s="646"/>
      <c r="H24" s="652">
        <v>112</v>
      </c>
      <c r="I24" s="654" t="s">
        <v>897</v>
      </c>
      <c r="J24" s="652">
        <v>11</v>
      </c>
      <c r="K24" s="665"/>
      <c r="L24" s="666" t="s">
        <v>1730</v>
      </c>
      <c r="M24" s="667">
        <v>84000</v>
      </c>
      <c r="N24" s="665"/>
      <c r="O24" s="665"/>
      <c r="P24" s="665"/>
      <c r="Q24" s="665"/>
      <c r="R24" s="665"/>
      <c r="S24" s="665"/>
      <c r="T24" s="665"/>
      <c r="U24" s="665"/>
      <c r="V24" s="665"/>
      <c r="W24" s="665"/>
      <c r="X24" s="665"/>
      <c r="Y24" s="665"/>
      <c r="Z24" s="665"/>
      <c r="AA24" s="665"/>
      <c r="AB24" s="665"/>
      <c r="AC24" s="665"/>
      <c r="AD24" s="665"/>
      <c r="AE24" s="665"/>
      <c r="AF24" s="665"/>
      <c r="AG24" s="665"/>
      <c r="AH24" s="665"/>
      <c r="AI24" s="665"/>
      <c r="AJ24" s="665"/>
      <c r="AK24" s="665"/>
      <c r="AL24" s="665"/>
      <c r="AM24" s="665"/>
      <c r="AN24" s="665"/>
      <c r="AO24" s="665"/>
      <c r="AP24" s="665"/>
      <c r="AQ24" s="665"/>
      <c r="AR24" s="665"/>
      <c r="AS24" s="665"/>
      <c r="AT24" s="665"/>
      <c r="AU24" s="665"/>
      <c r="AV24" s="665"/>
      <c r="AW24" s="665"/>
      <c r="AX24" s="665"/>
      <c r="AY24" s="665"/>
      <c r="AZ24" s="665"/>
      <c r="BA24" s="665"/>
      <c r="BB24" s="665"/>
      <c r="BC24" s="665"/>
      <c r="BD24" s="665"/>
      <c r="BE24" s="665"/>
      <c r="BF24" s="665">
        <v>-15000</v>
      </c>
      <c r="BG24" s="665"/>
      <c r="BH24" s="665"/>
      <c r="BI24" s="665"/>
      <c r="BJ24" s="665"/>
      <c r="BK24" s="665"/>
      <c r="BL24" s="665"/>
      <c r="BM24" s="665"/>
      <c r="BN24" s="665"/>
      <c r="BO24" s="665"/>
      <c r="BP24" s="665"/>
      <c r="BQ24" s="665"/>
      <c r="BR24" s="665"/>
      <c r="BS24" s="665"/>
      <c r="BT24" s="665"/>
      <c r="BU24" s="665"/>
      <c r="BV24" s="665"/>
      <c r="BW24" s="665"/>
      <c r="BX24" s="665"/>
      <c r="BY24" s="665"/>
      <c r="BZ24" s="665"/>
      <c r="CA24" s="665"/>
      <c r="CB24" s="665"/>
      <c r="CC24" s="665"/>
      <c r="CD24" s="665"/>
      <c r="CE24" s="665"/>
      <c r="CF24" s="665"/>
      <c r="CG24" s="665"/>
      <c r="CH24" s="665"/>
      <c r="CI24" s="665"/>
      <c r="CJ24" s="665"/>
      <c r="CK24" s="665"/>
      <c r="CL24" s="665"/>
      <c r="CM24" s="665"/>
      <c r="CN24" s="665"/>
      <c r="CO24" s="665"/>
      <c r="CP24" s="665"/>
      <c r="CQ24" s="665"/>
      <c r="CR24" s="673">
        <f>+M24+BF24</f>
        <v>69000</v>
      </c>
      <c r="CS24" s="678">
        <v>5727</v>
      </c>
      <c r="CT24" s="678">
        <v>6969</v>
      </c>
      <c r="CU24" s="678">
        <v>0</v>
      </c>
      <c r="CV24" s="678">
        <v>7755</v>
      </c>
      <c r="CW24" s="673">
        <f t="shared" si="0"/>
        <v>20451</v>
      </c>
      <c r="CX24" s="678">
        <v>4353</v>
      </c>
      <c r="CY24" s="678">
        <v>0</v>
      </c>
      <c r="CZ24" s="678">
        <v>7343</v>
      </c>
      <c r="DA24" s="678">
        <v>5000</v>
      </c>
      <c r="DB24" s="673">
        <f t="shared" si="1"/>
        <v>16696</v>
      </c>
      <c r="DC24" s="678">
        <v>5000</v>
      </c>
      <c r="DD24" s="678">
        <v>5000</v>
      </c>
      <c r="DE24" s="678">
        <v>5000</v>
      </c>
      <c r="DF24" s="678">
        <v>16853</v>
      </c>
      <c r="DG24" s="673">
        <f t="shared" si="2"/>
        <v>31853</v>
      </c>
      <c r="DH24" s="682">
        <f t="shared" si="3"/>
        <v>69000</v>
      </c>
      <c r="DI24" s="683" t="str">
        <f t="shared" si="4"/>
        <v>SI</v>
      </c>
      <c r="DJ24" s="682">
        <f t="shared" si="5"/>
        <v>0</v>
      </c>
    </row>
    <row r="25" s="633" customFormat="1" ht="51" spans="1:114">
      <c r="A25" s="646" t="s">
        <v>1706</v>
      </c>
      <c r="B25" s="646" t="s">
        <v>1707</v>
      </c>
      <c r="C25" s="646" t="s">
        <v>1707</v>
      </c>
      <c r="D25" s="647" t="s">
        <v>1728</v>
      </c>
      <c r="E25" s="653" t="s">
        <v>1731</v>
      </c>
      <c r="F25" s="646"/>
      <c r="G25" s="646"/>
      <c r="H25" s="652">
        <v>113</v>
      </c>
      <c r="I25" s="654" t="s">
        <v>897</v>
      </c>
      <c r="J25" s="652">
        <v>11</v>
      </c>
      <c r="K25" s="665"/>
      <c r="L25" s="666" t="s">
        <v>1730</v>
      </c>
      <c r="M25" s="667">
        <v>212400</v>
      </c>
      <c r="N25" s="665"/>
      <c r="O25" s="665"/>
      <c r="P25" s="665"/>
      <c r="Q25" s="665"/>
      <c r="R25" s="665"/>
      <c r="S25" s="665"/>
      <c r="T25" s="665"/>
      <c r="U25" s="665"/>
      <c r="V25" s="665"/>
      <c r="W25" s="665"/>
      <c r="X25" s="665"/>
      <c r="Y25" s="665"/>
      <c r="Z25" s="665"/>
      <c r="AA25" s="665"/>
      <c r="AB25" s="665"/>
      <c r="AC25" s="665"/>
      <c r="AD25" s="665"/>
      <c r="AE25" s="665">
        <v>55000</v>
      </c>
      <c r="AF25" s="665"/>
      <c r="AG25" s="665"/>
      <c r="AH25" s="665"/>
      <c r="AI25" s="665"/>
      <c r="AJ25" s="665"/>
      <c r="AK25" s="665"/>
      <c r="AL25" s="665"/>
      <c r="AM25" s="665"/>
      <c r="AN25" s="665"/>
      <c r="AO25" s="665"/>
      <c r="AP25" s="665"/>
      <c r="AQ25" s="665"/>
      <c r="AR25" s="665"/>
      <c r="AS25" s="665"/>
      <c r="AT25" s="665"/>
      <c r="AU25" s="665"/>
      <c r="AV25" s="665"/>
      <c r="AW25" s="665"/>
      <c r="AX25" s="665"/>
      <c r="AY25" s="665"/>
      <c r="AZ25" s="665"/>
      <c r="BA25" s="665"/>
      <c r="BB25" s="665"/>
      <c r="BC25" s="665"/>
      <c r="BD25" s="665"/>
      <c r="BE25" s="665"/>
      <c r="BF25" s="665"/>
      <c r="BG25" s="665"/>
      <c r="BH25" s="665"/>
      <c r="BI25" s="665"/>
      <c r="BJ25" s="665"/>
      <c r="BK25" s="665"/>
      <c r="BL25" s="665"/>
      <c r="BM25" s="665"/>
      <c r="BN25" s="665"/>
      <c r="BO25" s="665"/>
      <c r="BP25" s="665">
        <v>-38000</v>
      </c>
      <c r="BQ25" s="665"/>
      <c r="BR25" s="665"/>
      <c r="BS25" s="665"/>
      <c r="BT25" s="665"/>
      <c r="BU25" s="665"/>
      <c r="BV25" s="665"/>
      <c r="BW25" s="665"/>
      <c r="BX25" s="665"/>
      <c r="BY25" s="665"/>
      <c r="BZ25" s="665"/>
      <c r="CA25" s="665"/>
      <c r="CB25" s="665"/>
      <c r="CC25" s="665"/>
      <c r="CD25" s="665"/>
      <c r="CE25" s="665"/>
      <c r="CF25" s="665"/>
      <c r="CG25" s="665"/>
      <c r="CH25" s="665"/>
      <c r="CI25" s="665"/>
      <c r="CJ25" s="665"/>
      <c r="CK25" s="665"/>
      <c r="CL25" s="665"/>
      <c r="CM25" s="665"/>
      <c r="CN25" s="665"/>
      <c r="CO25" s="665"/>
      <c r="CP25" s="665"/>
      <c r="CQ25" s="665"/>
      <c r="CR25" s="673">
        <f>+M25+AE25+BP25</f>
        <v>229400</v>
      </c>
      <c r="CS25" s="678">
        <v>13060</v>
      </c>
      <c r="CT25" s="678">
        <v>13041</v>
      </c>
      <c r="CU25" s="678">
        <v>5446</v>
      </c>
      <c r="CV25" s="678">
        <v>22270</v>
      </c>
      <c r="CW25" s="673">
        <f t="shared" si="0"/>
        <v>53817</v>
      </c>
      <c r="CX25" s="678">
        <v>17000</v>
      </c>
      <c r="CY25" s="678">
        <v>23405</v>
      </c>
      <c r="CZ25" s="678">
        <v>16066</v>
      </c>
      <c r="DA25" s="678">
        <v>16170</v>
      </c>
      <c r="DB25" s="673">
        <f t="shared" si="1"/>
        <v>72641</v>
      </c>
      <c r="DC25" s="678">
        <v>16187</v>
      </c>
      <c r="DD25" s="678">
        <v>17000</v>
      </c>
      <c r="DE25" s="678">
        <v>17000</v>
      </c>
      <c r="DF25" s="678">
        <v>52755</v>
      </c>
      <c r="DG25" s="673">
        <f t="shared" si="2"/>
        <v>102942</v>
      </c>
      <c r="DH25" s="682">
        <f t="shared" si="3"/>
        <v>229400</v>
      </c>
      <c r="DI25" s="683" t="str">
        <f t="shared" si="4"/>
        <v>SI</v>
      </c>
      <c r="DJ25" s="682">
        <f t="shared" si="5"/>
        <v>0</v>
      </c>
    </row>
    <row r="26" s="633" customFormat="1" ht="51" spans="1:114">
      <c r="A26" s="646" t="s">
        <v>1706</v>
      </c>
      <c r="B26" s="646" t="s">
        <v>1707</v>
      </c>
      <c r="C26" s="646" t="s">
        <v>1707</v>
      </c>
      <c r="D26" s="647" t="s">
        <v>1728</v>
      </c>
      <c r="E26" s="653" t="s">
        <v>1732</v>
      </c>
      <c r="F26" s="646"/>
      <c r="G26" s="646"/>
      <c r="H26" s="652">
        <v>114</v>
      </c>
      <c r="I26" s="654" t="s">
        <v>897</v>
      </c>
      <c r="J26" s="652">
        <v>11</v>
      </c>
      <c r="K26" s="665"/>
      <c r="L26" s="666" t="s">
        <v>1730</v>
      </c>
      <c r="M26" s="667">
        <v>6000</v>
      </c>
      <c r="N26" s="665"/>
      <c r="O26" s="665"/>
      <c r="P26" s="665"/>
      <c r="Q26" s="665"/>
      <c r="R26" s="665"/>
      <c r="S26" s="665"/>
      <c r="T26" s="665"/>
      <c r="U26" s="665"/>
      <c r="V26" s="665"/>
      <c r="W26" s="665"/>
      <c r="X26" s="665"/>
      <c r="Y26" s="665"/>
      <c r="Z26" s="665"/>
      <c r="AA26" s="665"/>
      <c r="AB26" s="665"/>
      <c r="AC26" s="665"/>
      <c r="AD26" s="665"/>
      <c r="AE26" s="665"/>
      <c r="AF26" s="665"/>
      <c r="AG26" s="665"/>
      <c r="AH26" s="665"/>
      <c r="AI26" s="665"/>
      <c r="AJ26" s="665"/>
      <c r="AK26" s="665"/>
      <c r="AL26" s="665"/>
      <c r="AM26" s="665"/>
      <c r="AN26" s="665"/>
      <c r="AO26" s="665"/>
      <c r="AP26" s="665"/>
      <c r="AQ26" s="665"/>
      <c r="AR26" s="665"/>
      <c r="AS26" s="665">
        <v>7850</v>
      </c>
      <c r="AT26" s="665"/>
      <c r="AU26" s="665"/>
      <c r="AV26" s="665"/>
      <c r="AW26" s="665"/>
      <c r="AX26" s="665"/>
      <c r="AY26" s="665"/>
      <c r="AZ26" s="665"/>
      <c r="BA26" s="665"/>
      <c r="BB26" s="665"/>
      <c r="BC26" s="665"/>
      <c r="BD26" s="665"/>
      <c r="BE26" s="665"/>
      <c r="BF26" s="665"/>
      <c r="BG26" s="665"/>
      <c r="BH26" s="665"/>
      <c r="BI26" s="665"/>
      <c r="BJ26" s="665"/>
      <c r="BK26" s="665"/>
      <c r="BL26" s="665"/>
      <c r="BM26" s="665"/>
      <c r="BN26" s="665"/>
      <c r="BO26" s="665"/>
      <c r="BP26" s="665"/>
      <c r="BQ26" s="665"/>
      <c r="BR26" s="665"/>
      <c r="BS26" s="665"/>
      <c r="BT26" s="665"/>
      <c r="BU26" s="665"/>
      <c r="BV26" s="665"/>
      <c r="BW26" s="665"/>
      <c r="BX26" s="665"/>
      <c r="BY26" s="665"/>
      <c r="BZ26" s="665"/>
      <c r="CA26" s="665"/>
      <c r="CB26" s="665"/>
      <c r="CC26" s="665"/>
      <c r="CD26" s="665"/>
      <c r="CE26" s="665"/>
      <c r="CF26" s="665"/>
      <c r="CG26" s="665"/>
      <c r="CH26" s="665"/>
      <c r="CI26" s="665"/>
      <c r="CJ26" s="665"/>
      <c r="CK26" s="665"/>
      <c r="CL26" s="665"/>
      <c r="CM26" s="665"/>
      <c r="CN26" s="665"/>
      <c r="CO26" s="665"/>
      <c r="CP26" s="665"/>
      <c r="CQ26" s="665"/>
      <c r="CR26" s="673">
        <f>+M26+AS26</f>
        <v>13850</v>
      </c>
      <c r="CS26" s="678">
        <v>660</v>
      </c>
      <c r="CT26" s="678">
        <v>1113</v>
      </c>
      <c r="CU26" s="678">
        <v>0</v>
      </c>
      <c r="CV26" s="678">
        <v>2706</v>
      </c>
      <c r="CW26" s="673">
        <f t="shared" si="0"/>
        <v>4479</v>
      </c>
      <c r="CX26" s="678">
        <v>1200</v>
      </c>
      <c r="CY26" s="678">
        <v>1200</v>
      </c>
      <c r="CZ26" s="678">
        <v>1200</v>
      </c>
      <c r="DA26" s="678">
        <v>1200</v>
      </c>
      <c r="DB26" s="673">
        <f t="shared" si="1"/>
        <v>4800</v>
      </c>
      <c r="DC26" s="678">
        <v>1200</v>
      </c>
      <c r="DD26" s="678">
        <v>1200</v>
      </c>
      <c r="DE26" s="678">
        <v>1200</v>
      </c>
      <c r="DF26" s="678">
        <v>971</v>
      </c>
      <c r="DG26" s="673">
        <f t="shared" si="2"/>
        <v>4571</v>
      </c>
      <c r="DH26" s="682">
        <f t="shared" si="3"/>
        <v>13850</v>
      </c>
      <c r="DI26" s="683" t="str">
        <f t="shared" si="4"/>
        <v>SI</v>
      </c>
      <c r="DJ26" s="682">
        <f t="shared" si="5"/>
        <v>0</v>
      </c>
    </row>
    <row r="27" s="633" customFormat="1" ht="51" spans="1:114">
      <c r="A27" s="646" t="s">
        <v>1706</v>
      </c>
      <c r="B27" s="646" t="s">
        <v>1707</v>
      </c>
      <c r="C27" s="646" t="s">
        <v>1707</v>
      </c>
      <c r="D27" s="647" t="s">
        <v>1728</v>
      </c>
      <c r="E27" s="653" t="s">
        <v>1733</v>
      </c>
      <c r="F27" s="646"/>
      <c r="G27" s="646"/>
      <c r="H27" s="652">
        <v>115</v>
      </c>
      <c r="I27" s="654" t="s">
        <v>897</v>
      </c>
      <c r="J27" s="652">
        <v>11</v>
      </c>
      <c r="K27" s="665"/>
      <c r="L27" s="666" t="s">
        <v>1730</v>
      </c>
      <c r="M27" s="667">
        <v>2400</v>
      </c>
      <c r="N27" s="665"/>
      <c r="O27" s="665"/>
      <c r="P27" s="665"/>
      <c r="Q27" s="665"/>
      <c r="R27" s="665"/>
      <c r="S27" s="665"/>
      <c r="T27" s="665"/>
      <c r="U27" s="665"/>
      <c r="V27" s="665"/>
      <c r="W27" s="665"/>
      <c r="X27" s="665"/>
      <c r="Y27" s="665"/>
      <c r="Z27" s="665"/>
      <c r="AA27" s="665"/>
      <c r="AB27" s="665"/>
      <c r="AC27" s="665"/>
      <c r="AD27" s="665"/>
      <c r="AE27" s="665"/>
      <c r="AF27" s="665"/>
      <c r="AG27" s="665"/>
      <c r="AH27" s="665"/>
      <c r="AI27" s="665"/>
      <c r="AJ27" s="665"/>
      <c r="AK27" s="665"/>
      <c r="AL27" s="665"/>
      <c r="AM27" s="665"/>
      <c r="AN27" s="665"/>
      <c r="AO27" s="665"/>
      <c r="AP27" s="665"/>
      <c r="AQ27" s="665"/>
      <c r="AR27" s="665"/>
      <c r="AS27" s="665"/>
      <c r="AT27" s="665"/>
      <c r="AU27" s="665"/>
      <c r="AV27" s="665"/>
      <c r="AW27" s="665"/>
      <c r="AX27" s="665"/>
      <c r="AY27" s="665"/>
      <c r="AZ27" s="665"/>
      <c r="BA27" s="665"/>
      <c r="BB27" s="665"/>
      <c r="BC27" s="665"/>
      <c r="BD27" s="665"/>
      <c r="BE27" s="665"/>
      <c r="BF27" s="665"/>
      <c r="BG27" s="665"/>
      <c r="BH27" s="665"/>
      <c r="BI27" s="665"/>
      <c r="BJ27" s="665"/>
      <c r="BK27" s="665"/>
      <c r="BL27" s="665"/>
      <c r="BM27" s="665"/>
      <c r="BN27" s="665"/>
      <c r="BO27" s="665"/>
      <c r="BP27" s="665"/>
      <c r="BQ27" s="665"/>
      <c r="BR27" s="665"/>
      <c r="BS27" s="665"/>
      <c r="BT27" s="665"/>
      <c r="BU27" s="665"/>
      <c r="BV27" s="665"/>
      <c r="BW27" s="665"/>
      <c r="BX27" s="665"/>
      <c r="BY27" s="665"/>
      <c r="BZ27" s="665"/>
      <c r="CA27" s="665"/>
      <c r="CB27" s="665"/>
      <c r="CC27" s="665"/>
      <c r="CD27" s="665"/>
      <c r="CE27" s="665"/>
      <c r="CF27" s="665"/>
      <c r="CG27" s="665"/>
      <c r="CH27" s="665"/>
      <c r="CI27" s="665"/>
      <c r="CJ27" s="665"/>
      <c r="CK27" s="665"/>
      <c r="CL27" s="665"/>
      <c r="CM27" s="665"/>
      <c r="CN27" s="665"/>
      <c r="CO27" s="665"/>
      <c r="CP27" s="665"/>
      <c r="CQ27" s="665"/>
      <c r="CR27" s="673">
        <f>+M27</f>
        <v>2400</v>
      </c>
      <c r="CS27" s="678">
        <v>200</v>
      </c>
      <c r="CT27" s="678">
        <v>200</v>
      </c>
      <c r="CU27" s="678">
        <v>200</v>
      </c>
      <c r="CV27" s="678">
        <v>200</v>
      </c>
      <c r="CW27" s="673">
        <f t="shared" si="0"/>
        <v>800</v>
      </c>
      <c r="CX27" s="678">
        <v>200</v>
      </c>
      <c r="CY27" s="678">
        <v>200</v>
      </c>
      <c r="CZ27" s="678">
        <v>200</v>
      </c>
      <c r="DA27" s="678">
        <v>200</v>
      </c>
      <c r="DB27" s="673">
        <f t="shared" si="1"/>
        <v>800</v>
      </c>
      <c r="DC27" s="678">
        <v>200</v>
      </c>
      <c r="DD27" s="678">
        <v>200</v>
      </c>
      <c r="DE27" s="678">
        <v>200</v>
      </c>
      <c r="DF27" s="678">
        <v>200</v>
      </c>
      <c r="DG27" s="673">
        <f t="shared" si="2"/>
        <v>800</v>
      </c>
      <c r="DH27" s="682">
        <f t="shared" si="3"/>
        <v>2400</v>
      </c>
      <c r="DI27" s="683" t="str">
        <f t="shared" si="4"/>
        <v>SI</v>
      </c>
      <c r="DJ27" s="682">
        <f t="shared" si="5"/>
        <v>0</v>
      </c>
    </row>
    <row r="28" s="633" customFormat="1" ht="51" spans="1:114">
      <c r="A28" s="646" t="s">
        <v>1706</v>
      </c>
      <c r="B28" s="646" t="s">
        <v>1707</v>
      </c>
      <c r="C28" s="646" t="s">
        <v>1707</v>
      </c>
      <c r="D28" s="647" t="s">
        <v>1728</v>
      </c>
      <c r="E28" s="653" t="s">
        <v>1734</v>
      </c>
      <c r="F28" s="646"/>
      <c r="G28" s="646"/>
      <c r="H28" s="652">
        <v>116</v>
      </c>
      <c r="I28" s="654" t="s">
        <v>897</v>
      </c>
      <c r="J28" s="652">
        <v>11</v>
      </c>
      <c r="K28" s="665"/>
      <c r="L28" s="666" t="s">
        <v>1730</v>
      </c>
      <c r="M28" s="667">
        <v>2400</v>
      </c>
      <c r="N28" s="665"/>
      <c r="O28" s="665"/>
      <c r="P28" s="665"/>
      <c r="Q28" s="665"/>
      <c r="R28" s="665"/>
      <c r="S28" s="665"/>
      <c r="T28" s="665"/>
      <c r="U28" s="665"/>
      <c r="V28" s="665"/>
      <c r="W28" s="665"/>
      <c r="X28" s="665"/>
      <c r="Y28" s="665"/>
      <c r="Z28" s="665"/>
      <c r="AA28" s="665"/>
      <c r="AB28" s="665"/>
      <c r="AC28" s="665"/>
      <c r="AD28" s="665"/>
      <c r="AE28" s="665"/>
      <c r="AF28" s="665"/>
      <c r="AG28" s="665"/>
      <c r="AH28" s="665"/>
      <c r="AI28" s="665"/>
      <c r="AJ28" s="665"/>
      <c r="AK28" s="665"/>
      <c r="AL28" s="665"/>
      <c r="AM28" s="665"/>
      <c r="AN28" s="665"/>
      <c r="AO28" s="665"/>
      <c r="AP28" s="665"/>
      <c r="AQ28" s="665"/>
      <c r="AR28" s="665"/>
      <c r="AS28" s="665"/>
      <c r="AT28" s="665"/>
      <c r="AU28" s="665"/>
      <c r="AV28" s="665"/>
      <c r="AW28" s="665"/>
      <c r="AX28" s="665"/>
      <c r="AY28" s="665"/>
      <c r="AZ28" s="665"/>
      <c r="BA28" s="665"/>
      <c r="BB28" s="665"/>
      <c r="BC28" s="665"/>
      <c r="BD28" s="665"/>
      <c r="BE28" s="665"/>
      <c r="BF28" s="665"/>
      <c r="BG28" s="665"/>
      <c r="BH28" s="665"/>
      <c r="BI28" s="665"/>
      <c r="BJ28" s="665"/>
      <c r="BK28" s="665"/>
      <c r="BL28" s="665"/>
      <c r="BM28" s="665"/>
      <c r="BN28" s="665"/>
      <c r="BO28" s="665"/>
      <c r="BP28" s="665"/>
      <c r="BQ28" s="665"/>
      <c r="BR28" s="665"/>
      <c r="BS28" s="665"/>
      <c r="BT28" s="665"/>
      <c r="BU28" s="665"/>
      <c r="BV28" s="665"/>
      <c r="BW28" s="665"/>
      <c r="BX28" s="665"/>
      <c r="BY28" s="665"/>
      <c r="BZ28" s="665"/>
      <c r="CA28" s="665"/>
      <c r="CB28" s="665"/>
      <c r="CC28" s="665"/>
      <c r="CD28" s="665"/>
      <c r="CE28" s="665"/>
      <c r="CF28" s="665"/>
      <c r="CG28" s="665"/>
      <c r="CH28" s="665"/>
      <c r="CI28" s="665"/>
      <c r="CJ28" s="665"/>
      <c r="CK28" s="665"/>
      <c r="CL28" s="665"/>
      <c r="CM28" s="665"/>
      <c r="CN28" s="665"/>
      <c r="CO28" s="665"/>
      <c r="CP28" s="665"/>
      <c r="CQ28" s="665"/>
      <c r="CR28" s="673">
        <f>+M28</f>
        <v>2400</v>
      </c>
      <c r="CS28" s="678"/>
      <c r="CT28" s="678"/>
      <c r="CU28" s="678">
        <v>800</v>
      </c>
      <c r="CV28" s="678"/>
      <c r="CW28" s="673">
        <f t="shared" si="0"/>
        <v>800</v>
      </c>
      <c r="CX28" s="678"/>
      <c r="CY28" s="678">
        <v>800</v>
      </c>
      <c r="CZ28" s="678"/>
      <c r="DA28" s="678"/>
      <c r="DB28" s="673">
        <f t="shared" si="1"/>
        <v>800</v>
      </c>
      <c r="DC28" s="678"/>
      <c r="DD28" s="678"/>
      <c r="DE28" s="678">
        <v>800</v>
      </c>
      <c r="DF28" s="678"/>
      <c r="DG28" s="673">
        <f t="shared" si="2"/>
        <v>800</v>
      </c>
      <c r="DH28" s="682">
        <f t="shared" si="3"/>
        <v>2400</v>
      </c>
      <c r="DI28" s="683" t="str">
        <f t="shared" si="4"/>
        <v>SI</v>
      </c>
      <c r="DJ28" s="682">
        <f t="shared" si="5"/>
        <v>0</v>
      </c>
    </row>
    <row r="29" s="633" customFormat="1" ht="51" spans="1:114">
      <c r="A29" s="646" t="s">
        <v>1706</v>
      </c>
      <c r="B29" s="646" t="s">
        <v>1707</v>
      </c>
      <c r="C29" s="646" t="s">
        <v>1707</v>
      </c>
      <c r="D29" s="647" t="s">
        <v>1728</v>
      </c>
      <c r="E29" s="653" t="s">
        <v>1735</v>
      </c>
      <c r="F29" s="646"/>
      <c r="G29" s="646"/>
      <c r="H29" s="652">
        <v>121</v>
      </c>
      <c r="I29" s="654" t="s">
        <v>897</v>
      </c>
      <c r="J29" s="652">
        <v>11</v>
      </c>
      <c r="K29" s="665"/>
      <c r="L29" s="666" t="s">
        <v>1730</v>
      </c>
      <c r="M29" s="667">
        <v>8000</v>
      </c>
      <c r="N29" s="665"/>
      <c r="O29" s="665"/>
      <c r="P29" s="665"/>
      <c r="Q29" s="665"/>
      <c r="R29" s="665"/>
      <c r="S29" s="665"/>
      <c r="T29" s="665"/>
      <c r="U29" s="665"/>
      <c r="V29" s="665"/>
      <c r="W29" s="665"/>
      <c r="X29" s="665"/>
      <c r="Y29" s="665"/>
      <c r="Z29" s="665"/>
      <c r="AA29" s="665"/>
      <c r="AB29" s="665"/>
      <c r="AC29" s="665"/>
      <c r="AD29" s="665">
        <v>-5500</v>
      </c>
      <c r="AE29" s="665"/>
      <c r="AF29" s="665"/>
      <c r="AG29" s="665"/>
      <c r="AH29" s="665"/>
      <c r="AI29" s="665"/>
      <c r="AJ29" s="665"/>
      <c r="AK29" s="665"/>
      <c r="AL29" s="665"/>
      <c r="AM29" s="665"/>
      <c r="AN29" s="665"/>
      <c r="AO29" s="665"/>
      <c r="AP29" s="665"/>
      <c r="AQ29" s="665"/>
      <c r="AR29" s="665"/>
      <c r="AS29" s="665"/>
      <c r="AT29" s="665"/>
      <c r="AU29" s="665"/>
      <c r="AV29" s="665"/>
      <c r="AW29" s="665"/>
      <c r="AX29" s="665"/>
      <c r="AY29" s="665"/>
      <c r="AZ29" s="665"/>
      <c r="BA29" s="665"/>
      <c r="BB29" s="665"/>
      <c r="BC29" s="665"/>
      <c r="BD29" s="665"/>
      <c r="BE29" s="665"/>
      <c r="BF29" s="665"/>
      <c r="BG29" s="665">
        <v>2500</v>
      </c>
      <c r="BH29" s="665"/>
      <c r="BI29" s="665"/>
      <c r="BJ29" s="665"/>
      <c r="BK29" s="665"/>
      <c r="BL29" s="665"/>
      <c r="BM29" s="665"/>
      <c r="BN29" s="665"/>
      <c r="BO29" s="665"/>
      <c r="BP29" s="665"/>
      <c r="BQ29" s="665"/>
      <c r="BR29" s="665"/>
      <c r="BS29" s="665"/>
      <c r="BT29" s="665"/>
      <c r="BU29" s="665"/>
      <c r="BV29" s="665"/>
      <c r="BW29" s="665"/>
      <c r="BX29" s="665"/>
      <c r="BY29" s="665"/>
      <c r="BZ29" s="665"/>
      <c r="CA29" s="665"/>
      <c r="CB29" s="665"/>
      <c r="CC29" s="665"/>
      <c r="CD29" s="665">
        <v>-2500</v>
      </c>
      <c r="CE29" s="665"/>
      <c r="CF29" s="665"/>
      <c r="CG29" s="665"/>
      <c r="CH29" s="665"/>
      <c r="CI29" s="665"/>
      <c r="CJ29" s="665"/>
      <c r="CK29" s="665"/>
      <c r="CL29" s="665"/>
      <c r="CM29" s="665"/>
      <c r="CN29" s="665"/>
      <c r="CO29" s="665"/>
      <c r="CP29" s="665"/>
      <c r="CQ29" s="665"/>
      <c r="CR29" s="673">
        <f>+M29+AD29+BG29+CD29</f>
        <v>2500</v>
      </c>
      <c r="CS29" s="678"/>
      <c r="CT29" s="678">
        <v>0</v>
      </c>
      <c r="CU29" s="678">
        <v>2050</v>
      </c>
      <c r="CV29" s="678"/>
      <c r="CW29" s="673">
        <f t="shared" si="0"/>
        <v>2050</v>
      </c>
      <c r="CX29" s="678"/>
      <c r="CY29" s="678"/>
      <c r="CZ29" s="678"/>
      <c r="DA29" s="678"/>
      <c r="DB29" s="673">
        <f t="shared" si="1"/>
        <v>0</v>
      </c>
      <c r="DC29" s="678"/>
      <c r="DD29" s="678">
        <v>0</v>
      </c>
      <c r="DE29" s="678"/>
      <c r="DF29" s="678">
        <v>450</v>
      </c>
      <c r="DG29" s="673">
        <f t="shared" si="2"/>
        <v>450</v>
      </c>
      <c r="DH29" s="682">
        <f t="shared" si="3"/>
        <v>2500</v>
      </c>
      <c r="DI29" s="683" t="str">
        <f t="shared" si="4"/>
        <v>SI</v>
      </c>
      <c r="DJ29" s="682">
        <f t="shared" si="5"/>
        <v>0</v>
      </c>
    </row>
    <row r="30" s="633" customFormat="1" ht="76.5" spans="1:114">
      <c r="A30" s="646" t="s">
        <v>1706</v>
      </c>
      <c r="B30" s="646" t="s">
        <v>1707</v>
      </c>
      <c r="C30" s="646" t="s">
        <v>1707</v>
      </c>
      <c r="D30" s="647" t="s">
        <v>1728</v>
      </c>
      <c r="E30" s="653" t="s">
        <v>1736</v>
      </c>
      <c r="F30" s="646"/>
      <c r="G30" s="646"/>
      <c r="H30" s="652">
        <v>122</v>
      </c>
      <c r="I30" s="654" t="s">
        <v>897</v>
      </c>
      <c r="J30" s="652">
        <v>11</v>
      </c>
      <c r="K30" s="665"/>
      <c r="L30" s="666" t="s">
        <v>1730</v>
      </c>
      <c r="M30" s="667">
        <v>4000</v>
      </c>
      <c r="N30" s="665"/>
      <c r="O30" s="665"/>
      <c r="P30" s="665"/>
      <c r="Q30" s="665"/>
      <c r="R30" s="665"/>
      <c r="S30" s="665"/>
      <c r="T30" s="665"/>
      <c r="U30" s="665"/>
      <c r="V30" s="665"/>
      <c r="W30" s="665"/>
      <c r="X30" s="665"/>
      <c r="Y30" s="665"/>
      <c r="Z30" s="665"/>
      <c r="AA30" s="665"/>
      <c r="AB30" s="665"/>
      <c r="AC30" s="665"/>
      <c r="AD30" s="665">
        <v>-4000</v>
      </c>
      <c r="AE30" s="665"/>
      <c r="AF30" s="665"/>
      <c r="AG30" s="665"/>
      <c r="AH30" s="665"/>
      <c r="AI30" s="665"/>
      <c r="AJ30" s="665"/>
      <c r="AK30" s="665"/>
      <c r="AL30" s="665"/>
      <c r="AM30" s="665"/>
      <c r="AN30" s="665"/>
      <c r="AO30" s="665"/>
      <c r="AP30" s="665"/>
      <c r="AQ30" s="665"/>
      <c r="AR30" s="665"/>
      <c r="AS30" s="665"/>
      <c r="AT30" s="665"/>
      <c r="AU30" s="665"/>
      <c r="AV30" s="665"/>
      <c r="AW30" s="665"/>
      <c r="AX30" s="665"/>
      <c r="AY30" s="665"/>
      <c r="AZ30" s="665"/>
      <c r="BA30" s="665"/>
      <c r="BB30" s="665"/>
      <c r="BC30" s="665"/>
      <c r="BD30" s="665"/>
      <c r="BE30" s="665"/>
      <c r="BF30" s="665"/>
      <c r="BG30" s="665"/>
      <c r="BH30" s="665"/>
      <c r="BI30" s="665"/>
      <c r="BJ30" s="665"/>
      <c r="BK30" s="665"/>
      <c r="BL30" s="665"/>
      <c r="BM30" s="665"/>
      <c r="BN30" s="665"/>
      <c r="BO30" s="665"/>
      <c r="BP30" s="665"/>
      <c r="BQ30" s="665"/>
      <c r="BR30" s="665"/>
      <c r="BS30" s="665"/>
      <c r="BT30" s="665"/>
      <c r="BU30" s="665"/>
      <c r="BV30" s="665"/>
      <c r="BW30" s="665"/>
      <c r="BX30" s="665"/>
      <c r="BY30" s="665"/>
      <c r="BZ30" s="665"/>
      <c r="CA30" s="665"/>
      <c r="CB30" s="665"/>
      <c r="CC30" s="665"/>
      <c r="CD30" s="665"/>
      <c r="CE30" s="665"/>
      <c r="CF30" s="665"/>
      <c r="CG30" s="665"/>
      <c r="CH30" s="665"/>
      <c r="CI30" s="665"/>
      <c r="CJ30" s="665"/>
      <c r="CK30" s="665"/>
      <c r="CL30" s="665"/>
      <c r="CM30" s="665"/>
      <c r="CN30" s="665"/>
      <c r="CO30" s="665"/>
      <c r="CP30" s="665"/>
      <c r="CQ30" s="665"/>
      <c r="CR30" s="673">
        <f>+M30+AD30</f>
        <v>0</v>
      </c>
      <c r="CS30" s="678"/>
      <c r="CT30" s="678"/>
      <c r="CU30" s="678"/>
      <c r="CV30" s="678"/>
      <c r="CW30" s="673">
        <f t="shared" si="0"/>
        <v>0</v>
      </c>
      <c r="CX30" s="678"/>
      <c r="CY30" s="678"/>
      <c r="CZ30" s="678"/>
      <c r="DA30" s="678"/>
      <c r="DB30" s="673">
        <f t="shared" si="1"/>
        <v>0</v>
      </c>
      <c r="DC30" s="678"/>
      <c r="DD30" s="678"/>
      <c r="DE30" s="678"/>
      <c r="DF30" s="678"/>
      <c r="DG30" s="673">
        <f t="shared" si="2"/>
        <v>0</v>
      </c>
      <c r="DH30" s="682">
        <f t="shared" si="3"/>
        <v>0</v>
      </c>
      <c r="DI30" s="683" t="str">
        <f t="shared" si="4"/>
        <v>SI</v>
      </c>
      <c r="DJ30" s="682">
        <f t="shared" si="5"/>
        <v>0</v>
      </c>
    </row>
    <row r="31" s="633" customFormat="1" ht="51" spans="1:114">
      <c r="A31" s="646" t="s">
        <v>1706</v>
      </c>
      <c r="B31" s="646" t="s">
        <v>1707</v>
      </c>
      <c r="C31" s="646" t="s">
        <v>1707</v>
      </c>
      <c r="D31" s="647" t="s">
        <v>1728</v>
      </c>
      <c r="E31" s="653" t="s">
        <v>1737</v>
      </c>
      <c r="F31" s="646"/>
      <c r="G31" s="646"/>
      <c r="H31" s="652">
        <v>133</v>
      </c>
      <c r="I31" s="654" t="s">
        <v>897</v>
      </c>
      <c r="J31" s="652">
        <v>11</v>
      </c>
      <c r="K31" s="665"/>
      <c r="L31" s="666" t="s">
        <v>1730</v>
      </c>
      <c r="M31" s="667">
        <v>37800</v>
      </c>
      <c r="N31" s="665"/>
      <c r="O31" s="665"/>
      <c r="P31" s="665"/>
      <c r="Q31" s="665"/>
      <c r="R31" s="665"/>
      <c r="S31" s="665"/>
      <c r="T31" s="665"/>
      <c r="U31" s="665"/>
      <c r="V31" s="665"/>
      <c r="W31" s="665"/>
      <c r="X31" s="665"/>
      <c r="Y31" s="665"/>
      <c r="Z31" s="665"/>
      <c r="AA31" s="665"/>
      <c r="AB31" s="665"/>
      <c r="AC31" s="665"/>
      <c r="AD31" s="665"/>
      <c r="AE31" s="665">
        <v>128700</v>
      </c>
      <c r="AF31" s="665"/>
      <c r="AG31" s="665"/>
      <c r="AH31" s="665"/>
      <c r="AI31" s="665"/>
      <c r="AJ31" s="665"/>
      <c r="AK31" s="665"/>
      <c r="AL31" s="665">
        <v>-37000</v>
      </c>
      <c r="AM31" s="665"/>
      <c r="AN31" s="665"/>
      <c r="AO31" s="665"/>
      <c r="AP31" s="665"/>
      <c r="AQ31" s="665"/>
      <c r="AR31" s="665"/>
      <c r="AS31" s="665"/>
      <c r="AT31" s="665"/>
      <c r="AU31" s="665"/>
      <c r="AV31" s="665"/>
      <c r="AW31" s="665"/>
      <c r="AX31" s="665"/>
      <c r="AY31" s="665"/>
      <c r="AZ31" s="665"/>
      <c r="BA31" s="665"/>
      <c r="BB31" s="665"/>
      <c r="BC31" s="665"/>
      <c r="BD31" s="665"/>
      <c r="BE31" s="665"/>
      <c r="BF31" s="665"/>
      <c r="BG31" s="665"/>
      <c r="BH31" s="665"/>
      <c r="BI31" s="665"/>
      <c r="BJ31" s="665"/>
      <c r="BK31" s="665"/>
      <c r="BL31" s="665"/>
      <c r="BM31" s="665"/>
      <c r="BN31" s="665"/>
      <c r="BO31" s="665"/>
      <c r="BP31" s="665"/>
      <c r="BQ31" s="665"/>
      <c r="BR31" s="665"/>
      <c r="BS31" s="665"/>
      <c r="BT31" s="665"/>
      <c r="BU31" s="665"/>
      <c r="BV31" s="665"/>
      <c r="BW31" s="665"/>
      <c r="BX31" s="665"/>
      <c r="BY31" s="665"/>
      <c r="BZ31" s="665"/>
      <c r="CA31" s="665"/>
      <c r="CB31" s="665"/>
      <c r="CC31" s="665"/>
      <c r="CD31" s="665">
        <v>-1110</v>
      </c>
      <c r="CE31" s="665"/>
      <c r="CF31" s="665">
        <v>-15000</v>
      </c>
      <c r="CG31" s="665"/>
      <c r="CH31" s="665"/>
      <c r="CI31" s="665"/>
      <c r="CJ31" s="665"/>
      <c r="CK31" s="665"/>
      <c r="CL31" s="665">
        <v>-1500</v>
      </c>
      <c r="CM31" s="665"/>
      <c r="CN31" s="665"/>
      <c r="CO31" s="665"/>
      <c r="CP31" s="665"/>
      <c r="CQ31" s="665"/>
      <c r="CR31" s="673">
        <f>+M31+AE31+AL31+CF31+CL31+CD31</f>
        <v>111890</v>
      </c>
      <c r="CS31" s="678"/>
      <c r="CT31" s="678">
        <v>0</v>
      </c>
      <c r="CU31" s="678">
        <v>840</v>
      </c>
      <c r="CV31" s="678">
        <v>9803</v>
      </c>
      <c r="CW31" s="673">
        <f t="shared" si="0"/>
        <v>10643</v>
      </c>
      <c r="CX31" s="678">
        <v>2575</v>
      </c>
      <c r="CY31" s="678">
        <v>210</v>
      </c>
      <c r="CZ31" s="678">
        <v>6198</v>
      </c>
      <c r="DA31" s="678">
        <v>2001</v>
      </c>
      <c r="DB31" s="673">
        <f t="shared" si="1"/>
        <v>10984</v>
      </c>
      <c r="DC31" s="678">
        <v>17597</v>
      </c>
      <c r="DD31" s="678">
        <v>14455</v>
      </c>
      <c r="DE31" s="678">
        <v>9240</v>
      </c>
      <c r="DF31" s="678">
        <v>48971</v>
      </c>
      <c r="DG31" s="673">
        <f t="shared" si="2"/>
        <v>90263</v>
      </c>
      <c r="DH31" s="682">
        <f t="shared" si="3"/>
        <v>111890</v>
      </c>
      <c r="DI31" s="683" t="str">
        <f t="shared" si="4"/>
        <v>SI</v>
      </c>
      <c r="DJ31" s="682">
        <f t="shared" si="5"/>
        <v>0</v>
      </c>
    </row>
    <row r="32" s="633" customFormat="1" ht="51" spans="1:114">
      <c r="A32" s="646" t="s">
        <v>1706</v>
      </c>
      <c r="B32" s="646" t="s">
        <v>1707</v>
      </c>
      <c r="C32" s="646" t="s">
        <v>1707</v>
      </c>
      <c r="D32" s="647" t="s">
        <v>1728</v>
      </c>
      <c r="E32" s="653" t="s">
        <v>1725</v>
      </c>
      <c r="F32" s="646"/>
      <c r="G32" s="646"/>
      <c r="H32" s="652">
        <v>136</v>
      </c>
      <c r="I32" s="654" t="s">
        <v>897</v>
      </c>
      <c r="J32" s="652">
        <v>11</v>
      </c>
      <c r="K32" s="665"/>
      <c r="L32" s="666" t="s">
        <v>1730</v>
      </c>
      <c r="M32" s="667">
        <v>10500</v>
      </c>
      <c r="N32" s="665"/>
      <c r="O32" s="665"/>
      <c r="P32" s="665"/>
      <c r="Q32" s="665"/>
      <c r="R32" s="665"/>
      <c r="S32" s="665"/>
      <c r="T32" s="665"/>
      <c r="U32" s="665"/>
      <c r="V32" s="665"/>
      <c r="W32" s="665"/>
      <c r="X32" s="665"/>
      <c r="Y32" s="665"/>
      <c r="Z32" s="665"/>
      <c r="AA32" s="665"/>
      <c r="AB32" s="665"/>
      <c r="AC32" s="665"/>
      <c r="AD32" s="665"/>
      <c r="AE32" s="665"/>
      <c r="AF32" s="665"/>
      <c r="AG32" s="665"/>
      <c r="AH32" s="665"/>
      <c r="AI32" s="665"/>
      <c r="AJ32" s="665"/>
      <c r="AK32" s="665"/>
      <c r="AL32" s="665"/>
      <c r="AM32" s="665"/>
      <c r="AN32" s="665"/>
      <c r="AO32" s="665"/>
      <c r="AP32" s="665"/>
      <c r="AQ32" s="665"/>
      <c r="AR32" s="665"/>
      <c r="AS32" s="665"/>
      <c r="AT32" s="665"/>
      <c r="AU32" s="665"/>
      <c r="AV32" s="665"/>
      <c r="AW32" s="665"/>
      <c r="AX32" s="665"/>
      <c r="AY32" s="665"/>
      <c r="AZ32" s="665"/>
      <c r="BA32" s="665"/>
      <c r="BB32" s="665"/>
      <c r="BC32" s="665"/>
      <c r="BD32" s="665"/>
      <c r="BE32" s="665"/>
      <c r="BF32" s="665"/>
      <c r="BG32" s="665"/>
      <c r="BH32" s="665"/>
      <c r="BI32" s="665"/>
      <c r="BJ32" s="665"/>
      <c r="BK32" s="665"/>
      <c r="BL32" s="665"/>
      <c r="BM32" s="665"/>
      <c r="BN32" s="665"/>
      <c r="BO32" s="665"/>
      <c r="BP32" s="665"/>
      <c r="BQ32" s="665">
        <v>20000</v>
      </c>
      <c r="BR32" s="665"/>
      <c r="BS32" s="665"/>
      <c r="BT32" s="665"/>
      <c r="BU32" s="665"/>
      <c r="BV32" s="665"/>
      <c r="BW32" s="665"/>
      <c r="BX32" s="665"/>
      <c r="BY32" s="665"/>
      <c r="BZ32" s="665"/>
      <c r="CA32" s="665"/>
      <c r="CB32" s="665"/>
      <c r="CC32" s="665"/>
      <c r="CD32" s="665"/>
      <c r="CE32" s="665"/>
      <c r="CF32" s="665"/>
      <c r="CG32" s="665"/>
      <c r="CH32" s="665"/>
      <c r="CI32" s="665"/>
      <c r="CJ32" s="665"/>
      <c r="CK32" s="665"/>
      <c r="CL32" s="665"/>
      <c r="CM32" s="665"/>
      <c r="CN32" s="665"/>
      <c r="CO32" s="665"/>
      <c r="CP32" s="665"/>
      <c r="CQ32" s="665"/>
      <c r="CR32" s="673">
        <f>+M32+BQ32</f>
        <v>30500</v>
      </c>
      <c r="CS32" s="678"/>
      <c r="CT32" s="678"/>
      <c r="CU32" s="678">
        <v>0</v>
      </c>
      <c r="CV32" s="678"/>
      <c r="CW32" s="673">
        <f t="shared" si="0"/>
        <v>0</v>
      </c>
      <c r="CX32" s="678">
        <v>630</v>
      </c>
      <c r="CY32" s="678">
        <v>1609</v>
      </c>
      <c r="CZ32" s="678">
        <v>0</v>
      </c>
      <c r="DA32" s="678"/>
      <c r="DB32" s="673">
        <f t="shared" si="1"/>
        <v>2239</v>
      </c>
      <c r="DC32" s="678">
        <v>10500</v>
      </c>
      <c r="DD32" s="678">
        <v>11000</v>
      </c>
      <c r="DE32" s="678">
        <v>5000</v>
      </c>
      <c r="DF32" s="678">
        <v>1761</v>
      </c>
      <c r="DG32" s="673">
        <f t="shared" si="2"/>
        <v>28261</v>
      </c>
      <c r="DH32" s="682">
        <f t="shared" si="3"/>
        <v>30500</v>
      </c>
      <c r="DI32" s="683" t="str">
        <f t="shared" si="4"/>
        <v>SI</v>
      </c>
      <c r="DJ32" s="682">
        <f t="shared" si="5"/>
        <v>0</v>
      </c>
    </row>
    <row r="33" s="633" customFormat="1" ht="102" spans="1:114">
      <c r="A33" s="646" t="s">
        <v>1706</v>
      </c>
      <c r="B33" s="646" t="s">
        <v>1707</v>
      </c>
      <c r="C33" s="646" t="s">
        <v>1707</v>
      </c>
      <c r="D33" s="647" t="s">
        <v>1728</v>
      </c>
      <c r="E33" s="653" t="s">
        <v>1738</v>
      </c>
      <c r="F33" s="646"/>
      <c r="G33" s="646"/>
      <c r="H33" s="652">
        <v>151</v>
      </c>
      <c r="I33" s="654" t="s">
        <v>897</v>
      </c>
      <c r="J33" s="652">
        <v>11</v>
      </c>
      <c r="K33" s="665"/>
      <c r="L33" s="666" t="s">
        <v>1730</v>
      </c>
      <c r="M33" s="667">
        <v>1344000</v>
      </c>
      <c r="N33" s="665"/>
      <c r="O33" s="665"/>
      <c r="P33" s="665"/>
      <c r="Q33" s="665">
        <v>286048</v>
      </c>
      <c r="R33" s="665"/>
      <c r="S33" s="665"/>
      <c r="T33" s="665"/>
      <c r="U33" s="665"/>
      <c r="V33" s="665"/>
      <c r="W33" s="665"/>
      <c r="X33" s="665"/>
      <c r="Y33" s="665"/>
      <c r="Z33" s="665"/>
      <c r="AA33" s="665"/>
      <c r="AB33" s="665"/>
      <c r="AC33" s="665"/>
      <c r="AD33" s="665">
        <v>-242728</v>
      </c>
      <c r="AE33" s="665"/>
      <c r="AF33" s="665"/>
      <c r="AG33" s="665"/>
      <c r="AH33" s="665"/>
      <c r="AI33" s="665"/>
      <c r="AJ33" s="665"/>
      <c r="AK33" s="665"/>
      <c r="AL33" s="665"/>
      <c r="AM33" s="665"/>
      <c r="AN33" s="665"/>
      <c r="AO33" s="665"/>
      <c r="AP33" s="665"/>
      <c r="AQ33" s="665"/>
      <c r="AR33" s="665">
        <v>-328920</v>
      </c>
      <c r="AS33" s="665">
        <v>0</v>
      </c>
      <c r="AT33" s="665"/>
      <c r="AU33" s="665"/>
      <c r="AV33" s="665"/>
      <c r="AW33" s="665"/>
      <c r="AX33" s="665"/>
      <c r="AY33" s="665"/>
      <c r="AZ33" s="665"/>
      <c r="BA33" s="665"/>
      <c r="BB33" s="665"/>
      <c r="BC33" s="665"/>
      <c r="BD33" s="665"/>
      <c r="BE33" s="665"/>
      <c r="BF33" s="665"/>
      <c r="BG33" s="665"/>
      <c r="BH33" s="665"/>
      <c r="BI33" s="665"/>
      <c r="BJ33" s="665"/>
      <c r="BK33" s="665"/>
      <c r="BL33" s="665"/>
      <c r="BM33" s="665"/>
      <c r="BN33" s="665"/>
      <c r="BO33" s="665"/>
      <c r="BP33" s="665"/>
      <c r="BQ33" s="665"/>
      <c r="BR33" s="665"/>
      <c r="BS33" s="665"/>
      <c r="BT33" s="665"/>
      <c r="BU33" s="665"/>
      <c r="BV33" s="665"/>
      <c r="BW33" s="665"/>
      <c r="BX33" s="665"/>
      <c r="BY33" s="665"/>
      <c r="BZ33" s="665"/>
      <c r="CA33" s="665"/>
      <c r="CB33" s="665"/>
      <c r="CC33" s="665"/>
      <c r="CD33" s="665"/>
      <c r="CE33" s="665"/>
      <c r="CF33" s="665"/>
      <c r="CG33" s="665"/>
      <c r="CH33" s="665"/>
      <c r="CI33" s="665"/>
      <c r="CJ33" s="665"/>
      <c r="CK33" s="665"/>
      <c r="CL33" s="665"/>
      <c r="CM33" s="665"/>
      <c r="CN33" s="665"/>
      <c r="CO33" s="665"/>
      <c r="CP33" s="665"/>
      <c r="CQ33" s="665"/>
      <c r="CR33" s="674">
        <f>+M33+Q33+AD33+AR33</f>
        <v>1058400</v>
      </c>
      <c r="CS33" s="678"/>
      <c r="CT33" s="678">
        <v>88200</v>
      </c>
      <c r="CU33" s="678">
        <v>0</v>
      </c>
      <c r="CV33" s="678">
        <v>88200</v>
      </c>
      <c r="CW33" s="674">
        <f t="shared" si="0"/>
        <v>176400</v>
      </c>
      <c r="CX33" s="678">
        <v>264600</v>
      </c>
      <c r="CY33" s="678">
        <v>88200</v>
      </c>
      <c r="CZ33" s="678">
        <v>88200</v>
      </c>
      <c r="DA33" s="678">
        <v>88200</v>
      </c>
      <c r="DB33" s="674">
        <f t="shared" si="1"/>
        <v>529200</v>
      </c>
      <c r="DC33" s="678">
        <v>88200</v>
      </c>
      <c r="DD33" s="678">
        <v>88200</v>
      </c>
      <c r="DE33" s="678">
        <v>88200</v>
      </c>
      <c r="DF33" s="678">
        <v>88200</v>
      </c>
      <c r="DG33" s="674">
        <f t="shared" si="2"/>
        <v>352800</v>
      </c>
      <c r="DH33" s="682">
        <f t="shared" si="3"/>
        <v>1058400</v>
      </c>
      <c r="DI33" s="683" t="str">
        <f t="shared" si="4"/>
        <v>SI</v>
      </c>
      <c r="DJ33" s="682">
        <f t="shared" si="5"/>
        <v>0</v>
      </c>
    </row>
    <row r="34" s="633" customFormat="1" ht="76.5" spans="1:114">
      <c r="A34" s="646" t="s">
        <v>1706</v>
      </c>
      <c r="B34" s="646" t="s">
        <v>1707</v>
      </c>
      <c r="C34" s="646" t="s">
        <v>1707</v>
      </c>
      <c r="D34" s="647" t="s">
        <v>1728</v>
      </c>
      <c r="E34" s="653" t="s">
        <v>1739</v>
      </c>
      <c r="F34" s="646"/>
      <c r="G34" s="646"/>
      <c r="H34" s="652">
        <v>151</v>
      </c>
      <c r="I34" s="654" t="s">
        <v>897</v>
      </c>
      <c r="J34" s="652">
        <v>11</v>
      </c>
      <c r="K34" s="665"/>
      <c r="L34" s="666" t="s">
        <v>1730</v>
      </c>
      <c r="M34" s="667">
        <v>0</v>
      </c>
      <c r="N34" s="665"/>
      <c r="O34" s="665"/>
      <c r="P34" s="665"/>
      <c r="Q34" s="665">
        <v>286048</v>
      </c>
      <c r="R34" s="665"/>
      <c r="S34" s="665"/>
      <c r="T34" s="665"/>
      <c r="U34" s="665"/>
      <c r="V34" s="665"/>
      <c r="W34" s="665"/>
      <c r="X34" s="665"/>
      <c r="Y34" s="665"/>
      <c r="Z34" s="665"/>
      <c r="AA34" s="665"/>
      <c r="AB34" s="665"/>
      <c r="AC34" s="665"/>
      <c r="AD34" s="665">
        <v>-242728</v>
      </c>
      <c r="AE34" s="665"/>
      <c r="AF34" s="665"/>
      <c r="AG34" s="665"/>
      <c r="AH34" s="665"/>
      <c r="AI34" s="665"/>
      <c r="AJ34" s="665"/>
      <c r="AK34" s="665"/>
      <c r="AL34" s="665"/>
      <c r="AM34" s="665"/>
      <c r="AN34" s="665"/>
      <c r="AO34" s="665"/>
      <c r="AP34" s="665"/>
      <c r="AQ34" s="665"/>
      <c r="AR34" s="665"/>
      <c r="AS34" s="665">
        <v>348590</v>
      </c>
      <c r="AT34" s="665"/>
      <c r="AU34" s="665"/>
      <c r="AV34" s="665"/>
      <c r="AW34" s="665"/>
      <c r="AX34" s="665"/>
      <c r="AY34" s="665"/>
      <c r="AZ34" s="665"/>
      <c r="BA34" s="665"/>
      <c r="BB34" s="665"/>
      <c r="BC34" s="665"/>
      <c r="BD34" s="665"/>
      <c r="BE34" s="665"/>
      <c r="BF34" s="665"/>
      <c r="BG34" s="665"/>
      <c r="BH34" s="665"/>
      <c r="BI34" s="665"/>
      <c r="BJ34" s="665"/>
      <c r="BK34" s="665"/>
      <c r="BL34" s="665"/>
      <c r="BM34" s="665"/>
      <c r="BN34" s="665"/>
      <c r="BO34" s="665"/>
      <c r="BP34" s="665"/>
      <c r="BQ34" s="665"/>
      <c r="BR34" s="665"/>
      <c r="BS34" s="665"/>
      <c r="BT34" s="665"/>
      <c r="BU34" s="665"/>
      <c r="BV34" s="665"/>
      <c r="BW34" s="665"/>
      <c r="BX34" s="665"/>
      <c r="BY34" s="665"/>
      <c r="BZ34" s="665"/>
      <c r="CA34" s="665"/>
      <c r="CB34" s="665"/>
      <c r="CC34" s="665"/>
      <c r="CD34" s="665"/>
      <c r="CE34" s="665"/>
      <c r="CF34" s="665"/>
      <c r="CG34" s="665"/>
      <c r="CH34" s="665"/>
      <c r="CI34" s="665"/>
      <c r="CJ34" s="665"/>
      <c r="CK34" s="665"/>
      <c r="CL34" s="665"/>
      <c r="CM34" s="665"/>
      <c r="CN34" s="665"/>
      <c r="CO34" s="665"/>
      <c r="CP34" s="665"/>
      <c r="CQ34" s="665"/>
      <c r="CR34" s="674">
        <f>+M34+AS34</f>
        <v>348590</v>
      </c>
      <c r="CS34" s="678"/>
      <c r="CT34" s="678">
        <v>54819</v>
      </c>
      <c r="CU34" s="678">
        <v>0</v>
      </c>
      <c r="CV34" s="678">
        <v>0</v>
      </c>
      <c r="CW34" s="674">
        <f t="shared" ref="CW34" si="19">+CV34+CU34+CT34+CS34</f>
        <v>54819</v>
      </c>
      <c r="CX34" s="678">
        <v>82230</v>
      </c>
      <c r="CY34" s="678">
        <v>30220</v>
      </c>
      <c r="CZ34" s="678">
        <v>30220</v>
      </c>
      <c r="DA34" s="678">
        <v>30220</v>
      </c>
      <c r="DB34" s="674">
        <f t="shared" ref="DB34" si="20">+DA34+CZ34+CY34+CX34</f>
        <v>172890</v>
      </c>
      <c r="DC34" s="678">
        <v>30220</v>
      </c>
      <c r="DD34" s="678">
        <v>30220</v>
      </c>
      <c r="DE34" s="678">
        <v>30220</v>
      </c>
      <c r="DF34" s="678">
        <v>30221</v>
      </c>
      <c r="DG34" s="674">
        <f t="shared" ref="DG34" si="21">+DF34+DE34+DD34+DC34</f>
        <v>120881</v>
      </c>
      <c r="DH34" s="682">
        <f t="shared" ref="DH34" si="22">+CW34+DB34+DG34</f>
        <v>348590</v>
      </c>
      <c r="DI34" s="683" t="str">
        <f t="shared" ref="DI34" si="23">IF(CR34=DH34,"SI","NO")</f>
        <v>SI</v>
      </c>
      <c r="DJ34" s="682">
        <f t="shared" ref="DJ34" si="24">CR34-DH34</f>
        <v>0</v>
      </c>
    </row>
    <row r="35" s="633" customFormat="1" ht="76.5" spans="1:114">
      <c r="A35" s="646" t="s">
        <v>1706</v>
      </c>
      <c r="B35" s="646" t="s">
        <v>1707</v>
      </c>
      <c r="C35" s="646" t="s">
        <v>1707</v>
      </c>
      <c r="D35" s="647" t="s">
        <v>1728</v>
      </c>
      <c r="E35" s="653" t="s">
        <v>1740</v>
      </c>
      <c r="F35" s="646"/>
      <c r="G35" s="646"/>
      <c r="H35" s="652">
        <v>153</v>
      </c>
      <c r="I35" s="654" t="s">
        <v>897</v>
      </c>
      <c r="J35" s="652">
        <v>11</v>
      </c>
      <c r="K35" s="665"/>
      <c r="L35" s="666" t="s">
        <v>1730</v>
      </c>
      <c r="M35" s="667">
        <v>102000</v>
      </c>
      <c r="N35" s="665"/>
      <c r="O35" s="665"/>
      <c r="P35" s="665">
        <v>-15000</v>
      </c>
      <c r="Q35" s="665"/>
      <c r="R35" s="665"/>
      <c r="S35" s="665"/>
      <c r="T35" s="665"/>
      <c r="U35" s="665"/>
      <c r="V35" s="665"/>
      <c r="W35" s="665"/>
      <c r="X35" s="665"/>
      <c r="Y35" s="665"/>
      <c r="Z35" s="665"/>
      <c r="AA35" s="665"/>
      <c r="AB35" s="665"/>
      <c r="AC35" s="665"/>
      <c r="AD35" s="665">
        <v>-9000</v>
      </c>
      <c r="AE35" s="665"/>
      <c r="AF35" s="665"/>
      <c r="AG35" s="665"/>
      <c r="AH35" s="665"/>
      <c r="AI35" s="665"/>
      <c r="AJ35" s="665"/>
      <c r="AK35" s="665"/>
      <c r="AL35" s="665"/>
      <c r="AM35" s="665"/>
      <c r="AN35" s="665"/>
      <c r="AO35" s="665"/>
      <c r="AP35" s="665"/>
      <c r="AQ35" s="665"/>
      <c r="AR35" s="665"/>
      <c r="AS35" s="665"/>
      <c r="AT35" s="665"/>
      <c r="AU35" s="665"/>
      <c r="AV35" s="665"/>
      <c r="AW35" s="665"/>
      <c r="AX35" s="665"/>
      <c r="AY35" s="665"/>
      <c r="AZ35" s="665"/>
      <c r="BA35" s="665"/>
      <c r="BB35" s="665"/>
      <c r="BC35" s="665"/>
      <c r="BD35" s="665"/>
      <c r="BE35" s="665"/>
      <c r="BF35" s="665"/>
      <c r="BG35" s="665"/>
      <c r="BH35" s="665"/>
      <c r="BI35" s="665"/>
      <c r="BJ35" s="665"/>
      <c r="BK35" s="665"/>
      <c r="BL35" s="665"/>
      <c r="BM35" s="665"/>
      <c r="BN35" s="665"/>
      <c r="BO35" s="665"/>
      <c r="BP35" s="665"/>
      <c r="BQ35" s="665"/>
      <c r="BR35" s="665"/>
      <c r="BS35" s="665"/>
      <c r="BT35" s="665"/>
      <c r="BU35" s="665"/>
      <c r="BV35" s="665"/>
      <c r="BW35" s="665"/>
      <c r="BX35" s="665"/>
      <c r="BY35" s="665"/>
      <c r="BZ35" s="665"/>
      <c r="CA35" s="665"/>
      <c r="CB35" s="665"/>
      <c r="CC35" s="665"/>
      <c r="CD35" s="665"/>
      <c r="CE35" s="665"/>
      <c r="CF35" s="665"/>
      <c r="CG35" s="665"/>
      <c r="CH35" s="665"/>
      <c r="CI35" s="665"/>
      <c r="CJ35" s="665"/>
      <c r="CK35" s="665"/>
      <c r="CL35" s="665"/>
      <c r="CM35" s="665"/>
      <c r="CN35" s="665"/>
      <c r="CO35" s="665"/>
      <c r="CP35" s="665"/>
      <c r="CQ35" s="665"/>
      <c r="CR35" s="673">
        <f>+M35+P35+AD35</f>
        <v>78000</v>
      </c>
      <c r="CS35" s="678">
        <v>6500</v>
      </c>
      <c r="CT35" s="678">
        <v>6500</v>
      </c>
      <c r="CU35" s="678">
        <v>6500</v>
      </c>
      <c r="CV35" s="678">
        <v>6500</v>
      </c>
      <c r="CW35" s="673">
        <f t="shared" si="0"/>
        <v>26000</v>
      </c>
      <c r="CX35" s="678">
        <v>6500</v>
      </c>
      <c r="CY35" s="678">
        <v>6500</v>
      </c>
      <c r="CZ35" s="678">
        <v>6500</v>
      </c>
      <c r="DA35" s="678">
        <v>6500</v>
      </c>
      <c r="DB35" s="673">
        <f t="shared" si="1"/>
        <v>26000</v>
      </c>
      <c r="DC35" s="678">
        <v>6500</v>
      </c>
      <c r="DD35" s="678">
        <v>6500</v>
      </c>
      <c r="DE35" s="678">
        <v>6500</v>
      </c>
      <c r="DF35" s="678">
        <v>6500</v>
      </c>
      <c r="DG35" s="673">
        <f t="shared" si="2"/>
        <v>26000</v>
      </c>
      <c r="DH35" s="682">
        <f t="shared" si="3"/>
        <v>78000</v>
      </c>
      <c r="DI35" s="683" t="str">
        <f t="shared" si="4"/>
        <v>SI</v>
      </c>
      <c r="DJ35" s="682">
        <f t="shared" si="5"/>
        <v>0</v>
      </c>
    </row>
    <row r="36" s="633" customFormat="1" ht="76.5" spans="1:114">
      <c r="A36" s="646" t="s">
        <v>1706</v>
      </c>
      <c r="B36" s="646" t="s">
        <v>1707</v>
      </c>
      <c r="C36" s="646" t="s">
        <v>1707</v>
      </c>
      <c r="D36" s="647" t="s">
        <v>1728</v>
      </c>
      <c r="E36" s="653" t="s">
        <v>1741</v>
      </c>
      <c r="F36" s="646"/>
      <c r="G36" s="646"/>
      <c r="H36" s="652">
        <v>165</v>
      </c>
      <c r="I36" s="654" t="s">
        <v>897</v>
      </c>
      <c r="J36" s="652">
        <v>11</v>
      </c>
      <c r="K36" s="665"/>
      <c r="L36" s="666" t="s">
        <v>1730</v>
      </c>
      <c r="M36" s="667">
        <v>144000</v>
      </c>
      <c r="N36" s="665"/>
      <c r="O36" s="665"/>
      <c r="P36" s="665"/>
      <c r="Q36" s="665"/>
      <c r="R36" s="665"/>
      <c r="S36" s="665"/>
      <c r="T36" s="665"/>
      <c r="U36" s="665"/>
      <c r="V36" s="665"/>
      <c r="W36" s="665"/>
      <c r="X36" s="665"/>
      <c r="Y36" s="665"/>
      <c r="Z36" s="665"/>
      <c r="AA36" s="665"/>
      <c r="AB36" s="665"/>
      <c r="AC36" s="665"/>
      <c r="AD36" s="665">
        <v>-114000</v>
      </c>
      <c r="AE36" s="665"/>
      <c r="AF36" s="665"/>
      <c r="AG36" s="665"/>
      <c r="AH36" s="665"/>
      <c r="AI36" s="665"/>
      <c r="AJ36" s="665"/>
      <c r="AK36" s="665"/>
      <c r="AL36" s="665"/>
      <c r="AM36" s="665"/>
      <c r="AN36" s="665"/>
      <c r="AO36" s="665"/>
      <c r="AP36" s="665"/>
      <c r="AQ36" s="665"/>
      <c r="AR36" s="665"/>
      <c r="AS36" s="665"/>
      <c r="AT36" s="665"/>
      <c r="AU36" s="665"/>
      <c r="AV36" s="665"/>
      <c r="AW36" s="665"/>
      <c r="AX36" s="665"/>
      <c r="AY36" s="665"/>
      <c r="AZ36" s="665"/>
      <c r="BA36" s="665"/>
      <c r="BB36" s="665"/>
      <c r="BC36" s="665"/>
      <c r="BD36" s="665"/>
      <c r="BE36" s="665"/>
      <c r="BF36" s="665">
        <v>-4690</v>
      </c>
      <c r="BG36" s="665"/>
      <c r="BH36" s="665"/>
      <c r="BI36" s="665"/>
      <c r="BJ36" s="665"/>
      <c r="BK36" s="665"/>
      <c r="BL36" s="665"/>
      <c r="BM36" s="665"/>
      <c r="BN36" s="665"/>
      <c r="BO36" s="665"/>
      <c r="BP36" s="665"/>
      <c r="BQ36" s="665"/>
      <c r="BR36" s="665"/>
      <c r="BS36" s="665"/>
      <c r="BT36" s="665"/>
      <c r="BU36" s="665"/>
      <c r="BV36" s="665"/>
      <c r="BW36" s="665"/>
      <c r="BX36" s="665"/>
      <c r="BY36" s="665"/>
      <c r="BZ36" s="665"/>
      <c r="CA36" s="665"/>
      <c r="CB36" s="665"/>
      <c r="CC36" s="665"/>
      <c r="CD36" s="665"/>
      <c r="CE36" s="665"/>
      <c r="CF36" s="665"/>
      <c r="CG36" s="665"/>
      <c r="CH36" s="665"/>
      <c r="CI36" s="665"/>
      <c r="CJ36" s="665"/>
      <c r="CK36" s="665"/>
      <c r="CL36" s="665"/>
      <c r="CM36" s="665"/>
      <c r="CN36" s="665"/>
      <c r="CO36" s="665"/>
      <c r="CP36" s="665"/>
      <c r="CQ36" s="665"/>
      <c r="CR36" s="673">
        <f>+M36+AD36+BF36</f>
        <v>25310</v>
      </c>
      <c r="CS36" s="678">
        <v>11317</v>
      </c>
      <c r="CT36" s="678">
        <v>0</v>
      </c>
      <c r="CU36" s="678">
        <v>13993</v>
      </c>
      <c r="CV36" s="678">
        <v>0</v>
      </c>
      <c r="CW36" s="673">
        <f t="shared" si="0"/>
        <v>25310</v>
      </c>
      <c r="CX36" s="678">
        <v>0</v>
      </c>
      <c r="CY36" s="678">
        <v>0</v>
      </c>
      <c r="CZ36" s="678">
        <v>0</v>
      </c>
      <c r="DA36" s="678">
        <v>0</v>
      </c>
      <c r="DB36" s="673">
        <f t="shared" si="1"/>
        <v>0</v>
      </c>
      <c r="DC36" s="678">
        <v>0</v>
      </c>
      <c r="DD36" s="678">
        <v>0</v>
      </c>
      <c r="DE36" s="678">
        <v>0</v>
      </c>
      <c r="DF36" s="678">
        <v>0</v>
      </c>
      <c r="DG36" s="673">
        <f t="shared" si="2"/>
        <v>0</v>
      </c>
      <c r="DH36" s="682">
        <f t="shared" si="3"/>
        <v>25310</v>
      </c>
      <c r="DI36" s="683" t="str">
        <f t="shared" si="4"/>
        <v>SI</v>
      </c>
      <c r="DJ36" s="682">
        <f t="shared" si="5"/>
        <v>0</v>
      </c>
    </row>
    <row r="37" s="633" customFormat="1" ht="102" spans="1:114">
      <c r="A37" s="646" t="s">
        <v>1706</v>
      </c>
      <c r="B37" s="646" t="s">
        <v>1707</v>
      </c>
      <c r="C37" s="646" t="s">
        <v>1707</v>
      </c>
      <c r="D37" s="647" t="s">
        <v>1728</v>
      </c>
      <c r="E37" s="653" t="s">
        <v>1742</v>
      </c>
      <c r="F37" s="646"/>
      <c r="G37" s="654"/>
      <c r="H37" s="652">
        <v>169</v>
      </c>
      <c r="I37" s="654" t="s">
        <v>897</v>
      </c>
      <c r="J37" s="652">
        <v>11</v>
      </c>
      <c r="K37" s="665"/>
      <c r="L37" s="666" t="s">
        <v>1730</v>
      </c>
      <c r="M37" s="667">
        <v>5200</v>
      </c>
      <c r="N37" s="665"/>
      <c r="O37" s="665"/>
      <c r="P37" s="665"/>
      <c r="Q37" s="665"/>
      <c r="R37" s="665"/>
      <c r="S37" s="665"/>
      <c r="T37" s="665"/>
      <c r="U37" s="665"/>
      <c r="V37" s="665"/>
      <c r="W37" s="665"/>
      <c r="X37" s="665"/>
      <c r="Y37" s="665"/>
      <c r="Z37" s="665"/>
      <c r="AA37" s="665"/>
      <c r="AB37" s="665"/>
      <c r="AC37" s="665"/>
      <c r="AD37" s="665"/>
      <c r="AE37" s="665">
        <v>3200</v>
      </c>
      <c r="AF37" s="665"/>
      <c r="AG37" s="665"/>
      <c r="AH37" s="665"/>
      <c r="AI37" s="665"/>
      <c r="AJ37" s="665"/>
      <c r="AK37" s="665"/>
      <c r="AL37" s="665"/>
      <c r="AM37" s="665"/>
      <c r="AN37" s="665"/>
      <c r="AO37" s="665"/>
      <c r="AP37" s="665"/>
      <c r="AQ37" s="665"/>
      <c r="AR37" s="665"/>
      <c r="AS37" s="665"/>
      <c r="AT37" s="665"/>
      <c r="AU37" s="665"/>
      <c r="AV37" s="665"/>
      <c r="AW37" s="665"/>
      <c r="AX37" s="665"/>
      <c r="AY37" s="665"/>
      <c r="AZ37" s="665"/>
      <c r="BA37" s="665"/>
      <c r="BB37" s="665"/>
      <c r="BC37" s="665"/>
      <c r="BD37" s="665"/>
      <c r="BE37" s="665"/>
      <c r="BF37" s="665"/>
      <c r="BG37" s="665"/>
      <c r="BH37" s="665"/>
      <c r="BI37" s="665"/>
      <c r="BJ37" s="665"/>
      <c r="BK37" s="665"/>
      <c r="BL37" s="665"/>
      <c r="BM37" s="665"/>
      <c r="BN37" s="665"/>
      <c r="BO37" s="665"/>
      <c r="BP37" s="665"/>
      <c r="BQ37" s="665"/>
      <c r="BR37" s="665"/>
      <c r="BS37" s="665"/>
      <c r="BT37" s="665"/>
      <c r="BU37" s="665"/>
      <c r="BV37" s="665"/>
      <c r="BW37" s="665"/>
      <c r="BX37" s="665"/>
      <c r="BY37" s="665"/>
      <c r="BZ37" s="665"/>
      <c r="CA37" s="665"/>
      <c r="CB37" s="665"/>
      <c r="CC37" s="665"/>
      <c r="CD37" s="665"/>
      <c r="CE37" s="665"/>
      <c r="CF37" s="665"/>
      <c r="CG37" s="665"/>
      <c r="CH37" s="665"/>
      <c r="CI37" s="665"/>
      <c r="CJ37" s="665"/>
      <c r="CK37" s="665"/>
      <c r="CL37" s="665"/>
      <c r="CM37" s="665"/>
      <c r="CN37" s="665"/>
      <c r="CO37" s="665"/>
      <c r="CP37" s="665"/>
      <c r="CQ37" s="665"/>
      <c r="CR37" s="673">
        <f>+M37+AE37</f>
        <v>8400</v>
      </c>
      <c r="CS37" s="678"/>
      <c r="CT37" s="678"/>
      <c r="CU37" s="678"/>
      <c r="CV37" s="678"/>
      <c r="CW37" s="673">
        <f t="shared" si="0"/>
        <v>0</v>
      </c>
      <c r="CX37" s="678"/>
      <c r="CY37" s="678"/>
      <c r="CZ37" s="678"/>
      <c r="DA37" s="678">
        <v>8400</v>
      </c>
      <c r="DB37" s="673">
        <f t="shared" si="1"/>
        <v>8400</v>
      </c>
      <c r="DC37" s="678"/>
      <c r="DD37" s="678"/>
      <c r="DE37" s="678"/>
      <c r="DF37" s="678"/>
      <c r="DG37" s="673">
        <f t="shared" si="2"/>
        <v>0</v>
      </c>
      <c r="DH37" s="682">
        <f t="shared" si="3"/>
        <v>8400</v>
      </c>
      <c r="DI37" s="683" t="str">
        <f t="shared" si="4"/>
        <v>SI</v>
      </c>
      <c r="DJ37" s="682">
        <f t="shared" si="5"/>
        <v>0</v>
      </c>
    </row>
    <row r="38" s="633" customFormat="1" ht="76.5" spans="1:114">
      <c r="A38" s="646" t="s">
        <v>1706</v>
      </c>
      <c r="B38" s="646" t="s">
        <v>1707</v>
      </c>
      <c r="C38" s="646" t="s">
        <v>1707</v>
      </c>
      <c r="D38" s="647" t="s">
        <v>1728</v>
      </c>
      <c r="E38" s="653" t="s">
        <v>1743</v>
      </c>
      <c r="F38" s="646"/>
      <c r="G38" s="654"/>
      <c r="H38" s="652">
        <v>171</v>
      </c>
      <c r="I38" s="654" t="s">
        <v>897</v>
      </c>
      <c r="J38" s="652">
        <v>11</v>
      </c>
      <c r="K38" s="665"/>
      <c r="L38" s="666" t="s">
        <v>1730</v>
      </c>
      <c r="M38" s="667">
        <v>0</v>
      </c>
      <c r="N38" s="665"/>
      <c r="O38" s="665"/>
      <c r="P38" s="665"/>
      <c r="Q38" s="665"/>
      <c r="R38" s="665"/>
      <c r="S38" s="665"/>
      <c r="T38" s="665"/>
      <c r="U38" s="665"/>
      <c r="V38" s="665"/>
      <c r="W38" s="665"/>
      <c r="X38" s="665"/>
      <c r="Y38" s="665"/>
      <c r="Z38" s="665"/>
      <c r="AA38" s="665"/>
      <c r="AB38" s="665"/>
      <c r="AC38" s="665"/>
      <c r="AD38" s="665"/>
      <c r="AE38" s="665"/>
      <c r="AF38" s="665"/>
      <c r="AG38" s="665"/>
      <c r="AH38" s="665"/>
      <c r="AI38" s="665"/>
      <c r="AJ38" s="665"/>
      <c r="AK38" s="665"/>
      <c r="AL38" s="665"/>
      <c r="AM38" s="665"/>
      <c r="AN38" s="665"/>
      <c r="AO38" s="665"/>
      <c r="AP38" s="665"/>
      <c r="AQ38" s="665"/>
      <c r="AR38" s="665"/>
      <c r="AS38" s="665"/>
      <c r="AT38" s="665"/>
      <c r="AU38" s="665"/>
      <c r="AV38" s="665"/>
      <c r="AW38" s="665"/>
      <c r="AX38" s="665"/>
      <c r="AY38" s="665"/>
      <c r="AZ38" s="665"/>
      <c r="BA38" s="665"/>
      <c r="BB38" s="665"/>
      <c r="BC38" s="665"/>
      <c r="BD38" s="665"/>
      <c r="BE38" s="665"/>
      <c r="BF38" s="665"/>
      <c r="BG38" s="665"/>
      <c r="BH38" s="665"/>
      <c r="BI38" s="665"/>
      <c r="BJ38" s="665"/>
      <c r="BK38" s="665"/>
      <c r="BL38" s="665"/>
      <c r="BM38" s="665"/>
      <c r="BN38" s="665"/>
      <c r="BO38" s="665"/>
      <c r="BP38" s="665"/>
      <c r="BQ38" s="665">
        <v>8000</v>
      </c>
      <c r="BR38" s="665"/>
      <c r="BS38" s="665">
        <v>2000</v>
      </c>
      <c r="BT38" s="665"/>
      <c r="BU38" s="665"/>
      <c r="BV38" s="665"/>
      <c r="BW38" s="665"/>
      <c r="BX38" s="665"/>
      <c r="BY38" s="665"/>
      <c r="BZ38" s="665"/>
      <c r="CA38" s="665"/>
      <c r="CB38" s="665"/>
      <c r="CC38" s="665"/>
      <c r="CD38" s="665"/>
      <c r="CE38" s="665"/>
      <c r="CF38" s="665"/>
      <c r="CG38" s="665"/>
      <c r="CH38" s="665"/>
      <c r="CI38" s="665"/>
      <c r="CJ38" s="665"/>
      <c r="CK38" s="665"/>
      <c r="CL38" s="665"/>
      <c r="CM38" s="665"/>
      <c r="CN38" s="665"/>
      <c r="CO38" s="665"/>
      <c r="CP38" s="665"/>
      <c r="CQ38" s="665"/>
      <c r="CR38" s="673">
        <f>+M38+BQ38+BS38</f>
        <v>10000</v>
      </c>
      <c r="CS38" s="679"/>
      <c r="CT38" s="678"/>
      <c r="CU38" s="678"/>
      <c r="CV38" s="678"/>
      <c r="CW38" s="673">
        <f t="shared" si="0"/>
        <v>0</v>
      </c>
      <c r="CX38" s="678"/>
      <c r="CY38" s="678"/>
      <c r="CZ38" s="678"/>
      <c r="DA38" s="678"/>
      <c r="DB38" s="673">
        <f t="shared" si="1"/>
        <v>0</v>
      </c>
      <c r="DC38" s="678"/>
      <c r="DD38" s="678"/>
      <c r="DE38" s="678">
        <v>10000</v>
      </c>
      <c r="DF38" s="678"/>
      <c r="DG38" s="673">
        <f t="shared" si="2"/>
        <v>10000</v>
      </c>
      <c r="DH38" s="682">
        <f t="shared" ref="DH38" si="25">+CW38+DB38+DG38</f>
        <v>10000</v>
      </c>
      <c r="DI38" s="683" t="str">
        <f t="shared" ref="DI38" si="26">IF(CR38=DH38,"SI","NO")</f>
        <v>SI</v>
      </c>
      <c r="DJ38" s="682">
        <f t="shared" ref="DJ38" si="27">CR38-DH38</f>
        <v>0</v>
      </c>
    </row>
    <row r="39" s="633" customFormat="1" ht="76.5" spans="1:114">
      <c r="A39" s="646" t="s">
        <v>1706</v>
      </c>
      <c r="B39" s="646" t="s">
        <v>1707</v>
      </c>
      <c r="C39" s="646" t="s">
        <v>1707</v>
      </c>
      <c r="D39" s="647" t="s">
        <v>1728</v>
      </c>
      <c r="E39" s="653" t="s">
        <v>1743</v>
      </c>
      <c r="F39" s="646"/>
      <c r="G39" s="654"/>
      <c r="H39" s="652">
        <v>174</v>
      </c>
      <c r="I39" s="654" t="s">
        <v>897</v>
      </c>
      <c r="J39" s="652">
        <v>11</v>
      </c>
      <c r="K39" s="665"/>
      <c r="L39" s="666" t="s">
        <v>1730</v>
      </c>
      <c r="M39" s="667">
        <v>3000</v>
      </c>
      <c r="N39" s="665"/>
      <c r="O39" s="665"/>
      <c r="P39" s="665"/>
      <c r="Q39" s="665"/>
      <c r="R39" s="665"/>
      <c r="S39" s="665"/>
      <c r="T39" s="665"/>
      <c r="U39" s="665"/>
      <c r="V39" s="665"/>
      <c r="W39" s="665"/>
      <c r="X39" s="665"/>
      <c r="Y39" s="665"/>
      <c r="Z39" s="665"/>
      <c r="AA39" s="665"/>
      <c r="AB39" s="665"/>
      <c r="AC39" s="665"/>
      <c r="AD39" s="665"/>
      <c r="AE39" s="665">
        <v>2000</v>
      </c>
      <c r="AF39" s="665"/>
      <c r="AG39" s="665"/>
      <c r="AH39" s="665"/>
      <c r="AI39" s="665"/>
      <c r="AJ39" s="665"/>
      <c r="AK39" s="665"/>
      <c r="AL39" s="665"/>
      <c r="AM39" s="665"/>
      <c r="AN39" s="665"/>
      <c r="AO39" s="665"/>
      <c r="AP39" s="665"/>
      <c r="AQ39" s="665"/>
      <c r="AR39" s="665"/>
      <c r="AS39" s="665"/>
      <c r="AT39" s="665"/>
      <c r="AU39" s="665"/>
      <c r="AV39" s="665"/>
      <c r="AW39" s="665"/>
      <c r="AX39" s="665"/>
      <c r="AY39" s="665"/>
      <c r="AZ39" s="665"/>
      <c r="BA39" s="665"/>
      <c r="BB39" s="665"/>
      <c r="BC39" s="665"/>
      <c r="BD39" s="665"/>
      <c r="BE39" s="665"/>
      <c r="BF39" s="665"/>
      <c r="BG39" s="665"/>
      <c r="BH39" s="665"/>
      <c r="BI39" s="665"/>
      <c r="BJ39" s="665"/>
      <c r="BK39" s="665"/>
      <c r="BL39" s="665"/>
      <c r="BM39" s="665"/>
      <c r="BN39" s="665"/>
      <c r="BO39" s="665"/>
      <c r="BP39" s="665"/>
      <c r="BQ39" s="665"/>
      <c r="BR39" s="665"/>
      <c r="BS39" s="665"/>
      <c r="BT39" s="665"/>
      <c r="BU39" s="665"/>
      <c r="BV39" s="665"/>
      <c r="BW39" s="665"/>
      <c r="BX39" s="665"/>
      <c r="BY39" s="665"/>
      <c r="BZ39" s="665"/>
      <c r="CA39" s="665"/>
      <c r="CB39" s="665"/>
      <c r="CC39" s="665"/>
      <c r="CD39" s="665">
        <v>-5000</v>
      </c>
      <c r="CE39" s="665"/>
      <c r="CF39" s="665"/>
      <c r="CG39" s="665"/>
      <c r="CH39" s="665"/>
      <c r="CI39" s="665"/>
      <c r="CJ39" s="665"/>
      <c r="CK39" s="665"/>
      <c r="CL39" s="665"/>
      <c r="CM39" s="665"/>
      <c r="CN39" s="665"/>
      <c r="CO39" s="665"/>
      <c r="CP39" s="665"/>
      <c r="CQ39" s="665"/>
      <c r="CR39" s="673">
        <f>+M39+AE39+CD39</f>
        <v>0</v>
      </c>
      <c r="CS39" s="678"/>
      <c r="CT39" s="678"/>
      <c r="CU39" s="678">
        <v>0</v>
      </c>
      <c r="CV39" s="678"/>
      <c r="CW39" s="673">
        <f t="shared" si="0"/>
        <v>0</v>
      </c>
      <c r="CX39" s="678"/>
      <c r="CY39" s="678">
        <v>0</v>
      </c>
      <c r="CZ39" s="678"/>
      <c r="DA39" s="678"/>
      <c r="DB39" s="673">
        <f t="shared" si="1"/>
        <v>0</v>
      </c>
      <c r="DC39" s="678"/>
      <c r="DD39" s="678"/>
      <c r="DE39" s="678"/>
      <c r="DF39" s="678"/>
      <c r="DG39" s="673">
        <f t="shared" si="2"/>
        <v>0</v>
      </c>
      <c r="DH39" s="682">
        <f t="shared" si="3"/>
        <v>0</v>
      </c>
      <c r="DI39" s="683" t="str">
        <f t="shared" si="4"/>
        <v>SI</v>
      </c>
      <c r="DJ39" s="682">
        <f t="shared" si="5"/>
        <v>0</v>
      </c>
    </row>
    <row r="40" s="271" customFormat="1" ht="60.75" spans="1:114">
      <c r="A40" s="655" t="s">
        <v>1706</v>
      </c>
      <c r="B40" s="655" t="s">
        <v>1707</v>
      </c>
      <c r="C40" s="655" t="s">
        <v>1707</v>
      </c>
      <c r="D40" s="231" t="s">
        <v>1728</v>
      </c>
      <c r="E40" s="656" t="s">
        <v>1744</v>
      </c>
      <c r="F40" s="657">
        <v>1</v>
      </c>
      <c r="G40" s="658" t="s">
        <v>1745</v>
      </c>
      <c r="H40" s="659">
        <v>186</v>
      </c>
      <c r="I40" s="670">
        <v>76467</v>
      </c>
      <c r="J40" s="652">
        <v>11</v>
      </c>
      <c r="K40" s="671">
        <v>1185</v>
      </c>
      <c r="L40" s="672" t="s">
        <v>1730</v>
      </c>
      <c r="M40" s="667">
        <v>0</v>
      </c>
      <c r="N40" s="665"/>
      <c r="O40" s="665"/>
      <c r="P40" s="665"/>
      <c r="Q40" s="665"/>
      <c r="R40" s="665"/>
      <c r="S40" s="665"/>
      <c r="T40" s="665"/>
      <c r="U40" s="665"/>
      <c r="V40" s="665"/>
      <c r="W40" s="665"/>
      <c r="X40" s="665"/>
      <c r="Y40" s="665"/>
      <c r="Z40" s="665"/>
      <c r="AA40" s="665"/>
      <c r="AB40" s="665"/>
      <c r="AC40" s="665"/>
      <c r="AD40" s="665"/>
      <c r="AE40" s="665"/>
      <c r="AF40" s="665"/>
      <c r="AG40" s="665">
        <v>1185</v>
      </c>
      <c r="AH40" s="665"/>
      <c r="AI40" s="665"/>
      <c r="AJ40" s="665"/>
      <c r="AK40" s="665"/>
      <c r="AL40" s="665"/>
      <c r="AM40" s="665"/>
      <c r="AN40" s="665"/>
      <c r="AO40" s="665"/>
      <c r="AP40" s="665"/>
      <c r="AQ40" s="665"/>
      <c r="AR40" s="665"/>
      <c r="AS40" s="665"/>
      <c r="AT40" s="665"/>
      <c r="AU40" s="665"/>
      <c r="AV40" s="665"/>
      <c r="AW40" s="665"/>
      <c r="AX40" s="665"/>
      <c r="AY40" s="665"/>
      <c r="AZ40" s="665"/>
      <c r="BA40" s="665"/>
      <c r="BB40" s="665"/>
      <c r="BC40" s="665"/>
      <c r="BD40" s="665"/>
      <c r="BE40" s="665"/>
      <c r="BF40" s="665"/>
      <c r="BG40" s="665"/>
      <c r="BH40" s="665"/>
      <c r="BI40" s="665"/>
      <c r="BJ40" s="665"/>
      <c r="BK40" s="665"/>
      <c r="BL40" s="665"/>
      <c r="BM40" s="665"/>
      <c r="BN40" s="665"/>
      <c r="BO40" s="665"/>
      <c r="BP40" s="665"/>
      <c r="BQ40" s="665"/>
      <c r="BR40" s="665"/>
      <c r="BS40" s="665"/>
      <c r="BT40" s="665"/>
      <c r="BU40" s="665"/>
      <c r="BV40" s="665"/>
      <c r="BW40" s="665"/>
      <c r="BX40" s="665"/>
      <c r="BY40" s="665"/>
      <c r="BZ40" s="665"/>
      <c r="CA40" s="665"/>
      <c r="CB40" s="665"/>
      <c r="CC40" s="665"/>
      <c r="CD40" s="665"/>
      <c r="CE40" s="665"/>
      <c r="CF40" s="665"/>
      <c r="CG40" s="665"/>
      <c r="CH40" s="665"/>
      <c r="CI40" s="665"/>
      <c r="CJ40" s="665"/>
      <c r="CK40" s="665"/>
      <c r="CL40" s="665"/>
      <c r="CM40" s="665"/>
      <c r="CN40" s="665"/>
      <c r="CO40" s="665"/>
      <c r="CP40" s="665"/>
      <c r="CQ40" s="665"/>
      <c r="CR40" s="673">
        <f>+M40+AG40</f>
        <v>1185</v>
      </c>
      <c r="CS40" s="680"/>
      <c r="CT40" s="680"/>
      <c r="CU40" s="680"/>
      <c r="CV40" s="680">
        <v>1185</v>
      </c>
      <c r="CW40" s="673">
        <f t="shared" si="0"/>
        <v>1185</v>
      </c>
      <c r="CX40" s="680"/>
      <c r="CY40" s="680"/>
      <c r="CZ40" s="680"/>
      <c r="DA40" s="680"/>
      <c r="DB40" s="673">
        <f t="shared" si="1"/>
        <v>0</v>
      </c>
      <c r="DC40" s="680"/>
      <c r="DD40" s="680"/>
      <c r="DE40" s="680"/>
      <c r="DF40" s="680"/>
      <c r="DG40" s="673">
        <f t="shared" si="2"/>
        <v>0</v>
      </c>
      <c r="DH40" s="682">
        <f t="shared" si="3"/>
        <v>1185</v>
      </c>
      <c r="DI40" s="683" t="str">
        <f t="shared" si="4"/>
        <v>SI</v>
      </c>
      <c r="DJ40" s="682">
        <f t="shared" si="5"/>
        <v>0</v>
      </c>
    </row>
    <row r="41" s="633" customFormat="1" ht="51" spans="1:114">
      <c r="A41" s="646" t="s">
        <v>1706</v>
      </c>
      <c r="B41" s="646" t="s">
        <v>1707</v>
      </c>
      <c r="C41" s="646" t="s">
        <v>1707</v>
      </c>
      <c r="D41" s="647" t="s">
        <v>1728</v>
      </c>
      <c r="E41" s="653" t="s">
        <v>1746</v>
      </c>
      <c r="F41" s="646"/>
      <c r="G41" s="654"/>
      <c r="H41" s="652">
        <v>191</v>
      </c>
      <c r="I41" s="654" t="s">
        <v>897</v>
      </c>
      <c r="J41" s="652">
        <v>11</v>
      </c>
      <c r="K41" s="665"/>
      <c r="L41" s="666" t="s">
        <v>1730</v>
      </c>
      <c r="M41" s="667">
        <v>65000</v>
      </c>
      <c r="N41" s="665"/>
      <c r="O41" s="665"/>
      <c r="P41" s="665"/>
      <c r="Q41" s="665"/>
      <c r="R41" s="665"/>
      <c r="S41" s="665"/>
      <c r="T41" s="665"/>
      <c r="U41" s="665"/>
      <c r="V41" s="665"/>
      <c r="W41" s="665"/>
      <c r="X41" s="665"/>
      <c r="Y41" s="665"/>
      <c r="Z41" s="665"/>
      <c r="AA41" s="665"/>
      <c r="AB41" s="665"/>
      <c r="AC41" s="665"/>
      <c r="AD41" s="665">
        <v>-65000</v>
      </c>
      <c r="AE41" s="665"/>
      <c r="AF41" s="665"/>
      <c r="AG41" s="665"/>
      <c r="AH41" s="665"/>
      <c r="AI41" s="665"/>
      <c r="AJ41" s="665"/>
      <c r="AK41" s="665"/>
      <c r="AL41" s="665"/>
      <c r="AM41" s="665"/>
      <c r="AN41" s="665"/>
      <c r="AO41" s="665"/>
      <c r="AP41" s="665"/>
      <c r="AQ41" s="665"/>
      <c r="AR41" s="665"/>
      <c r="AS41" s="665"/>
      <c r="AT41" s="665"/>
      <c r="AU41" s="665"/>
      <c r="AV41" s="665"/>
      <c r="AW41" s="665"/>
      <c r="AX41" s="665"/>
      <c r="AY41" s="665"/>
      <c r="AZ41" s="665"/>
      <c r="BA41" s="665"/>
      <c r="BB41" s="665"/>
      <c r="BC41" s="665"/>
      <c r="BD41" s="665"/>
      <c r="BE41" s="665"/>
      <c r="BF41" s="665"/>
      <c r="BG41" s="665"/>
      <c r="BH41" s="665"/>
      <c r="BI41" s="665"/>
      <c r="BJ41" s="665"/>
      <c r="BK41" s="665"/>
      <c r="BL41" s="665"/>
      <c r="BM41" s="665"/>
      <c r="BN41" s="665"/>
      <c r="BO41" s="665"/>
      <c r="BP41" s="665"/>
      <c r="BQ41" s="665"/>
      <c r="BR41" s="665"/>
      <c r="BS41" s="665"/>
      <c r="BT41" s="665"/>
      <c r="BU41" s="665"/>
      <c r="BV41" s="665"/>
      <c r="BW41" s="665"/>
      <c r="BX41" s="665"/>
      <c r="BY41" s="665"/>
      <c r="BZ41" s="665"/>
      <c r="CA41" s="665"/>
      <c r="CB41" s="665"/>
      <c r="CC41" s="665"/>
      <c r="CD41" s="665"/>
      <c r="CE41" s="665"/>
      <c r="CF41" s="665"/>
      <c r="CG41" s="665"/>
      <c r="CH41" s="665"/>
      <c r="CI41" s="665"/>
      <c r="CJ41" s="665"/>
      <c r="CK41" s="665"/>
      <c r="CL41" s="665"/>
      <c r="CM41" s="665"/>
      <c r="CN41" s="665"/>
      <c r="CO41" s="665"/>
      <c r="CP41" s="665"/>
      <c r="CQ41" s="665"/>
      <c r="CR41" s="673">
        <f>+M41+AD41</f>
        <v>0</v>
      </c>
      <c r="CS41" s="678"/>
      <c r="CT41" s="678"/>
      <c r="CU41" s="678"/>
      <c r="CV41" s="678"/>
      <c r="CW41" s="673">
        <f t="shared" si="0"/>
        <v>0</v>
      </c>
      <c r="CX41" s="678"/>
      <c r="CY41" s="678"/>
      <c r="CZ41" s="678"/>
      <c r="DA41" s="678"/>
      <c r="DB41" s="673">
        <f t="shared" si="1"/>
        <v>0</v>
      </c>
      <c r="DC41" s="678"/>
      <c r="DD41" s="678"/>
      <c r="DE41" s="678"/>
      <c r="DF41" s="678">
        <v>0</v>
      </c>
      <c r="DG41" s="673">
        <f t="shared" si="2"/>
        <v>0</v>
      </c>
      <c r="DH41" s="682">
        <f t="shared" si="3"/>
        <v>0</v>
      </c>
      <c r="DI41" s="683" t="str">
        <f t="shared" si="4"/>
        <v>SI</v>
      </c>
      <c r="DJ41" s="682">
        <f t="shared" si="5"/>
        <v>0</v>
      </c>
    </row>
    <row r="42" s="633" customFormat="1" ht="51" spans="1:114">
      <c r="A42" s="646" t="s">
        <v>1706</v>
      </c>
      <c r="B42" s="646" t="s">
        <v>1707</v>
      </c>
      <c r="C42" s="646" t="s">
        <v>1707</v>
      </c>
      <c r="D42" s="647" t="s">
        <v>1728</v>
      </c>
      <c r="E42" s="653" t="s">
        <v>1747</v>
      </c>
      <c r="F42" s="646"/>
      <c r="G42" s="654"/>
      <c r="H42" s="652">
        <v>195</v>
      </c>
      <c r="I42" s="654" t="s">
        <v>897</v>
      </c>
      <c r="J42" s="652">
        <v>11</v>
      </c>
      <c r="K42" s="665"/>
      <c r="L42" s="666" t="s">
        <v>1730</v>
      </c>
      <c r="M42" s="667">
        <v>2000</v>
      </c>
      <c r="N42" s="665"/>
      <c r="O42" s="665"/>
      <c r="P42" s="665"/>
      <c r="Q42" s="665"/>
      <c r="R42" s="665"/>
      <c r="S42" s="665"/>
      <c r="T42" s="665"/>
      <c r="U42" s="665"/>
      <c r="V42" s="665"/>
      <c r="W42" s="665"/>
      <c r="X42" s="665"/>
      <c r="Y42" s="665"/>
      <c r="Z42" s="665"/>
      <c r="AA42" s="665"/>
      <c r="AB42" s="665"/>
      <c r="AC42" s="665"/>
      <c r="AD42" s="665"/>
      <c r="AE42" s="665">
        <v>2200</v>
      </c>
      <c r="AF42" s="665"/>
      <c r="AG42" s="665"/>
      <c r="AH42" s="665"/>
      <c r="AI42" s="665"/>
      <c r="AJ42" s="665"/>
      <c r="AK42" s="665"/>
      <c r="AL42" s="665"/>
      <c r="AM42" s="665"/>
      <c r="AN42" s="665"/>
      <c r="AO42" s="665"/>
      <c r="AP42" s="665"/>
      <c r="AQ42" s="665"/>
      <c r="AR42" s="665"/>
      <c r="AS42" s="665"/>
      <c r="AT42" s="665"/>
      <c r="AU42" s="665"/>
      <c r="AV42" s="665"/>
      <c r="AW42" s="665"/>
      <c r="AX42" s="665"/>
      <c r="AY42" s="665"/>
      <c r="AZ42" s="665"/>
      <c r="BA42" s="665"/>
      <c r="BB42" s="665"/>
      <c r="BC42" s="665"/>
      <c r="BD42" s="665"/>
      <c r="BE42" s="665"/>
      <c r="BF42" s="665"/>
      <c r="BG42" s="665"/>
      <c r="BH42" s="665"/>
      <c r="BI42" s="665"/>
      <c r="BJ42" s="665"/>
      <c r="BK42" s="665"/>
      <c r="BL42" s="665"/>
      <c r="BM42" s="665"/>
      <c r="BN42" s="665"/>
      <c r="BO42" s="665"/>
      <c r="BP42" s="665"/>
      <c r="BQ42" s="665"/>
      <c r="BR42" s="665"/>
      <c r="BS42" s="665"/>
      <c r="BT42" s="665"/>
      <c r="BU42" s="665"/>
      <c r="BV42" s="665"/>
      <c r="BW42" s="665"/>
      <c r="BX42" s="665"/>
      <c r="BY42" s="665"/>
      <c r="BZ42" s="665"/>
      <c r="CA42" s="665"/>
      <c r="CB42" s="665"/>
      <c r="CC42" s="665"/>
      <c r="CD42" s="665"/>
      <c r="CE42" s="665"/>
      <c r="CF42" s="665"/>
      <c r="CG42" s="665"/>
      <c r="CH42" s="665"/>
      <c r="CI42" s="665"/>
      <c r="CJ42" s="665"/>
      <c r="CK42" s="665"/>
      <c r="CL42" s="665"/>
      <c r="CM42" s="665"/>
      <c r="CN42" s="665"/>
      <c r="CO42" s="665"/>
      <c r="CP42" s="665"/>
      <c r="CQ42" s="665"/>
      <c r="CR42" s="673">
        <f>+M42+AE42</f>
        <v>4200</v>
      </c>
      <c r="CS42" s="678"/>
      <c r="CT42" s="678"/>
      <c r="CU42" s="678"/>
      <c r="CV42" s="678">
        <v>2200</v>
      </c>
      <c r="CW42" s="673">
        <f t="shared" si="0"/>
        <v>2200</v>
      </c>
      <c r="CX42" s="678"/>
      <c r="CY42" s="678"/>
      <c r="CZ42" s="678"/>
      <c r="DA42" s="678"/>
      <c r="DB42" s="673">
        <f t="shared" si="1"/>
        <v>0</v>
      </c>
      <c r="DC42" s="678"/>
      <c r="DD42" s="678">
        <v>2000</v>
      </c>
      <c r="DE42" s="678"/>
      <c r="DF42" s="678"/>
      <c r="DG42" s="673">
        <f t="shared" si="2"/>
        <v>2000</v>
      </c>
      <c r="DH42" s="682">
        <f t="shared" si="3"/>
        <v>4200</v>
      </c>
      <c r="DI42" s="683" t="str">
        <f t="shared" si="4"/>
        <v>SI</v>
      </c>
      <c r="DJ42" s="682">
        <f t="shared" si="5"/>
        <v>0</v>
      </c>
    </row>
    <row r="43" s="633" customFormat="1" ht="51" spans="1:114">
      <c r="A43" s="646" t="s">
        <v>1706</v>
      </c>
      <c r="B43" s="646" t="s">
        <v>1707</v>
      </c>
      <c r="C43" s="646" t="s">
        <v>1707</v>
      </c>
      <c r="D43" s="647" t="s">
        <v>1728</v>
      </c>
      <c r="E43" s="653" t="s">
        <v>1748</v>
      </c>
      <c r="F43" s="646"/>
      <c r="G43" s="654"/>
      <c r="H43" s="652">
        <v>196</v>
      </c>
      <c r="I43" s="654" t="s">
        <v>897</v>
      </c>
      <c r="J43" s="652">
        <v>11</v>
      </c>
      <c r="K43" s="665"/>
      <c r="L43" s="666" t="s">
        <v>1730</v>
      </c>
      <c r="M43" s="667">
        <v>5000</v>
      </c>
      <c r="N43" s="665"/>
      <c r="O43" s="665"/>
      <c r="P43" s="665"/>
      <c r="Q43" s="665"/>
      <c r="R43" s="665"/>
      <c r="S43" s="665"/>
      <c r="T43" s="665"/>
      <c r="U43" s="665"/>
      <c r="V43" s="665"/>
      <c r="W43" s="665"/>
      <c r="X43" s="665"/>
      <c r="Y43" s="665"/>
      <c r="Z43" s="665"/>
      <c r="AA43" s="665"/>
      <c r="AB43" s="665"/>
      <c r="AC43" s="665"/>
      <c r="AD43" s="665"/>
      <c r="AE43" s="665"/>
      <c r="AF43" s="665"/>
      <c r="AG43" s="665"/>
      <c r="AH43" s="665"/>
      <c r="AI43" s="665"/>
      <c r="AJ43" s="665"/>
      <c r="AK43" s="665"/>
      <c r="AL43" s="665"/>
      <c r="AM43" s="665"/>
      <c r="AN43" s="665"/>
      <c r="AO43" s="665"/>
      <c r="AP43" s="665"/>
      <c r="AQ43" s="665"/>
      <c r="AR43" s="665"/>
      <c r="AS43" s="665"/>
      <c r="AT43" s="665"/>
      <c r="AU43" s="665"/>
      <c r="AV43" s="665"/>
      <c r="AW43" s="665"/>
      <c r="AX43" s="665"/>
      <c r="AY43" s="665"/>
      <c r="AZ43" s="665"/>
      <c r="BA43" s="665"/>
      <c r="BB43" s="665"/>
      <c r="BC43" s="665"/>
      <c r="BD43" s="665"/>
      <c r="BE43" s="665"/>
      <c r="BF43" s="665"/>
      <c r="BG43" s="665"/>
      <c r="BH43" s="665"/>
      <c r="BI43" s="665"/>
      <c r="BJ43" s="665"/>
      <c r="BK43" s="665"/>
      <c r="BL43" s="665"/>
      <c r="BM43" s="665"/>
      <c r="BN43" s="665"/>
      <c r="BO43" s="665"/>
      <c r="BP43" s="665"/>
      <c r="BQ43" s="665"/>
      <c r="BR43" s="665"/>
      <c r="BS43" s="665"/>
      <c r="BT43" s="665"/>
      <c r="BU43" s="665"/>
      <c r="BV43" s="665"/>
      <c r="BW43" s="665"/>
      <c r="BX43" s="665"/>
      <c r="BY43" s="665"/>
      <c r="BZ43" s="665"/>
      <c r="CA43" s="665"/>
      <c r="CB43" s="665"/>
      <c r="CC43" s="665"/>
      <c r="CD43" s="665"/>
      <c r="CE43" s="665"/>
      <c r="CF43" s="665"/>
      <c r="CG43" s="665"/>
      <c r="CH43" s="665"/>
      <c r="CI43" s="665"/>
      <c r="CJ43" s="665"/>
      <c r="CK43" s="665"/>
      <c r="CL43" s="665"/>
      <c r="CM43" s="665"/>
      <c r="CN43" s="665"/>
      <c r="CO43" s="665"/>
      <c r="CP43" s="665"/>
      <c r="CQ43" s="665"/>
      <c r="CR43" s="673">
        <f>+M43</f>
        <v>5000</v>
      </c>
      <c r="CS43" s="678"/>
      <c r="CT43" s="678"/>
      <c r="CU43" s="678"/>
      <c r="CV43" s="678">
        <v>1000</v>
      </c>
      <c r="CW43" s="673">
        <f t="shared" si="0"/>
        <v>1000</v>
      </c>
      <c r="CX43" s="678"/>
      <c r="CY43" s="678">
        <v>1000</v>
      </c>
      <c r="CZ43" s="678"/>
      <c r="DA43" s="678"/>
      <c r="DB43" s="673">
        <f t="shared" si="1"/>
        <v>1000</v>
      </c>
      <c r="DC43" s="678"/>
      <c r="DD43" s="678">
        <v>2000</v>
      </c>
      <c r="DE43" s="678"/>
      <c r="DF43" s="678">
        <v>1000</v>
      </c>
      <c r="DG43" s="673">
        <f t="shared" si="2"/>
        <v>3000</v>
      </c>
      <c r="DH43" s="682">
        <f t="shared" si="3"/>
        <v>5000</v>
      </c>
      <c r="DI43" s="683" t="str">
        <f t="shared" si="4"/>
        <v>SI</v>
      </c>
      <c r="DJ43" s="682">
        <f t="shared" si="5"/>
        <v>0</v>
      </c>
    </row>
    <row r="44" s="633" customFormat="1" ht="51" spans="1:114">
      <c r="A44" s="646" t="s">
        <v>1706</v>
      </c>
      <c r="B44" s="646" t="s">
        <v>1707</v>
      </c>
      <c r="C44" s="646" t="s">
        <v>1707</v>
      </c>
      <c r="D44" s="647" t="s">
        <v>1728</v>
      </c>
      <c r="E44" s="651" t="s">
        <v>1749</v>
      </c>
      <c r="F44" s="646"/>
      <c r="G44" s="646"/>
      <c r="H44" s="652">
        <v>199</v>
      </c>
      <c r="I44" s="654" t="s">
        <v>897</v>
      </c>
      <c r="J44" s="652">
        <v>11</v>
      </c>
      <c r="K44" s="665"/>
      <c r="L44" s="666" t="s">
        <v>1730</v>
      </c>
      <c r="M44" s="667">
        <v>10000</v>
      </c>
      <c r="N44" s="665"/>
      <c r="O44" s="665"/>
      <c r="P44" s="665"/>
      <c r="Q44" s="665"/>
      <c r="R44" s="665"/>
      <c r="S44" s="665"/>
      <c r="T44" s="665"/>
      <c r="U44" s="665"/>
      <c r="V44" s="665"/>
      <c r="W44" s="665"/>
      <c r="X44" s="665"/>
      <c r="Y44" s="665"/>
      <c r="Z44" s="665"/>
      <c r="AA44" s="665"/>
      <c r="AB44" s="665"/>
      <c r="AC44" s="665"/>
      <c r="AD44" s="665"/>
      <c r="AE44" s="665">
        <v>27800</v>
      </c>
      <c r="AF44" s="665"/>
      <c r="AG44" s="665"/>
      <c r="AH44" s="665"/>
      <c r="AI44" s="665"/>
      <c r="AJ44" s="665"/>
      <c r="AK44" s="665"/>
      <c r="AL44" s="665"/>
      <c r="AM44" s="665"/>
      <c r="AN44" s="665"/>
      <c r="AO44" s="665"/>
      <c r="AP44" s="665"/>
      <c r="AQ44" s="665"/>
      <c r="AR44" s="665"/>
      <c r="AS44" s="665"/>
      <c r="AT44" s="665"/>
      <c r="AU44" s="665"/>
      <c r="AV44" s="665"/>
      <c r="AW44" s="665"/>
      <c r="AX44" s="665"/>
      <c r="AY44" s="665"/>
      <c r="AZ44" s="665">
        <v>-5400</v>
      </c>
      <c r="BA44" s="665"/>
      <c r="BB44" s="665"/>
      <c r="BC44" s="665"/>
      <c r="BD44" s="665"/>
      <c r="BE44" s="665"/>
      <c r="BF44" s="665"/>
      <c r="BG44" s="665"/>
      <c r="BH44" s="665"/>
      <c r="BI44" s="665"/>
      <c r="BJ44" s="665"/>
      <c r="BK44" s="665"/>
      <c r="BL44" s="665"/>
      <c r="BM44" s="665"/>
      <c r="BN44" s="665"/>
      <c r="BO44" s="665"/>
      <c r="BP44" s="665"/>
      <c r="BQ44" s="665">
        <v>10000</v>
      </c>
      <c r="BR44" s="665"/>
      <c r="BS44" s="665"/>
      <c r="BT44" s="665"/>
      <c r="BU44" s="665"/>
      <c r="BV44" s="665"/>
      <c r="BW44" s="665"/>
      <c r="BX44" s="665"/>
      <c r="BY44" s="665"/>
      <c r="BZ44" s="665"/>
      <c r="CA44" s="665"/>
      <c r="CB44" s="665"/>
      <c r="CC44" s="665"/>
      <c r="CD44" s="665"/>
      <c r="CE44" s="665"/>
      <c r="CF44" s="665"/>
      <c r="CG44" s="665"/>
      <c r="CH44" s="665"/>
      <c r="CI44" s="665"/>
      <c r="CJ44" s="665"/>
      <c r="CK44" s="665"/>
      <c r="CL44" s="665"/>
      <c r="CM44" s="665"/>
      <c r="CN44" s="665"/>
      <c r="CO44" s="665"/>
      <c r="CP44" s="665"/>
      <c r="CQ44" s="665"/>
      <c r="CR44" s="673">
        <f>+M44+AE44+AZ44+BQ44</f>
        <v>42400</v>
      </c>
      <c r="CS44" s="678">
        <v>0</v>
      </c>
      <c r="CT44" s="678"/>
      <c r="CU44" s="678">
        <v>0</v>
      </c>
      <c r="CV44" s="678">
        <v>11400</v>
      </c>
      <c r="CW44" s="673">
        <f t="shared" si="0"/>
        <v>11400</v>
      </c>
      <c r="CX44" s="678">
        <v>2900</v>
      </c>
      <c r="CY44" s="678">
        <v>0</v>
      </c>
      <c r="CZ44" s="678">
        <v>0</v>
      </c>
      <c r="DA44" s="678">
        <v>0</v>
      </c>
      <c r="DB44" s="673">
        <f t="shared" si="1"/>
        <v>2900</v>
      </c>
      <c r="DC44" s="678">
        <v>0</v>
      </c>
      <c r="DD44" s="678">
        <v>9980</v>
      </c>
      <c r="DE44" s="678">
        <v>9980</v>
      </c>
      <c r="DF44" s="678">
        <v>8140</v>
      </c>
      <c r="DG44" s="673">
        <f t="shared" si="2"/>
        <v>28100</v>
      </c>
      <c r="DH44" s="682">
        <f t="shared" si="3"/>
        <v>42400</v>
      </c>
      <c r="DI44" s="683" t="str">
        <f t="shared" si="4"/>
        <v>SI</v>
      </c>
      <c r="DJ44" s="682">
        <f t="shared" si="5"/>
        <v>0</v>
      </c>
    </row>
    <row r="45" s="633" customFormat="1" ht="51" spans="1:114">
      <c r="A45" s="646" t="s">
        <v>1706</v>
      </c>
      <c r="B45" s="646" t="s">
        <v>1707</v>
      </c>
      <c r="C45" s="646" t="s">
        <v>1707</v>
      </c>
      <c r="D45" s="647" t="s">
        <v>1728</v>
      </c>
      <c r="E45" s="646" t="s">
        <v>1713</v>
      </c>
      <c r="F45" s="646">
        <v>36</v>
      </c>
      <c r="G45" s="646" t="s">
        <v>1710</v>
      </c>
      <c r="H45" s="652">
        <v>211</v>
      </c>
      <c r="I45" s="654">
        <v>3503</v>
      </c>
      <c r="J45" s="652">
        <v>11</v>
      </c>
      <c r="K45" s="665">
        <f t="shared" ref="K45:K54" si="28">CR45/F45</f>
        <v>2.16666666666667</v>
      </c>
      <c r="L45" s="666" t="s">
        <v>1730</v>
      </c>
      <c r="M45" s="667">
        <v>5600</v>
      </c>
      <c r="N45" s="665"/>
      <c r="O45" s="665"/>
      <c r="P45" s="665"/>
      <c r="Q45" s="665"/>
      <c r="R45" s="665"/>
      <c r="S45" s="665"/>
      <c r="T45" s="665"/>
      <c r="U45" s="665"/>
      <c r="V45" s="665"/>
      <c r="W45" s="665"/>
      <c r="X45" s="665"/>
      <c r="Y45" s="665"/>
      <c r="Z45" s="665"/>
      <c r="AA45" s="665"/>
      <c r="AB45" s="665"/>
      <c r="AC45" s="665"/>
      <c r="AD45" s="665">
        <v>-3440</v>
      </c>
      <c r="AE45" s="665"/>
      <c r="AF45" s="665"/>
      <c r="AG45" s="665"/>
      <c r="AH45" s="665"/>
      <c r="AI45" s="665"/>
      <c r="AJ45" s="665"/>
      <c r="AK45" s="665"/>
      <c r="AL45" s="665"/>
      <c r="AM45" s="665"/>
      <c r="AN45" s="665"/>
      <c r="AO45" s="665"/>
      <c r="AP45" s="665"/>
      <c r="AQ45" s="665"/>
      <c r="AR45" s="665"/>
      <c r="AS45" s="665"/>
      <c r="AT45" s="665"/>
      <c r="AU45" s="665"/>
      <c r="AV45" s="665"/>
      <c r="AW45" s="665"/>
      <c r="AX45" s="665"/>
      <c r="AY45" s="665"/>
      <c r="AZ45" s="665"/>
      <c r="BA45" s="665"/>
      <c r="BB45" s="665"/>
      <c r="BC45" s="665"/>
      <c r="BD45" s="665"/>
      <c r="BE45" s="665"/>
      <c r="BF45" s="665">
        <v>-2082</v>
      </c>
      <c r="BG45" s="665"/>
      <c r="BH45" s="665"/>
      <c r="BI45" s="665"/>
      <c r="BJ45" s="665"/>
      <c r="BK45" s="665"/>
      <c r="BL45" s="665"/>
      <c r="BM45" s="665"/>
      <c r="BN45" s="665"/>
      <c r="BO45" s="665"/>
      <c r="BP45" s="665"/>
      <c r="BQ45" s="665"/>
      <c r="BR45" s="665"/>
      <c r="BS45" s="665"/>
      <c r="BT45" s="665"/>
      <c r="BU45" s="665"/>
      <c r="BV45" s="665"/>
      <c r="BW45" s="665"/>
      <c r="BX45" s="665"/>
      <c r="BY45" s="665"/>
      <c r="BZ45" s="665"/>
      <c r="CA45" s="665"/>
      <c r="CB45" s="665"/>
      <c r="CC45" s="665"/>
      <c r="CD45" s="665"/>
      <c r="CE45" s="665"/>
      <c r="CF45" s="665"/>
      <c r="CG45" s="665"/>
      <c r="CH45" s="665"/>
      <c r="CI45" s="665"/>
      <c r="CJ45" s="665"/>
      <c r="CK45" s="665"/>
      <c r="CL45" s="665"/>
      <c r="CM45" s="665"/>
      <c r="CN45" s="665"/>
      <c r="CO45" s="665"/>
      <c r="CP45" s="665"/>
      <c r="CQ45" s="665"/>
      <c r="CR45" s="673">
        <f>+M45+AD45+BF45</f>
        <v>78</v>
      </c>
      <c r="CS45" s="678"/>
      <c r="CT45" s="678">
        <v>0</v>
      </c>
      <c r="CU45" s="678">
        <v>0</v>
      </c>
      <c r="CV45" s="678">
        <v>0</v>
      </c>
      <c r="CW45" s="673">
        <f t="shared" si="0"/>
        <v>0</v>
      </c>
      <c r="CX45" s="678">
        <v>0</v>
      </c>
      <c r="CY45" s="678">
        <v>0</v>
      </c>
      <c r="CZ45" s="678">
        <v>0</v>
      </c>
      <c r="DA45" s="678">
        <v>0</v>
      </c>
      <c r="DB45" s="673">
        <f t="shared" si="1"/>
        <v>0</v>
      </c>
      <c r="DC45" s="678">
        <v>0</v>
      </c>
      <c r="DD45" s="678">
        <v>0</v>
      </c>
      <c r="DE45" s="678">
        <v>78</v>
      </c>
      <c r="DF45" s="678"/>
      <c r="DG45" s="673">
        <f t="shared" si="2"/>
        <v>78</v>
      </c>
      <c r="DH45" s="682">
        <f t="shared" si="3"/>
        <v>78</v>
      </c>
      <c r="DI45" s="683" t="str">
        <f t="shared" si="4"/>
        <v>SI</v>
      </c>
      <c r="DJ45" s="682">
        <f t="shared" si="5"/>
        <v>0</v>
      </c>
    </row>
    <row r="46" s="633" customFormat="1" ht="51" spans="1:114">
      <c r="A46" s="646" t="s">
        <v>1706</v>
      </c>
      <c r="B46" s="646" t="s">
        <v>1707</v>
      </c>
      <c r="C46" s="646" t="s">
        <v>1707</v>
      </c>
      <c r="D46" s="647" t="s">
        <v>1728</v>
      </c>
      <c r="E46" s="646" t="s">
        <v>1750</v>
      </c>
      <c r="F46" s="646">
        <v>120</v>
      </c>
      <c r="G46" s="646" t="s">
        <v>1751</v>
      </c>
      <c r="H46" s="652">
        <v>211</v>
      </c>
      <c r="I46" s="654">
        <v>2405</v>
      </c>
      <c r="J46" s="652">
        <v>11</v>
      </c>
      <c r="K46" s="665">
        <f t="shared" si="28"/>
        <v>16.6666666666667</v>
      </c>
      <c r="L46" s="666" t="s">
        <v>1730</v>
      </c>
      <c r="M46" s="667">
        <v>3000</v>
      </c>
      <c r="N46" s="665"/>
      <c r="O46" s="665"/>
      <c r="P46" s="665"/>
      <c r="Q46" s="665"/>
      <c r="R46" s="665"/>
      <c r="S46" s="665"/>
      <c r="T46" s="665"/>
      <c r="U46" s="665"/>
      <c r="V46" s="665"/>
      <c r="W46" s="665"/>
      <c r="X46" s="665"/>
      <c r="Y46" s="665"/>
      <c r="Z46" s="665"/>
      <c r="AA46" s="665"/>
      <c r="AB46" s="665"/>
      <c r="AC46" s="665"/>
      <c r="AD46" s="665"/>
      <c r="AE46" s="665"/>
      <c r="AF46" s="665"/>
      <c r="AG46" s="665"/>
      <c r="AH46" s="665"/>
      <c r="AI46" s="665"/>
      <c r="AJ46" s="665"/>
      <c r="AK46" s="665"/>
      <c r="AL46" s="665"/>
      <c r="AM46" s="665"/>
      <c r="AN46" s="665"/>
      <c r="AO46" s="665"/>
      <c r="AP46" s="665"/>
      <c r="AQ46" s="665"/>
      <c r="AR46" s="665"/>
      <c r="AS46" s="665"/>
      <c r="AT46" s="665"/>
      <c r="AU46" s="665"/>
      <c r="AV46" s="665"/>
      <c r="AW46" s="665"/>
      <c r="AX46" s="665"/>
      <c r="AY46" s="665"/>
      <c r="AZ46" s="665"/>
      <c r="BA46" s="665"/>
      <c r="BB46" s="665"/>
      <c r="BC46" s="665"/>
      <c r="BD46" s="665"/>
      <c r="BE46" s="665"/>
      <c r="BF46" s="665">
        <v>-1000</v>
      </c>
      <c r="BG46" s="665"/>
      <c r="BH46" s="665"/>
      <c r="BI46" s="665"/>
      <c r="BJ46" s="665"/>
      <c r="BK46" s="665"/>
      <c r="BL46" s="665"/>
      <c r="BM46" s="665"/>
      <c r="BN46" s="665"/>
      <c r="BO46" s="665"/>
      <c r="BP46" s="665"/>
      <c r="BQ46" s="665"/>
      <c r="BR46" s="665"/>
      <c r="BS46" s="665"/>
      <c r="BT46" s="665"/>
      <c r="BU46" s="665"/>
      <c r="BV46" s="665"/>
      <c r="BW46" s="665"/>
      <c r="BX46" s="665"/>
      <c r="BY46" s="665"/>
      <c r="BZ46" s="665"/>
      <c r="CA46" s="665"/>
      <c r="CB46" s="665"/>
      <c r="CC46" s="665"/>
      <c r="CD46" s="665"/>
      <c r="CE46" s="665"/>
      <c r="CF46" s="665"/>
      <c r="CG46" s="665"/>
      <c r="CH46" s="665"/>
      <c r="CI46" s="665"/>
      <c r="CJ46" s="665"/>
      <c r="CK46" s="665"/>
      <c r="CL46" s="665"/>
      <c r="CM46" s="665"/>
      <c r="CN46" s="665"/>
      <c r="CO46" s="665"/>
      <c r="CP46" s="665"/>
      <c r="CQ46" s="665"/>
      <c r="CR46" s="673">
        <f>+M46+BF46</f>
        <v>2000</v>
      </c>
      <c r="CS46" s="678"/>
      <c r="CT46" s="678"/>
      <c r="CU46" s="678">
        <v>0</v>
      </c>
      <c r="CV46" s="678">
        <v>1000</v>
      </c>
      <c r="CW46" s="673">
        <f t="shared" si="0"/>
        <v>1000</v>
      </c>
      <c r="CX46" s="678"/>
      <c r="CY46" s="678"/>
      <c r="CZ46" s="678">
        <v>0</v>
      </c>
      <c r="DA46" s="678"/>
      <c r="DB46" s="673">
        <f t="shared" si="1"/>
        <v>0</v>
      </c>
      <c r="DC46" s="678">
        <v>0</v>
      </c>
      <c r="DD46" s="678"/>
      <c r="DE46" s="678">
        <v>1000</v>
      </c>
      <c r="DF46" s="678"/>
      <c r="DG46" s="673">
        <f t="shared" si="2"/>
        <v>1000</v>
      </c>
      <c r="DH46" s="682">
        <f t="shared" si="3"/>
        <v>2000</v>
      </c>
      <c r="DI46" s="683" t="str">
        <f t="shared" si="4"/>
        <v>SI</v>
      </c>
      <c r="DJ46" s="682">
        <f t="shared" si="5"/>
        <v>0</v>
      </c>
    </row>
    <row r="47" s="633" customFormat="1" ht="51" spans="1:114">
      <c r="A47" s="646" t="s">
        <v>1706</v>
      </c>
      <c r="B47" s="646" t="s">
        <v>1707</v>
      </c>
      <c r="C47" s="646" t="s">
        <v>1707</v>
      </c>
      <c r="D47" s="647" t="s">
        <v>1728</v>
      </c>
      <c r="E47" s="646" t="s">
        <v>1752</v>
      </c>
      <c r="F47" s="646">
        <v>100</v>
      </c>
      <c r="G47" s="646" t="s">
        <v>1753</v>
      </c>
      <c r="H47" s="652">
        <v>211</v>
      </c>
      <c r="I47" s="654">
        <v>3505</v>
      </c>
      <c r="J47" s="652">
        <v>11</v>
      </c>
      <c r="K47" s="665">
        <f t="shared" si="28"/>
        <v>190.3</v>
      </c>
      <c r="L47" s="666" t="s">
        <v>1730</v>
      </c>
      <c r="M47" s="667">
        <v>6000</v>
      </c>
      <c r="N47" s="665"/>
      <c r="O47" s="665"/>
      <c r="P47" s="665"/>
      <c r="Q47" s="665"/>
      <c r="R47" s="665"/>
      <c r="S47" s="665"/>
      <c r="T47" s="665"/>
      <c r="U47" s="665"/>
      <c r="V47" s="665"/>
      <c r="W47" s="665"/>
      <c r="X47" s="665"/>
      <c r="Y47" s="665"/>
      <c r="Z47" s="665"/>
      <c r="AA47" s="665"/>
      <c r="AB47" s="665"/>
      <c r="AC47" s="665"/>
      <c r="AD47" s="665"/>
      <c r="AE47" s="665"/>
      <c r="AF47" s="665"/>
      <c r="AG47" s="665"/>
      <c r="AH47" s="665"/>
      <c r="AI47" s="665"/>
      <c r="AJ47" s="665"/>
      <c r="AK47" s="665"/>
      <c r="AL47" s="665"/>
      <c r="AM47" s="665"/>
      <c r="AN47" s="665"/>
      <c r="AO47" s="665"/>
      <c r="AP47" s="665"/>
      <c r="AQ47" s="665"/>
      <c r="AR47" s="665"/>
      <c r="AS47" s="665"/>
      <c r="AT47" s="665"/>
      <c r="AU47" s="665"/>
      <c r="AV47" s="665"/>
      <c r="AW47" s="665"/>
      <c r="AX47" s="665"/>
      <c r="AY47" s="665"/>
      <c r="AZ47" s="665"/>
      <c r="BA47" s="665"/>
      <c r="BB47" s="665"/>
      <c r="BC47" s="665"/>
      <c r="BD47" s="665"/>
      <c r="BE47" s="665"/>
      <c r="BF47" s="665"/>
      <c r="BG47" s="665">
        <v>20000</v>
      </c>
      <c r="BH47" s="665"/>
      <c r="BI47" s="665"/>
      <c r="BJ47" s="665"/>
      <c r="BK47" s="665"/>
      <c r="BL47" s="665"/>
      <c r="BM47" s="665"/>
      <c r="BN47" s="665"/>
      <c r="BO47" s="665"/>
      <c r="BP47" s="665"/>
      <c r="BQ47" s="665"/>
      <c r="BR47" s="665">
        <v>-6970</v>
      </c>
      <c r="BS47" s="665"/>
      <c r="BT47" s="665"/>
      <c r="BU47" s="665"/>
      <c r="BV47" s="665"/>
      <c r="BW47" s="665"/>
      <c r="BX47" s="665"/>
      <c r="BY47" s="665"/>
      <c r="BZ47" s="665"/>
      <c r="CA47" s="665"/>
      <c r="CB47" s="665"/>
      <c r="CC47" s="665"/>
      <c r="CD47" s="665"/>
      <c r="CE47" s="665"/>
      <c r="CF47" s="665"/>
      <c r="CG47" s="665"/>
      <c r="CH47" s="665"/>
      <c r="CI47" s="665"/>
      <c r="CJ47" s="665"/>
      <c r="CK47" s="665"/>
      <c r="CL47" s="665"/>
      <c r="CM47" s="665"/>
      <c r="CN47" s="665"/>
      <c r="CO47" s="665"/>
      <c r="CP47" s="665"/>
      <c r="CQ47" s="665"/>
      <c r="CR47" s="673">
        <f>+M47+BG47+BR47</f>
        <v>19030</v>
      </c>
      <c r="CS47" s="678"/>
      <c r="CT47" s="678">
        <v>0</v>
      </c>
      <c r="CU47" s="678"/>
      <c r="CV47" s="678">
        <v>5108</v>
      </c>
      <c r="CW47" s="673">
        <f t="shared" si="0"/>
        <v>5108</v>
      </c>
      <c r="CX47" s="678"/>
      <c r="CY47" s="678"/>
      <c r="CZ47" s="678"/>
      <c r="DA47" s="678">
        <v>0</v>
      </c>
      <c r="DB47" s="673">
        <f t="shared" si="1"/>
        <v>0</v>
      </c>
      <c r="DC47" s="678"/>
      <c r="DD47" s="678"/>
      <c r="DE47" s="678">
        <v>13922</v>
      </c>
      <c r="DF47" s="678"/>
      <c r="DG47" s="673">
        <f t="shared" si="2"/>
        <v>13922</v>
      </c>
      <c r="DH47" s="682">
        <f t="shared" si="3"/>
        <v>19030</v>
      </c>
      <c r="DI47" s="683" t="str">
        <f t="shared" si="4"/>
        <v>SI</v>
      </c>
      <c r="DJ47" s="682">
        <f t="shared" si="5"/>
        <v>0</v>
      </c>
    </row>
    <row r="48" s="633" customFormat="1" ht="51" spans="1:114">
      <c r="A48" s="646" t="s">
        <v>1706</v>
      </c>
      <c r="B48" s="646" t="s">
        <v>1707</v>
      </c>
      <c r="C48" s="646" t="s">
        <v>1707</v>
      </c>
      <c r="D48" s="647" t="s">
        <v>1728</v>
      </c>
      <c r="E48" s="646" t="s">
        <v>1754</v>
      </c>
      <c r="F48" s="646">
        <v>50</v>
      </c>
      <c r="G48" s="646" t="s">
        <v>1710</v>
      </c>
      <c r="H48" s="652">
        <v>211</v>
      </c>
      <c r="I48" s="654">
        <v>3552</v>
      </c>
      <c r="J48" s="652">
        <v>11</v>
      </c>
      <c r="K48" s="665">
        <f t="shared" si="28"/>
        <v>0</v>
      </c>
      <c r="L48" s="666" t="s">
        <v>1730</v>
      </c>
      <c r="M48" s="667">
        <v>4500</v>
      </c>
      <c r="N48" s="665"/>
      <c r="O48" s="665"/>
      <c r="P48" s="665"/>
      <c r="Q48" s="665"/>
      <c r="R48" s="665"/>
      <c r="S48" s="665"/>
      <c r="T48" s="665"/>
      <c r="U48" s="665"/>
      <c r="V48" s="665"/>
      <c r="W48" s="665"/>
      <c r="X48" s="665"/>
      <c r="Y48" s="665"/>
      <c r="Z48" s="665"/>
      <c r="AA48" s="665"/>
      <c r="AB48" s="665"/>
      <c r="AC48" s="665"/>
      <c r="AD48" s="665"/>
      <c r="AE48" s="665"/>
      <c r="AF48" s="665"/>
      <c r="AG48" s="665"/>
      <c r="AH48" s="665"/>
      <c r="AI48" s="665"/>
      <c r="AJ48" s="665"/>
      <c r="AK48" s="665"/>
      <c r="AL48" s="665"/>
      <c r="AM48" s="665"/>
      <c r="AN48" s="665"/>
      <c r="AO48" s="665"/>
      <c r="AP48" s="665"/>
      <c r="AQ48" s="665"/>
      <c r="AR48" s="665"/>
      <c r="AS48" s="665"/>
      <c r="AT48" s="665"/>
      <c r="AU48" s="665"/>
      <c r="AV48" s="665"/>
      <c r="AW48" s="665"/>
      <c r="AX48" s="665"/>
      <c r="AY48" s="665"/>
      <c r="AZ48" s="665"/>
      <c r="BA48" s="665"/>
      <c r="BB48" s="665"/>
      <c r="BC48" s="665"/>
      <c r="BD48" s="665"/>
      <c r="BE48" s="665"/>
      <c r="BF48" s="665">
        <v>-4500</v>
      </c>
      <c r="BG48" s="665"/>
      <c r="BH48" s="665"/>
      <c r="BI48" s="665"/>
      <c r="BJ48" s="665"/>
      <c r="BK48" s="665"/>
      <c r="BL48" s="665"/>
      <c r="BM48" s="665"/>
      <c r="BN48" s="665"/>
      <c r="BO48" s="665"/>
      <c r="BP48" s="665"/>
      <c r="BQ48" s="665"/>
      <c r="BR48" s="665"/>
      <c r="BS48" s="665"/>
      <c r="BT48" s="665"/>
      <c r="BU48" s="665"/>
      <c r="BV48" s="665"/>
      <c r="BW48" s="665"/>
      <c r="BX48" s="665"/>
      <c r="BY48" s="665"/>
      <c r="BZ48" s="665"/>
      <c r="CA48" s="665"/>
      <c r="CB48" s="665"/>
      <c r="CC48" s="665"/>
      <c r="CD48" s="665"/>
      <c r="CE48" s="665"/>
      <c r="CF48" s="665"/>
      <c r="CG48" s="665"/>
      <c r="CH48" s="665"/>
      <c r="CI48" s="665"/>
      <c r="CJ48" s="665"/>
      <c r="CK48" s="665"/>
      <c r="CL48" s="665"/>
      <c r="CM48" s="665"/>
      <c r="CN48" s="665"/>
      <c r="CO48" s="665"/>
      <c r="CP48" s="665"/>
      <c r="CQ48" s="665"/>
      <c r="CR48" s="673">
        <f>+M48+BF48</f>
        <v>0</v>
      </c>
      <c r="CS48" s="678"/>
      <c r="CT48" s="678">
        <v>0</v>
      </c>
      <c r="CU48" s="678"/>
      <c r="CV48" s="678"/>
      <c r="CW48" s="673">
        <f t="shared" si="0"/>
        <v>0</v>
      </c>
      <c r="CX48" s="678">
        <v>0</v>
      </c>
      <c r="CY48" s="678"/>
      <c r="CZ48" s="678"/>
      <c r="DA48" s="678">
        <v>0</v>
      </c>
      <c r="DB48" s="673">
        <f t="shared" si="1"/>
        <v>0</v>
      </c>
      <c r="DC48" s="678"/>
      <c r="DD48" s="678">
        <v>0</v>
      </c>
      <c r="DE48" s="678"/>
      <c r="DF48" s="678">
        <v>0</v>
      </c>
      <c r="DG48" s="673">
        <f t="shared" si="2"/>
        <v>0</v>
      </c>
      <c r="DH48" s="682">
        <f t="shared" si="3"/>
        <v>0</v>
      </c>
      <c r="DI48" s="683" t="str">
        <f t="shared" si="4"/>
        <v>SI</v>
      </c>
      <c r="DJ48" s="682">
        <f t="shared" si="5"/>
        <v>0</v>
      </c>
    </row>
    <row r="49" s="633" customFormat="1" ht="51" spans="1:114">
      <c r="A49" s="646" t="s">
        <v>1706</v>
      </c>
      <c r="B49" s="646" t="s">
        <v>1707</v>
      </c>
      <c r="C49" s="646" t="s">
        <v>1707</v>
      </c>
      <c r="D49" s="647" t="s">
        <v>1728</v>
      </c>
      <c r="E49" s="646" t="s">
        <v>1755</v>
      </c>
      <c r="F49" s="646">
        <v>50</v>
      </c>
      <c r="G49" s="646" t="s">
        <v>1710</v>
      </c>
      <c r="H49" s="652">
        <v>211</v>
      </c>
      <c r="I49" s="654">
        <v>5325</v>
      </c>
      <c r="J49" s="652">
        <v>11</v>
      </c>
      <c r="K49" s="665">
        <f t="shared" si="28"/>
        <v>0.74</v>
      </c>
      <c r="L49" s="666" t="s">
        <v>1730</v>
      </c>
      <c r="M49" s="667">
        <v>5500</v>
      </c>
      <c r="N49" s="665"/>
      <c r="O49" s="665"/>
      <c r="P49" s="665"/>
      <c r="Q49" s="665"/>
      <c r="R49" s="665"/>
      <c r="S49" s="665"/>
      <c r="T49" s="665"/>
      <c r="U49" s="665"/>
      <c r="V49" s="665"/>
      <c r="W49" s="665"/>
      <c r="X49" s="665"/>
      <c r="Y49" s="665"/>
      <c r="Z49" s="665"/>
      <c r="AA49" s="665"/>
      <c r="AB49" s="665"/>
      <c r="AC49" s="665"/>
      <c r="AD49" s="665">
        <v>-5500</v>
      </c>
      <c r="AE49" s="665"/>
      <c r="AF49" s="665"/>
      <c r="AG49" s="665"/>
      <c r="AH49" s="665"/>
      <c r="AI49" s="665"/>
      <c r="AJ49" s="665"/>
      <c r="AK49" s="665"/>
      <c r="AL49" s="665"/>
      <c r="AM49" s="665"/>
      <c r="AN49" s="665"/>
      <c r="AO49" s="665"/>
      <c r="AP49" s="665"/>
      <c r="AQ49" s="665"/>
      <c r="AR49" s="665"/>
      <c r="AS49" s="665"/>
      <c r="AT49" s="665"/>
      <c r="AU49" s="665"/>
      <c r="AV49" s="665"/>
      <c r="AW49" s="665"/>
      <c r="AX49" s="665"/>
      <c r="AY49" s="665"/>
      <c r="AZ49" s="665"/>
      <c r="BA49" s="665"/>
      <c r="BB49" s="665"/>
      <c r="BC49" s="665"/>
      <c r="BD49" s="665"/>
      <c r="BE49" s="665"/>
      <c r="BF49" s="665"/>
      <c r="BG49" s="665">
        <v>37</v>
      </c>
      <c r="BH49" s="665"/>
      <c r="BI49" s="665"/>
      <c r="BJ49" s="665"/>
      <c r="BK49" s="665"/>
      <c r="BL49" s="665"/>
      <c r="BM49" s="665"/>
      <c r="BN49" s="665"/>
      <c r="BO49" s="665"/>
      <c r="BP49" s="665"/>
      <c r="BQ49" s="665"/>
      <c r="BR49" s="665"/>
      <c r="BS49" s="665"/>
      <c r="BT49" s="665"/>
      <c r="BU49" s="665"/>
      <c r="BV49" s="665"/>
      <c r="BW49" s="665"/>
      <c r="BX49" s="665"/>
      <c r="BY49" s="665"/>
      <c r="BZ49" s="665"/>
      <c r="CA49" s="665"/>
      <c r="CB49" s="665"/>
      <c r="CC49" s="665"/>
      <c r="CD49" s="665"/>
      <c r="CE49" s="665"/>
      <c r="CF49" s="665"/>
      <c r="CG49" s="665"/>
      <c r="CH49" s="665"/>
      <c r="CI49" s="665"/>
      <c r="CJ49" s="665"/>
      <c r="CK49" s="665"/>
      <c r="CL49" s="665"/>
      <c r="CM49" s="665"/>
      <c r="CN49" s="665"/>
      <c r="CO49" s="665"/>
      <c r="CP49" s="665"/>
      <c r="CQ49" s="665"/>
      <c r="CR49" s="673">
        <f>+M49+AD49+BG49</f>
        <v>37</v>
      </c>
      <c r="CS49" s="678"/>
      <c r="CT49" s="678"/>
      <c r="CU49" s="678"/>
      <c r="CV49" s="678"/>
      <c r="CW49" s="673">
        <f t="shared" si="0"/>
        <v>0</v>
      </c>
      <c r="CX49" s="678">
        <v>0</v>
      </c>
      <c r="CY49" s="678"/>
      <c r="CZ49" s="678">
        <v>0</v>
      </c>
      <c r="DA49" s="678"/>
      <c r="DB49" s="673">
        <f t="shared" si="1"/>
        <v>0</v>
      </c>
      <c r="DC49" s="678">
        <v>0</v>
      </c>
      <c r="DD49" s="678"/>
      <c r="DE49" s="678">
        <v>37</v>
      </c>
      <c r="DF49" s="678">
        <v>0</v>
      </c>
      <c r="DG49" s="673">
        <f t="shared" si="2"/>
        <v>37</v>
      </c>
      <c r="DH49" s="682">
        <f t="shared" si="3"/>
        <v>37</v>
      </c>
      <c r="DI49" s="683" t="str">
        <f t="shared" si="4"/>
        <v>SI</v>
      </c>
      <c r="DJ49" s="682">
        <f t="shared" si="5"/>
        <v>0</v>
      </c>
    </row>
    <row r="50" s="633" customFormat="1" ht="51" spans="1:114">
      <c r="A50" s="646" t="s">
        <v>1706</v>
      </c>
      <c r="B50" s="646" t="s">
        <v>1707</v>
      </c>
      <c r="C50" s="646" t="s">
        <v>1707</v>
      </c>
      <c r="D50" s="647" t="s">
        <v>1728</v>
      </c>
      <c r="E50" s="646" t="s">
        <v>1756</v>
      </c>
      <c r="F50" s="646">
        <v>100</v>
      </c>
      <c r="G50" s="646" t="s">
        <v>1710</v>
      </c>
      <c r="H50" s="652">
        <v>211</v>
      </c>
      <c r="I50" s="654">
        <v>26395</v>
      </c>
      <c r="J50" s="652">
        <v>11</v>
      </c>
      <c r="K50" s="665">
        <f t="shared" si="28"/>
        <v>94</v>
      </c>
      <c r="L50" s="666" t="s">
        <v>1730</v>
      </c>
      <c r="M50" s="667">
        <v>11000</v>
      </c>
      <c r="N50" s="665"/>
      <c r="O50" s="665"/>
      <c r="P50" s="665"/>
      <c r="Q50" s="665"/>
      <c r="R50" s="665"/>
      <c r="S50" s="665"/>
      <c r="T50" s="665"/>
      <c r="U50" s="665"/>
      <c r="V50" s="665"/>
      <c r="W50" s="665"/>
      <c r="X50" s="665"/>
      <c r="Y50" s="665"/>
      <c r="Z50" s="665"/>
      <c r="AA50" s="665"/>
      <c r="AB50" s="665"/>
      <c r="AC50" s="665"/>
      <c r="AD50" s="665">
        <v>-5000</v>
      </c>
      <c r="AE50" s="665"/>
      <c r="AF50" s="665"/>
      <c r="AG50" s="665"/>
      <c r="AH50" s="665"/>
      <c r="AI50" s="665"/>
      <c r="AJ50" s="665"/>
      <c r="AK50" s="665"/>
      <c r="AL50" s="665"/>
      <c r="AM50" s="665"/>
      <c r="AN50" s="665"/>
      <c r="AO50" s="665"/>
      <c r="AP50" s="665"/>
      <c r="AQ50" s="665"/>
      <c r="AR50" s="665"/>
      <c r="AS50" s="665"/>
      <c r="AT50" s="665"/>
      <c r="AU50" s="665"/>
      <c r="AV50" s="665"/>
      <c r="AW50" s="665"/>
      <c r="AX50" s="665"/>
      <c r="AY50" s="665"/>
      <c r="AZ50" s="665"/>
      <c r="BA50" s="665"/>
      <c r="BB50" s="665"/>
      <c r="BC50" s="665"/>
      <c r="BD50" s="665"/>
      <c r="BE50" s="665"/>
      <c r="BF50" s="665"/>
      <c r="BG50" s="665">
        <v>3400</v>
      </c>
      <c r="BH50" s="665"/>
      <c r="BI50" s="665"/>
      <c r="BJ50" s="665"/>
      <c r="BK50" s="665"/>
      <c r="BL50" s="665"/>
      <c r="BM50" s="665"/>
      <c r="BN50" s="665"/>
      <c r="BO50" s="665"/>
      <c r="BP50" s="665"/>
      <c r="BQ50" s="665"/>
      <c r="BR50" s="665"/>
      <c r="BS50" s="665"/>
      <c r="BT50" s="665"/>
      <c r="BU50" s="665"/>
      <c r="BV50" s="665"/>
      <c r="BW50" s="665"/>
      <c r="BX50" s="665"/>
      <c r="BY50" s="665"/>
      <c r="BZ50" s="665"/>
      <c r="CA50" s="665"/>
      <c r="CB50" s="665"/>
      <c r="CC50" s="665"/>
      <c r="CD50" s="665"/>
      <c r="CE50" s="665"/>
      <c r="CF50" s="665"/>
      <c r="CG50" s="665"/>
      <c r="CH50" s="665"/>
      <c r="CI50" s="665"/>
      <c r="CJ50" s="665"/>
      <c r="CK50" s="665"/>
      <c r="CL50" s="665"/>
      <c r="CM50" s="665"/>
      <c r="CN50" s="665"/>
      <c r="CO50" s="665"/>
      <c r="CP50" s="665"/>
      <c r="CQ50" s="665"/>
      <c r="CR50" s="673">
        <f>+M50+AD50+BG50</f>
        <v>9400</v>
      </c>
      <c r="CS50" s="678"/>
      <c r="CT50" s="678">
        <v>1283</v>
      </c>
      <c r="CU50" s="678">
        <v>0</v>
      </c>
      <c r="CV50" s="678">
        <v>1206</v>
      </c>
      <c r="CW50" s="673">
        <f t="shared" si="0"/>
        <v>2489</v>
      </c>
      <c r="CX50" s="678">
        <v>0</v>
      </c>
      <c r="CY50" s="678">
        <v>0</v>
      </c>
      <c r="CZ50" s="678">
        <v>0</v>
      </c>
      <c r="DA50" s="678">
        <v>0</v>
      </c>
      <c r="DB50" s="673">
        <f t="shared" si="1"/>
        <v>0</v>
      </c>
      <c r="DC50" s="678">
        <v>0</v>
      </c>
      <c r="DD50" s="678">
        <v>0</v>
      </c>
      <c r="DE50" s="678">
        <v>0</v>
      </c>
      <c r="DF50" s="678">
        <v>6911</v>
      </c>
      <c r="DG50" s="673">
        <f t="shared" si="2"/>
        <v>6911</v>
      </c>
      <c r="DH50" s="682">
        <f t="shared" si="3"/>
        <v>9400</v>
      </c>
      <c r="DI50" s="683" t="str">
        <f t="shared" si="4"/>
        <v>SI</v>
      </c>
      <c r="DJ50" s="682">
        <f t="shared" si="5"/>
        <v>0</v>
      </c>
    </row>
    <row r="51" s="633" customFormat="1" ht="51" spans="1:114">
      <c r="A51" s="646" t="s">
        <v>1706</v>
      </c>
      <c r="B51" s="646" t="s">
        <v>1707</v>
      </c>
      <c r="C51" s="646" t="s">
        <v>1707</v>
      </c>
      <c r="D51" s="647" t="s">
        <v>1728</v>
      </c>
      <c r="E51" s="646" t="s">
        <v>1757</v>
      </c>
      <c r="F51" s="646">
        <v>300</v>
      </c>
      <c r="G51" s="646" t="s">
        <v>1758</v>
      </c>
      <c r="H51" s="652">
        <v>211</v>
      </c>
      <c r="I51" s="654">
        <v>4877</v>
      </c>
      <c r="J51" s="652">
        <v>11</v>
      </c>
      <c r="K51" s="665">
        <f t="shared" si="28"/>
        <v>0</v>
      </c>
      <c r="L51" s="666" t="s">
        <v>1730</v>
      </c>
      <c r="M51" s="667">
        <v>1200</v>
      </c>
      <c r="N51" s="665"/>
      <c r="O51" s="665"/>
      <c r="P51" s="665"/>
      <c r="Q51" s="665"/>
      <c r="R51" s="665"/>
      <c r="S51" s="665"/>
      <c r="T51" s="665"/>
      <c r="U51" s="665"/>
      <c r="V51" s="665"/>
      <c r="W51" s="665"/>
      <c r="X51" s="665"/>
      <c r="Y51" s="665"/>
      <c r="Z51" s="665"/>
      <c r="AA51" s="665"/>
      <c r="AB51" s="665"/>
      <c r="AC51" s="665"/>
      <c r="AD51" s="665"/>
      <c r="AE51" s="665"/>
      <c r="AF51" s="665"/>
      <c r="AG51" s="665"/>
      <c r="AH51" s="665"/>
      <c r="AI51" s="665"/>
      <c r="AJ51" s="665"/>
      <c r="AK51" s="665"/>
      <c r="AL51" s="665"/>
      <c r="AM51" s="665"/>
      <c r="AN51" s="665"/>
      <c r="AO51" s="665"/>
      <c r="AP51" s="665"/>
      <c r="AQ51" s="665"/>
      <c r="AR51" s="665"/>
      <c r="AS51" s="665"/>
      <c r="AT51" s="665"/>
      <c r="AU51" s="665"/>
      <c r="AV51" s="665"/>
      <c r="AW51" s="665"/>
      <c r="AX51" s="665"/>
      <c r="AY51" s="665"/>
      <c r="AZ51" s="665"/>
      <c r="BA51" s="665"/>
      <c r="BB51" s="665"/>
      <c r="BC51" s="665"/>
      <c r="BD51" s="665"/>
      <c r="BE51" s="665"/>
      <c r="BF51" s="665">
        <v>-1200</v>
      </c>
      <c r="BG51" s="665"/>
      <c r="BH51" s="665"/>
      <c r="BI51" s="665"/>
      <c r="BJ51" s="665"/>
      <c r="BK51" s="665"/>
      <c r="BL51" s="665"/>
      <c r="BM51" s="665"/>
      <c r="BN51" s="665"/>
      <c r="BO51" s="665"/>
      <c r="BP51" s="665"/>
      <c r="BQ51" s="665"/>
      <c r="BR51" s="665"/>
      <c r="BS51" s="665"/>
      <c r="BT51" s="665"/>
      <c r="BU51" s="665"/>
      <c r="BV51" s="665"/>
      <c r="BW51" s="665"/>
      <c r="BX51" s="665"/>
      <c r="BY51" s="665"/>
      <c r="BZ51" s="665"/>
      <c r="CA51" s="665"/>
      <c r="CB51" s="665"/>
      <c r="CC51" s="665"/>
      <c r="CD51" s="665"/>
      <c r="CE51" s="665"/>
      <c r="CF51" s="665"/>
      <c r="CG51" s="665"/>
      <c r="CH51" s="665"/>
      <c r="CI51" s="665"/>
      <c r="CJ51" s="665"/>
      <c r="CK51" s="665"/>
      <c r="CL51" s="665"/>
      <c r="CM51" s="665"/>
      <c r="CN51" s="665"/>
      <c r="CO51" s="665"/>
      <c r="CP51" s="665"/>
      <c r="CQ51" s="665"/>
      <c r="CR51" s="673">
        <f>+M51+BF51</f>
        <v>0</v>
      </c>
      <c r="CS51" s="678"/>
      <c r="CT51" s="678"/>
      <c r="CU51" s="678"/>
      <c r="CV51" s="678"/>
      <c r="CW51" s="673">
        <f t="shared" si="0"/>
        <v>0</v>
      </c>
      <c r="CX51" s="678">
        <v>0</v>
      </c>
      <c r="CY51" s="678"/>
      <c r="CZ51" s="678"/>
      <c r="DA51" s="678"/>
      <c r="DB51" s="673">
        <f t="shared" si="1"/>
        <v>0</v>
      </c>
      <c r="DC51" s="678">
        <v>0</v>
      </c>
      <c r="DD51" s="678"/>
      <c r="DE51" s="678"/>
      <c r="DF51" s="678"/>
      <c r="DG51" s="673">
        <f t="shared" si="2"/>
        <v>0</v>
      </c>
      <c r="DH51" s="682">
        <f t="shared" si="3"/>
        <v>0</v>
      </c>
      <c r="DI51" s="683" t="str">
        <f t="shared" si="4"/>
        <v>SI</v>
      </c>
      <c r="DJ51" s="682">
        <f t="shared" si="5"/>
        <v>0</v>
      </c>
    </row>
    <row r="52" s="634" customFormat="1" ht="51" spans="1:114">
      <c r="A52" s="646" t="s">
        <v>1706</v>
      </c>
      <c r="B52" s="646" t="s">
        <v>1707</v>
      </c>
      <c r="C52" s="646" t="s">
        <v>1707</v>
      </c>
      <c r="D52" s="647" t="s">
        <v>1728</v>
      </c>
      <c r="E52" s="646" t="s">
        <v>1757</v>
      </c>
      <c r="F52" s="646">
        <v>1393</v>
      </c>
      <c r="G52" s="646" t="s">
        <v>1759</v>
      </c>
      <c r="H52" s="652">
        <v>211</v>
      </c>
      <c r="I52" s="654">
        <v>4877</v>
      </c>
      <c r="J52" s="652">
        <v>11</v>
      </c>
      <c r="K52" s="665">
        <f t="shared" si="28"/>
        <v>30.1220387652548</v>
      </c>
      <c r="L52" s="666" t="s">
        <v>1730</v>
      </c>
      <c r="M52" s="667">
        <v>20895</v>
      </c>
      <c r="N52" s="665"/>
      <c r="O52" s="665"/>
      <c r="P52" s="665"/>
      <c r="Q52" s="665"/>
      <c r="R52" s="665"/>
      <c r="S52" s="665"/>
      <c r="T52" s="665"/>
      <c r="U52" s="665"/>
      <c r="V52" s="665"/>
      <c r="W52" s="665"/>
      <c r="X52" s="665"/>
      <c r="Y52" s="665"/>
      <c r="Z52" s="665"/>
      <c r="AA52" s="665"/>
      <c r="AB52" s="665"/>
      <c r="AC52" s="665"/>
      <c r="AD52" s="665">
        <v>-2895</v>
      </c>
      <c r="AE52" s="665"/>
      <c r="AF52" s="665"/>
      <c r="AG52" s="665"/>
      <c r="AH52" s="665"/>
      <c r="AI52" s="665"/>
      <c r="AJ52" s="665"/>
      <c r="AK52" s="665"/>
      <c r="AL52" s="665"/>
      <c r="AM52" s="665"/>
      <c r="AN52" s="665"/>
      <c r="AO52" s="665"/>
      <c r="AP52" s="665"/>
      <c r="AQ52" s="665"/>
      <c r="AR52" s="665"/>
      <c r="AS52" s="665"/>
      <c r="AT52" s="665"/>
      <c r="AU52" s="665"/>
      <c r="AV52" s="665"/>
      <c r="AW52" s="665"/>
      <c r="AX52" s="665"/>
      <c r="AY52" s="665"/>
      <c r="AZ52" s="665"/>
      <c r="BA52" s="665"/>
      <c r="BB52" s="665"/>
      <c r="BC52" s="665"/>
      <c r="BD52" s="665"/>
      <c r="BE52" s="665"/>
      <c r="BF52" s="665"/>
      <c r="BG52" s="665">
        <v>4095</v>
      </c>
      <c r="BH52" s="665"/>
      <c r="BI52" s="665"/>
      <c r="BJ52" s="665"/>
      <c r="BK52" s="665"/>
      <c r="BL52" s="665"/>
      <c r="BM52" s="665"/>
      <c r="BN52" s="665"/>
      <c r="BO52" s="665"/>
      <c r="BP52" s="665"/>
      <c r="BQ52" s="665"/>
      <c r="BR52" s="665"/>
      <c r="BS52" s="665">
        <v>16970</v>
      </c>
      <c r="BT52" s="665"/>
      <c r="BU52" s="665"/>
      <c r="BV52" s="665"/>
      <c r="BW52" s="665"/>
      <c r="BX52" s="665"/>
      <c r="BY52" s="665"/>
      <c r="BZ52" s="665"/>
      <c r="CA52" s="665"/>
      <c r="CB52" s="665"/>
      <c r="CC52" s="665"/>
      <c r="CD52" s="665"/>
      <c r="CE52" s="665"/>
      <c r="CF52" s="665"/>
      <c r="CG52" s="665"/>
      <c r="CH52" s="665"/>
      <c r="CI52" s="665"/>
      <c r="CJ52" s="665"/>
      <c r="CK52" s="665"/>
      <c r="CL52" s="665"/>
      <c r="CM52" s="665"/>
      <c r="CN52" s="665"/>
      <c r="CO52" s="665"/>
      <c r="CP52" s="665"/>
      <c r="CQ52" s="665"/>
      <c r="CR52" s="673">
        <f>+M52+BG52+BS52</f>
        <v>41960</v>
      </c>
      <c r="CS52" s="678">
        <v>1395</v>
      </c>
      <c r="CT52" s="678">
        <v>1800</v>
      </c>
      <c r="CU52" s="678">
        <v>0</v>
      </c>
      <c r="CV52" s="678">
        <v>4050</v>
      </c>
      <c r="CW52" s="673">
        <f t="shared" si="0"/>
        <v>7245</v>
      </c>
      <c r="CX52" s="678">
        <v>1995</v>
      </c>
      <c r="CY52" s="678">
        <v>2250</v>
      </c>
      <c r="CZ52" s="678">
        <v>2250</v>
      </c>
      <c r="DA52" s="678">
        <v>9220</v>
      </c>
      <c r="DB52" s="673">
        <f t="shared" si="1"/>
        <v>15715</v>
      </c>
      <c r="DC52" s="678">
        <v>2250</v>
      </c>
      <c r="DD52" s="678">
        <v>2250</v>
      </c>
      <c r="DE52" s="678">
        <v>12250</v>
      </c>
      <c r="DF52" s="678">
        <v>2250</v>
      </c>
      <c r="DG52" s="673">
        <f t="shared" si="2"/>
        <v>19000</v>
      </c>
      <c r="DH52" s="682">
        <f t="shared" si="3"/>
        <v>41960</v>
      </c>
      <c r="DI52" s="683" t="str">
        <f t="shared" si="4"/>
        <v>SI</v>
      </c>
      <c r="DJ52" s="682">
        <f t="shared" si="5"/>
        <v>0</v>
      </c>
    </row>
    <row r="53" s="633" customFormat="1" ht="51" spans="1:114">
      <c r="A53" s="646" t="s">
        <v>1706</v>
      </c>
      <c r="B53" s="646" t="s">
        <v>1707</v>
      </c>
      <c r="C53" s="646" t="s">
        <v>1707</v>
      </c>
      <c r="D53" s="647" t="s">
        <v>1728</v>
      </c>
      <c r="E53" s="651" t="s">
        <v>1760</v>
      </c>
      <c r="F53" s="646">
        <v>90</v>
      </c>
      <c r="G53" s="646" t="s">
        <v>1753</v>
      </c>
      <c r="H53" s="652">
        <v>211</v>
      </c>
      <c r="I53" s="654">
        <v>30273</v>
      </c>
      <c r="J53" s="652">
        <v>11</v>
      </c>
      <c r="K53" s="665">
        <f t="shared" si="28"/>
        <v>0</v>
      </c>
      <c r="L53" s="666" t="s">
        <v>1730</v>
      </c>
      <c r="M53" s="667">
        <v>1500</v>
      </c>
      <c r="N53" s="665"/>
      <c r="O53" s="665"/>
      <c r="P53" s="665"/>
      <c r="Q53" s="665"/>
      <c r="R53" s="665"/>
      <c r="S53" s="665"/>
      <c r="T53" s="665"/>
      <c r="U53" s="665"/>
      <c r="V53" s="665"/>
      <c r="W53" s="665"/>
      <c r="X53" s="665"/>
      <c r="Y53" s="665"/>
      <c r="Z53" s="665"/>
      <c r="AA53" s="665"/>
      <c r="AB53" s="665"/>
      <c r="AC53" s="665"/>
      <c r="AD53" s="665">
        <v>-150</v>
      </c>
      <c r="AE53" s="665"/>
      <c r="AF53" s="665"/>
      <c r="AG53" s="665"/>
      <c r="AH53" s="665"/>
      <c r="AI53" s="665"/>
      <c r="AJ53" s="665"/>
      <c r="AK53" s="665"/>
      <c r="AL53" s="665"/>
      <c r="AM53" s="665"/>
      <c r="AN53" s="665"/>
      <c r="AO53" s="665"/>
      <c r="AP53" s="665"/>
      <c r="AQ53" s="665"/>
      <c r="AR53" s="665"/>
      <c r="AS53" s="665"/>
      <c r="AT53" s="665"/>
      <c r="AU53" s="665"/>
      <c r="AV53" s="665"/>
      <c r="AW53" s="665"/>
      <c r="AX53" s="665"/>
      <c r="AY53" s="665"/>
      <c r="AZ53" s="665"/>
      <c r="BA53" s="665"/>
      <c r="BB53" s="665"/>
      <c r="BC53" s="665"/>
      <c r="BD53" s="665"/>
      <c r="BE53" s="665"/>
      <c r="BF53" s="665">
        <v>-1350</v>
      </c>
      <c r="BG53" s="665"/>
      <c r="BH53" s="665"/>
      <c r="BI53" s="665"/>
      <c r="BJ53" s="665"/>
      <c r="BK53" s="665"/>
      <c r="BL53" s="665"/>
      <c r="BM53" s="665"/>
      <c r="BN53" s="665"/>
      <c r="BO53" s="665"/>
      <c r="BP53" s="665"/>
      <c r="BQ53" s="665"/>
      <c r="BR53" s="665"/>
      <c r="BS53" s="665"/>
      <c r="BT53" s="665"/>
      <c r="BU53" s="665"/>
      <c r="BV53" s="665"/>
      <c r="BW53" s="665"/>
      <c r="BX53" s="665"/>
      <c r="BY53" s="665"/>
      <c r="BZ53" s="665"/>
      <c r="CA53" s="665"/>
      <c r="CB53" s="665"/>
      <c r="CC53" s="665"/>
      <c r="CD53" s="665"/>
      <c r="CE53" s="665"/>
      <c r="CF53" s="665"/>
      <c r="CG53" s="665"/>
      <c r="CH53" s="665"/>
      <c r="CI53" s="665"/>
      <c r="CJ53" s="665"/>
      <c r="CK53" s="665"/>
      <c r="CL53" s="665"/>
      <c r="CM53" s="665"/>
      <c r="CN53" s="665"/>
      <c r="CO53" s="665"/>
      <c r="CP53" s="665"/>
      <c r="CQ53" s="665"/>
      <c r="CR53" s="673">
        <f>+M53+AD53+BF53</f>
        <v>0</v>
      </c>
      <c r="CS53" s="678"/>
      <c r="CT53" s="678">
        <v>0</v>
      </c>
      <c r="CU53" s="678"/>
      <c r="CV53" s="678"/>
      <c r="CW53" s="673">
        <f t="shared" si="0"/>
        <v>0</v>
      </c>
      <c r="CX53" s="678">
        <v>0</v>
      </c>
      <c r="CY53" s="678"/>
      <c r="CZ53" s="678"/>
      <c r="DA53" s="678"/>
      <c r="DB53" s="673">
        <f t="shared" si="1"/>
        <v>0</v>
      </c>
      <c r="DC53" s="678">
        <v>0</v>
      </c>
      <c r="DD53" s="678"/>
      <c r="DE53" s="678"/>
      <c r="DF53" s="678"/>
      <c r="DG53" s="673">
        <f t="shared" si="2"/>
        <v>0</v>
      </c>
      <c r="DH53" s="682">
        <f t="shared" si="3"/>
        <v>0</v>
      </c>
      <c r="DI53" s="683" t="str">
        <f t="shared" si="4"/>
        <v>SI</v>
      </c>
      <c r="DJ53" s="682">
        <f t="shared" si="5"/>
        <v>0</v>
      </c>
    </row>
    <row r="54" s="633" customFormat="1" ht="51" spans="1:114">
      <c r="A54" s="646" t="s">
        <v>1706</v>
      </c>
      <c r="B54" s="646" t="s">
        <v>1707</v>
      </c>
      <c r="C54" s="646" t="s">
        <v>1707</v>
      </c>
      <c r="D54" s="647" t="s">
        <v>1728</v>
      </c>
      <c r="E54" s="653" t="s">
        <v>1761</v>
      </c>
      <c r="F54" s="646">
        <v>120</v>
      </c>
      <c r="G54" s="646" t="s">
        <v>1762</v>
      </c>
      <c r="H54" s="652">
        <v>211</v>
      </c>
      <c r="I54" s="654">
        <v>3533</v>
      </c>
      <c r="J54" s="652">
        <v>11</v>
      </c>
      <c r="K54" s="665">
        <f t="shared" si="28"/>
        <v>0</v>
      </c>
      <c r="L54" s="666" t="s">
        <v>1730</v>
      </c>
      <c r="M54" s="667">
        <v>1800</v>
      </c>
      <c r="N54" s="665"/>
      <c r="O54" s="665"/>
      <c r="P54" s="665"/>
      <c r="Q54" s="665"/>
      <c r="R54" s="665"/>
      <c r="S54" s="665"/>
      <c r="T54" s="665"/>
      <c r="U54" s="665"/>
      <c r="V54" s="665"/>
      <c r="W54" s="665"/>
      <c r="X54" s="665"/>
      <c r="Y54" s="665"/>
      <c r="Z54" s="665"/>
      <c r="AA54" s="665"/>
      <c r="AB54" s="665"/>
      <c r="AC54" s="665"/>
      <c r="AD54" s="665"/>
      <c r="AE54" s="665"/>
      <c r="AF54" s="665"/>
      <c r="AG54" s="665"/>
      <c r="AH54" s="665"/>
      <c r="AI54" s="665"/>
      <c r="AJ54" s="665"/>
      <c r="AK54" s="665"/>
      <c r="AL54" s="665"/>
      <c r="AM54" s="665"/>
      <c r="AN54" s="665"/>
      <c r="AO54" s="665"/>
      <c r="AP54" s="665"/>
      <c r="AQ54" s="665"/>
      <c r="AR54" s="665"/>
      <c r="AS54" s="665"/>
      <c r="AT54" s="665"/>
      <c r="AU54" s="665"/>
      <c r="AV54" s="665"/>
      <c r="AW54" s="665"/>
      <c r="AX54" s="665"/>
      <c r="AY54" s="665"/>
      <c r="AZ54" s="665"/>
      <c r="BA54" s="665"/>
      <c r="BB54" s="665"/>
      <c r="BC54" s="665"/>
      <c r="BD54" s="665"/>
      <c r="BE54" s="665"/>
      <c r="BF54" s="665">
        <v>-1800</v>
      </c>
      <c r="BG54" s="665"/>
      <c r="BH54" s="665"/>
      <c r="BI54" s="665"/>
      <c r="BJ54" s="665"/>
      <c r="BK54" s="665"/>
      <c r="BL54" s="665"/>
      <c r="BM54" s="665"/>
      <c r="BN54" s="665"/>
      <c r="BO54" s="665"/>
      <c r="BP54" s="665"/>
      <c r="BQ54" s="665"/>
      <c r="BR54" s="665"/>
      <c r="BS54" s="665"/>
      <c r="BT54" s="665"/>
      <c r="BU54" s="665"/>
      <c r="BV54" s="665"/>
      <c r="BW54" s="665"/>
      <c r="BX54" s="665"/>
      <c r="BY54" s="665"/>
      <c r="BZ54" s="665"/>
      <c r="CA54" s="665"/>
      <c r="CB54" s="665"/>
      <c r="CC54" s="665"/>
      <c r="CD54" s="665"/>
      <c r="CE54" s="665"/>
      <c r="CF54" s="665"/>
      <c r="CG54" s="665"/>
      <c r="CH54" s="665"/>
      <c r="CI54" s="665"/>
      <c r="CJ54" s="665"/>
      <c r="CK54" s="665"/>
      <c r="CL54" s="665"/>
      <c r="CM54" s="665"/>
      <c r="CN54" s="665"/>
      <c r="CO54" s="665"/>
      <c r="CP54" s="665"/>
      <c r="CQ54" s="665"/>
      <c r="CR54" s="673">
        <f>+M54+BF54</f>
        <v>0</v>
      </c>
      <c r="CS54" s="678"/>
      <c r="CT54" s="678"/>
      <c r="CU54" s="678">
        <v>0</v>
      </c>
      <c r="CV54" s="678"/>
      <c r="CW54" s="673">
        <f t="shared" si="0"/>
        <v>0</v>
      </c>
      <c r="CX54" s="678">
        <v>0</v>
      </c>
      <c r="CY54" s="678"/>
      <c r="CZ54" s="678"/>
      <c r="DA54" s="678"/>
      <c r="DB54" s="673">
        <f t="shared" si="1"/>
        <v>0</v>
      </c>
      <c r="DC54" s="678">
        <v>0</v>
      </c>
      <c r="DD54" s="678"/>
      <c r="DE54" s="678"/>
      <c r="DF54" s="678"/>
      <c r="DG54" s="673">
        <f t="shared" si="2"/>
        <v>0</v>
      </c>
      <c r="DH54" s="682">
        <f t="shared" si="3"/>
        <v>0</v>
      </c>
      <c r="DI54" s="683" t="str">
        <f t="shared" si="4"/>
        <v>SI</v>
      </c>
      <c r="DJ54" s="682">
        <f t="shared" si="5"/>
        <v>0</v>
      </c>
    </row>
    <row r="55" s="633" customFormat="1" ht="51" spans="1:114">
      <c r="A55" s="646" t="s">
        <v>1706</v>
      </c>
      <c r="B55" s="646" t="s">
        <v>1707</v>
      </c>
      <c r="C55" s="646" t="s">
        <v>1707</v>
      </c>
      <c r="D55" s="647" t="s">
        <v>1728</v>
      </c>
      <c r="E55" s="651" t="s">
        <v>1763</v>
      </c>
      <c r="F55" s="646">
        <v>40</v>
      </c>
      <c r="G55" s="646" t="s">
        <v>1762</v>
      </c>
      <c r="H55" s="652">
        <v>211</v>
      </c>
      <c r="I55" s="654">
        <v>3535</v>
      </c>
      <c r="J55" s="652">
        <v>11</v>
      </c>
      <c r="K55" s="665">
        <v>15</v>
      </c>
      <c r="L55" s="666" t="s">
        <v>1730</v>
      </c>
      <c r="M55" s="667">
        <v>1000</v>
      </c>
      <c r="N55" s="665"/>
      <c r="O55" s="665"/>
      <c r="P55" s="665"/>
      <c r="Q55" s="665"/>
      <c r="R55" s="665"/>
      <c r="S55" s="665"/>
      <c r="T55" s="665"/>
      <c r="U55" s="665"/>
      <c r="V55" s="665"/>
      <c r="W55" s="665"/>
      <c r="X55" s="665"/>
      <c r="Y55" s="665"/>
      <c r="Z55" s="665"/>
      <c r="AA55" s="665"/>
      <c r="AB55" s="665"/>
      <c r="AC55" s="665"/>
      <c r="AD55" s="665">
        <v>-400</v>
      </c>
      <c r="AE55" s="665"/>
      <c r="AF55" s="665"/>
      <c r="AG55" s="665"/>
      <c r="AH55" s="665"/>
      <c r="AI55" s="665"/>
      <c r="AJ55" s="665"/>
      <c r="AK55" s="665"/>
      <c r="AL55" s="665"/>
      <c r="AM55" s="665"/>
      <c r="AN55" s="665"/>
      <c r="AO55" s="665"/>
      <c r="AP55" s="665"/>
      <c r="AQ55" s="665"/>
      <c r="AR55" s="665"/>
      <c r="AS55" s="665"/>
      <c r="AT55" s="665"/>
      <c r="AU55" s="665"/>
      <c r="AV55" s="665"/>
      <c r="AW55" s="665"/>
      <c r="AX55" s="665"/>
      <c r="AY55" s="665"/>
      <c r="AZ55" s="665"/>
      <c r="BA55" s="665"/>
      <c r="BB55" s="665"/>
      <c r="BC55" s="665"/>
      <c r="BD55" s="665"/>
      <c r="BE55" s="665"/>
      <c r="BF55" s="665">
        <v>-600</v>
      </c>
      <c r="BG55" s="665"/>
      <c r="BH55" s="665"/>
      <c r="BI55" s="665"/>
      <c r="BJ55" s="665"/>
      <c r="BK55" s="665"/>
      <c r="BL55" s="665"/>
      <c r="BM55" s="665"/>
      <c r="BN55" s="665"/>
      <c r="BO55" s="665"/>
      <c r="BP55" s="665"/>
      <c r="BQ55" s="665"/>
      <c r="BR55" s="665"/>
      <c r="BS55" s="665"/>
      <c r="BT55" s="665"/>
      <c r="BU55" s="665"/>
      <c r="BV55" s="665"/>
      <c r="BW55" s="665"/>
      <c r="BX55" s="665"/>
      <c r="BY55" s="665"/>
      <c r="BZ55" s="665"/>
      <c r="CA55" s="665"/>
      <c r="CB55" s="665"/>
      <c r="CC55" s="665"/>
      <c r="CD55" s="665"/>
      <c r="CE55" s="665"/>
      <c r="CF55" s="665"/>
      <c r="CG55" s="665"/>
      <c r="CH55" s="665"/>
      <c r="CI55" s="665"/>
      <c r="CJ55" s="665"/>
      <c r="CK55" s="665"/>
      <c r="CL55" s="665"/>
      <c r="CM55" s="665"/>
      <c r="CN55" s="665"/>
      <c r="CO55" s="665"/>
      <c r="CP55" s="665"/>
      <c r="CQ55" s="665"/>
      <c r="CR55" s="673">
        <f>+M55+AD55+BF55</f>
        <v>0</v>
      </c>
      <c r="CS55" s="678"/>
      <c r="CT55" s="678"/>
      <c r="CU55" s="678">
        <v>0</v>
      </c>
      <c r="CV55" s="678"/>
      <c r="CW55" s="673">
        <f t="shared" si="0"/>
        <v>0</v>
      </c>
      <c r="CX55" s="678"/>
      <c r="CY55" s="678"/>
      <c r="CZ55" s="678"/>
      <c r="DA55" s="678">
        <v>0</v>
      </c>
      <c r="DB55" s="673">
        <f t="shared" si="1"/>
        <v>0</v>
      </c>
      <c r="DC55" s="678"/>
      <c r="DD55" s="678"/>
      <c r="DE55" s="678"/>
      <c r="DF55" s="678"/>
      <c r="DG55" s="673">
        <f t="shared" si="2"/>
        <v>0</v>
      </c>
      <c r="DH55" s="682">
        <f t="shared" si="3"/>
        <v>0</v>
      </c>
      <c r="DI55" s="683" t="str">
        <f t="shared" si="4"/>
        <v>SI</v>
      </c>
      <c r="DJ55" s="682">
        <f t="shared" si="5"/>
        <v>0</v>
      </c>
    </row>
    <row r="56" s="633" customFormat="1" ht="51" spans="1:114">
      <c r="A56" s="646" t="s">
        <v>1706</v>
      </c>
      <c r="B56" s="646" t="s">
        <v>1707</v>
      </c>
      <c r="C56" s="646" t="s">
        <v>1707</v>
      </c>
      <c r="D56" s="647" t="s">
        <v>1728</v>
      </c>
      <c r="E56" s="651" t="s">
        <v>1763</v>
      </c>
      <c r="F56" s="646">
        <v>40</v>
      </c>
      <c r="G56" s="646" t="s">
        <v>1762</v>
      </c>
      <c r="H56" s="652">
        <v>214</v>
      </c>
      <c r="I56" s="654">
        <v>177867</v>
      </c>
      <c r="J56" s="652">
        <v>11</v>
      </c>
      <c r="K56" s="665">
        <v>1000</v>
      </c>
      <c r="L56" s="666" t="s">
        <v>1730</v>
      </c>
      <c r="M56" s="667">
        <v>0</v>
      </c>
      <c r="N56" s="665"/>
      <c r="O56" s="665"/>
      <c r="P56" s="665"/>
      <c r="Q56" s="665"/>
      <c r="R56" s="665"/>
      <c r="S56" s="665"/>
      <c r="T56" s="665"/>
      <c r="U56" s="665"/>
      <c r="V56" s="665"/>
      <c r="W56" s="665"/>
      <c r="X56" s="665"/>
      <c r="Y56" s="665"/>
      <c r="Z56" s="665"/>
      <c r="AA56" s="665"/>
      <c r="AB56" s="665"/>
      <c r="AC56" s="665"/>
      <c r="AD56" s="665"/>
      <c r="AE56" s="665"/>
      <c r="AF56" s="665"/>
      <c r="AG56" s="665"/>
      <c r="AH56" s="665"/>
      <c r="AI56" s="665"/>
      <c r="AJ56" s="665"/>
      <c r="AK56" s="665"/>
      <c r="AL56" s="665"/>
      <c r="AM56" s="665"/>
      <c r="AN56" s="665"/>
      <c r="AO56" s="665"/>
      <c r="AP56" s="665"/>
      <c r="AQ56" s="665"/>
      <c r="AR56" s="665"/>
      <c r="AS56" s="665"/>
      <c r="AT56" s="665"/>
      <c r="AU56" s="665"/>
      <c r="AV56" s="665"/>
      <c r="AW56" s="665"/>
      <c r="AX56" s="665"/>
      <c r="AY56" s="665"/>
      <c r="AZ56" s="665"/>
      <c r="BA56" s="665"/>
      <c r="BB56" s="665"/>
      <c r="BC56" s="665"/>
      <c r="BD56" s="665"/>
      <c r="BE56" s="665"/>
      <c r="BF56" s="665"/>
      <c r="BG56" s="665"/>
      <c r="BH56" s="665"/>
      <c r="BI56" s="665"/>
      <c r="BJ56" s="665"/>
      <c r="BK56" s="665"/>
      <c r="BL56" s="665"/>
      <c r="BM56" s="665"/>
      <c r="BN56" s="665"/>
      <c r="BO56" s="665"/>
      <c r="BP56" s="665"/>
      <c r="BQ56" s="665"/>
      <c r="BR56" s="665"/>
      <c r="BS56" s="665">
        <v>1000</v>
      </c>
      <c r="BT56" s="665"/>
      <c r="BU56" s="665"/>
      <c r="BV56" s="665"/>
      <c r="BW56" s="665"/>
      <c r="BX56" s="665"/>
      <c r="BY56" s="665"/>
      <c r="BZ56" s="665"/>
      <c r="CA56" s="665"/>
      <c r="CB56" s="665"/>
      <c r="CC56" s="665"/>
      <c r="CD56" s="665">
        <v>-1000</v>
      </c>
      <c r="CE56" s="665"/>
      <c r="CF56" s="665"/>
      <c r="CG56" s="665"/>
      <c r="CH56" s="665"/>
      <c r="CI56" s="665"/>
      <c r="CJ56" s="665"/>
      <c r="CK56" s="665"/>
      <c r="CL56" s="665"/>
      <c r="CM56" s="665"/>
      <c r="CN56" s="665"/>
      <c r="CO56" s="665"/>
      <c r="CP56" s="665"/>
      <c r="CQ56" s="665"/>
      <c r="CR56" s="673">
        <f>+M56+BS56+CD56</f>
        <v>0</v>
      </c>
      <c r="CS56" s="678"/>
      <c r="CT56" s="678"/>
      <c r="CU56" s="678"/>
      <c r="CV56" s="678"/>
      <c r="CW56" s="673">
        <f t="shared" si="0"/>
        <v>0</v>
      </c>
      <c r="CX56" s="678"/>
      <c r="CY56" s="678"/>
      <c r="CZ56" s="678"/>
      <c r="DA56" s="678"/>
      <c r="DB56" s="673">
        <f t="shared" si="1"/>
        <v>0</v>
      </c>
      <c r="DC56" s="678"/>
      <c r="DD56" s="678"/>
      <c r="DE56" s="678"/>
      <c r="DF56" s="678"/>
      <c r="DG56" s="673">
        <f t="shared" si="2"/>
        <v>0</v>
      </c>
      <c r="DH56" s="682">
        <f t="shared" ref="DH56" si="29">+CW56+DB56+DG56</f>
        <v>0</v>
      </c>
      <c r="DI56" s="683" t="str">
        <f t="shared" ref="DI56" si="30">IF(CR56=DH56,"SI","NO")</f>
        <v>SI</v>
      </c>
      <c r="DJ56" s="682">
        <f t="shared" ref="DJ56" si="31">CR56-DH56</f>
        <v>0</v>
      </c>
    </row>
    <row r="57" s="633" customFormat="1" ht="51" spans="1:114">
      <c r="A57" s="646" t="s">
        <v>1706</v>
      </c>
      <c r="B57" s="646" t="s">
        <v>1707</v>
      </c>
      <c r="C57" s="646" t="s">
        <v>1707</v>
      </c>
      <c r="D57" s="647" t="s">
        <v>1728</v>
      </c>
      <c r="E57" s="654" t="s">
        <v>1764</v>
      </c>
      <c r="F57" s="646">
        <v>60</v>
      </c>
      <c r="G57" s="646" t="s">
        <v>1765</v>
      </c>
      <c r="H57" s="652">
        <v>232</v>
      </c>
      <c r="I57" s="654">
        <v>4522</v>
      </c>
      <c r="J57" s="652">
        <v>11</v>
      </c>
      <c r="K57" s="665">
        <f>CR57/F57</f>
        <v>8.33333333333333</v>
      </c>
      <c r="L57" s="666" t="s">
        <v>1730</v>
      </c>
      <c r="M57" s="667">
        <v>3000</v>
      </c>
      <c r="N57" s="665"/>
      <c r="O57" s="665"/>
      <c r="P57" s="665"/>
      <c r="Q57" s="665"/>
      <c r="R57" s="665"/>
      <c r="S57" s="665"/>
      <c r="T57" s="665"/>
      <c r="U57" s="665"/>
      <c r="V57" s="665"/>
      <c r="W57" s="665"/>
      <c r="X57" s="665"/>
      <c r="Y57" s="665"/>
      <c r="Z57" s="665"/>
      <c r="AA57" s="665"/>
      <c r="AB57" s="665"/>
      <c r="AC57" s="665"/>
      <c r="AD57" s="665"/>
      <c r="AE57" s="665"/>
      <c r="AF57" s="665"/>
      <c r="AG57" s="665"/>
      <c r="AH57" s="665"/>
      <c r="AI57" s="665"/>
      <c r="AJ57" s="665"/>
      <c r="AK57" s="665"/>
      <c r="AL57" s="665"/>
      <c r="AM57" s="665"/>
      <c r="AN57" s="665"/>
      <c r="AO57" s="665"/>
      <c r="AP57" s="665"/>
      <c r="AQ57" s="665"/>
      <c r="AR57" s="665"/>
      <c r="AS57" s="665"/>
      <c r="AT57" s="665"/>
      <c r="AU57" s="665"/>
      <c r="AV57" s="665"/>
      <c r="AW57" s="665"/>
      <c r="AX57" s="665"/>
      <c r="AY57" s="665"/>
      <c r="AZ57" s="665"/>
      <c r="BA57" s="665"/>
      <c r="BB57" s="665"/>
      <c r="BC57" s="665"/>
      <c r="BD57" s="665"/>
      <c r="BE57" s="665"/>
      <c r="BF57" s="665"/>
      <c r="BG57" s="665"/>
      <c r="BH57" s="665"/>
      <c r="BI57" s="665"/>
      <c r="BJ57" s="665"/>
      <c r="BK57" s="665"/>
      <c r="BL57" s="665"/>
      <c r="BM57" s="665"/>
      <c r="BN57" s="665"/>
      <c r="BO57" s="665"/>
      <c r="BP57" s="665"/>
      <c r="BQ57" s="665"/>
      <c r="BR57" s="665"/>
      <c r="BS57" s="665"/>
      <c r="BT57" s="665"/>
      <c r="BU57" s="665"/>
      <c r="BV57" s="665"/>
      <c r="BW57" s="665"/>
      <c r="BX57" s="665"/>
      <c r="BY57" s="665"/>
      <c r="BZ57" s="665"/>
      <c r="CA57" s="665"/>
      <c r="CB57" s="665"/>
      <c r="CC57" s="665"/>
      <c r="CD57" s="665">
        <v>-2500</v>
      </c>
      <c r="CE57" s="665"/>
      <c r="CF57" s="665"/>
      <c r="CG57" s="665"/>
      <c r="CH57" s="665"/>
      <c r="CI57" s="665"/>
      <c r="CJ57" s="665"/>
      <c r="CK57" s="665"/>
      <c r="CL57" s="665"/>
      <c r="CM57" s="665"/>
      <c r="CN57" s="665"/>
      <c r="CO57" s="665"/>
      <c r="CP57" s="665"/>
      <c r="CQ57" s="665"/>
      <c r="CR57" s="673">
        <f>+M57+CD57</f>
        <v>500</v>
      </c>
      <c r="CS57" s="678"/>
      <c r="CT57" s="678"/>
      <c r="CU57" s="678">
        <v>0</v>
      </c>
      <c r="CV57" s="678"/>
      <c r="CW57" s="673">
        <f t="shared" si="0"/>
        <v>0</v>
      </c>
      <c r="CX57" s="678"/>
      <c r="CY57" s="678"/>
      <c r="CZ57" s="678"/>
      <c r="DA57" s="678"/>
      <c r="DB57" s="673">
        <f t="shared" si="1"/>
        <v>0</v>
      </c>
      <c r="DC57" s="678"/>
      <c r="DD57" s="678"/>
      <c r="DE57" s="678"/>
      <c r="DF57" s="678">
        <v>500</v>
      </c>
      <c r="DG57" s="673">
        <f t="shared" si="2"/>
        <v>500</v>
      </c>
      <c r="DH57" s="682">
        <f t="shared" si="3"/>
        <v>500</v>
      </c>
      <c r="DI57" s="683" t="str">
        <f t="shared" si="4"/>
        <v>SI</v>
      </c>
      <c r="DJ57" s="682">
        <f t="shared" si="5"/>
        <v>0</v>
      </c>
    </row>
    <row r="58" s="633" customFormat="1" ht="51" spans="1:114">
      <c r="A58" s="646" t="s">
        <v>1706</v>
      </c>
      <c r="B58" s="646" t="s">
        <v>1707</v>
      </c>
      <c r="C58" s="646" t="s">
        <v>1707</v>
      </c>
      <c r="D58" s="647" t="s">
        <v>1728</v>
      </c>
      <c r="E58" s="646" t="s">
        <v>1766</v>
      </c>
      <c r="F58" s="646">
        <v>25</v>
      </c>
      <c r="G58" s="646" t="s">
        <v>1745</v>
      </c>
      <c r="H58" s="652">
        <v>233</v>
      </c>
      <c r="I58" s="654">
        <v>81516</v>
      </c>
      <c r="J58" s="652">
        <v>11</v>
      </c>
      <c r="K58" s="665">
        <v>125</v>
      </c>
      <c r="L58" s="666" t="s">
        <v>1730</v>
      </c>
      <c r="M58" s="667">
        <v>11000</v>
      </c>
      <c r="N58" s="665"/>
      <c r="O58" s="665"/>
      <c r="P58" s="665">
        <v>-9400</v>
      </c>
      <c r="Q58" s="665"/>
      <c r="R58" s="665"/>
      <c r="S58" s="665"/>
      <c r="T58" s="665"/>
      <c r="U58" s="665"/>
      <c r="V58" s="665"/>
      <c r="W58" s="665"/>
      <c r="X58" s="665"/>
      <c r="Y58" s="665"/>
      <c r="Z58" s="665"/>
      <c r="AA58" s="665"/>
      <c r="AB58" s="665"/>
      <c r="AC58" s="665"/>
      <c r="AD58" s="665"/>
      <c r="AE58" s="665">
        <v>1525</v>
      </c>
      <c r="AF58" s="665"/>
      <c r="AG58" s="665"/>
      <c r="AH58" s="665"/>
      <c r="AI58" s="665"/>
      <c r="AJ58" s="665"/>
      <c r="AK58" s="665"/>
      <c r="AL58" s="665"/>
      <c r="AM58" s="665"/>
      <c r="AN58" s="665"/>
      <c r="AO58" s="665"/>
      <c r="AP58" s="665"/>
      <c r="AQ58" s="665"/>
      <c r="AR58" s="665"/>
      <c r="AS58" s="665"/>
      <c r="AT58" s="665"/>
      <c r="AU58" s="665"/>
      <c r="AV58" s="665"/>
      <c r="AW58" s="665"/>
      <c r="AX58" s="665"/>
      <c r="AY58" s="665"/>
      <c r="AZ58" s="665"/>
      <c r="BA58" s="665"/>
      <c r="BB58" s="665"/>
      <c r="BC58" s="665"/>
      <c r="BD58" s="665"/>
      <c r="BE58" s="665"/>
      <c r="BF58" s="665"/>
      <c r="BG58" s="665"/>
      <c r="BH58" s="665"/>
      <c r="BI58" s="665"/>
      <c r="BJ58" s="665"/>
      <c r="BK58" s="665"/>
      <c r="BL58" s="665"/>
      <c r="BM58" s="665"/>
      <c r="BN58" s="665"/>
      <c r="BO58" s="665"/>
      <c r="BP58" s="665"/>
      <c r="BQ58" s="665"/>
      <c r="BR58" s="665"/>
      <c r="BS58" s="665"/>
      <c r="BT58" s="665"/>
      <c r="BU58" s="665"/>
      <c r="BV58" s="665"/>
      <c r="BW58" s="665"/>
      <c r="BX58" s="665"/>
      <c r="BY58" s="665"/>
      <c r="BZ58" s="665"/>
      <c r="CA58" s="665"/>
      <c r="CB58" s="665"/>
      <c r="CC58" s="665"/>
      <c r="CD58" s="665"/>
      <c r="CE58" s="665"/>
      <c r="CF58" s="665"/>
      <c r="CG58" s="665"/>
      <c r="CH58" s="665"/>
      <c r="CI58" s="665"/>
      <c r="CJ58" s="665"/>
      <c r="CK58" s="665"/>
      <c r="CL58" s="665"/>
      <c r="CM58" s="665"/>
      <c r="CN58" s="665"/>
      <c r="CO58" s="665"/>
      <c r="CP58" s="665"/>
      <c r="CQ58" s="665"/>
      <c r="CR58" s="673">
        <f>+M58+P58+AE58</f>
        <v>3125</v>
      </c>
      <c r="CS58" s="678"/>
      <c r="CT58" s="678"/>
      <c r="CU58" s="678"/>
      <c r="CV58" s="678">
        <v>0</v>
      </c>
      <c r="CW58" s="673">
        <f t="shared" si="0"/>
        <v>0</v>
      </c>
      <c r="CX58" s="678"/>
      <c r="CY58" s="678"/>
      <c r="CZ58" s="678"/>
      <c r="DA58" s="678"/>
      <c r="DB58" s="673">
        <f t="shared" si="1"/>
        <v>0</v>
      </c>
      <c r="DC58" s="678"/>
      <c r="DD58" s="678"/>
      <c r="DE58" s="678"/>
      <c r="DF58" s="678">
        <v>3125</v>
      </c>
      <c r="DG58" s="673">
        <f t="shared" si="2"/>
        <v>3125</v>
      </c>
      <c r="DH58" s="682">
        <f t="shared" si="3"/>
        <v>3125</v>
      </c>
      <c r="DI58" s="683" t="str">
        <f t="shared" si="4"/>
        <v>SI</v>
      </c>
      <c r="DJ58" s="682">
        <f t="shared" si="5"/>
        <v>0</v>
      </c>
    </row>
    <row r="59" s="633" customFormat="1" ht="51" spans="1:114">
      <c r="A59" s="646" t="s">
        <v>1706</v>
      </c>
      <c r="B59" s="646" t="s">
        <v>1707</v>
      </c>
      <c r="C59" s="646" t="s">
        <v>1707</v>
      </c>
      <c r="D59" s="647" t="s">
        <v>1728</v>
      </c>
      <c r="E59" s="646" t="s">
        <v>1767</v>
      </c>
      <c r="F59" s="646">
        <v>16</v>
      </c>
      <c r="G59" s="646" t="s">
        <v>1745</v>
      </c>
      <c r="H59" s="652">
        <v>233</v>
      </c>
      <c r="I59" s="654">
        <v>105739</v>
      </c>
      <c r="J59" s="652">
        <v>11</v>
      </c>
      <c r="K59" s="665">
        <v>150</v>
      </c>
      <c r="L59" s="666" t="s">
        <v>1730</v>
      </c>
      <c r="M59" s="667">
        <v>10000</v>
      </c>
      <c r="N59" s="665"/>
      <c r="O59" s="665"/>
      <c r="P59" s="665">
        <v>-8448</v>
      </c>
      <c r="Q59" s="665"/>
      <c r="R59" s="665"/>
      <c r="S59" s="665"/>
      <c r="T59" s="665"/>
      <c r="U59" s="665"/>
      <c r="V59" s="665"/>
      <c r="W59" s="665"/>
      <c r="X59" s="665"/>
      <c r="Y59" s="665"/>
      <c r="Z59" s="665"/>
      <c r="AA59" s="665"/>
      <c r="AB59" s="665"/>
      <c r="AC59" s="665"/>
      <c r="AD59" s="665"/>
      <c r="AE59" s="665">
        <v>848</v>
      </c>
      <c r="AF59" s="665"/>
      <c r="AG59" s="665"/>
      <c r="AH59" s="665"/>
      <c r="AI59" s="665"/>
      <c r="AJ59" s="665"/>
      <c r="AK59" s="665"/>
      <c r="AL59" s="665"/>
      <c r="AM59" s="665"/>
      <c r="AN59" s="665"/>
      <c r="AO59" s="665"/>
      <c r="AP59" s="665"/>
      <c r="AQ59" s="665"/>
      <c r="AR59" s="665"/>
      <c r="AS59" s="665"/>
      <c r="AT59" s="665"/>
      <c r="AU59" s="665"/>
      <c r="AV59" s="665"/>
      <c r="AW59" s="665"/>
      <c r="AX59" s="665"/>
      <c r="AY59" s="665"/>
      <c r="AZ59" s="665"/>
      <c r="BA59" s="665"/>
      <c r="BB59" s="665"/>
      <c r="BC59" s="665"/>
      <c r="BD59" s="665"/>
      <c r="BE59" s="665"/>
      <c r="BF59" s="665"/>
      <c r="BG59" s="665"/>
      <c r="BH59" s="665"/>
      <c r="BI59" s="665"/>
      <c r="BJ59" s="665"/>
      <c r="BK59" s="665"/>
      <c r="BL59" s="665"/>
      <c r="BM59" s="665"/>
      <c r="BN59" s="665"/>
      <c r="BO59" s="665"/>
      <c r="BP59" s="665"/>
      <c r="BQ59" s="665"/>
      <c r="BR59" s="665"/>
      <c r="BS59" s="665"/>
      <c r="BT59" s="665"/>
      <c r="BU59" s="665"/>
      <c r="BV59" s="665"/>
      <c r="BW59" s="665"/>
      <c r="BX59" s="665"/>
      <c r="BY59" s="665"/>
      <c r="BZ59" s="665"/>
      <c r="CA59" s="665"/>
      <c r="CB59" s="665"/>
      <c r="CC59" s="665"/>
      <c r="CD59" s="665"/>
      <c r="CE59" s="665"/>
      <c r="CF59" s="665"/>
      <c r="CG59" s="665"/>
      <c r="CH59" s="665"/>
      <c r="CI59" s="665"/>
      <c r="CJ59" s="665"/>
      <c r="CK59" s="665"/>
      <c r="CL59" s="665"/>
      <c r="CM59" s="665"/>
      <c r="CN59" s="665"/>
      <c r="CO59" s="665"/>
      <c r="CP59" s="665"/>
      <c r="CQ59" s="665"/>
      <c r="CR59" s="673">
        <f>+M59+P59+AE59</f>
        <v>2400</v>
      </c>
      <c r="CS59" s="678"/>
      <c r="CT59" s="678"/>
      <c r="CU59" s="678"/>
      <c r="CV59" s="678">
        <v>0</v>
      </c>
      <c r="CW59" s="673">
        <f t="shared" si="0"/>
        <v>0</v>
      </c>
      <c r="CX59" s="678"/>
      <c r="CY59" s="678"/>
      <c r="CZ59" s="678"/>
      <c r="DA59" s="678"/>
      <c r="DB59" s="673">
        <f t="shared" si="1"/>
        <v>0</v>
      </c>
      <c r="DC59" s="678"/>
      <c r="DD59" s="678"/>
      <c r="DE59" s="678"/>
      <c r="DF59" s="678">
        <v>2400</v>
      </c>
      <c r="DG59" s="673">
        <f t="shared" si="2"/>
        <v>2400</v>
      </c>
      <c r="DH59" s="682">
        <f t="shared" si="3"/>
        <v>2400</v>
      </c>
      <c r="DI59" s="683" t="str">
        <f t="shared" si="4"/>
        <v>SI</v>
      </c>
      <c r="DJ59" s="682">
        <f t="shared" si="5"/>
        <v>0</v>
      </c>
    </row>
    <row r="60" s="633" customFormat="1" ht="51" spans="1:114">
      <c r="A60" s="646" t="s">
        <v>1706</v>
      </c>
      <c r="B60" s="646" t="s">
        <v>1707</v>
      </c>
      <c r="C60" s="646" t="s">
        <v>1707</v>
      </c>
      <c r="D60" s="647" t="s">
        <v>1728</v>
      </c>
      <c r="E60" s="646" t="s">
        <v>1768</v>
      </c>
      <c r="F60" s="646">
        <v>1050</v>
      </c>
      <c r="G60" s="646" t="s">
        <v>1769</v>
      </c>
      <c r="H60" s="652">
        <v>241</v>
      </c>
      <c r="I60" s="654">
        <v>1592</v>
      </c>
      <c r="J60" s="652">
        <v>11</v>
      </c>
      <c r="K60" s="665">
        <f t="shared" ref="K60:K69" si="32">CR60/F60</f>
        <v>19.047619047619</v>
      </c>
      <c r="L60" s="666" t="s">
        <v>1730</v>
      </c>
      <c r="M60" s="667">
        <v>40000</v>
      </c>
      <c r="N60" s="665"/>
      <c r="O60" s="665"/>
      <c r="P60" s="665"/>
      <c r="Q60" s="665"/>
      <c r="R60" s="665"/>
      <c r="S60" s="665"/>
      <c r="T60" s="665"/>
      <c r="U60" s="665"/>
      <c r="V60" s="665"/>
      <c r="W60" s="665"/>
      <c r="X60" s="665"/>
      <c r="Y60" s="665"/>
      <c r="Z60" s="665"/>
      <c r="AA60" s="665"/>
      <c r="AB60" s="665"/>
      <c r="AC60" s="665"/>
      <c r="AD60" s="665"/>
      <c r="AE60" s="665">
        <v>2000</v>
      </c>
      <c r="AF60" s="665"/>
      <c r="AG60" s="665"/>
      <c r="AH60" s="665"/>
      <c r="AI60" s="665"/>
      <c r="AJ60" s="665"/>
      <c r="AK60" s="665"/>
      <c r="AL60" s="665"/>
      <c r="AM60" s="665"/>
      <c r="AN60" s="665"/>
      <c r="AO60" s="665"/>
      <c r="AP60" s="665"/>
      <c r="AQ60" s="665"/>
      <c r="AR60" s="665">
        <v>-22000</v>
      </c>
      <c r="AS60" s="665"/>
      <c r="AT60" s="665"/>
      <c r="AU60" s="665"/>
      <c r="AV60" s="665"/>
      <c r="AW60" s="665"/>
      <c r="AX60" s="665"/>
      <c r="AY60" s="665"/>
      <c r="AZ60" s="665"/>
      <c r="BA60" s="665"/>
      <c r="BB60" s="665"/>
      <c r="BC60" s="665"/>
      <c r="BD60" s="665"/>
      <c r="BE60" s="665"/>
      <c r="BF60" s="665"/>
      <c r="BG60" s="665"/>
      <c r="BH60" s="665"/>
      <c r="BI60" s="665"/>
      <c r="BJ60" s="665"/>
      <c r="BK60" s="665"/>
      <c r="BL60" s="665"/>
      <c r="BM60" s="665"/>
      <c r="BN60" s="665"/>
      <c r="BO60" s="665"/>
      <c r="BP60" s="665"/>
      <c r="BQ60" s="665"/>
      <c r="BR60" s="665"/>
      <c r="BS60" s="665"/>
      <c r="BT60" s="665"/>
      <c r="BU60" s="665"/>
      <c r="BV60" s="665"/>
      <c r="BW60" s="665"/>
      <c r="BX60" s="665"/>
      <c r="BY60" s="665"/>
      <c r="BZ60" s="665"/>
      <c r="CA60" s="665"/>
      <c r="CB60" s="665"/>
      <c r="CC60" s="665"/>
      <c r="CD60" s="665"/>
      <c r="CE60" s="665"/>
      <c r="CF60" s="665"/>
      <c r="CG60" s="665"/>
      <c r="CH60" s="665"/>
      <c r="CI60" s="665"/>
      <c r="CJ60" s="665"/>
      <c r="CK60" s="665"/>
      <c r="CL60" s="665"/>
      <c r="CM60" s="665"/>
      <c r="CN60" s="665"/>
      <c r="CO60" s="665"/>
      <c r="CP60" s="665"/>
      <c r="CQ60" s="665"/>
      <c r="CR60" s="673">
        <f>+M60+AE60+AR60</f>
        <v>20000</v>
      </c>
      <c r="CS60" s="678"/>
      <c r="CT60" s="678"/>
      <c r="CU60" s="678">
        <v>0</v>
      </c>
      <c r="CV60" s="678"/>
      <c r="CW60" s="673">
        <f t="shared" si="0"/>
        <v>0</v>
      </c>
      <c r="CX60" s="678"/>
      <c r="CY60" s="678"/>
      <c r="CZ60" s="678">
        <v>10000</v>
      </c>
      <c r="DA60" s="678"/>
      <c r="DB60" s="673">
        <f t="shared" si="1"/>
        <v>10000</v>
      </c>
      <c r="DC60" s="678"/>
      <c r="DD60" s="678">
        <v>10000</v>
      </c>
      <c r="DE60" s="678"/>
      <c r="DF60" s="678"/>
      <c r="DG60" s="673">
        <f t="shared" si="2"/>
        <v>10000</v>
      </c>
      <c r="DH60" s="682">
        <f t="shared" si="3"/>
        <v>20000</v>
      </c>
      <c r="DI60" s="683" t="str">
        <f t="shared" si="4"/>
        <v>SI</v>
      </c>
      <c r="DJ60" s="682">
        <f t="shared" si="5"/>
        <v>0</v>
      </c>
    </row>
    <row r="61" s="633" customFormat="1" ht="51" spans="1:114">
      <c r="A61" s="646" t="s">
        <v>1706</v>
      </c>
      <c r="B61" s="646" t="s">
        <v>1707</v>
      </c>
      <c r="C61" s="646" t="s">
        <v>1707</v>
      </c>
      <c r="D61" s="647" t="s">
        <v>1728</v>
      </c>
      <c r="E61" s="646" t="s">
        <v>1770</v>
      </c>
      <c r="F61" s="646">
        <v>225</v>
      </c>
      <c r="G61" s="646" t="s">
        <v>1769</v>
      </c>
      <c r="H61" s="652">
        <v>241</v>
      </c>
      <c r="I61" s="654">
        <v>1593</v>
      </c>
      <c r="J61" s="652">
        <v>11</v>
      </c>
      <c r="K61" s="665">
        <f t="shared" si="32"/>
        <v>26.6666666666667</v>
      </c>
      <c r="L61" s="666" t="s">
        <v>1730</v>
      </c>
      <c r="M61" s="667">
        <v>10000</v>
      </c>
      <c r="N61" s="665"/>
      <c r="O61" s="665"/>
      <c r="P61" s="665"/>
      <c r="Q61" s="665"/>
      <c r="R61" s="665"/>
      <c r="S61" s="665"/>
      <c r="T61" s="665"/>
      <c r="U61" s="665"/>
      <c r="V61" s="665"/>
      <c r="W61" s="665"/>
      <c r="X61" s="665"/>
      <c r="Y61" s="665"/>
      <c r="Z61" s="665"/>
      <c r="AA61" s="665"/>
      <c r="AB61" s="665"/>
      <c r="AC61" s="665"/>
      <c r="AD61" s="665"/>
      <c r="AE61" s="665">
        <v>1250</v>
      </c>
      <c r="AF61" s="665"/>
      <c r="AG61" s="665"/>
      <c r="AH61" s="665"/>
      <c r="AI61" s="665"/>
      <c r="AJ61" s="665"/>
      <c r="AK61" s="665"/>
      <c r="AL61" s="665"/>
      <c r="AM61" s="665"/>
      <c r="AN61" s="665"/>
      <c r="AO61" s="665"/>
      <c r="AP61" s="665"/>
      <c r="AQ61" s="665"/>
      <c r="AR61" s="665">
        <v>-5250</v>
      </c>
      <c r="AS61" s="665"/>
      <c r="AT61" s="665"/>
      <c r="AU61" s="665"/>
      <c r="AV61" s="665"/>
      <c r="AW61" s="665"/>
      <c r="AX61" s="665"/>
      <c r="AY61" s="665"/>
      <c r="AZ61" s="665"/>
      <c r="BA61" s="665"/>
      <c r="BB61" s="665"/>
      <c r="BC61" s="665"/>
      <c r="BD61" s="665"/>
      <c r="BE61" s="665"/>
      <c r="BF61" s="665"/>
      <c r="BG61" s="665"/>
      <c r="BH61" s="665"/>
      <c r="BI61" s="665"/>
      <c r="BJ61" s="665"/>
      <c r="BK61" s="665"/>
      <c r="BL61" s="665"/>
      <c r="BM61" s="665"/>
      <c r="BN61" s="665"/>
      <c r="BO61" s="665"/>
      <c r="BP61" s="665"/>
      <c r="BQ61" s="665"/>
      <c r="BR61" s="665"/>
      <c r="BS61" s="665"/>
      <c r="BT61" s="665"/>
      <c r="BU61" s="665"/>
      <c r="BV61" s="665"/>
      <c r="BW61" s="665"/>
      <c r="BX61" s="665"/>
      <c r="BY61" s="665"/>
      <c r="BZ61" s="665"/>
      <c r="CA61" s="665"/>
      <c r="CB61" s="665"/>
      <c r="CC61" s="665"/>
      <c r="CD61" s="665"/>
      <c r="CE61" s="665"/>
      <c r="CF61" s="665"/>
      <c r="CG61" s="665"/>
      <c r="CH61" s="665"/>
      <c r="CI61" s="665"/>
      <c r="CJ61" s="665"/>
      <c r="CK61" s="665"/>
      <c r="CL61" s="665"/>
      <c r="CM61" s="665"/>
      <c r="CN61" s="665"/>
      <c r="CO61" s="665"/>
      <c r="CP61" s="665"/>
      <c r="CQ61" s="665"/>
      <c r="CR61" s="673">
        <f>+M61+AE61+AR61</f>
        <v>6000</v>
      </c>
      <c r="CS61" s="678"/>
      <c r="CT61" s="678"/>
      <c r="CU61" s="678">
        <v>0</v>
      </c>
      <c r="CV61" s="678"/>
      <c r="CW61" s="673">
        <f t="shared" si="0"/>
        <v>0</v>
      </c>
      <c r="CX61" s="678"/>
      <c r="CY61" s="678"/>
      <c r="CZ61" s="678">
        <v>3000</v>
      </c>
      <c r="DA61" s="678"/>
      <c r="DB61" s="673">
        <f t="shared" si="1"/>
        <v>3000</v>
      </c>
      <c r="DC61" s="678"/>
      <c r="DD61" s="678">
        <v>3000</v>
      </c>
      <c r="DE61" s="678"/>
      <c r="DF61" s="678"/>
      <c r="DG61" s="673">
        <f t="shared" si="2"/>
        <v>3000</v>
      </c>
      <c r="DH61" s="682">
        <f t="shared" si="3"/>
        <v>6000</v>
      </c>
      <c r="DI61" s="683" t="str">
        <f t="shared" si="4"/>
        <v>SI</v>
      </c>
      <c r="DJ61" s="682">
        <f t="shared" si="5"/>
        <v>0</v>
      </c>
    </row>
    <row r="62" s="633" customFormat="1" ht="51" spans="1:114">
      <c r="A62" s="646" t="s">
        <v>1706</v>
      </c>
      <c r="B62" s="646" t="s">
        <v>1707</v>
      </c>
      <c r="C62" s="646" t="s">
        <v>1707</v>
      </c>
      <c r="D62" s="647" t="s">
        <v>1728</v>
      </c>
      <c r="E62" s="646" t="s">
        <v>1771</v>
      </c>
      <c r="F62" s="646">
        <v>120</v>
      </c>
      <c r="G62" s="646" t="s">
        <v>1769</v>
      </c>
      <c r="H62" s="652">
        <v>241</v>
      </c>
      <c r="I62" s="654">
        <v>115338</v>
      </c>
      <c r="J62" s="652">
        <v>11</v>
      </c>
      <c r="K62" s="665">
        <f t="shared" si="32"/>
        <v>50</v>
      </c>
      <c r="L62" s="666" t="s">
        <v>1730</v>
      </c>
      <c r="M62" s="667">
        <v>6000</v>
      </c>
      <c r="N62" s="665"/>
      <c r="O62" s="665"/>
      <c r="P62" s="665"/>
      <c r="Q62" s="665"/>
      <c r="R62" s="665"/>
      <c r="S62" s="665"/>
      <c r="T62" s="665"/>
      <c r="U62" s="665"/>
      <c r="V62" s="665"/>
      <c r="W62" s="665"/>
      <c r="X62" s="665"/>
      <c r="Y62" s="665"/>
      <c r="Z62" s="665"/>
      <c r="AA62" s="665"/>
      <c r="AB62" s="665"/>
      <c r="AC62" s="665"/>
      <c r="AD62" s="665"/>
      <c r="AE62" s="665"/>
      <c r="AF62" s="665"/>
      <c r="AG62" s="665"/>
      <c r="AH62" s="665"/>
      <c r="AI62" s="665"/>
      <c r="AJ62" s="665"/>
      <c r="AK62" s="665"/>
      <c r="AL62" s="665"/>
      <c r="AM62" s="665"/>
      <c r="AN62" s="665"/>
      <c r="AO62" s="665"/>
      <c r="AP62" s="665"/>
      <c r="AQ62" s="665"/>
      <c r="AR62" s="665"/>
      <c r="AS62" s="665"/>
      <c r="AT62" s="665"/>
      <c r="AU62" s="665"/>
      <c r="AV62" s="665"/>
      <c r="AW62" s="665"/>
      <c r="AX62" s="665"/>
      <c r="AY62" s="665"/>
      <c r="AZ62" s="665"/>
      <c r="BA62" s="665"/>
      <c r="BB62" s="665"/>
      <c r="BC62" s="665"/>
      <c r="BD62" s="665"/>
      <c r="BE62" s="665"/>
      <c r="BF62" s="665"/>
      <c r="BG62" s="665"/>
      <c r="BH62" s="665"/>
      <c r="BI62" s="665"/>
      <c r="BJ62" s="665"/>
      <c r="BK62" s="665"/>
      <c r="BL62" s="665"/>
      <c r="BM62" s="665"/>
      <c r="BN62" s="665"/>
      <c r="BO62" s="665"/>
      <c r="BP62" s="665"/>
      <c r="BQ62" s="665"/>
      <c r="BR62" s="665"/>
      <c r="BS62" s="665"/>
      <c r="BT62" s="665"/>
      <c r="BU62" s="665"/>
      <c r="BV62" s="665"/>
      <c r="BW62" s="665"/>
      <c r="BX62" s="665"/>
      <c r="BY62" s="665"/>
      <c r="BZ62" s="665"/>
      <c r="CA62" s="665"/>
      <c r="CB62" s="665"/>
      <c r="CC62" s="665"/>
      <c r="CD62" s="665"/>
      <c r="CE62" s="665"/>
      <c r="CF62" s="665"/>
      <c r="CG62" s="665"/>
      <c r="CH62" s="665"/>
      <c r="CI62" s="665"/>
      <c r="CJ62" s="665"/>
      <c r="CK62" s="665"/>
      <c r="CL62" s="665"/>
      <c r="CM62" s="665"/>
      <c r="CN62" s="665"/>
      <c r="CO62" s="665"/>
      <c r="CP62" s="665"/>
      <c r="CQ62" s="665"/>
      <c r="CR62" s="673">
        <f>+M62</f>
        <v>6000</v>
      </c>
      <c r="CS62" s="678"/>
      <c r="CT62" s="678"/>
      <c r="CU62" s="678">
        <v>0</v>
      </c>
      <c r="CV62" s="678"/>
      <c r="CW62" s="673">
        <f t="shared" si="0"/>
        <v>0</v>
      </c>
      <c r="CX62" s="678"/>
      <c r="CY62" s="678"/>
      <c r="CZ62" s="678">
        <v>3000</v>
      </c>
      <c r="DA62" s="678"/>
      <c r="DB62" s="673">
        <f t="shared" si="1"/>
        <v>3000</v>
      </c>
      <c r="DC62" s="678"/>
      <c r="DD62" s="678">
        <v>3000</v>
      </c>
      <c r="DE62" s="678"/>
      <c r="DF62" s="678"/>
      <c r="DG62" s="673">
        <f t="shared" si="2"/>
        <v>3000</v>
      </c>
      <c r="DH62" s="682">
        <f t="shared" si="3"/>
        <v>6000</v>
      </c>
      <c r="DI62" s="683" t="str">
        <f t="shared" si="4"/>
        <v>SI</v>
      </c>
      <c r="DJ62" s="682">
        <f t="shared" si="5"/>
        <v>0</v>
      </c>
    </row>
    <row r="63" s="633" customFormat="1" ht="102" spans="1:114">
      <c r="A63" s="646" t="s">
        <v>1706</v>
      </c>
      <c r="B63" s="646" t="s">
        <v>1707</v>
      </c>
      <c r="C63" s="646" t="s">
        <v>1707</v>
      </c>
      <c r="D63" s="647" t="s">
        <v>1728</v>
      </c>
      <c r="E63" s="660" t="s">
        <v>1772</v>
      </c>
      <c r="F63" s="646">
        <v>500</v>
      </c>
      <c r="G63" s="654" t="s">
        <v>1745</v>
      </c>
      <c r="H63" s="652">
        <v>241</v>
      </c>
      <c r="I63" s="654">
        <v>62079</v>
      </c>
      <c r="J63" s="652">
        <v>11</v>
      </c>
      <c r="K63" s="665">
        <f t="shared" si="32"/>
        <v>6</v>
      </c>
      <c r="L63" s="666" t="s">
        <v>1730</v>
      </c>
      <c r="M63" s="667">
        <v>2000</v>
      </c>
      <c r="N63" s="665"/>
      <c r="O63" s="665"/>
      <c r="P63" s="665"/>
      <c r="Q63" s="665"/>
      <c r="R63" s="665"/>
      <c r="S63" s="665"/>
      <c r="T63" s="665"/>
      <c r="U63" s="665"/>
      <c r="V63" s="665"/>
      <c r="W63" s="665"/>
      <c r="X63" s="665"/>
      <c r="Y63" s="665"/>
      <c r="Z63" s="665"/>
      <c r="AA63" s="665"/>
      <c r="AB63" s="665"/>
      <c r="AC63" s="665"/>
      <c r="AD63" s="665"/>
      <c r="AE63" s="665">
        <v>1000</v>
      </c>
      <c r="AF63" s="665"/>
      <c r="AG63" s="665"/>
      <c r="AH63" s="665"/>
      <c r="AI63" s="665"/>
      <c r="AJ63" s="665"/>
      <c r="AK63" s="665"/>
      <c r="AL63" s="665"/>
      <c r="AM63" s="665"/>
      <c r="AN63" s="665"/>
      <c r="AO63" s="665"/>
      <c r="AP63" s="665"/>
      <c r="AQ63" s="665"/>
      <c r="AR63" s="665"/>
      <c r="AS63" s="665"/>
      <c r="AT63" s="665"/>
      <c r="AU63" s="665"/>
      <c r="AV63" s="665"/>
      <c r="AW63" s="665"/>
      <c r="AX63" s="665"/>
      <c r="AY63" s="665"/>
      <c r="AZ63" s="665"/>
      <c r="BA63" s="665"/>
      <c r="BB63" s="665"/>
      <c r="BC63" s="665"/>
      <c r="BD63" s="665"/>
      <c r="BE63" s="665"/>
      <c r="BF63" s="665"/>
      <c r="BG63" s="665"/>
      <c r="BH63" s="665"/>
      <c r="BI63" s="665"/>
      <c r="BJ63" s="665"/>
      <c r="BK63" s="665"/>
      <c r="BL63" s="665"/>
      <c r="BM63" s="665"/>
      <c r="BN63" s="665"/>
      <c r="BO63" s="665"/>
      <c r="BP63" s="665"/>
      <c r="BQ63" s="665"/>
      <c r="BR63" s="665"/>
      <c r="BS63" s="665"/>
      <c r="BT63" s="665"/>
      <c r="BU63" s="665"/>
      <c r="BV63" s="665"/>
      <c r="BW63" s="665"/>
      <c r="BX63" s="665"/>
      <c r="BY63" s="665"/>
      <c r="BZ63" s="665"/>
      <c r="CA63" s="665"/>
      <c r="CB63" s="665"/>
      <c r="CC63" s="665"/>
      <c r="CD63" s="665"/>
      <c r="CE63" s="665"/>
      <c r="CF63" s="665"/>
      <c r="CG63" s="665"/>
      <c r="CH63" s="665"/>
      <c r="CI63" s="665"/>
      <c r="CJ63" s="665"/>
      <c r="CK63" s="665"/>
      <c r="CL63" s="665"/>
      <c r="CM63" s="665"/>
      <c r="CN63" s="665"/>
      <c r="CO63" s="665"/>
      <c r="CP63" s="665"/>
      <c r="CQ63" s="665"/>
      <c r="CR63" s="673">
        <f>+M63+AE63</f>
        <v>3000</v>
      </c>
      <c r="CS63" s="681"/>
      <c r="CT63" s="681"/>
      <c r="CU63" s="681">
        <v>0</v>
      </c>
      <c r="CV63" s="681"/>
      <c r="CW63" s="673">
        <f t="shared" si="0"/>
        <v>0</v>
      </c>
      <c r="CX63" s="681"/>
      <c r="CY63" s="681"/>
      <c r="CZ63" s="681">
        <v>1800</v>
      </c>
      <c r="DA63" s="681">
        <v>1200</v>
      </c>
      <c r="DB63" s="673">
        <f t="shared" si="1"/>
        <v>3000</v>
      </c>
      <c r="DC63" s="681"/>
      <c r="DD63" s="681"/>
      <c r="DE63" s="681"/>
      <c r="DF63" s="681"/>
      <c r="DG63" s="673">
        <f t="shared" si="2"/>
        <v>0</v>
      </c>
      <c r="DH63" s="682">
        <f t="shared" si="3"/>
        <v>3000</v>
      </c>
      <c r="DI63" s="683" t="str">
        <f t="shared" si="4"/>
        <v>SI</v>
      </c>
      <c r="DJ63" s="682">
        <f t="shared" si="5"/>
        <v>0</v>
      </c>
    </row>
    <row r="64" s="633" customFormat="1" ht="51" spans="1:114">
      <c r="A64" s="646" t="s">
        <v>1706</v>
      </c>
      <c r="B64" s="646" t="s">
        <v>1707</v>
      </c>
      <c r="C64" s="646" t="s">
        <v>1707</v>
      </c>
      <c r="D64" s="647" t="s">
        <v>1728</v>
      </c>
      <c r="E64" s="660" t="s">
        <v>1773</v>
      </c>
      <c r="F64" s="646">
        <v>550</v>
      </c>
      <c r="G64" s="654" t="s">
        <v>1745</v>
      </c>
      <c r="H64" s="652">
        <v>241</v>
      </c>
      <c r="I64" s="654">
        <v>22406</v>
      </c>
      <c r="J64" s="652">
        <v>11</v>
      </c>
      <c r="K64" s="665">
        <f t="shared" si="32"/>
        <v>1.50909090909091</v>
      </c>
      <c r="L64" s="666" t="s">
        <v>1730</v>
      </c>
      <c r="M64" s="667">
        <v>1100</v>
      </c>
      <c r="N64" s="665"/>
      <c r="O64" s="665"/>
      <c r="P64" s="665"/>
      <c r="Q64" s="665"/>
      <c r="R64" s="665"/>
      <c r="S64" s="665"/>
      <c r="T64" s="665"/>
      <c r="U64" s="665"/>
      <c r="V64" s="665"/>
      <c r="W64" s="665"/>
      <c r="X64" s="665"/>
      <c r="Y64" s="665"/>
      <c r="Z64" s="665"/>
      <c r="AA64" s="665"/>
      <c r="AB64" s="665"/>
      <c r="AC64" s="665"/>
      <c r="AD64" s="665"/>
      <c r="AE64" s="665"/>
      <c r="AF64" s="665"/>
      <c r="AG64" s="665"/>
      <c r="AH64" s="665"/>
      <c r="AI64" s="665"/>
      <c r="AJ64" s="665"/>
      <c r="AK64" s="665"/>
      <c r="AL64" s="665"/>
      <c r="AM64" s="665"/>
      <c r="AN64" s="665"/>
      <c r="AO64" s="665"/>
      <c r="AP64" s="665"/>
      <c r="AQ64" s="665"/>
      <c r="AR64" s="665">
        <v>-270</v>
      </c>
      <c r="AS64" s="665"/>
      <c r="AT64" s="665"/>
      <c r="AU64" s="665"/>
      <c r="AV64" s="665"/>
      <c r="AW64" s="665"/>
      <c r="AX64" s="665"/>
      <c r="AY64" s="665"/>
      <c r="AZ64" s="665"/>
      <c r="BA64" s="665"/>
      <c r="BB64" s="665"/>
      <c r="BC64" s="665"/>
      <c r="BD64" s="665"/>
      <c r="BE64" s="665"/>
      <c r="BF64" s="665"/>
      <c r="BG64" s="665"/>
      <c r="BH64" s="665"/>
      <c r="BI64" s="665"/>
      <c r="BJ64" s="665"/>
      <c r="BK64" s="665"/>
      <c r="BL64" s="665"/>
      <c r="BM64" s="665"/>
      <c r="BN64" s="665"/>
      <c r="BO64" s="665"/>
      <c r="BP64" s="665"/>
      <c r="BQ64" s="665"/>
      <c r="BR64" s="665"/>
      <c r="BS64" s="665"/>
      <c r="BT64" s="665"/>
      <c r="BU64" s="665"/>
      <c r="BV64" s="665"/>
      <c r="BW64" s="665"/>
      <c r="BX64" s="665"/>
      <c r="BY64" s="665"/>
      <c r="BZ64" s="665"/>
      <c r="CA64" s="665"/>
      <c r="CB64" s="665"/>
      <c r="CC64" s="665"/>
      <c r="CD64" s="665"/>
      <c r="CE64" s="665"/>
      <c r="CF64" s="665"/>
      <c r="CG64" s="665"/>
      <c r="CH64" s="665"/>
      <c r="CI64" s="665"/>
      <c r="CJ64" s="665"/>
      <c r="CK64" s="665"/>
      <c r="CL64" s="665"/>
      <c r="CM64" s="665"/>
      <c r="CN64" s="665"/>
      <c r="CO64" s="665"/>
      <c r="CP64" s="665"/>
      <c r="CQ64" s="665"/>
      <c r="CR64" s="673">
        <f>+M64+AR64</f>
        <v>830</v>
      </c>
      <c r="CS64" s="681"/>
      <c r="CT64" s="681"/>
      <c r="CU64" s="681"/>
      <c r="CV64" s="681"/>
      <c r="CW64" s="673">
        <f t="shared" si="0"/>
        <v>0</v>
      </c>
      <c r="CX64" s="681"/>
      <c r="CY64" s="681"/>
      <c r="CZ64" s="681">
        <v>830</v>
      </c>
      <c r="DA64" s="681"/>
      <c r="DB64" s="673">
        <f t="shared" si="1"/>
        <v>830</v>
      </c>
      <c r="DC64" s="681"/>
      <c r="DD64" s="681"/>
      <c r="DE64" s="681"/>
      <c r="DF64" s="681"/>
      <c r="DG64" s="673">
        <f t="shared" si="2"/>
        <v>0</v>
      </c>
      <c r="DH64" s="682">
        <f t="shared" si="3"/>
        <v>830</v>
      </c>
      <c r="DI64" s="683" t="str">
        <f t="shared" si="4"/>
        <v>SI</v>
      </c>
      <c r="DJ64" s="682">
        <f t="shared" si="5"/>
        <v>0</v>
      </c>
    </row>
    <row r="65" s="633" customFormat="1" ht="51" spans="1:114">
      <c r="A65" s="646" t="s">
        <v>1706</v>
      </c>
      <c r="B65" s="646" t="s">
        <v>1707</v>
      </c>
      <c r="C65" s="646" t="s">
        <v>1707</v>
      </c>
      <c r="D65" s="647" t="s">
        <v>1728</v>
      </c>
      <c r="E65" s="646" t="s">
        <v>1774</v>
      </c>
      <c r="F65" s="646">
        <v>10</v>
      </c>
      <c r="G65" s="646" t="s">
        <v>1753</v>
      </c>
      <c r="H65" s="652">
        <v>242</v>
      </c>
      <c r="I65" s="654">
        <v>51064</v>
      </c>
      <c r="J65" s="652">
        <v>11</v>
      </c>
      <c r="K65" s="665">
        <f t="shared" si="32"/>
        <v>150</v>
      </c>
      <c r="L65" s="666" t="s">
        <v>1730</v>
      </c>
      <c r="M65" s="667">
        <v>1500</v>
      </c>
      <c r="N65" s="665"/>
      <c r="O65" s="665"/>
      <c r="P65" s="665"/>
      <c r="Q65" s="665"/>
      <c r="R65" s="665"/>
      <c r="S65" s="665"/>
      <c r="T65" s="665"/>
      <c r="U65" s="665"/>
      <c r="V65" s="665"/>
      <c r="W65" s="665"/>
      <c r="X65" s="665"/>
      <c r="Y65" s="665"/>
      <c r="Z65" s="665"/>
      <c r="AA65" s="665"/>
      <c r="AB65" s="665"/>
      <c r="AC65" s="665"/>
      <c r="AD65" s="665"/>
      <c r="AE65" s="665"/>
      <c r="AF65" s="665"/>
      <c r="AG65" s="665"/>
      <c r="AH65" s="665"/>
      <c r="AI65" s="665"/>
      <c r="AJ65" s="665"/>
      <c r="AK65" s="665"/>
      <c r="AL65" s="665"/>
      <c r="AM65" s="665"/>
      <c r="AN65" s="665"/>
      <c r="AO65" s="665"/>
      <c r="AP65" s="665"/>
      <c r="AQ65" s="665"/>
      <c r="AR65" s="665"/>
      <c r="AS65" s="665"/>
      <c r="AT65" s="665"/>
      <c r="AU65" s="665"/>
      <c r="AV65" s="665"/>
      <c r="AW65" s="665"/>
      <c r="AX65" s="665"/>
      <c r="AY65" s="665"/>
      <c r="AZ65" s="665"/>
      <c r="BA65" s="665"/>
      <c r="BB65" s="665"/>
      <c r="BC65" s="665"/>
      <c r="BD65" s="665"/>
      <c r="BE65" s="665"/>
      <c r="BF65" s="665"/>
      <c r="BG65" s="665"/>
      <c r="BH65" s="665"/>
      <c r="BI65" s="665"/>
      <c r="BJ65" s="665"/>
      <c r="BK65" s="665"/>
      <c r="BL65" s="665"/>
      <c r="BM65" s="665"/>
      <c r="BN65" s="665"/>
      <c r="BO65" s="665"/>
      <c r="BP65" s="665"/>
      <c r="BQ65" s="665"/>
      <c r="BR65" s="665"/>
      <c r="BS65" s="665"/>
      <c r="BT65" s="665"/>
      <c r="BU65" s="665"/>
      <c r="BV65" s="665"/>
      <c r="BW65" s="665"/>
      <c r="BX65" s="665"/>
      <c r="BY65" s="665"/>
      <c r="BZ65" s="665"/>
      <c r="CA65" s="665"/>
      <c r="CB65" s="665"/>
      <c r="CC65" s="665"/>
      <c r="CD65" s="665"/>
      <c r="CE65" s="665"/>
      <c r="CF65" s="665"/>
      <c r="CG65" s="665"/>
      <c r="CH65" s="665"/>
      <c r="CI65" s="665"/>
      <c r="CJ65" s="665"/>
      <c r="CK65" s="665"/>
      <c r="CL65" s="665"/>
      <c r="CM65" s="665"/>
      <c r="CN65" s="665"/>
      <c r="CO65" s="665"/>
      <c r="CP65" s="665"/>
      <c r="CQ65" s="665"/>
      <c r="CR65" s="673">
        <f>+M65</f>
        <v>1500</v>
      </c>
      <c r="CS65" s="678"/>
      <c r="CT65" s="678">
        <v>500</v>
      </c>
      <c r="CU65" s="678"/>
      <c r="CV65" s="678"/>
      <c r="CW65" s="673">
        <f t="shared" si="0"/>
        <v>500</v>
      </c>
      <c r="CX65" s="678"/>
      <c r="CY65" s="678"/>
      <c r="CZ65" s="678"/>
      <c r="DA65" s="678">
        <v>500</v>
      </c>
      <c r="DB65" s="673">
        <f t="shared" si="1"/>
        <v>500</v>
      </c>
      <c r="DC65" s="678"/>
      <c r="DD65" s="678">
        <v>500</v>
      </c>
      <c r="DE65" s="678"/>
      <c r="DF65" s="678"/>
      <c r="DG65" s="673">
        <f t="shared" si="2"/>
        <v>500</v>
      </c>
      <c r="DH65" s="682">
        <f t="shared" si="3"/>
        <v>1500</v>
      </c>
      <c r="DI65" s="683" t="str">
        <f t="shared" si="4"/>
        <v>SI</v>
      </c>
      <c r="DJ65" s="682">
        <f t="shared" si="5"/>
        <v>0</v>
      </c>
    </row>
    <row r="66" s="633" customFormat="1" ht="51" spans="1:114">
      <c r="A66" s="646" t="s">
        <v>1706</v>
      </c>
      <c r="B66" s="646" t="s">
        <v>1707</v>
      </c>
      <c r="C66" s="646" t="s">
        <v>1707</v>
      </c>
      <c r="D66" s="647" t="s">
        <v>1728</v>
      </c>
      <c r="E66" s="646" t="s">
        <v>1775</v>
      </c>
      <c r="F66" s="646">
        <v>150</v>
      </c>
      <c r="G66" s="646" t="s">
        <v>1765</v>
      </c>
      <c r="H66" s="652">
        <v>243</v>
      </c>
      <c r="I66" s="654">
        <v>2193</v>
      </c>
      <c r="J66" s="652">
        <v>11</v>
      </c>
      <c r="K66" s="665">
        <f t="shared" si="32"/>
        <v>8</v>
      </c>
      <c r="L66" s="666" t="s">
        <v>1730</v>
      </c>
      <c r="M66" s="667">
        <v>1500</v>
      </c>
      <c r="N66" s="665"/>
      <c r="O66" s="665"/>
      <c r="P66" s="665"/>
      <c r="Q66" s="665"/>
      <c r="R66" s="665"/>
      <c r="S66" s="665"/>
      <c r="T66" s="665"/>
      <c r="U66" s="665"/>
      <c r="V66" s="665"/>
      <c r="W66" s="665"/>
      <c r="X66" s="665"/>
      <c r="Y66" s="665"/>
      <c r="Z66" s="665"/>
      <c r="AA66" s="665"/>
      <c r="AB66" s="665"/>
      <c r="AC66" s="665"/>
      <c r="AD66" s="665"/>
      <c r="AE66" s="665"/>
      <c r="AF66" s="665"/>
      <c r="AG66" s="665"/>
      <c r="AH66" s="665"/>
      <c r="AI66" s="665"/>
      <c r="AJ66" s="665"/>
      <c r="AK66" s="665"/>
      <c r="AL66" s="665"/>
      <c r="AM66" s="665"/>
      <c r="AN66" s="665"/>
      <c r="AO66" s="665"/>
      <c r="AP66" s="665"/>
      <c r="AQ66" s="665"/>
      <c r="AR66" s="665"/>
      <c r="AS66" s="665"/>
      <c r="AT66" s="665"/>
      <c r="AU66" s="665"/>
      <c r="AV66" s="665"/>
      <c r="AW66" s="665"/>
      <c r="AX66" s="665"/>
      <c r="AY66" s="665"/>
      <c r="AZ66" s="665"/>
      <c r="BA66" s="665"/>
      <c r="BB66" s="665"/>
      <c r="BC66" s="665"/>
      <c r="BD66" s="665"/>
      <c r="BE66" s="665"/>
      <c r="BF66" s="665"/>
      <c r="BG66" s="665"/>
      <c r="BH66" s="665"/>
      <c r="BI66" s="665"/>
      <c r="BJ66" s="665"/>
      <c r="BK66" s="665"/>
      <c r="BL66" s="665"/>
      <c r="BM66" s="665"/>
      <c r="BN66" s="665"/>
      <c r="BO66" s="665"/>
      <c r="BP66" s="665"/>
      <c r="BQ66" s="665"/>
      <c r="BR66" s="665"/>
      <c r="BS66" s="665"/>
      <c r="BT66" s="665"/>
      <c r="BU66" s="665"/>
      <c r="BV66" s="665"/>
      <c r="BW66" s="665"/>
      <c r="BX66" s="665"/>
      <c r="BY66" s="665"/>
      <c r="BZ66" s="665"/>
      <c r="CA66" s="665"/>
      <c r="CB66" s="665"/>
      <c r="CC66" s="665"/>
      <c r="CD66" s="665"/>
      <c r="CE66" s="665"/>
      <c r="CF66" s="665"/>
      <c r="CG66" s="665"/>
      <c r="CH66" s="665"/>
      <c r="CI66" s="665"/>
      <c r="CJ66" s="665"/>
      <c r="CK66" s="665"/>
      <c r="CL66" s="665">
        <v>-300</v>
      </c>
      <c r="CM66" s="665"/>
      <c r="CN66" s="665"/>
      <c r="CO66" s="665"/>
      <c r="CP66" s="665"/>
      <c r="CQ66" s="665"/>
      <c r="CR66" s="673">
        <f>+M66+CL66</f>
        <v>1200</v>
      </c>
      <c r="CS66" s="678"/>
      <c r="CT66" s="678"/>
      <c r="CU66" s="678"/>
      <c r="CV66" s="678"/>
      <c r="CW66" s="673">
        <f t="shared" si="0"/>
        <v>0</v>
      </c>
      <c r="CX66" s="678"/>
      <c r="CY66" s="678"/>
      <c r="CZ66" s="678"/>
      <c r="DA66" s="678"/>
      <c r="DB66" s="673">
        <f t="shared" si="1"/>
        <v>0</v>
      </c>
      <c r="DC66" s="678"/>
      <c r="DD66" s="678">
        <v>758</v>
      </c>
      <c r="DE66" s="678"/>
      <c r="DF66" s="678">
        <v>442</v>
      </c>
      <c r="DG66" s="673">
        <f t="shared" si="2"/>
        <v>1200</v>
      </c>
      <c r="DH66" s="682">
        <f t="shared" si="3"/>
        <v>1200</v>
      </c>
      <c r="DI66" s="683" t="str">
        <f t="shared" si="4"/>
        <v>SI</v>
      </c>
      <c r="DJ66" s="682">
        <f t="shared" si="5"/>
        <v>0</v>
      </c>
    </row>
    <row r="67" s="633" customFormat="1" ht="51" spans="1:114">
      <c r="A67" s="646" t="s">
        <v>1706</v>
      </c>
      <c r="B67" s="646" t="s">
        <v>1707</v>
      </c>
      <c r="C67" s="646" t="s">
        <v>1707</v>
      </c>
      <c r="D67" s="647" t="s">
        <v>1728</v>
      </c>
      <c r="E67" s="646" t="s">
        <v>1776</v>
      </c>
      <c r="F67" s="646">
        <v>1000</v>
      </c>
      <c r="G67" s="646" t="s">
        <v>1765</v>
      </c>
      <c r="H67" s="652">
        <v>243</v>
      </c>
      <c r="I67" s="654">
        <v>59522</v>
      </c>
      <c r="J67" s="652">
        <v>11</v>
      </c>
      <c r="K67" s="665">
        <f t="shared" si="32"/>
        <v>20</v>
      </c>
      <c r="L67" s="666" t="s">
        <v>1730</v>
      </c>
      <c r="M67" s="667">
        <v>20000</v>
      </c>
      <c r="N67" s="665"/>
      <c r="O67" s="665"/>
      <c r="P67" s="665"/>
      <c r="Q67" s="665"/>
      <c r="R67" s="665"/>
      <c r="S67" s="665"/>
      <c r="T67" s="665"/>
      <c r="U67" s="665"/>
      <c r="V67" s="665"/>
      <c r="W67" s="665"/>
      <c r="X67" s="665"/>
      <c r="Y67" s="665"/>
      <c r="Z67" s="665"/>
      <c r="AA67" s="665"/>
      <c r="AB67" s="665"/>
      <c r="AC67" s="665"/>
      <c r="AD67" s="665"/>
      <c r="AE67" s="665"/>
      <c r="AF67" s="665"/>
      <c r="AG67" s="665"/>
      <c r="AH67" s="665"/>
      <c r="AI67" s="665"/>
      <c r="AJ67" s="665"/>
      <c r="AK67" s="665"/>
      <c r="AL67" s="665"/>
      <c r="AM67" s="665"/>
      <c r="AN67" s="665"/>
      <c r="AO67" s="665"/>
      <c r="AP67" s="665"/>
      <c r="AQ67" s="665"/>
      <c r="AR67" s="665"/>
      <c r="AS67" s="665"/>
      <c r="AT67" s="665"/>
      <c r="AU67" s="665"/>
      <c r="AV67" s="665"/>
      <c r="AW67" s="665"/>
      <c r="AX67" s="665"/>
      <c r="AY67" s="665"/>
      <c r="AZ67" s="665"/>
      <c r="BA67" s="665"/>
      <c r="BB67" s="665"/>
      <c r="BC67" s="665"/>
      <c r="BD67" s="665"/>
      <c r="BE67" s="665"/>
      <c r="BF67" s="665"/>
      <c r="BG67" s="665"/>
      <c r="BH67" s="665"/>
      <c r="BI67" s="665"/>
      <c r="BJ67" s="665"/>
      <c r="BK67" s="665"/>
      <c r="BL67" s="665"/>
      <c r="BM67" s="665"/>
      <c r="BN67" s="665"/>
      <c r="BO67" s="665"/>
      <c r="BP67" s="665"/>
      <c r="BQ67" s="665"/>
      <c r="BR67" s="665"/>
      <c r="BS67" s="665"/>
      <c r="BT67" s="665"/>
      <c r="BU67" s="665"/>
      <c r="BV67" s="665"/>
      <c r="BW67" s="665"/>
      <c r="BX67" s="665"/>
      <c r="BY67" s="665"/>
      <c r="BZ67" s="665"/>
      <c r="CA67" s="665"/>
      <c r="CB67" s="665"/>
      <c r="CC67" s="665"/>
      <c r="CD67" s="665"/>
      <c r="CE67" s="665"/>
      <c r="CF67" s="665"/>
      <c r="CG67" s="665"/>
      <c r="CH67" s="665"/>
      <c r="CI67" s="665"/>
      <c r="CJ67" s="665"/>
      <c r="CK67" s="665"/>
      <c r="CL67" s="665"/>
      <c r="CM67" s="665"/>
      <c r="CN67" s="665"/>
      <c r="CO67" s="665"/>
      <c r="CP67" s="665"/>
      <c r="CQ67" s="665"/>
      <c r="CR67" s="673">
        <f>+M67</f>
        <v>20000</v>
      </c>
      <c r="CS67" s="678"/>
      <c r="CT67" s="678"/>
      <c r="CU67" s="678">
        <v>10000</v>
      </c>
      <c r="CV67" s="678"/>
      <c r="CW67" s="673">
        <f t="shared" si="0"/>
        <v>10000</v>
      </c>
      <c r="CX67" s="678"/>
      <c r="CY67" s="678"/>
      <c r="CZ67" s="678"/>
      <c r="DA67" s="678"/>
      <c r="DB67" s="673">
        <f t="shared" si="1"/>
        <v>0</v>
      </c>
      <c r="DC67" s="678">
        <v>10000</v>
      </c>
      <c r="DD67" s="678"/>
      <c r="DE67" s="678"/>
      <c r="DF67" s="678"/>
      <c r="DG67" s="673">
        <f t="shared" si="2"/>
        <v>10000</v>
      </c>
      <c r="DH67" s="682">
        <f t="shared" si="3"/>
        <v>20000</v>
      </c>
      <c r="DI67" s="683" t="str">
        <f t="shared" si="4"/>
        <v>SI</v>
      </c>
      <c r="DJ67" s="682">
        <f t="shared" si="5"/>
        <v>0</v>
      </c>
    </row>
    <row r="68" s="633" customFormat="1" ht="51" spans="1:114">
      <c r="A68" s="646" t="s">
        <v>1706</v>
      </c>
      <c r="B68" s="646" t="s">
        <v>1707</v>
      </c>
      <c r="C68" s="646" t="s">
        <v>1707</v>
      </c>
      <c r="D68" s="647" t="s">
        <v>1728</v>
      </c>
      <c r="E68" s="646" t="s">
        <v>1777</v>
      </c>
      <c r="F68" s="646">
        <v>20</v>
      </c>
      <c r="G68" s="646" t="s">
        <v>1778</v>
      </c>
      <c r="H68" s="652">
        <v>243</v>
      </c>
      <c r="I68" s="654">
        <v>2190</v>
      </c>
      <c r="J68" s="652">
        <v>11</v>
      </c>
      <c r="K68" s="665">
        <f t="shared" si="32"/>
        <v>100</v>
      </c>
      <c r="L68" s="666" t="s">
        <v>1730</v>
      </c>
      <c r="M68" s="667">
        <v>2000</v>
      </c>
      <c r="N68" s="665"/>
      <c r="O68" s="665"/>
      <c r="P68" s="665"/>
      <c r="Q68" s="665"/>
      <c r="R68" s="665"/>
      <c r="S68" s="665"/>
      <c r="T68" s="665"/>
      <c r="U68" s="665"/>
      <c r="V68" s="665"/>
      <c r="W68" s="665"/>
      <c r="X68" s="665"/>
      <c r="Y68" s="665"/>
      <c r="Z68" s="665"/>
      <c r="AA68" s="665"/>
      <c r="AB68" s="665"/>
      <c r="AC68" s="665"/>
      <c r="AD68" s="665"/>
      <c r="AE68" s="665"/>
      <c r="AF68" s="665"/>
      <c r="AG68" s="665"/>
      <c r="AH68" s="665"/>
      <c r="AI68" s="665"/>
      <c r="AJ68" s="665"/>
      <c r="AK68" s="665"/>
      <c r="AL68" s="665"/>
      <c r="AM68" s="665"/>
      <c r="AN68" s="665"/>
      <c r="AO68" s="665"/>
      <c r="AP68" s="665"/>
      <c r="AQ68" s="665"/>
      <c r="AR68" s="665"/>
      <c r="AS68" s="665"/>
      <c r="AT68" s="665"/>
      <c r="AU68" s="665"/>
      <c r="AV68" s="665"/>
      <c r="AW68" s="665"/>
      <c r="AX68" s="665"/>
      <c r="AY68" s="665"/>
      <c r="AZ68" s="665"/>
      <c r="BA68" s="665"/>
      <c r="BB68" s="665"/>
      <c r="BC68" s="665"/>
      <c r="BD68" s="665"/>
      <c r="BE68" s="665"/>
      <c r="BF68" s="665"/>
      <c r="BG68" s="665"/>
      <c r="BH68" s="665"/>
      <c r="BI68" s="665"/>
      <c r="BJ68" s="665"/>
      <c r="BK68" s="665"/>
      <c r="BL68" s="665"/>
      <c r="BM68" s="665"/>
      <c r="BN68" s="665"/>
      <c r="BO68" s="665"/>
      <c r="BP68" s="665"/>
      <c r="BQ68" s="665"/>
      <c r="BR68" s="665"/>
      <c r="BS68" s="665"/>
      <c r="BT68" s="665"/>
      <c r="BU68" s="665"/>
      <c r="BV68" s="665"/>
      <c r="BW68" s="665"/>
      <c r="BX68" s="665"/>
      <c r="BY68" s="665"/>
      <c r="BZ68" s="665"/>
      <c r="CA68" s="665"/>
      <c r="CB68" s="665"/>
      <c r="CC68" s="665"/>
      <c r="CD68" s="665"/>
      <c r="CE68" s="665"/>
      <c r="CF68" s="665"/>
      <c r="CG68" s="665"/>
      <c r="CH68" s="665"/>
      <c r="CI68" s="665"/>
      <c r="CJ68" s="665"/>
      <c r="CK68" s="665"/>
      <c r="CL68" s="665"/>
      <c r="CM68" s="665"/>
      <c r="CN68" s="665"/>
      <c r="CO68" s="665"/>
      <c r="CP68" s="665"/>
      <c r="CQ68" s="665"/>
      <c r="CR68" s="673">
        <f>+M68</f>
        <v>2000</v>
      </c>
      <c r="CS68" s="678"/>
      <c r="CT68" s="678"/>
      <c r="CU68" s="678">
        <v>2000</v>
      </c>
      <c r="CV68" s="678"/>
      <c r="CW68" s="673">
        <f t="shared" si="0"/>
        <v>2000</v>
      </c>
      <c r="CX68" s="678"/>
      <c r="CY68" s="678"/>
      <c r="CZ68" s="678"/>
      <c r="DA68" s="678"/>
      <c r="DB68" s="673">
        <f t="shared" si="1"/>
        <v>0</v>
      </c>
      <c r="DC68" s="678"/>
      <c r="DD68" s="678"/>
      <c r="DE68" s="678"/>
      <c r="DF68" s="678"/>
      <c r="DG68" s="673">
        <f t="shared" si="2"/>
        <v>0</v>
      </c>
      <c r="DH68" s="682">
        <f t="shared" si="3"/>
        <v>2000</v>
      </c>
      <c r="DI68" s="683" t="str">
        <f t="shared" si="4"/>
        <v>SI</v>
      </c>
      <c r="DJ68" s="682">
        <f t="shared" si="5"/>
        <v>0</v>
      </c>
    </row>
    <row r="69" s="633" customFormat="1" ht="51" spans="1:114">
      <c r="A69" s="646" t="s">
        <v>1706</v>
      </c>
      <c r="B69" s="646" t="s">
        <v>1707</v>
      </c>
      <c r="C69" s="646" t="s">
        <v>1707</v>
      </c>
      <c r="D69" s="647" t="s">
        <v>1728</v>
      </c>
      <c r="E69" s="646" t="s">
        <v>1779</v>
      </c>
      <c r="F69" s="646">
        <v>20</v>
      </c>
      <c r="G69" s="646" t="s">
        <v>1753</v>
      </c>
      <c r="H69" s="652">
        <v>243</v>
      </c>
      <c r="I69" s="654">
        <v>2191</v>
      </c>
      <c r="J69" s="652">
        <v>11</v>
      </c>
      <c r="K69" s="665">
        <f t="shared" si="32"/>
        <v>100</v>
      </c>
      <c r="L69" s="666" t="s">
        <v>1730</v>
      </c>
      <c r="M69" s="667">
        <v>2000</v>
      </c>
      <c r="N69" s="665"/>
      <c r="O69" s="665"/>
      <c r="P69" s="665"/>
      <c r="Q69" s="665"/>
      <c r="R69" s="665"/>
      <c r="S69" s="665"/>
      <c r="T69" s="665"/>
      <c r="U69" s="665"/>
      <c r="V69" s="665"/>
      <c r="W69" s="665"/>
      <c r="X69" s="665"/>
      <c r="Y69" s="665"/>
      <c r="Z69" s="665"/>
      <c r="AA69" s="665"/>
      <c r="AB69" s="665"/>
      <c r="AC69" s="665"/>
      <c r="AD69" s="665"/>
      <c r="AE69" s="665"/>
      <c r="AF69" s="665"/>
      <c r="AG69" s="665"/>
      <c r="AH69" s="665"/>
      <c r="AI69" s="665"/>
      <c r="AJ69" s="665"/>
      <c r="AK69" s="665"/>
      <c r="AL69" s="665"/>
      <c r="AM69" s="665"/>
      <c r="AN69" s="665"/>
      <c r="AO69" s="665"/>
      <c r="AP69" s="665"/>
      <c r="AQ69" s="665"/>
      <c r="AR69" s="665"/>
      <c r="AS69" s="665"/>
      <c r="AT69" s="665"/>
      <c r="AU69" s="665"/>
      <c r="AV69" s="665"/>
      <c r="AW69" s="665"/>
      <c r="AX69" s="665"/>
      <c r="AY69" s="665"/>
      <c r="AZ69" s="665"/>
      <c r="BA69" s="665"/>
      <c r="BB69" s="665"/>
      <c r="BC69" s="665"/>
      <c r="BD69" s="665"/>
      <c r="BE69" s="665"/>
      <c r="BF69" s="665"/>
      <c r="BG69" s="665"/>
      <c r="BH69" s="665"/>
      <c r="BI69" s="665"/>
      <c r="BJ69" s="665"/>
      <c r="BK69" s="665"/>
      <c r="BL69" s="665"/>
      <c r="BM69" s="665"/>
      <c r="BN69" s="665"/>
      <c r="BO69" s="665"/>
      <c r="BP69" s="665"/>
      <c r="BQ69" s="665"/>
      <c r="BR69" s="665"/>
      <c r="BS69" s="665"/>
      <c r="BT69" s="665"/>
      <c r="BU69" s="665"/>
      <c r="BV69" s="665"/>
      <c r="BW69" s="665"/>
      <c r="BX69" s="665"/>
      <c r="BY69" s="665"/>
      <c r="BZ69" s="665"/>
      <c r="CA69" s="665"/>
      <c r="CB69" s="665"/>
      <c r="CC69" s="665"/>
      <c r="CD69" s="665"/>
      <c r="CE69" s="665"/>
      <c r="CF69" s="665"/>
      <c r="CG69" s="665"/>
      <c r="CH69" s="665"/>
      <c r="CI69" s="665"/>
      <c r="CJ69" s="665"/>
      <c r="CK69" s="665"/>
      <c r="CL69" s="665"/>
      <c r="CM69" s="665"/>
      <c r="CN69" s="665"/>
      <c r="CO69" s="665"/>
      <c r="CP69" s="665"/>
      <c r="CQ69" s="665"/>
      <c r="CR69" s="673">
        <f>+M69</f>
        <v>2000</v>
      </c>
      <c r="CS69" s="678"/>
      <c r="CT69" s="678"/>
      <c r="CU69" s="678">
        <v>2000</v>
      </c>
      <c r="CV69" s="678"/>
      <c r="CW69" s="673">
        <f t="shared" si="0"/>
        <v>2000</v>
      </c>
      <c r="CX69" s="678"/>
      <c r="CY69" s="678"/>
      <c r="CZ69" s="678"/>
      <c r="DA69" s="678"/>
      <c r="DB69" s="673">
        <f t="shared" si="1"/>
        <v>0</v>
      </c>
      <c r="DC69" s="678"/>
      <c r="DD69" s="678"/>
      <c r="DE69" s="678"/>
      <c r="DF69" s="678"/>
      <c r="DG69" s="673">
        <f t="shared" si="2"/>
        <v>0</v>
      </c>
      <c r="DH69" s="682">
        <f t="shared" si="3"/>
        <v>2000</v>
      </c>
      <c r="DI69" s="683" t="str">
        <f t="shared" si="4"/>
        <v>SI</v>
      </c>
      <c r="DJ69" s="682">
        <f t="shared" si="5"/>
        <v>0</v>
      </c>
    </row>
    <row r="70" s="633" customFormat="1" ht="51" spans="1:114">
      <c r="A70" s="646" t="s">
        <v>1706</v>
      </c>
      <c r="B70" s="646" t="s">
        <v>1707</v>
      </c>
      <c r="C70" s="646" t="s">
        <v>1707</v>
      </c>
      <c r="D70" s="647" t="s">
        <v>1728</v>
      </c>
      <c r="E70" s="646" t="s">
        <v>1780</v>
      </c>
      <c r="F70" s="646">
        <v>20</v>
      </c>
      <c r="G70" s="646" t="s">
        <v>1753</v>
      </c>
      <c r="H70" s="652">
        <v>243</v>
      </c>
      <c r="I70" s="654">
        <v>34543</v>
      </c>
      <c r="J70" s="652">
        <v>11</v>
      </c>
      <c r="K70" s="665">
        <v>100</v>
      </c>
      <c r="L70" s="666" t="s">
        <v>1730</v>
      </c>
      <c r="M70" s="667">
        <v>1000</v>
      </c>
      <c r="N70" s="665"/>
      <c r="O70" s="665"/>
      <c r="P70" s="665"/>
      <c r="Q70" s="665"/>
      <c r="R70" s="665"/>
      <c r="S70" s="665"/>
      <c r="T70" s="665"/>
      <c r="U70" s="665"/>
      <c r="V70" s="665"/>
      <c r="W70" s="665"/>
      <c r="X70" s="665"/>
      <c r="Y70" s="665"/>
      <c r="Z70" s="665"/>
      <c r="AA70" s="665"/>
      <c r="AB70" s="665"/>
      <c r="AC70" s="665"/>
      <c r="AD70" s="665"/>
      <c r="AE70" s="665">
        <v>1000</v>
      </c>
      <c r="AF70" s="665"/>
      <c r="AG70" s="665"/>
      <c r="AH70" s="665"/>
      <c r="AI70" s="665"/>
      <c r="AJ70" s="665"/>
      <c r="AK70" s="665"/>
      <c r="AL70" s="665"/>
      <c r="AM70" s="665"/>
      <c r="AN70" s="665"/>
      <c r="AO70" s="665"/>
      <c r="AP70" s="665"/>
      <c r="AQ70" s="665"/>
      <c r="AR70" s="665"/>
      <c r="AS70" s="665"/>
      <c r="AT70" s="665"/>
      <c r="AU70" s="665"/>
      <c r="AV70" s="665"/>
      <c r="AW70" s="665"/>
      <c r="AX70" s="665"/>
      <c r="AY70" s="665"/>
      <c r="AZ70" s="665"/>
      <c r="BA70" s="665"/>
      <c r="BB70" s="665"/>
      <c r="BC70" s="665"/>
      <c r="BD70" s="665"/>
      <c r="BE70" s="665"/>
      <c r="BF70" s="665"/>
      <c r="BG70" s="665"/>
      <c r="BH70" s="665"/>
      <c r="BI70" s="665"/>
      <c r="BJ70" s="665"/>
      <c r="BK70" s="665"/>
      <c r="BL70" s="665"/>
      <c r="BM70" s="665"/>
      <c r="BN70" s="665"/>
      <c r="BO70" s="665"/>
      <c r="BP70" s="665"/>
      <c r="BQ70" s="665"/>
      <c r="BR70" s="665"/>
      <c r="BS70" s="665"/>
      <c r="BT70" s="665"/>
      <c r="BU70" s="665"/>
      <c r="BV70" s="665"/>
      <c r="BW70" s="665"/>
      <c r="BX70" s="665"/>
      <c r="BY70" s="665"/>
      <c r="BZ70" s="665"/>
      <c r="CA70" s="665"/>
      <c r="CB70" s="665"/>
      <c r="CC70" s="665"/>
      <c r="CD70" s="665"/>
      <c r="CE70" s="665"/>
      <c r="CF70" s="665"/>
      <c r="CG70" s="665"/>
      <c r="CH70" s="665"/>
      <c r="CI70" s="665"/>
      <c r="CJ70" s="665"/>
      <c r="CK70" s="665"/>
      <c r="CL70" s="665"/>
      <c r="CM70" s="665"/>
      <c r="CN70" s="665"/>
      <c r="CO70" s="665"/>
      <c r="CP70" s="665"/>
      <c r="CQ70" s="665"/>
      <c r="CR70" s="673">
        <f>+M70+AE70</f>
        <v>2000</v>
      </c>
      <c r="CS70" s="678"/>
      <c r="CT70" s="678"/>
      <c r="CU70" s="678">
        <v>2000</v>
      </c>
      <c r="CV70" s="678"/>
      <c r="CW70" s="673">
        <f t="shared" si="0"/>
        <v>2000</v>
      </c>
      <c r="CX70" s="678"/>
      <c r="CY70" s="678"/>
      <c r="CZ70" s="678"/>
      <c r="DA70" s="678"/>
      <c r="DB70" s="673">
        <f t="shared" si="1"/>
        <v>0</v>
      </c>
      <c r="DC70" s="678"/>
      <c r="DD70" s="678"/>
      <c r="DE70" s="678"/>
      <c r="DF70" s="678"/>
      <c r="DG70" s="673">
        <f t="shared" si="2"/>
        <v>0</v>
      </c>
      <c r="DH70" s="682">
        <f t="shared" si="3"/>
        <v>2000</v>
      </c>
      <c r="DI70" s="683" t="str">
        <f t="shared" si="4"/>
        <v>SI</v>
      </c>
      <c r="DJ70" s="682">
        <f t="shared" si="5"/>
        <v>0</v>
      </c>
    </row>
    <row r="71" s="633" customFormat="1" ht="51" spans="1:114">
      <c r="A71" s="646" t="s">
        <v>1706</v>
      </c>
      <c r="B71" s="646" t="s">
        <v>1707</v>
      </c>
      <c r="C71" s="646" t="s">
        <v>1707</v>
      </c>
      <c r="D71" s="647" t="s">
        <v>1728</v>
      </c>
      <c r="E71" s="646" t="s">
        <v>1781</v>
      </c>
      <c r="F71" s="646">
        <v>20</v>
      </c>
      <c r="G71" s="646" t="s">
        <v>1753</v>
      </c>
      <c r="H71" s="652">
        <v>243</v>
      </c>
      <c r="I71" s="654">
        <v>34544</v>
      </c>
      <c r="J71" s="652">
        <v>11</v>
      </c>
      <c r="K71" s="665">
        <v>100</v>
      </c>
      <c r="L71" s="666" t="s">
        <v>1730</v>
      </c>
      <c r="M71" s="667">
        <v>1000</v>
      </c>
      <c r="N71" s="665"/>
      <c r="O71" s="665"/>
      <c r="P71" s="665"/>
      <c r="Q71" s="665"/>
      <c r="R71" s="665"/>
      <c r="S71" s="665"/>
      <c r="T71" s="665"/>
      <c r="U71" s="665"/>
      <c r="V71" s="665"/>
      <c r="W71" s="665"/>
      <c r="X71" s="665"/>
      <c r="Y71" s="665"/>
      <c r="Z71" s="665"/>
      <c r="AA71" s="665"/>
      <c r="AB71" s="665"/>
      <c r="AC71" s="665"/>
      <c r="AD71" s="665"/>
      <c r="AE71" s="665">
        <v>1000</v>
      </c>
      <c r="AF71" s="665"/>
      <c r="AG71" s="665"/>
      <c r="AH71" s="665"/>
      <c r="AI71" s="665"/>
      <c r="AJ71" s="665"/>
      <c r="AK71" s="665"/>
      <c r="AL71" s="665"/>
      <c r="AM71" s="665"/>
      <c r="AN71" s="665"/>
      <c r="AO71" s="665"/>
      <c r="AP71" s="665"/>
      <c r="AQ71" s="665"/>
      <c r="AR71" s="665"/>
      <c r="AS71" s="665"/>
      <c r="AT71" s="665"/>
      <c r="AU71" s="665"/>
      <c r="AV71" s="665"/>
      <c r="AW71" s="665"/>
      <c r="AX71" s="665"/>
      <c r="AY71" s="665"/>
      <c r="AZ71" s="665"/>
      <c r="BA71" s="665"/>
      <c r="BB71" s="665"/>
      <c r="BC71" s="665"/>
      <c r="BD71" s="665"/>
      <c r="BE71" s="665"/>
      <c r="BF71" s="665"/>
      <c r="BG71" s="665"/>
      <c r="BH71" s="665"/>
      <c r="BI71" s="665"/>
      <c r="BJ71" s="665"/>
      <c r="BK71" s="665"/>
      <c r="BL71" s="665"/>
      <c r="BM71" s="665"/>
      <c r="BN71" s="665"/>
      <c r="BO71" s="665"/>
      <c r="BP71" s="665"/>
      <c r="BQ71" s="665"/>
      <c r="BR71" s="665"/>
      <c r="BS71" s="665"/>
      <c r="BT71" s="665"/>
      <c r="BU71" s="665"/>
      <c r="BV71" s="665"/>
      <c r="BW71" s="665"/>
      <c r="BX71" s="665"/>
      <c r="BY71" s="665"/>
      <c r="BZ71" s="665"/>
      <c r="CA71" s="665"/>
      <c r="CB71" s="665"/>
      <c r="CC71" s="665"/>
      <c r="CD71" s="665"/>
      <c r="CE71" s="665"/>
      <c r="CF71" s="665"/>
      <c r="CG71" s="665"/>
      <c r="CH71" s="665"/>
      <c r="CI71" s="665"/>
      <c r="CJ71" s="665"/>
      <c r="CK71" s="665"/>
      <c r="CL71" s="665"/>
      <c r="CM71" s="665"/>
      <c r="CN71" s="665"/>
      <c r="CO71" s="665"/>
      <c r="CP71" s="665"/>
      <c r="CQ71" s="665"/>
      <c r="CR71" s="673">
        <f>+M71+AE71</f>
        <v>2000</v>
      </c>
      <c r="CS71" s="678"/>
      <c r="CT71" s="678"/>
      <c r="CU71" s="678">
        <v>2000</v>
      </c>
      <c r="CV71" s="678"/>
      <c r="CW71" s="673">
        <f t="shared" si="0"/>
        <v>2000</v>
      </c>
      <c r="CX71" s="678"/>
      <c r="CY71" s="678"/>
      <c r="CZ71" s="678"/>
      <c r="DA71" s="678"/>
      <c r="DB71" s="673">
        <f t="shared" si="1"/>
        <v>0</v>
      </c>
      <c r="DC71" s="678"/>
      <c r="DD71" s="678"/>
      <c r="DE71" s="678"/>
      <c r="DF71" s="678"/>
      <c r="DG71" s="673">
        <f t="shared" si="2"/>
        <v>0</v>
      </c>
      <c r="DH71" s="682">
        <f t="shared" si="3"/>
        <v>2000</v>
      </c>
      <c r="DI71" s="683" t="str">
        <f t="shared" si="4"/>
        <v>SI</v>
      </c>
      <c r="DJ71" s="682">
        <f t="shared" si="5"/>
        <v>0</v>
      </c>
    </row>
    <row r="72" s="633" customFormat="1" ht="51" spans="1:114">
      <c r="A72" s="646" t="s">
        <v>1706</v>
      </c>
      <c r="B72" s="646" t="s">
        <v>1707</v>
      </c>
      <c r="C72" s="646" t="s">
        <v>1707</v>
      </c>
      <c r="D72" s="647" t="s">
        <v>1728</v>
      </c>
      <c r="E72" s="646" t="s">
        <v>1782</v>
      </c>
      <c r="F72" s="646">
        <v>40</v>
      </c>
      <c r="G72" s="646" t="s">
        <v>1753</v>
      </c>
      <c r="H72" s="652">
        <v>243</v>
      </c>
      <c r="I72" s="654">
        <v>2188</v>
      </c>
      <c r="J72" s="652">
        <v>11</v>
      </c>
      <c r="K72" s="665">
        <f t="shared" ref="K72:K89" si="33">CR72/F72</f>
        <v>25</v>
      </c>
      <c r="L72" s="666" t="s">
        <v>1730</v>
      </c>
      <c r="M72" s="667">
        <v>1000</v>
      </c>
      <c r="N72" s="665"/>
      <c r="O72" s="665"/>
      <c r="P72" s="665"/>
      <c r="Q72" s="665"/>
      <c r="R72" s="665"/>
      <c r="S72" s="665"/>
      <c r="T72" s="665"/>
      <c r="U72" s="665"/>
      <c r="V72" s="665"/>
      <c r="W72" s="665"/>
      <c r="X72" s="665"/>
      <c r="Y72" s="665"/>
      <c r="Z72" s="665"/>
      <c r="AA72" s="665"/>
      <c r="AB72" s="665"/>
      <c r="AC72" s="665"/>
      <c r="AD72" s="665"/>
      <c r="AE72" s="665"/>
      <c r="AF72" s="665"/>
      <c r="AG72" s="665"/>
      <c r="AH72" s="665"/>
      <c r="AI72" s="665"/>
      <c r="AJ72" s="665"/>
      <c r="AK72" s="665"/>
      <c r="AL72" s="665"/>
      <c r="AM72" s="665"/>
      <c r="AN72" s="665"/>
      <c r="AO72" s="665"/>
      <c r="AP72" s="665"/>
      <c r="AQ72" s="665"/>
      <c r="AR72" s="665"/>
      <c r="AS72" s="665"/>
      <c r="AT72" s="665"/>
      <c r="AU72" s="665"/>
      <c r="AV72" s="665"/>
      <c r="AW72" s="665"/>
      <c r="AX72" s="665"/>
      <c r="AY72" s="665"/>
      <c r="AZ72" s="665"/>
      <c r="BA72" s="665"/>
      <c r="BB72" s="665"/>
      <c r="BC72" s="665"/>
      <c r="BD72" s="665"/>
      <c r="BE72" s="665"/>
      <c r="BF72" s="665"/>
      <c r="BG72" s="665"/>
      <c r="BH72" s="665"/>
      <c r="BI72" s="665"/>
      <c r="BJ72" s="665"/>
      <c r="BK72" s="665"/>
      <c r="BL72" s="665"/>
      <c r="BM72" s="665"/>
      <c r="BN72" s="665"/>
      <c r="BO72" s="665"/>
      <c r="BP72" s="665"/>
      <c r="BQ72" s="665"/>
      <c r="BR72" s="665"/>
      <c r="BS72" s="665"/>
      <c r="BT72" s="665"/>
      <c r="BU72" s="665"/>
      <c r="BV72" s="665"/>
      <c r="BW72" s="665"/>
      <c r="BX72" s="665"/>
      <c r="BY72" s="665"/>
      <c r="BZ72" s="665"/>
      <c r="CA72" s="665"/>
      <c r="CB72" s="665"/>
      <c r="CC72" s="665"/>
      <c r="CD72" s="665"/>
      <c r="CE72" s="665"/>
      <c r="CF72" s="665"/>
      <c r="CG72" s="665"/>
      <c r="CH72" s="665"/>
      <c r="CI72" s="665"/>
      <c r="CJ72" s="665"/>
      <c r="CK72" s="665"/>
      <c r="CL72" s="665"/>
      <c r="CM72" s="665"/>
      <c r="CN72" s="665"/>
      <c r="CO72" s="665"/>
      <c r="CP72" s="665"/>
      <c r="CQ72" s="665"/>
      <c r="CR72" s="673">
        <f t="shared" ref="CR72:CR85" si="34">+M72</f>
        <v>1000</v>
      </c>
      <c r="CS72" s="678"/>
      <c r="CT72" s="678"/>
      <c r="CU72" s="678">
        <v>1000</v>
      </c>
      <c r="CV72" s="678"/>
      <c r="CW72" s="673">
        <f t="shared" si="0"/>
        <v>1000</v>
      </c>
      <c r="CX72" s="678"/>
      <c r="CY72" s="678"/>
      <c r="CZ72" s="678"/>
      <c r="DA72" s="678"/>
      <c r="DB72" s="673">
        <f t="shared" si="1"/>
        <v>0</v>
      </c>
      <c r="DC72" s="678"/>
      <c r="DD72" s="678"/>
      <c r="DE72" s="678"/>
      <c r="DF72" s="678"/>
      <c r="DG72" s="673">
        <f t="shared" si="2"/>
        <v>0</v>
      </c>
      <c r="DH72" s="682">
        <f t="shared" si="3"/>
        <v>1000</v>
      </c>
      <c r="DI72" s="683" t="str">
        <f t="shared" si="4"/>
        <v>SI</v>
      </c>
      <c r="DJ72" s="682">
        <f t="shared" si="5"/>
        <v>0</v>
      </c>
    </row>
    <row r="73" s="633" customFormat="1" ht="51" spans="1:114">
      <c r="A73" s="646" t="s">
        <v>1706</v>
      </c>
      <c r="B73" s="646" t="s">
        <v>1707</v>
      </c>
      <c r="C73" s="646" t="s">
        <v>1707</v>
      </c>
      <c r="D73" s="647" t="s">
        <v>1728</v>
      </c>
      <c r="E73" s="646" t="s">
        <v>1783</v>
      </c>
      <c r="F73" s="646">
        <v>20</v>
      </c>
      <c r="G73" s="646" t="s">
        <v>1753</v>
      </c>
      <c r="H73" s="652">
        <v>243</v>
      </c>
      <c r="I73" s="654">
        <v>22285</v>
      </c>
      <c r="J73" s="652">
        <v>11</v>
      </c>
      <c r="K73" s="665">
        <f t="shared" si="33"/>
        <v>50</v>
      </c>
      <c r="L73" s="666" t="s">
        <v>1730</v>
      </c>
      <c r="M73" s="667">
        <v>1000</v>
      </c>
      <c r="N73" s="665"/>
      <c r="O73" s="665"/>
      <c r="P73" s="665"/>
      <c r="Q73" s="665"/>
      <c r="R73" s="665"/>
      <c r="S73" s="665"/>
      <c r="T73" s="665"/>
      <c r="U73" s="665"/>
      <c r="V73" s="665"/>
      <c r="W73" s="665"/>
      <c r="X73" s="665"/>
      <c r="Y73" s="665"/>
      <c r="Z73" s="665"/>
      <c r="AA73" s="665"/>
      <c r="AB73" s="665"/>
      <c r="AC73" s="665"/>
      <c r="AD73" s="665"/>
      <c r="AE73" s="665"/>
      <c r="AF73" s="665"/>
      <c r="AG73" s="665"/>
      <c r="AH73" s="665"/>
      <c r="AI73" s="665"/>
      <c r="AJ73" s="665"/>
      <c r="AK73" s="665"/>
      <c r="AL73" s="665"/>
      <c r="AM73" s="665"/>
      <c r="AN73" s="665"/>
      <c r="AO73" s="665"/>
      <c r="AP73" s="665"/>
      <c r="AQ73" s="665"/>
      <c r="AR73" s="665"/>
      <c r="AS73" s="665"/>
      <c r="AT73" s="665"/>
      <c r="AU73" s="665"/>
      <c r="AV73" s="665"/>
      <c r="AW73" s="665"/>
      <c r="AX73" s="665"/>
      <c r="AY73" s="665"/>
      <c r="AZ73" s="665"/>
      <c r="BA73" s="665"/>
      <c r="BB73" s="665"/>
      <c r="BC73" s="665"/>
      <c r="BD73" s="665"/>
      <c r="BE73" s="665"/>
      <c r="BF73" s="665"/>
      <c r="BG73" s="665"/>
      <c r="BH73" s="665"/>
      <c r="BI73" s="665"/>
      <c r="BJ73" s="665"/>
      <c r="BK73" s="665"/>
      <c r="BL73" s="665"/>
      <c r="BM73" s="665"/>
      <c r="BN73" s="665"/>
      <c r="BO73" s="665"/>
      <c r="BP73" s="665"/>
      <c r="BQ73" s="665"/>
      <c r="BR73" s="665"/>
      <c r="BS73" s="665"/>
      <c r="BT73" s="665"/>
      <c r="BU73" s="665"/>
      <c r="BV73" s="665"/>
      <c r="BW73" s="665"/>
      <c r="BX73" s="665"/>
      <c r="BY73" s="665"/>
      <c r="BZ73" s="665"/>
      <c r="CA73" s="665"/>
      <c r="CB73" s="665"/>
      <c r="CC73" s="665"/>
      <c r="CD73" s="665"/>
      <c r="CE73" s="665"/>
      <c r="CF73" s="665"/>
      <c r="CG73" s="665"/>
      <c r="CH73" s="665"/>
      <c r="CI73" s="665"/>
      <c r="CJ73" s="665"/>
      <c r="CK73" s="665"/>
      <c r="CL73" s="665"/>
      <c r="CM73" s="665"/>
      <c r="CN73" s="665"/>
      <c r="CO73" s="665"/>
      <c r="CP73" s="665"/>
      <c r="CQ73" s="665"/>
      <c r="CR73" s="673">
        <f t="shared" si="34"/>
        <v>1000</v>
      </c>
      <c r="CS73" s="678"/>
      <c r="CT73" s="678"/>
      <c r="CU73" s="678">
        <v>1000</v>
      </c>
      <c r="CV73" s="678"/>
      <c r="CW73" s="673">
        <f t="shared" si="0"/>
        <v>1000</v>
      </c>
      <c r="CX73" s="678"/>
      <c r="CY73" s="678"/>
      <c r="CZ73" s="678"/>
      <c r="DA73" s="678"/>
      <c r="DB73" s="673">
        <f t="shared" si="1"/>
        <v>0</v>
      </c>
      <c r="DC73" s="678"/>
      <c r="DD73" s="678"/>
      <c r="DE73" s="678"/>
      <c r="DF73" s="678"/>
      <c r="DG73" s="673">
        <f t="shared" si="2"/>
        <v>0</v>
      </c>
      <c r="DH73" s="682">
        <f t="shared" si="3"/>
        <v>1000</v>
      </c>
      <c r="DI73" s="683" t="str">
        <f t="shared" si="4"/>
        <v>SI</v>
      </c>
      <c r="DJ73" s="682">
        <f t="shared" si="5"/>
        <v>0</v>
      </c>
    </row>
    <row r="74" s="633" customFormat="1" ht="51" spans="1:114">
      <c r="A74" s="646" t="s">
        <v>1706</v>
      </c>
      <c r="B74" s="646" t="s">
        <v>1707</v>
      </c>
      <c r="C74" s="646" t="s">
        <v>1707</v>
      </c>
      <c r="D74" s="647" t="s">
        <v>1728</v>
      </c>
      <c r="E74" s="646" t="s">
        <v>1784</v>
      </c>
      <c r="F74" s="646">
        <v>20</v>
      </c>
      <c r="G74" s="646" t="s">
        <v>1753</v>
      </c>
      <c r="H74" s="652">
        <v>243</v>
      </c>
      <c r="I74" s="654">
        <v>2204</v>
      </c>
      <c r="J74" s="652">
        <v>11</v>
      </c>
      <c r="K74" s="665">
        <f t="shared" si="33"/>
        <v>50</v>
      </c>
      <c r="L74" s="666" t="s">
        <v>1730</v>
      </c>
      <c r="M74" s="667">
        <v>1000</v>
      </c>
      <c r="N74" s="665"/>
      <c r="O74" s="665"/>
      <c r="P74" s="665"/>
      <c r="Q74" s="665"/>
      <c r="R74" s="665"/>
      <c r="S74" s="665"/>
      <c r="T74" s="665"/>
      <c r="U74" s="665"/>
      <c r="V74" s="665"/>
      <c r="W74" s="665"/>
      <c r="X74" s="665"/>
      <c r="Y74" s="665"/>
      <c r="Z74" s="665"/>
      <c r="AA74" s="665"/>
      <c r="AB74" s="665"/>
      <c r="AC74" s="665"/>
      <c r="AD74" s="665"/>
      <c r="AE74" s="665"/>
      <c r="AF74" s="665"/>
      <c r="AG74" s="665"/>
      <c r="AH74" s="665"/>
      <c r="AI74" s="665"/>
      <c r="AJ74" s="665"/>
      <c r="AK74" s="665"/>
      <c r="AL74" s="665"/>
      <c r="AM74" s="665"/>
      <c r="AN74" s="665"/>
      <c r="AO74" s="665"/>
      <c r="AP74" s="665"/>
      <c r="AQ74" s="665"/>
      <c r="AR74" s="665"/>
      <c r="AS74" s="665"/>
      <c r="AT74" s="665"/>
      <c r="AU74" s="665"/>
      <c r="AV74" s="665"/>
      <c r="AW74" s="665"/>
      <c r="AX74" s="665"/>
      <c r="AY74" s="665"/>
      <c r="AZ74" s="665"/>
      <c r="BA74" s="665"/>
      <c r="BB74" s="665"/>
      <c r="BC74" s="665"/>
      <c r="BD74" s="665"/>
      <c r="BE74" s="665"/>
      <c r="BF74" s="665"/>
      <c r="BG74" s="665"/>
      <c r="BH74" s="665"/>
      <c r="BI74" s="665"/>
      <c r="BJ74" s="665"/>
      <c r="BK74" s="665"/>
      <c r="BL74" s="665"/>
      <c r="BM74" s="665"/>
      <c r="BN74" s="665"/>
      <c r="BO74" s="665"/>
      <c r="BP74" s="665"/>
      <c r="BQ74" s="665"/>
      <c r="BR74" s="665"/>
      <c r="BS74" s="665"/>
      <c r="BT74" s="665"/>
      <c r="BU74" s="665"/>
      <c r="BV74" s="665"/>
      <c r="BW74" s="665"/>
      <c r="BX74" s="665"/>
      <c r="BY74" s="665"/>
      <c r="BZ74" s="665"/>
      <c r="CA74" s="665"/>
      <c r="CB74" s="665"/>
      <c r="CC74" s="665"/>
      <c r="CD74" s="665"/>
      <c r="CE74" s="665"/>
      <c r="CF74" s="665"/>
      <c r="CG74" s="665"/>
      <c r="CH74" s="665"/>
      <c r="CI74" s="665"/>
      <c r="CJ74" s="665"/>
      <c r="CK74" s="665"/>
      <c r="CL74" s="665"/>
      <c r="CM74" s="665"/>
      <c r="CN74" s="665"/>
      <c r="CO74" s="665"/>
      <c r="CP74" s="665"/>
      <c r="CQ74" s="665"/>
      <c r="CR74" s="673">
        <f t="shared" si="34"/>
        <v>1000</v>
      </c>
      <c r="CS74" s="678"/>
      <c r="CT74" s="678"/>
      <c r="CU74" s="678">
        <v>1000</v>
      </c>
      <c r="CV74" s="678"/>
      <c r="CW74" s="673">
        <f t="shared" si="0"/>
        <v>1000</v>
      </c>
      <c r="CX74" s="678"/>
      <c r="CY74" s="678"/>
      <c r="CZ74" s="678"/>
      <c r="DA74" s="678"/>
      <c r="DB74" s="673">
        <f t="shared" si="1"/>
        <v>0</v>
      </c>
      <c r="DC74" s="678"/>
      <c r="DD74" s="678"/>
      <c r="DE74" s="678"/>
      <c r="DF74" s="678"/>
      <c r="DG74" s="673">
        <f t="shared" si="2"/>
        <v>0</v>
      </c>
      <c r="DH74" s="682">
        <f t="shared" si="3"/>
        <v>1000</v>
      </c>
      <c r="DI74" s="683" t="str">
        <f t="shared" si="4"/>
        <v>SI</v>
      </c>
      <c r="DJ74" s="682">
        <f t="shared" si="5"/>
        <v>0</v>
      </c>
    </row>
    <row r="75" s="633" customFormat="1" ht="76.5" spans="1:114">
      <c r="A75" s="646" t="s">
        <v>1706</v>
      </c>
      <c r="B75" s="646" t="s">
        <v>1707</v>
      </c>
      <c r="C75" s="646" t="s">
        <v>1707</v>
      </c>
      <c r="D75" s="647" t="s">
        <v>1728</v>
      </c>
      <c r="E75" s="660" t="s">
        <v>1785</v>
      </c>
      <c r="F75" s="646">
        <v>20</v>
      </c>
      <c r="G75" s="646" t="s">
        <v>1753</v>
      </c>
      <c r="H75" s="652">
        <v>243</v>
      </c>
      <c r="I75" s="654">
        <v>4811</v>
      </c>
      <c r="J75" s="652">
        <v>11</v>
      </c>
      <c r="K75" s="665">
        <f t="shared" si="33"/>
        <v>52.35</v>
      </c>
      <c r="L75" s="666" t="s">
        <v>1730</v>
      </c>
      <c r="M75" s="667">
        <v>1000</v>
      </c>
      <c r="N75" s="665"/>
      <c r="O75" s="665"/>
      <c r="P75" s="665"/>
      <c r="Q75" s="665"/>
      <c r="R75" s="665"/>
      <c r="S75" s="665"/>
      <c r="T75" s="665"/>
      <c r="U75" s="665"/>
      <c r="V75" s="665"/>
      <c r="W75" s="665"/>
      <c r="X75" s="665"/>
      <c r="Y75" s="665"/>
      <c r="Z75" s="665"/>
      <c r="AA75" s="665"/>
      <c r="AB75" s="665"/>
      <c r="AC75" s="665"/>
      <c r="AD75" s="665"/>
      <c r="AE75" s="665"/>
      <c r="AF75" s="665"/>
      <c r="AG75" s="665"/>
      <c r="AH75" s="665"/>
      <c r="AI75" s="665"/>
      <c r="AJ75" s="665"/>
      <c r="AK75" s="665"/>
      <c r="AL75" s="665"/>
      <c r="AM75" s="665"/>
      <c r="AN75" s="665"/>
      <c r="AO75" s="665"/>
      <c r="AP75" s="665"/>
      <c r="AQ75" s="665"/>
      <c r="AR75" s="665"/>
      <c r="AS75" s="665"/>
      <c r="AT75" s="665"/>
      <c r="AU75" s="665"/>
      <c r="AV75" s="665"/>
      <c r="AW75" s="665"/>
      <c r="AX75" s="665"/>
      <c r="AY75" s="665"/>
      <c r="AZ75" s="665"/>
      <c r="BA75" s="665"/>
      <c r="BB75" s="665"/>
      <c r="BC75" s="665"/>
      <c r="BD75" s="665"/>
      <c r="BE75" s="665"/>
      <c r="BF75" s="665"/>
      <c r="BG75" s="665"/>
      <c r="BH75" s="665"/>
      <c r="BI75" s="665"/>
      <c r="BJ75" s="665"/>
      <c r="BK75" s="665"/>
      <c r="BL75" s="665"/>
      <c r="BM75" s="665"/>
      <c r="BN75" s="665"/>
      <c r="BO75" s="665"/>
      <c r="BP75" s="665"/>
      <c r="BQ75" s="665"/>
      <c r="BR75" s="665"/>
      <c r="BS75" s="665"/>
      <c r="BT75" s="665"/>
      <c r="BU75" s="665"/>
      <c r="BV75" s="665"/>
      <c r="BW75" s="665"/>
      <c r="BX75" s="665"/>
      <c r="BY75" s="665"/>
      <c r="BZ75" s="665"/>
      <c r="CA75" s="665"/>
      <c r="CB75" s="665"/>
      <c r="CC75" s="665"/>
      <c r="CD75" s="665"/>
      <c r="CE75" s="665"/>
      <c r="CF75" s="665"/>
      <c r="CG75" s="665"/>
      <c r="CH75" s="665"/>
      <c r="CI75" s="665"/>
      <c r="CJ75" s="665"/>
      <c r="CK75" s="665"/>
      <c r="CL75" s="665"/>
      <c r="CM75" s="665">
        <v>47</v>
      </c>
      <c r="CN75" s="665"/>
      <c r="CO75" s="665"/>
      <c r="CP75" s="665"/>
      <c r="CQ75" s="665"/>
      <c r="CR75" s="673">
        <f>+M75+CM75</f>
        <v>1047</v>
      </c>
      <c r="CS75" s="678"/>
      <c r="CT75" s="678"/>
      <c r="CU75" s="678"/>
      <c r="CV75" s="678"/>
      <c r="CW75" s="673">
        <f t="shared" si="0"/>
        <v>0</v>
      </c>
      <c r="CX75" s="678"/>
      <c r="CY75" s="678"/>
      <c r="CZ75" s="678">
        <v>1004</v>
      </c>
      <c r="DA75" s="678"/>
      <c r="DB75" s="673">
        <f t="shared" si="1"/>
        <v>1004</v>
      </c>
      <c r="DC75" s="678"/>
      <c r="DD75" s="678"/>
      <c r="DE75" s="678"/>
      <c r="DF75" s="678">
        <v>43</v>
      </c>
      <c r="DG75" s="673">
        <f t="shared" si="2"/>
        <v>43</v>
      </c>
      <c r="DH75" s="682">
        <f t="shared" si="3"/>
        <v>1047</v>
      </c>
      <c r="DI75" s="683" t="str">
        <f t="shared" si="4"/>
        <v>SI</v>
      </c>
      <c r="DJ75" s="682">
        <f t="shared" si="5"/>
        <v>0</v>
      </c>
    </row>
    <row r="76" s="633" customFormat="1" ht="51" spans="1:114">
      <c r="A76" s="646" t="s">
        <v>1706</v>
      </c>
      <c r="B76" s="646" t="s">
        <v>1707</v>
      </c>
      <c r="C76" s="646" t="s">
        <v>1707</v>
      </c>
      <c r="D76" s="647" t="s">
        <v>1728</v>
      </c>
      <c r="E76" s="646" t="s">
        <v>1786</v>
      </c>
      <c r="F76" s="646">
        <v>1000</v>
      </c>
      <c r="G76" s="646" t="s">
        <v>1745</v>
      </c>
      <c r="H76" s="652">
        <v>243</v>
      </c>
      <c r="I76" s="654">
        <v>61337</v>
      </c>
      <c r="J76" s="652">
        <v>11</v>
      </c>
      <c r="K76" s="665">
        <f t="shared" si="33"/>
        <v>20</v>
      </c>
      <c r="L76" s="666" t="s">
        <v>1730</v>
      </c>
      <c r="M76" s="667">
        <v>20000</v>
      </c>
      <c r="N76" s="665"/>
      <c r="O76" s="665"/>
      <c r="P76" s="665"/>
      <c r="Q76" s="665"/>
      <c r="R76" s="665"/>
      <c r="S76" s="665"/>
      <c r="T76" s="665"/>
      <c r="U76" s="665"/>
      <c r="V76" s="665"/>
      <c r="W76" s="665"/>
      <c r="X76" s="665"/>
      <c r="Y76" s="665"/>
      <c r="Z76" s="665"/>
      <c r="AA76" s="665"/>
      <c r="AB76" s="665"/>
      <c r="AC76" s="665"/>
      <c r="AD76" s="665"/>
      <c r="AE76" s="665"/>
      <c r="AF76" s="665"/>
      <c r="AG76" s="665"/>
      <c r="AH76" s="665"/>
      <c r="AI76" s="665"/>
      <c r="AJ76" s="665"/>
      <c r="AK76" s="665"/>
      <c r="AL76" s="665"/>
      <c r="AM76" s="665"/>
      <c r="AN76" s="665"/>
      <c r="AO76" s="665"/>
      <c r="AP76" s="665"/>
      <c r="AQ76" s="665"/>
      <c r="AR76" s="665"/>
      <c r="AS76" s="665"/>
      <c r="AT76" s="665"/>
      <c r="AU76" s="665"/>
      <c r="AV76" s="665"/>
      <c r="AW76" s="665"/>
      <c r="AX76" s="665"/>
      <c r="AY76" s="665"/>
      <c r="AZ76" s="665"/>
      <c r="BA76" s="665"/>
      <c r="BB76" s="665"/>
      <c r="BC76" s="665"/>
      <c r="BD76" s="665"/>
      <c r="BE76" s="665"/>
      <c r="BF76" s="665"/>
      <c r="BG76" s="665"/>
      <c r="BH76" s="665"/>
      <c r="BI76" s="665"/>
      <c r="BJ76" s="665"/>
      <c r="BK76" s="665"/>
      <c r="BL76" s="665"/>
      <c r="BM76" s="665"/>
      <c r="BN76" s="665"/>
      <c r="BO76" s="665"/>
      <c r="BP76" s="665"/>
      <c r="BQ76" s="665"/>
      <c r="BR76" s="665"/>
      <c r="BS76" s="665"/>
      <c r="BT76" s="665"/>
      <c r="BU76" s="665"/>
      <c r="BV76" s="665"/>
      <c r="BW76" s="665"/>
      <c r="BX76" s="665"/>
      <c r="BY76" s="665"/>
      <c r="BZ76" s="665"/>
      <c r="CA76" s="665"/>
      <c r="CB76" s="665"/>
      <c r="CC76" s="665"/>
      <c r="CD76" s="665"/>
      <c r="CE76" s="665"/>
      <c r="CF76" s="665"/>
      <c r="CG76" s="665"/>
      <c r="CH76" s="665"/>
      <c r="CI76" s="665"/>
      <c r="CJ76" s="665"/>
      <c r="CK76" s="665"/>
      <c r="CL76" s="665"/>
      <c r="CM76" s="665"/>
      <c r="CN76" s="665"/>
      <c r="CO76" s="665"/>
      <c r="CP76" s="665"/>
      <c r="CQ76" s="665"/>
      <c r="CR76" s="673">
        <f t="shared" si="34"/>
        <v>20000</v>
      </c>
      <c r="CS76" s="678"/>
      <c r="CT76" s="678"/>
      <c r="CU76" s="678">
        <v>10000</v>
      </c>
      <c r="CV76" s="678"/>
      <c r="CW76" s="673">
        <f t="shared" si="0"/>
        <v>10000</v>
      </c>
      <c r="CX76" s="678"/>
      <c r="CY76" s="678"/>
      <c r="CZ76" s="678"/>
      <c r="DA76" s="678">
        <v>10000</v>
      </c>
      <c r="DB76" s="673">
        <f t="shared" si="1"/>
        <v>10000</v>
      </c>
      <c r="DC76" s="678"/>
      <c r="DD76" s="678"/>
      <c r="DE76" s="678"/>
      <c r="DF76" s="678"/>
      <c r="DG76" s="673">
        <f t="shared" si="2"/>
        <v>0</v>
      </c>
      <c r="DH76" s="682">
        <f t="shared" si="3"/>
        <v>20000</v>
      </c>
      <c r="DI76" s="683" t="str">
        <f t="shared" si="4"/>
        <v>SI</v>
      </c>
      <c r="DJ76" s="682">
        <f t="shared" si="5"/>
        <v>0</v>
      </c>
    </row>
    <row r="77" s="633" customFormat="1" ht="51" spans="1:114">
      <c r="A77" s="646" t="s">
        <v>1706</v>
      </c>
      <c r="B77" s="646" t="s">
        <v>1707</v>
      </c>
      <c r="C77" s="646" t="s">
        <v>1707</v>
      </c>
      <c r="D77" s="647" t="s">
        <v>1728</v>
      </c>
      <c r="E77" s="646" t="s">
        <v>1787</v>
      </c>
      <c r="F77" s="646">
        <v>750</v>
      </c>
      <c r="G77" s="646" t="s">
        <v>1745</v>
      </c>
      <c r="H77" s="652">
        <v>243</v>
      </c>
      <c r="I77" s="654">
        <v>98597</v>
      </c>
      <c r="J77" s="652">
        <v>11</v>
      </c>
      <c r="K77" s="665">
        <f t="shared" si="33"/>
        <v>40</v>
      </c>
      <c r="L77" s="666" t="s">
        <v>1730</v>
      </c>
      <c r="M77" s="667">
        <v>30000</v>
      </c>
      <c r="N77" s="665"/>
      <c r="O77" s="665"/>
      <c r="P77" s="665"/>
      <c r="Q77" s="665"/>
      <c r="R77" s="665"/>
      <c r="S77" s="665"/>
      <c r="T77" s="665"/>
      <c r="U77" s="665"/>
      <c r="V77" s="665"/>
      <c r="W77" s="665"/>
      <c r="X77" s="665"/>
      <c r="Y77" s="665"/>
      <c r="Z77" s="665"/>
      <c r="AA77" s="665"/>
      <c r="AB77" s="665"/>
      <c r="AC77" s="665"/>
      <c r="AD77" s="665"/>
      <c r="AE77" s="665"/>
      <c r="AF77" s="665"/>
      <c r="AG77" s="665"/>
      <c r="AH77" s="665"/>
      <c r="AI77" s="665"/>
      <c r="AJ77" s="665"/>
      <c r="AK77" s="665"/>
      <c r="AL77" s="665"/>
      <c r="AM77" s="665"/>
      <c r="AN77" s="665"/>
      <c r="AO77" s="665"/>
      <c r="AP77" s="665"/>
      <c r="AQ77" s="665"/>
      <c r="AR77" s="665"/>
      <c r="AS77" s="665"/>
      <c r="AT77" s="665"/>
      <c r="AU77" s="665"/>
      <c r="AV77" s="665"/>
      <c r="AW77" s="665"/>
      <c r="AX77" s="665"/>
      <c r="AY77" s="665"/>
      <c r="AZ77" s="665"/>
      <c r="BA77" s="665"/>
      <c r="BB77" s="665"/>
      <c r="BC77" s="665"/>
      <c r="BD77" s="665"/>
      <c r="BE77" s="665"/>
      <c r="BF77" s="665"/>
      <c r="BG77" s="665"/>
      <c r="BH77" s="665"/>
      <c r="BI77" s="665"/>
      <c r="BJ77" s="665"/>
      <c r="BK77" s="665"/>
      <c r="BL77" s="665"/>
      <c r="BM77" s="665"/>
      <c r="BN77" s="665"/>
      <c r="BO77" s="665"/>
      <c r="BP77" s="665"/>
      <c r="BQ77" s="665"/>
      <c r="BR77" s="665"/>
      <c r="BS77" s="665"/>
      <c r="BT77" s="665"/>
      <c r="BU77" s="665"/>
      <c r="BV77" s="665"/>
      <c r="BW77" s="665"/>
      <c r="BX77" s="665"/>
      <c r="BY77" s="665"/>
      <c r="BZ77" s="665"/>
      <c r="CA77" s="665"/>
      <c r="CB77" s="665"/>
      <c r="CC77" s="665"/>
      <c r="CD77" s="665"/>
      <c r="CE77" s="665"/>
      <c r="CF77" s="665"/>
      <c r="CG77" s="665"/>
      <c r="CH77" s="665"/>
      <c r="CI77" s="665"/>
      <c r="CJ77" s="665"/>
      <c r="CK77" s="665"/>
      <c r="CL77" s="665"/>
      <c r="CM77" s="665"/>
      <c r="CN77" s="665"/>
      <c r="CO77" s="665"/>
      <c r="CP77" s="665"/>
      <c r="CQ77" s="665"/>
      <c r="CR77" s="673">
        <f t="shared" si="34"/>
        <v>30000</v>
      </c>
      <c r="CS77" s="678"/>
      <c r="CT77" s="678"/>
      <c r="CU77" s="678">
        <v>20000</v>
      </c>
      <c r="CV77" s="678"/>
      <c r="CW77" s="673">
        <f t="shared" si="0"/>
        <v>20000</v>
      </c>
      <c r="CX77" s="678"/>
      <c r="CY77" s="678"/>
      <c r="CZ77" s="678"/>
      <c r="DA77" s="678">
        <v>10000</v>
      </c>
      <c r="DB77" s="673">
        <f t="shared" si="1"/>
        <v>10000</v>
      </c>
      <c r="DC77" s="678"/>
      <c r="DD77" s="678"/>
      <c r="DE77" s="678"/>
      <c r="DF77" s="678"/>
      <c r="DG77" s="673">
        <f t="shared" si="2"/>
        <v>0</v>
      </c>
      <c r="DH77" s="682">
        <f t="shared" si="3"/>
        <v>30000</v>
      </c>
      <c r="DI77" s="683" t="str">
        <f t="shared" si="4"/>
        <v>SI</v>
      </c>
      <c r="DJ77" s="682">
        <f t="shared" si="5"/>
        <v>0</v>
      </c>
    </row>
    <row r="78" s="633" customFormat="1" ht="51" spans="1:114">
      <c r="A78" s="646" t="s">
        <v>1706</v>
      </c>
      <c r="B78" s="646" t="s">
        <v>1707</v>
      </c>
      <c r="C78" s="646" t="s">
        <v>1707</v>
      </c>
      <c r="D78" s="647" t="s">
        <v>1728</v>
      </c>
      <c r="E78" s="646" t="s">
        <v>1788</v>
      </c>
      <c r="F78" s="646">
        <v>240</v>
      </c>
      <c r="G78" s="646" t="s">
        <v>1753</v>
      </c>
      <c r="H78" s="652">
        <v>243</v>
      </c>
      <c r="I78" s="654">
        <v>26910</v>
      </c>
      <c r="J78" s="652">
        <v>11</v>
      </c>
      <c r="K78" s="665">
        <f t="shared" si="33"/>
        <v>25</v>
      </c>
      <c r="L78" s="666" t="s">
        <v>1730</v>
      </c>
      <c r="M78" s="667">
        <v>6000</v>
      </c>
      <c r="N78" s="665"/>
      <c r="O78" s="665"/>
      <c r="P78" s="665"/>
      <c r="Q78" s="665"/>
      <c r="R78" s="665"/>
      <c r="S78" s="665"/>
      <c r="T78" s="665"/>
      <c r="U78" s="665"/>
      <c r="V78" s="665"/>
      <c r="W78" s="665"/>
      <c r="X78" s="665"/>
      <c r="Y78" s="665"/>
      <c r="Z78" s="665"/>
      <c r="AA78" s="665"/>
      <c r="AB78" s="665"/>
      <c r="AC78" s="665"/>
      <c r="AD78" s="665"/>
      <c r="AE78" s="665"/>
      <c r="AF78" s="665"/>
      <c r="AG78" s="665"/>
      <c r="AH78" s="665"/>
      <c r="AI78" s="665"/>
      <c r="AJ78" s="665"/>
      <c r="AK78" s="665"/>
      <c r="AL78" s="665"/>
      <c r="AM78" s="665"/>
      <c r="AN78" s="665"/>
      <c r="AO78" s="665"/>
      <c r="AP78" s="665"/>
      <c r="AQ78" s="665"/>
      <c r="AR78" s="665"/>
      <c r="AS78" s="665"/>
      <c r="AT78" s="665"/>
      <c r="AU78" s="665"/>
      <c r="AV78" s="665"/>
      <c r="AW78" s="665"/>
      <c r="AX78" s="665"/>
      <c r="AY78" s="665"/>
      <c r="AZ78" s="665"/>
      <c r="BA78" s="665"/>
      <c r="BB78" s="665"/>
      <c r="BC78" s="665"/>
      <c r="BD78" s="665"/>
      <c r="BE78" s="665"/>
      <c r="BF78" s="665"/>
      <c r="BG78" s="665"/>
      <c r="BH78" s="665"/>
      <c r="BI78" s="665"/>
      <c r="BJ78" s="665"/>
      <c r="BK78" s="665"/>
      <c r="BL78" s="665"/>
      <c r="BM78" s="665"/>
      <c r="BN78" s="665"/>
      <c r="BO78" s="665"/>
      <c r="BP78" s="665"/>
      <c r="BQ78" s="665"/>
      <c r="BR78" s="665"/>
      <c r="BS78" s="665"/>
      <c r="BT78" s="665"/>
      <c r="BU78" s="665"/>
      <c r="BV78" s="665"/>
      <c r="BW78" s="665"/>
      <c r="BX78" s="665"/>
      <c r="BY78" s="665"/>
      <c r="BZ78" s="665"/>
      <c r="CA78" s="665"/>
      <c r="CB78" s="665"/>
      <c r="CC78" s="665"/>
      <c r="CD78" s="665"/>
      <c r="CE78" s="665"/>
      <c r="CF78" s="665"/>
      <c r="CG78" s="665"/>
      <c r="CH78" s="665"/>
      <c r="CI78" s="665"/>
      <c r="CJ78" s="665"/>
      <c r="CK78" s="665"/>
      <c r="CL78" s="665"/>
      <c r="CM78" s="665"/>
      <c r="CN78" s="665"/>
      <c r="CO78" s="665"/>
      <c r="CP78" s="665"/>
      <c r="CQ78" s="665"/>
      <c r="CR78" s="673">
        <f t="shared" si="34"/>
        <v>6000</v>
      </c>
      <c r="CS78" s="678"/>
      <c r="CT78" s="678"/>
      <c r="CU78" s="678">
        <v>2500</v>
      </c>
      <c r="CV78" s="678"/>
      <c r="CW78" s="673">
        <f t="shared" si="0"/>
        <v>2500</v>
      </c>
      <c r="CX78" s="678"/>
      <c r="CY78" s="678"/>
      <c r="CZ78" s="678"/>
      <c r="DA78" s="678">
        <v>2500</v>
      </c>
      <c r="DB78" s="673">
        <f t="shared" si="1"/>
        <v>2500</v>
      </c>
      <c r="DC78" s="678"/>
      <c r="DD78" s="678"/>
      <c r="DE78" s="678">
        <v>1000</v>
      </c>
      <c r="DF78" s="678"/>
      <c r="DG78" s="673">
        <f t="shared" si="2"/>
        <v>1000</v>
      </c>
      <c r="DH78" s="682">
        <f t="shared" si="3"/>
        <v>6000</v>
      </c>
      <c r="DI78" s="683" t="str">
        <f t="shared" si="4"/>
        <v>SI</v>
      </c>
      <c r="DJ78" s="682">
        <f t="shared" si="5"/>
        <v>0</v>
      </c>
    </row>
    <row r="79" s="633" customFormat="1" ht="51" spans="1:114">
      <c r="A79" s="646" t="s">
        <v>1706</v>
      </c>
      <c r="B79" s="646" t="s">
        <v>1707</v>
      </c>
      <c r="C79" s="646" t="s">
        <v>1707</v>
      </c>
      <c r="D79" s="647" t="s">
        <v>1728</v>
      </c>
      <c r="E79" s="646" t="s">
        <v>1789</v>
      </c>
      <c r="F79" s="646">
        <v>100</v>
      </c>
      <c r="G79" s="646" t="s">
        <v>1765</v>
      </c>
      <c r="H79" s="652">
        <v>243</v>
      </c>
      <c r="I79" s="654">
        <v>2120</v>
      </c>
      <c r="J79" s="652">
        <v>11</v>
      </c>
      <c r="K79" s="665">
        <f t="shared" si="33"/>
        <v>10</v>
      </c>
      <c r="L79" s="666" t="s">
        <v>1730</v>
      </c>
      <c r="M79" s="667">
        <v>1000</v>
      </c>
      <c r="N79" s="665"/>
      <c r="O79" s="665"/>
      <c r="P79" s="665"/>
      <c r="Q79" s="665"/>
      <c r="R79" s="665"/>
      <c r="S79" s="665"/>
      <c r="T79" s="665"/>
      <c r="U79" s="665"/>
      <c r="V79" s="665"/>
      <c r="W79" s="665"/>
      <c r="X79" s="665"/>
      <c r="Y79" s="665"/>
      <c r="Z79" s="665"/>
      <c r="AA79" s="665"/>
      <c r="AB79" s="665"/>
      <c r="AC79" s="665"/>
      <c r="AD79" s="665"/>
      <c r="AE79" s="665"/>
      <c r="AF79" s="665"/>
      <c r="AG79" s="665"/>
      <c r="AH79" s="665"/>
      <c r="AI79" s="665"/>
      <c r="AJ79" s="665"/>
      <c r="AK79" s="665"/>
      <c r="AL79" s="665"/>
      <c r="AM79" s="665"/>
      <c r="AN79" s="665"/>
      <c r="AO79" s="665"/>
      <c r="AP79" s="665"/>
      <c r="AQ79" s="665"/>
      <c r="AR79" s="665"/>
      <c r="AS79" s="665"/>
      <c r="AT79" s="665"/>
      <c r="AU79" s="665"/>
      <c r="AV79" s="665"/>
      <c r="AW79" s="665"/>
      <c r="AX79" s="665"/>
      <c r="AY79" s="665"/>
      <c r="AZ79" s="665"/>
      <c r="BA79" s="665"/>
      <c r="BB79" s="665"/>
      <c r="BC79" s="665"/>
      <c r="BD79" s="665"/>
      <c r="BE79" s="665"/>
      <c r="BF79" s="665"/>
      <c r="BG79" s="665"/>
      <c r="BH79" s="665"/>
      <c r="BI79" s="665"/>
      <c r="BJ79" s="665"/>
      <c r="BK79" s="665"/>
      <c r="BL79" s="665"/>
      <c r="BM79" s="665"/>
      <c r="BN79" s="665"/>
      <c r="BO79" s="665"/>
      <c r="BP79" s="665"/>
      <c r="BQ79" s="665"/>
      <c r="BR79" s="665"/>
      <c r="BS79" s="665"/>
      <c r="BT79" s="665"/>
      <c r="BU79" s="665"/>
      <c r="BV79" s="665"/>
      <c r="BW79" s="665"/>
      <c r="BX79" s="665"/>
      <c r="BY79" s="665"/>
      <c r="BZ79" s="665"/>
      <c r="CA79" s="665"/>
      <c r="CB79" s="665"/>
      <c r="CC79" s="665"/>
      <c r="CD79" s="665"/>
      <c r="CE79" s="665"/>
      <c r="CF79" s="665"/>
      <c r="CG79" s="665"/>
      <c r="CH79" s="665"/>
      <c r="CI79" s="665"/>
      <c r="CJ79" s="665"/>
      <c r="CK79" s="665"/>
      <c r="CL79" s="665"/>
      <c r="CM79" s="665"/>
      <c r="CN79" s="665"/>
      <c r="CO79" s="665"/>
      <c r="CP79" s="665"/>
      <c r="CQ79" s="665"/>
      <c r="CR79" s="673">
        <f t="shared" si="34"/>
        <v>1000</v>
      </c>
      <c r="CS79" s="681"/>
      <c r="CT79" s="681"/>
      <c r="CU79" s="681">
        <v>1000</v>
      </c>
      <c r="CV79" s="681"/>
      <c r="CW79" s="673">
        <f t="shared" si="0"/>
        <v>1000</v>
      </c>
      <c r="CX79" s="681"/>
      <c r="CY79" s="681"/>
      <c r="CZ79" s="681"/>
      <c r="DA79" s="681"/>
      <c r="DB79" s="673">
        <f t="shared" si="1"/>
        <v>0</v>
      </c>
      <c r="DC79" s="681"/>
      <c r="DD79" s="681"/>
      <c r="DE79" s="681"/>
      <c r="DF79" s="681"/>
      <c r="DG79" s="673">
        <f t="shared" si="2"/>
        <v>0</v>
      </c>
      <c r="DH79" s="682">
        <f t="shared" si="3"/>
        <v>1000</v>
      </c>
      <c r="DI79" s="683" t="str">
        <f t="shared" si="4"/>
        <v>SI</v>
      </c>
      <c r="DJ79" s="682">
        <f t="shared" si="5"/>
        <v>0</v>
      </c>
    </row>
    <row r="80" s="633" customFormat="1" ht="76.5" spans="1:114">
      <c r="A80" s="646" t="s">
        <v>1706</v>
      </c>
      <c r="B80" s="646" t="s">
        <v>1707</v>
      </c>
      <c r="C80" s="646" t="s">
        <v>1707</v>
      </c>
      <c r="D80" s="647" t="s">
        <v>1728</v>
      </c>
      <c r="E80" s="660" t="s">
        <v>1790</v>
      </c>
      <c r="F80" s="646">
        <v>500</v>
      </c>
      <c r="G80" s="654" t="s">
        <v>1745</v>
      </c>
      <c r="H80" s="652">
        <v>243</v>
      </c>
      <c r="I80" s="654">
        <v>114420</v>
      </c>
      <c r="J80" s="652">
        <v>11</v>
      </c>
      <c r="K80" s="665">
        <f t="shared" si="33"/>
        <v>4.556</v>
      </c>
      <c r="L80" s="666" t="s">
        <v>1730</v>
      </c>
      <c r="M80" s="667">
        <v>1000</v>
      </c>
      <c r="N80" s="665"/>
      <c r="O80" s="665"/>
      <c r="P80" s="665"/>
      <c r="Q80" s="665"/>
      <c r="R80" s="665"/>
      <c r="S80" s="665"/>
      <c r="T80" s="665"/>
      <c r="U80" s="665"/>
      <c r="V80" s="665"/>
      <c r="W80" s="665"/>
      <c r="X80" s="665"/>
      <c r="Y80" s="665"/>
      <c r="Z80" s="665"/>
      <c r="AA80" s="665"/>
      <c r="AB80" s="665"/>
      <c r="AC80" s="665"/>
      <c r="AD80" s="665"/>
      <c r="AE80" s="665"/>
      <c r="AF80" s="665"/>
      <c r="AG80" s="665"/>
      <c r="AH80" s="665"/>
      <c r="AI80" s="665"/>
      <c r="AJ80" s="665"/>
      <c r="AK80" s="665"/>
      <c r="AL80" s="665"/>
      <c r="AM80" s="665"/>
      <c r="AN80" s="665"/>
      <c r="AO80" s="665"/>
      <c r="AP80" s="665"/>
      <c r="AQ80" s="665"/>
      <c r="AR80" s="665"/>
      <c r="AS80" s="665"/>
      <c r="AT80" s="665"/>
      <c r="AU80" s="665"/>
      <c r="AV80" s="665"/>
      <c r="AW80" s="665"/>
      <c r="AX80" s="665"/>
      <c r="AY80" s="665"/>
      <c r="AZ80" s="665"/>
      <c r="BA80" s="665"/>
      <c r="BB80" s="665"/>
      <c r="BC80" s="665"/>
      <c r="BD80" s="665"/>
      <c r="BE80" s="665"/>
      <c r="BF80" s="665"/>
      <c r="BG80" s="665"/>
      <c r="BH80" s="665"/>
      <c r="BI80" s="665"/>
      <c r="BJ80" s="665"/>
      <c r="BK80" s="665"/>
      <c r="BL80" s="665"/>
      <c r="BM80" s="665"/>
      <c r="BN80" s="665"/>
      <c r="BO80" s="665"/>
      <c r="BP80" s="665"/>
      <c r="BQ80" s="665"/>
      <c r="BR80" s="665"/>
      <c r="BS80" s="665"/>
      <c r="BT80" s="665"/>
      <c r="BU80" s="665"/>
      <c r="BV80" s="665"/>
      <c r="BW80" s="665"/>
      <c r="BX80" s="665"/>
      <c r="BY80" s="665"/>
      <c r="BZ80" s="665"/>
      <c r="CA80" s="665"/>
      <c r="CB80" s="665"/>
      <c r="CC80" s="665"/>
      <c r="CD80" s="665"/>
      <c r="CE80" s="665"/>
      <c r="CF80" s="665"/>
      <c r="CG80" s="665"/>
      <c r="CH80" s="665"/>
      <c r="CI80" s="665"/>
      <c r="CJ80" s="665"/>
      <c r="CK80" s="665"/>
      <c r="CL80" s="665"/>
      <c r="CM80" s="665">
        <v>1278</v>
      </c>
      <c r="CN80" s="665"/>
      <c r="CO80" s="665"/>
      <c r="CP80" s="665"/>
      <c r="CQ80" s="665"/>
      <c r="CR80" s="673">
        <f>+M80+CM80</f>
        <v>2278</v>
      </c>
      <c r="CS80" s="681"/>
      <c r="CT80" s="681"/>
      <c r="CU80" s="681"/>
      <c r="CV80" s="681">
        <v>674</v>
      </c>
      <c r="CW80" s="673">
        <f t="shared" si="0"/>
        <v>674</v>
      </c>
      <c r="CX80" s="681">
        <v>491</v>
      </c>
      <c r="CY80" s="681"/>
      <c r="CZ80" s="681">
        <v>509</v>
      </c>
      <c r="DA80" s="681"/>
      <c r="DB80" s="673">
        <f t="shared" si="1"/>
        <v>1000</v>
      </c>
      <c r="DC80" s="681"/>
      <c r="DD80" s="681"/>
      <c r="DE80" s="681">
        <v>604</v>
      </c>
      <c r="DF80" s="681"/>
      <c r="DG80" s="673">
        <f t="shared" si="2"/>
        <v>604</v>
      </c>
      <c r="DH80" s="682">
        <f t="shared" si="3"/>
        <v>2278</v>
      </c>
      <c r="DI80" s="683" t="str">
        <f t="shared" si="4"/>
        <v>SI</v>
      </c>
      <c r="DJ80" s="682">
        <f t="shared" si="5"/>
        <v>0</v>
      </c>
    </row>
    <row r="81" s="633" customFormat="1" ht="51" spans="1:114">
      <c r="A81" s="646" t="s">
        <v>1706</v>
      </c>
      <c r="B81" s="646" t="s">
        <v>1707</v>
      </c>
      <c r="C81" s="646" t="s">
        <v>1707</v>
      </c>
      <c r="D81" s="647" t="s">
        <v>1728</v>
      </c>
      <c r="E81" s="646" t="s">
        <v>1791</v>
      </c>
      <c r="F81" s="646">
        <v>150</v>
      </c>
      <c r="G81" s="654" t="s">
        <v>1745</v>
      </c>
      <c r="H81" s="652">
        <v>243</v>
      </c>
      <c r="I81" s="654">
        <v>110540</v>
      </c>
      <c r="J81" s="652">
        <v>11</v>
      </c>
      <c r="K81" s="665">
        <f t="shared" si="33"/>
        <v>6</v>
      </c>
      <c r="L81" s="666" t="s">
        <v>1730</v>
      </c>
      <c r="M81" s="667">
        <v>450</v>
      </c>
      <c r="N81" s="665"/>
      <c r="O81" s="665"/>
      <c r="P81" s="665"/>
      <c r="Q81" s="665"/>
      <c r="R81" s="665"/>
      <c r="S81" s="665"/>
      <c r="T81" s="665"/>
      <c r="U81" s="665"/>
      <c r="V81" s="665"/>
      <c r="W81" s="665"/>
      <c r="X81" s="665"/>
      <c r="Y81" s="665"/>
      <c r="Z81" s="665"/>
      <c r="AA81" s="665"/>
      <c r="AB81" s="665"/>
      <c r="AC81" s="665"/>
      <c r="AD81" s="665"/>
      <c r="AE81" s="665"/>
      <c r="AF81" s="665"/>
      <c r="AG81" s="665"/>
      <c r="AH81" s="665"/>
      <c r="AI81" s="665"/>
      <c r="AJ81" s="665"/>
      <c r="AK81" s="665"/>
      <c r="AL81" s="665"/>
      <c r="AM81" s="665"/>
      <c r="AN81" s="665"/>
      <c r="AO81" s="665"/>
      <c r="AP81" s="665"/>
      <c r="AQ81" s="665"/>
      <c r="AR81" s="665"/>
      <c r="AS81" s="665"/>
      <c r="AT81" s="665"/>
      <c r="AU81" s="665"/>
      <c r="AV81" s="665"/>
      <c r="AW81" s="665"/>
      <c r="AX81" s="665"/>
      <c r="AY81" s="665"/>
      <c r="AZ81" s="665"/>
      <c r="BA81" s="665"/>
      <c r="BB81" s="665"/>
      <c r="BC81" s="665"/>
      <c r="BD81" s="665"/>
      <c r="BE81" s="665"/>
      <c r="BF81" s="665"/>
      <c r="BG81" s="665"/>
      <c r="BH81" s="665"/>
      <c r="BI81" s="665"/>
      <c r="BJ81" s="665"/>
      <c r="BK81" s="665"/>
      <c r="BL81" s="665"/>
      <c r="BM81" s="665"/>
      <c r="BN81" s="665"/>
      <c r="BO81" s="665"/>
      <c r="BP81" s="665"/>
      <c r="BQ81" s="665"/>
      <c r="BR81" s="665"/>
      <c r="BS81" s="665"/>
      <c r="BT81" s="665"/>
      <c r="BU81" s="665"/>
      <c r="BV81" s="665"/>
      <c r="BW81" s="665"/>
      <c r="BX81" s="665"/>
      <c r="BY81" s="665"/>
      <c r="BZ81" s="665"/>
      <c r="CA81" s="665"/>
      <c r="CB81" s="665"/>
      <c r="CC81" s="665"/>
      <c r="CD81" s="665"/>
      <c r="CE81" s="665"/>
      <c r="CF81" s="665"/>
      <c r="CG81" s="665"/>
      <c r="CH81" s="665"/>
      <c r="CI81" s="665"/>
      <c r="CJ81" s="665"/>
      <c r="CK81" s="665"/>
      <c r="CL81" s="665"/>
      <c r="CM81" s="665">
        <v>450</v>
      </c>
      <c r="CN81" s="665"/>
      <c r="CO81" s="665"/>
      <c r="CP81" s="665"/>
      <c r="CQ81" s="665"/>
      <c r="CR81" s="673">
        <f>+M81+CM81</f>
        <v>900</v>
      </c>
      <c r="CS81" s="681"/>
      <c r="CT81" s="681"/>
      <c r="CU81" s="681"/>
      <c r="CV81" s="681"/>
      <c r="CW81" s="673">
        <f t="shared" si="0"/>
        <v>0</v>
      </c>
      <c r="CX81" s="681"/>
      <c r="CY81" s="681"/>
      <c r="CZ81" s="681">
        <v>450</v>
      </c>
      <c r="DA81" s="681"/>
      <c r="DB81" s="673">
        <f t="shared" si="1"/>
        <v>450</v>
      </c>
      <c r="DC81" s="681"/>
      <c r="DD81" s="681"/>
      <c r="DE81" s="681">
        <v>450</v>
      </c>
      <c r="DF81" s="681"/>
      <c r="DG81" s="673">
        <f t="shared" si="2"/>
        <v>450</v>
      </c>
      <c r="DH81" s="682">
        <f t="shared" si="3"/>
        <v>900</v>
      </c>
      <c r="DI81" s="683" t="str">
        <f t="shared" si="4"/>
        <v>SI</v>
      </c>
      <c r="DJ81" s="682">
        <f t="shared" si="5"/>
        <v>0</v>
      </c>
    </row>
    <row r="82" s="633" customFormat="1" ht="51" spans="1:114">
      <c r="A82" s="646" t="s">
        <v>1706</v>
      </c>
      <c r="B82" s="646" t="s">
        <v>1707</v>
      </c>
      <c r="C82" s="646" t="s">
        <v>1707</v>
      </c>
      <c r="D82" s="647" t="s">
        <v>1728</v>
      </c>
      <c r="E82" s="660" t="s">
        <v>1792</v>
      </c>
      <c r="F82" s="646">
        <v>500</v>
      </c>
      <c r="G82" s="654" t="s">
        <v>1745</v>
      </c>
      <c r="H82" s="652">
        <v>243</v>
      </c>
      <c r="I82" s="654">
        <v>114425</v>
      </c>
      <c r="J82" s="652">
        <v>11</v>
      </c>
      <c r="K82" s="665">
        <f t="shared" si="33"/>
        <v>2.05</v>
      </c>
      <c r="L82" s="666" t="s">
        <v>1730</v>
      </c>
      <c r="M82" s="667">
        <v>1000</v>
      </c>
      <c r="N82" s="665"/>
      <c r="O82" s="665"/>
      <c r="P82" s="665"/>
      <c r="Q82" s="665"/>
      <c r="R82" s="665"/>
      <c r="S82" s="665"/>
      <c r="T82" s="665"/>
      <c r="U82" s="665"/>
      <c r="V82" s="665"/>
      <c r="W82" s="665"/>
      <c r="X82" s="665"/>
      <c r="Y82" s="665"/>
      <c r="Z82" s="665"/>
      <c r="AA82" s="665"/>
      <c r="AB82" s="665"/>
      <c r="AC82" s="665"/>
      <c r="AD82" s="665"/>
      <c r="AE82" s="665"/>
      <c r="AF82" s="665"/>
      <c r="AG82" s="665"/>
      <c r="AH82" s="665"/>
      <c r="AI82" s="665"/>
      <c r="AJ82" s="665"/>
      <c r="AK82" s="665"/>
      <c r="AL82" s="665"/>
      <c r="AM82" s="665"/>
      <c r="AN82" s="665"/>
      <c r="AO82" s="665"/>
      <c r="AP82" s="665"/>
      <c r="AQ82" s="665"/>
      <c r="AR82" s="665"/>
      <c r="AS82" s="665"/>
      <c r="AT82" s="665"/>
      <c r="AU82" s="665"/>
      <c r="AV82" s="665"/>
      <c r="AW82" s="665"/>
      <c r="AX82" s="665"/>
      <c r="AY82" s="665"/>
      <c r="AZ82" s="665"/>
      <c r="BA82" s="665"/>
      <c r="BB82" s="665"/>
      <c r="BC82" s="665"/>
      <c r="BD82" s="665"/>
      <c r="BE82" s="665"/>
      <c r="BF82" s="665"/>
      <c r="BG82" s="665"/>
      <c r="BH82" s="665"/>
      <c r="BI82" s="665"/>
      <c r="BJ82" s="665"/>
      <c r="BK82" s="665"/>
      <c r="BL82" s="665"/>
      <c r="BM82" s="665"/>
      <c r="BN82" s="665"/>
      <c r="BO82" s="665"/>
      <c r="BP82" s="665"/>
      <c r="BQ82" s="665"/>
      <c r="BR82" s="665"/>
      <c r="BS82" s="665"/>
      <c r="BT82" s="665"/>
      <c r="BU82" s="665"/>
      <c r="BV82" s="665"/>
      <c r="BW82" s="665"/>
      <c r="BX82" s="665"/>
      <c r="BY82" s="665"/>
      <c r="BZ82" s="665"/>
      <c r="CA82" s="665"/>
      <c r="CB82" s="665"/>
      <c r="CC82" s="665"/>
      <c r="CD82" s="665"/>
      <c r="CE82" s="665"/>
      <c r="CF82" s="665"/>
      <c r="CG82" s="665"/>
      <c r="CH82" s="665"/>
      <c r="CI82" s="665"/>
      <c r="CJ82" s="665"/>
      <c r="CK82" s="665"/>
      <c r="CL82" s="665"/>
      <c r="CM82" s="665">
        <v>25</v>
      </c>
      <c r="CN82" s="665"/>
      <c r="CO82" s="665"/>
      <c r="CP82" s="665"/>
      <c r="CQ82" s="665"/>
      <c r="CR82" s="673">
        <f>+M82+CM82</f>
        <v>1025</v>
      </c>
      <c r="CS82" s="681"/>
      <c r="CT82" s="681"/>
      <c r="CU82" s="681"/>
      <c r="CV82" s="681"/>
      <c r="CW82" s="673">
        <f t="shared" si="0"/>
        <v>0</v>
      </c>
      <c r="CX82" s="681"/>
      <c r="CY82" s="681"/>
      <c r="CZ82" s="681">
        <v>25</v>
      </c>
      <c r="DA82" s="681"/>
      <c r="DB82" s="673">
        <f t="shared" si="1"/>
        <v>25</v>
      </c>
      <c r="DC82" s="681"/>
      <c r="DD82" s="681"/>
      <c r="DE82" s="681">
        <v>1000</v>
      </c>
      <c r="DF82" s="681"/>
      <c r="DG82" s="673">
        <f t="shared" si="2"/>
        <v>1000</v>
      </c>
      <c r="DH82" s="682">
        <f t="shared" si="3"/>
        <v>1025</v>
      </c>
      <c r="DI82" s="683" t="str">
        <f t="shared" si="4"/>
        <v>SI</v>
      </c>
      <c r="DJ82" s="682">
        <f t="shared" si="5"/>
        <v>0</v>
      </c>
    </row>
    <row r="83" s="633" customFormat="1" ht="51" spans="1:114">
      <c r="A83" s="646" t="s">
        <v>1706</v>
      </c>
      <c r="B83" s="646" t="s">
        <v>1707</v>
      </c>
      <c r="C83" s="646" t="s">
        <v>1707</v>
      </c>
      <c r="D83" s="647" t="s">
        <v>1728</v>
      </c>
      <c r="E83" s="646" t="s">
        <v>1793</v>
      </c>
      <c r="F83" s="646">
        <v>180</v>
      </c>
      <c r="G83" s="646" t="s">
        <v>1745</v>
      </c>
      <c r="H83" s="652">
        <v>244</v>
      </c>
      <c r="I83" s="654">
        <v>2209</v>
      </c>
      <c r="J83" s="652">
        <v>11</v>
      </c>
      <c r="K83" s="665">
        <f t="shared" si="33"/>
        <v>13.8888888888889</v>
      </c>
      <c r="L83" s="666" t="s">
        <v>1730</v>
      </c>
      <c r="M83" s="667">
        <v>4500</v>
      </c>
      <c r="N83" s="665"/>
      <c r="O83" s="665"/>
      <c r="P83" s="665"/>
      <c r="Q83" s="665"/>
      <c r="R83" s="665"/>
      <c r="S83" s="665"/>
      <c r="T83" s="665"/>
      <c r="U83" s="665"/>
      <c r="V83" s="665"/>
      <c r="W83" s="665"/>
      <c r="X83" s="665"/>
      <c r="Y83" s="665"/>
      <c r="Z83" s="665"/>
      <c r="AA83" s="665"/>
      <c r="AB83" s="665"/>
      <c r="AC83" s="665"/>
      <c r="AD83" s="665"/>
      <c r="AE83" s="665"/>
      <c r="AF83" s="665"/>
      <c r="AG83" s="665"/>
      <c r="AH83" s="665"/>
      <c r="AI83" s="665"/>
      <c r="AJ83" s="665"/>
      <c r="AK83" s="665"/>
      <c r="AL83" s="665"/>
      <c r="AM83" s="665"/>
      <c r="AN83" s="665"/>
      <c r="AO83" s="665"/>
      <c r="AP83" s="665"/>
      <c r="AQ83" s="665"/>
      <c r="AR83" s="665"/>
      <c r="AS83" s="665"/>
      <c r="AT83" s="665"/>
      <c r="AU83" s="665"/>
      <c r="AV83" s="665"/>
      <c r="AW83" s="665"/>
      <c r="AX83" s="665"/>
      <c r="AY83" s="665"/>
      <c r="AZ83" s="665"/>
      <c r="BA83" s="665"/>
      <c r="BB83" s="665"/>
      <c r="BC83" s="665"/>
      <c r="BD83" s="665"/>
      <c r="BE83" s="665"/>
      <c r="BF83" s="665">
        <v>-2000</v>
      </c>
      <c r="BG83" s="665"/>
      <c r="BH83" s="665"/>
      <c r="BI83" s="665"/>
      <c r="BJ83" s="665"/>
      <c r="BK83" s="665"/>
      <c r="BL83" s="665"/>
      <c r="BM83" s="665"/>
      <c r="BN83" s="665"/>
      <c r="BO83" s="665"/>
      <c r="BP83" s="665"/>
      <c r="BQ83" s="665"/>
      <c r="BR83" s="665"/>
      <c r="BS83" s="665"/>
      <c r="BT83" s="665"/>
      <c r="BU83" s="665"/>
      <c r="BV83" s="665"/>
      <c r="BW83" s="665"/>
      <c r="BX83" s="665"/>
      <c r="BY83" s="665"/>
      <c r="BZ83" s="665"/>
      <c r="CA83" s="665"/>
      <c r="CB83" s="665"/>
      <c r="CC83" s="665"/>
      <c r="CD83" s="665"/>
      <c r="CE83" s="665"/>
      <c r="CF83" s="665"/>
      <c r="CG83" s="665"/>
      <c r="CH83" s="665"/>
      <c r="CI83" s="665"/>
      <c r="CJ83" s="665"/>
      <c r="CK83" s="665"/>
      <c r="CL83" s="665"/>
      <c r="CM83" s="665"/>
      <c r="CN83" s="665"/>
      <c r="CO83" s="665"/>
      <c r="CP83" s="665"/>
      <c r="CQ83" s="665"/>
      <c r="CR83" s="673">
        <f>+M83+BF83</f>
        <v>2500</v>
      </c>
      <c r="CS83" s="678"/>
      <c r="CT83" s="678"/>
      <c r="CU83" s="678"/>
      <c r="CV83" s="678"/>
      <c r="CW83" s="673">
        <f t="shared" ref="CW83:CW163" si="35">+CV83+CU83+CT83+CS83</f>
        <v>0</v>
      </c>
      <c r="CX83" s="678">
        <v>2500</v>
      </c>
      <c r="CY83" s="678"/>
      <c r="CZ83" s="678"/>
      <c r="DA83" s="678"/>
      <c r="DB83" s="673">
        <f t="shared" ref="DB83:DB163" si="36">+DA83+CZ83+CY83+CX83</f>
        <v>2500</v>
      </c>
      <c r="DC83" s="678"/>
      <c r="DD83" s="678"/>
      <c r="DE83" s="678">
        <v>0</v>
      </c>
      <c r="DF83" s="678"/>
      <c r="DG83" s="673">
        <f t="shared" ref="DG83:DG163" si="37">+DF83+DE83+DD83+DC83</f>
        <v>0</v>
      </c>
      <c r="DH83" s="682">
        <f t="shared" si="3"/>
        <v>2500</v>
      </c>
      <c r="DI83" s="683" t="str">
        <f t="shared" si="4"/>
        <v>SI</v>
      </c>
      <c r="DJ83" s="682">
        <f t="shared" si="5"/>
        <v>0</v>
      </c>
    </row>
    <row r="84" s="633" customFormat="1" ht="51" spans="1:114">
      <c r="A84" s="646" t="s">
        <v>1706</v>
      </c>
      <c r="B84" s="646" t="s">
        <v>1707</v>
      </c>
      <c r="C84" s="646" t="s">
        <v>1707</v>
      </c>
      <c r="D84" s="647" t="s">
        <v>1728</v>
      </c>
      <c r="E84" s="646" t="s">
        <v>1794</v>
      </c>
      <c r="F84" s="646">
        <v>10</v>
      </c>
      <c r="G84" s="646" t="s">
        <v>1745</v>
      </c>
      <c r="H84" s="652">
        <v>244</v>
      </c>
      <c r="I84" s="654">
        <v>8199</v>
      </c>
      <c r="J84" s="652">
        <v>11</v>
      </c>
      <c r="K84" s="665">
        <f t="shared" si="33"/>
        <v>80</v>
      </c>
      <c r="L84" s="666" t="s">
        <v>1730</v>
      </c>
      <c r="M84" s="667">
        <v>400</v>
      </c>
      <c r="N84" s="665"/>
      <c r="O84" s="665"/>
      <c r="P84" s="665"/>
      <c r="Q84" s="665"/>
      <c r="R84" s="665"/>
      <c r="S84" s="665"/>
      <c r="T84" s="665"/>
      <c r="U84" s="665"/>
      <c r="V84" s="665"/>
      <c r="W84" s="665"/>
      <c r="X84" s="665"/>
      <c r="Y84" s="665"/>
      <c r="Z84" s="665"/>
      <c r="AA84" s="665"/>
      <c r="AB84" s="665"/>
      <c r="AC84" s="665"/>
      <c r="AD84" s="665"/>
      <c r="AE84" s="665"/>
      <c r="AF84" s="665"/>
      <c r="AG84" s="665"/>
      <c r="AH84" s="665"/>
      <c r="AI84" s="665"/>
      <c r="AJ84" s="665"/>
      <c r="AK84" s="665"/>
      <c r="AL84" s="665"/>
      <c r="AM84" s="665"/>
      <c r="AN84" s="665"/>
      <c r="AO84" s="665"/>
      <c r="AP84" s="665"/>
      <c r="AQ84" s="665"/>
      <c r="AR84" s="665"/>
      <c r="AS84" s="665"/>
      <c r="AT84" s="665"/>
      <c r="AU84" s="665"/>
      <c r="AV84" s="665"/>
      <c r="AW84" s="665"/>
      <c r="AX84" s="665"/>
      <c r="AY84" s="665"/>
      <c r="AZ84" s="665"/>
      <c r="BA84" s="665"/>
      <c r="BB84" s="665"/>
      <c r="BC84" s="665"/>
      <c r="BD84" s="665"/>
      <c r="BE84" s="665"/>
      <c r="BF84" s="665"/>
      <c r="BG84" s="665">
        <v>400</v>
      </c>
      <c r="BH84" s="665"/>
      <c r="BI84" s="665"/>
      <c r="BJ84" s="665"/>
      <c r="BK84" s="665"/>
      <c r="BL84" s="665"/>
      <c r="BM84" s="665"/>
      <c r="BN84" s="665"/>
      <c r="BO84" s="665"/>
      <c r="BP84" s="665"/>
      <c r="BQ84" s="665"/>
      <c r="BR84" s="665"/>
      <c r="BS84" s="665"/>
      <c r="BT84" s="665"/>
      <c r="BU84" s="665"/>
      <c r="BV84" s="665"/>
      <c r="BW84" s="665"/>
      <c r="BX84" s="665"/>
      <c r="BY84" s="665"/>
      <c r="BZ84" s="665"/>
      <c r="CA84" s="665"/>
      <c r="CB84" s="665"/>
      <c r="CC84" s="665"/>
      <c r="CD84" s="665"/>
      <c r="CE84" s="665"/>
      <c r="CF84" s="665"/>
      <c r="CG84" s="665"/>
      <c r="CH84" s="665"/>
      <c r="CI84" s="665"/>
      <c r="CJ84" s="665"/>
      <c r="CK84" s="665"/>
      <c r="CL84" s="665"/>
      <c r="CM84" s="665"/>
      <c r="CN84" s="665"/>
      <c r="CO84" s="665"/>
      <c r="CP84" s="665"/>
      <c r="CQ84" s="665"/>
      <c r="CR84" s="673">
        <f>+M84+BG84</f>
        <v>800</v>
      </c>
      <c r="CS84" s="678"/>
      <c r="CT84" s="678"/>
      <c r="CU84" s="678"/>
      <c r="CV84" s="678"/>
      <c r="CW84" s="673">
        <f t="shared" si="35"/>
        <v>0</v>
      </c>
      <c r="CX84" s="678">
        <v>400</v>
      </c>
      <c r="CY84" s="678"/>
      <c r="CZ84" s="678"/>
      <c r="DA84" s="678"/>
      <c r="DB84" s="673">
        <f t="shared" si="36"/>
        <v>400</v>
      </c>
      <c r="DC84" s="678"/>
      <c r="DD84" s="678"/>
      <c r="DE84" s="678">
        <v>400</v>
      </c>
      <c r="DF84" s="678"/>
      <c r="DG84" s="673">
        <f t="shared" si="37"/>
        <v>400</v>
      </c>
      <c r="DH84" s="682">
        <f t="shared" ref="DH84:DH164" si="38">+CW84+DB84+DG84</f>
        <v>800</v>
      </c>
      <c r="DI84" s="683" t="str">
        <f t="shared" ref="DI84:DI164" si="39">IF(CR84=DH84,"SI","NO")</f>
        <v>SI</v>
      </c>
      <c r="DJ84" s="682">
        <f t="shared" ref="DJ84:DJ164" si="40">CR84-DH84</f>
        <v>0</v>
      </c>
    </row>
    <row r="85" s="633" customFormat="1" ht="51" spans="1:114">
      <c r="A85" s="646" t="s">
        <v>1706</v>
      </c>
      <c r="B85" s="646" t="s">
        <v>1707</v>
      </c>
      <c r="C85" s="646" t="s">
        <v>1707</v>
      </c>
      <c r="D85" s="647" t="s">
        <v>1728</v>
      </c>
      <c r="E85" s="646" t="s">
        <v>1795</v>
      </c>
      <c r="F85" s="646">
        <v>200</v>
      </c>
      <c r="G85" s="646" t="s">
        <v>1745</v>
      </c>
      <c r="H85" s="652">
        <v>244</v>
      </c>
      <c r="I85" s="654">
        <v>2212</v>
      </c>
      <c r="J85" s="652">
        <v>11</v>
      </c>
      <c r="K85" s="665">
        <f t="shared" si="33"/>
        <v>5</v>
      </c>
      <c r="L85" s="666" t="s">
        <v>1730</v>
      </c>
      <c r="M85" s="667">
        <v>1000</v>
      </c>
      <c r="N85" s="665"/>
      <c r="O85" s="665"/>
      <c r="P85" s="665"/>
      <c r="Q85" s="665"/>
      <c r="R85" s="665"/>
      <c r="S85" s="665"/>
      <c r="T85" s="665"/>
      <c r="U85" s="665"/>
      <c r="V85" s="665"/>
      <c r="W85" s="665"/>
      <c r="X85" s="665"/>
      <c r="Y85" s="665"/>
      <c r="Z85" s="665"/>
      <c r="AA85" s="665"/>
      <c r="AB85" s="665"/>
      <c r="AC85" s="665"/>
      <c r="AD85" s="665"/>
      <c r="AE85" s="665"/>
      <c r="AF85" s="665"/>
      <c r="AG85" s="665"/>
      <c r="AH85" s="665"/>
      <c r="AI85" s="665"/>
      <c r="AJ85" s="665"/>
      <c r="AK85" s="665"/>
      <c r="AL85" s="665"/>
      <c r="AM85" s="665"/>
      <c r="AN85" s="665"/>
      <c r="AO85" s="665"/>
      <c r="AP85" s="665"/>
      <c r="AQ85" s="665"/>
      <c r="AR85" s="665"/>
      <c r="AS85" s="665"/>
      <c r="AT85" s="665"/>
      <c r="AU85" s="665"/>
      <c r="AV85" s="665"/>
      <c r="AW85" s="665"/>
      <c r="AX85" s="665"/>
      <c r="AY85" s="665"/>
      <c r="AZ85" s="665"/>
      <c r="BA85" s="665"/>
      <c r="BB85" s="665"/>
      <c r="BC85" s="665"/>
      <c r="BD85" s="665"/>
      <c r="BE85" s="665"/>
      <c r="BF85" s="665"/>
      <c r="BG85" s="665"/>
      <c r="BH85" s="665"/>
      <c r="BI85" s="665"/>
      <c r="BJ85" s="665"/>
      <c r="BK85" s="665"/>
      <c r="BL85" s="665"/>
      <c r="BM85" s="665"/>
      <c r="BN85" s="665"/>
      <c r="BO85" s="665"/>
      <c r="BP85" s="665"/>
      <c r="BQ85" s="665"/>
      <c r="BR85" s="665"/>
      <c r="BS85" s="665"/>
      <c r="BT85" s="665"/>
      <c r="BU85" s="665"/>
      <c r="BV85" s="665"/>
      <c r="BW85" s="665"/>
      <c r="BX85" s="665"/>
      <c r="BY85" s="665"/>
      <c r="BZ85" s="665"/>
      <c r="CA85" s="665"/>
      <c r="CB85" s="665"/>
      <c r="CC85" s="665"/>
      <c r="CD85" s="665"/>
      <c r="CE85" s="665"/>
      <c r="CF85" s="665"/>
      <c r="CG85" s="665"/>
      <c r="CH85" s="665"/>
      <c r="CI85" s="665"/>
      <c r="CJ85" s="665"/>
      <c r="CK85" s="665"/>
      <c r="CL85" s="665"/>
      <c r="CM85" s="665"/>
      <c r="CN85" s="665"/>
      <c r="CO85" s="665"/>
      <c r="CP85" s="665"/>
      <c r="CQ85" s="665"/>
      <c r="CR85" s="673">
        <f t="shared" si="34"/>
        <v>1000</v>
      </c>
      <c r="CS85" s="678"/>
      <c r="CT85" s="678"/>
      <c r="CU85" s="678"/>
      <c r="CV85" s="678"/>
      <c r="CW85" s="673">
        <f t="shared" si="35"/>
        <v>0</v>
      </c>
      <c r="CX85" s="678">
        <v>500</v>
      </c>
      <c r="CY85" s="678"/>
      <c r="CZ85" s="678"/>
      <c r="DA85" s="678"/>
      <c r="DB85" s="673">
        <f t="shared" si="36"/>
        <v>500</v>
      </c>
      <c r="DC85" s="678"/>
      <c r="DD85" s="678"/>
      <c r="DE85" s="678">
        <v>500</v>
      </c>
      <c r="DF85" s="678"/>
      <c r="DG85" s="673">
        <f t="shared" si="37"/>
        <v>500</v>
      </c>
      <c r="DH85" s="682">
        <f t="shared" si="38"/>
        <v>1000</v>
      </c>
      <c r="DI85" s="683" t="str">
        <f t="shared" si="39"/>
        <v>SI</v>
      </c>
      <c r="DJ85" s="682">
        <f t="shared" si="40"/>
        <v>0</v>
      </c>
    </row>
    <row r="86" s="633" customFormat="1" ht="51" spans="1:114">
      <c r="A86" s="646" t="s">
        <v>1706</v>
      </c>
      <c r="B86" s="646" t="s">
        <v>1707</v>
      </c>
      <c r="C86" s="646" t="s">
        <v>1707</v>
      </c>
      <c r="D86" s="647" t="s">
        <v>1728</v>
      </c>
      <c r="E86" s="646" t="s">
        <v>1796</v>
      </c>
      <c r="F86" s="646">
        <v>20</v>
      </c>
      <c r="G86" s="646" t="s">
        <v>1745</v>
      </c>
      <c r="H86" s="652">
        <v>244</v>
      </c>
      <c r="I86" s="654">
        <v>63845</v>
      </c>
      <c r="J86" s="652">
        <v>11</v>
      </c>
      <c r="K86" s="665">
        <f t="shared" si="33"/>
        <v>100</v>
      </c>
      <c r="L86" s="666" t="s">
        <v>1730</v>
      </c>
      <c r="M86" s="667">
        <v>1000</v>
      </c>
      <c r="N86" s="665"/>
      <c r="O86" s="665"/>
      <c r="P86" s="665"/>
      <c r="Q86" s="665"/>
      <c r="R86" s="665"/>
      <c r="S86" s="665"/>
      <c r="T86" s="665"/>
      <c r="U86" s="665"/>
      <c r="V86" s="665"/>
      <c r="W86" s="665"/>
      <c r="X86" s="665"/>
      <c r="Y86" s="665"/>
      <c r="Z86" s="665"/>
      <c r="AA86" s="665"/>
      <c r="AB86" s="665"/>
      <c r="AC86" s="665"/>
      <c r="AD86" s="665"/>
      <c r="AE86" s="665"/>
      <c r="AF86" s="665"/>
      <c r="AG86" s="665"/>
      <c r="AH86" s="665"/>
      <c r="AI86" s="665"/>
      <c r="AJ86" s="665"/>
      <c r="AK86" s="665"/>
      <c r="AL86" s="665"/>
      <c r="AM86" s="665"/>
      <c r="AN86" s="665"/>
      <c r="AO86" s="665"/>
      <c r="AP86" s="665"/>
      <c r="AQ86" s="665"/>
      <c r="AR86" s="665"/>
      <c r="AS86" s="665"/>
      <c r="AT86" s="665"/>
      <c r="AU86" s="665"/>
      <c r="AV86" s="665"/>
      <c r="AW86" s="665"/>
      <c r="AX86" s="665"/>
      <c r="AY86" s="665"/>
      <c r="AZ86" s="665"/>
      <c r="BA86" s="665"/>
      <c r="BB86" s="665"/>
      <c r="BC86" s="665"/>
      <c r="BD86" s="665"/>
      <c r="BE86" s="665"/>
      <c r="BF86" s="665"/>
      <c r="BG86" s="665">
        <v>1000</v>
      </c>
      <c r="BH86" s="665"/>
      <c r="BI86" s="665"/>
      <c r="BJ86" s="665"/>
      <c r="BK86" s="665"/>
      <c r="BL86" s="665"/>
      <c r="BM86" s="665"/>
      <c r="BN86" s="665"/>
      <c r="BO86" s="665"/>
      <c r="BP86" s="665"/>
      <c r="BQ86" s="665"/>
      <c r="BR86" s="665"/>
      <c r="BS86" s="665"/>
      <c r="BT86" s="665"/>
      <c r="BU86" s="665"/>
      <c r="BV86" s="665"/>
      <c r="BW86" s="665"/>
      <c r="BX86" s="665"/>
      <c r="BY86" s="665"/>
      <c r="BZ86" s="665"/>
      <c r="CA86" s="665"/>
      <c r="CB86" s="665"/>
      <c r="CC86" s="665"/>
      <c r="CD86" s="665"/>
      <c r="CE86" s="665"/>
      <c r="CF86" s="665"/>
      <c r="CG86" s="665"/>
      <c r="CH86" s="665"/>
      <c r="CI86" s="665"/>
      <c r="CJ86" s="665"/>
      <c r="CK86" s="665"/>
      <c r="CL86" s="665"/>
      <c r="CM86" s="665"/>
      <c r="CN86" s="665"/>
      <c r="CO86" s="665"/>
      <c r="CP86" s="665"/>
      <c r="CQ86" s="665"/>
      <c r="CR86" s="673">
        <f>+M86+BG86</f>
        <v>2000</v>
      </c>
      <c r="CS86" s="678"/>
      <c r="CT86" s="678"/>
      <c r="CU86" s="678"/>
      <c r="CV86" s="678"/>
      <c r="CW86" s="673">
        <f t="shared" si="35"/>
        <v>0</v>
      </c>
      <c r="CX86" s="678">
        <v>1000</v>
      </c>
      <c r="CY86" s="678"/>
      <c r="CZ86" s="678"/>
      <c r="DA86" s="678"/>
      <c r="DB86" s="673">
        <f t="shared" si="36"/>
        <v>1000</v>
      </c>
      <c r="DC86" s="678"/>
      <c r="DD86" s="678"/>
      <c r="DE86" s="678">
        <v>1000</v>
      </c>
      <c r="DF86" s="678"/>
      <c r="DG86" s="673">
        <f t="shared" si="37"/>
        <v>1000</v>
      </c>
      <c r="DH86" s="682">
        <f t="shared" si="38"/>
        <v>2000</v>
      </c>
      <c r="DI86" s="683" t="str">
        <f t="shared" si="39"/>
        <v>SI</v>
      </c>
      <c r="DJ86" s="682">
        <f t="shared" si="40"/>
        <v>0</v>
      </c>
    </row>
    <row r="87" s="633" customFormat="1" ht="51" spans="1:114">
      <c r="A87" s="646" t="s">
        <v>1706</v>
      </c>
      <c r="B87" s="646" t="s">
        <v>1707</v>
      </c>
      <c r="C87" s="646" t="s">
        <v>1707</v>
      </c>
      <c r="D87" s="647" t="s">
        <v>1728</v>
      </c>
      <c r="E87" s="646" t="s">
        <v>1797</v>
      </c>
      <c r="F87" s="646">
        <v>25</v>
      </c>
      <c r="G87" s="646" t="s">
        <v>1745</v>
      </c>
      <c r="H87" s="652">
        <v>244</v>
      </c>
      <c r="I87" s="654">
        <v>30253</v>
      </c>
      <c r="J87" s="652">
        <v>11</v>
      </c>
      <c r="K87" s="665">
        <f t="shared" si="33"/>
        <v>200</v>
      </c>
      <c r="L87" s="666" t="s">
        <v>1730</v>
      </c>
      <c r="M87" s="667">
        <v>500</v>
      </c>
      <c r="N87" s="665"/>
      <c r="O87" s="665"/>
      <c r="P87" s="665"/>
      <c r="Q87" s="665"/>
      <c r="R87" s="665"/>
      <c r="S87" s="665"/>
      <c r="T87" s="665"/>
      <c r="U87" s="665"/>
      <c r="V87" s="665"/>
      <c r="W87" s="665"/>
      <c r="X87" s="665"/>
      <c r="Y87" s="665"/>
      <c r="Z87" s="665"/>
      <c r="AA87" s="665"/>
      <c r="AB87" s="665"/>
      <c r="AC87" s="665"/>
      <c r="AD87" s="665"/>
      <c r="AE87" s="665"/>
      <c r="AF87" s="665"/>
      <c r="AG87" s="665"/>
      <c r="AH87" s="665"/>
      <c r="AI87" s="665"/>
      <c r="AJ87" s="665"/>
      <c r="AK87" s="665"/>
      <c r="AL87" s="665"/>
      <c r="AM87" s="665"/>
      <c r="AN87" s="665"/>
      <c r="AO87" s="665"/>
      <c r="AP87" s="665"/>
      <c r="AQ87" s="665"/>
      <c r="AR87" s="665"/>
      <c r="AS87" s="665"/>
      <c r="AT87" s="665"/>
      <c r="AU87" s="665"/>
      <c r="AV87" s="665"/>
      <c r="AW87" s="665"/>
      <c r="AX87" s="665"/>
      <c r="AY87" s="665"/>
      <c r="AZ87" s="665"/>
      <c r="BA87" s="665"/>
      <c r="BB87" s="665"/>
      <c r="BC87" s="665"/>
      <c r="BD87" s="665"/>
      <c r="BE87" s="665"/>
      <c r="BF87" s="665"/>
      <c r="BG87" s="665">
        <v>500</v>
      </c>
      <c r="BH87" s="665"/>
      <c r="BI87" s="665"/>
      <c r="BJ87" s="665"/>
      <c r="BK87" s="665"/>
      <c r="BL87" s="665"/>
      <c r="BM87" s="665"/>
      <c r="BN87" s="665"/>
      <c r="BO87" s="665"/>
      <c r="BP87" s="665"/>
      <c r="BQ87" s="665"/>
      <c r="BR87" s="665"/>
      <c r="BS87" s="665">
        <v>4000</v>
      </c>
      <c r="BT87" s="665"/>
      <c r="BU87" s="665"/>
      <c r="BV87" s="665"/>
      <c r="BW87" s="665"/>
      <c r="BX87" s="665"/>
      <c r="BY87" s="665"/>
      <c r="BZ87" s="665"/>
      <c r="CA87" s="665"/>
      <c r="CB87" s="665"/>
      <c r="CC87" s="665"/>
      <c r="CD87" s="665"/>
      <c r="CE87" s="665"/>
      <c r="CF87" s="665"/>
      <c r="CG87" s="665"/>
      <c r="CH87" s="665"/>
      <c r="CI87" s="665"/>
      <c r="CJ87" s="665"/>
      <c r="CK87" s="665"/>
      <c r="CL87" s="665"/>
      <c r="CM87" s="665"/>
      <c r="CN87" s="665"/>
      <c r="CO87" s="665"/>
      <c r="CP87" s="665"/>
      <c r="CQ87" s="665"/>
      <c r="CR87" s="673">
        <f>+M87+BG87+BS87</f>
        <v>5000</v>
      </c>
      <c r="CS87" s="678"/>
      <c r="CT87" s="678"/>
      <c r="CU87" s="678"/>
      <c r="CV87" s="678">
        <v>500</v>
      </c>
      <c r="CW87" s="673">
        <f t="shared" si="35"/>
        <v>500</v>
      </c>
      <c r="CX87" s="678"/>
      <c r="CY87" s="678"/>
      <c r="CZ87" s="678"/>
      <c r="DA87" s="678"/>
      <c r="DB87" s="673">
        <f t="shared" si="36"/>
        <v>0</v>
      </c>
      <c r="DC87" s="678"/>
      <c r="DD87" s="678"/>
      <c r="DE87" s="678">
        <v>500</v>
      </c>
      <c r="DF87" s="678">
        <v>4000</v>
      </c>
      <c r="DG87" s="673">
        <f t="shared" si="37"/>
        <v>4500</v>
      </c>
      <c r="DH87" s="682">
        <f t="shared" si="38"/>
        <v>5000</v>
      </c>
      <c r="DI87" s="683" t="str">
        <f t="shared" si="39"/>
        <v>SI</v>
      </c>
      <c r="DJ87" s="682">
        <f t="shared" si="40"/>
        <v>0</v>
      </c>
    </row>
    <row r="88" s="633" customFormat="1" ht="51" spans="1:114">
      <c r="A88" s="646" t="s">
        <v>1706</v>
      </c>
      <c r="B88" s="646" t="s">
        <v>1707</v>
      </c>
      <c r="C88" s="646" t="s">
        <v>1707</v>
      </c>
      <c r="D88" s="647" t="s">
        <v>1728</v>
      </c>
      <c r="E88" s="646" t="s">
        <v>1798</v>
      </c>
      <c r="F88" s="646">
        <v>4</v>
      </c>
      <c r="G88" s="654" t="s">
        <v>1745</v>
      </c>
      <c r="H88" s="652">
        <v>244</v>
      </c>
      <c r="I88" s="654">
        <v>157288</v>
      </c>
      <c r="J88" s="652">
        <v>11</v>
      </c>
      <c r="K88" s="665">
        <f t="shared" si="33"/>
        <v>100</v>
      </c>
      <c r="L88" s="666" t="s">
        <v>1730</v>
      </c>
      <c r="M88" s="667">
        <v>200</v>
      </c>
      <c r="N88" s="665"/>
      <c r="O88" s="665"/>
      <c r="P88" s="665"/>
      <c r="Q88" s="665"/>
      <c r="R88" s="665"/>
      <c r="S88" s="665"/>
      <c r="T88" s="665"/>
      <c r="U88" s="665"/>
      <c r="V88" s="665"/>
      <c r="W88" s="665"/>
      <c r="X88" s="665"/>
      <c r="Y88" s="665"/>
      <c r="Z88" s="665"/>
      <c r="AA88" s="665"/>
      <c r="AB88" s="665"/>
      <c r="AC88" s="665"/>
      <c r="AD88" s="665"/>
      <c r="AE88" s="665"/>
      <c r="AF88" s="665"/>
      <c r="AG88" s="665"/>
      <c r="AH88" s="665"/>
      <c r="AI88" s="665"/>
      <c r="AJ88" s="665"/>
      <c r="AK88" s="665"/>
      <c r="AL88" s="665"/>
      <c r="AM88" s="665"/>
      <c r="AN88" s="665"/>
      <c r="AO88" s="665"/>
      <c r="AP88" s="665"/>
      <c r="AQ88" s="665"/>
      <c r="AR88" s="665"/>
      <c r="AS88" s="665"/>
      <c r="AT88" s="665"/>
      <c r="AU88" s="665"/>
      <c r="AV88" s="665"/>
      <c r="AW88" s="665"/>
      <c r="AX88" s="665"/>
      <c r="AY88" s="665"/>
      <c r="AZ88" s="665"/>
      <c r="BA88" s="665"/>
      <c r="BB88" s="665"/>
      <c r="BC88" s="665"/>
      <c r="BD88" s="665"/>
      <c r="BE88" s="665"/>
      <c r="BF88" s="665"/>
      <c r="BG88" s="665">
        <v>200</v>
      </c>
      <c r="BH88" s="665"/>
      <c r="BI88" s="665"/>
      <c r="BJ88" s="665"/>
      <c r="BK88" s="665"/>
      <c r="BL88" s="665"/>
      <c r="BM88" s="665"/>
      <c r="BN88" s="665"/>
      <c r="BO88" s="665"/>
      <c r="BP88" s="665"/>
      <c r="BQ88" s="665"/>
      <c r="BR88" s="665"/>
      <c r="BS88" s="665"/>
      <c r="BT88" s="665"/>
      <c r="BU88" s="665"/>
      <c r="BV88" s="665"/>
      <c r="BW88" s="665"/>
      <c r="BX88" s="665"/>
      <c r="BY88" s="665"/>
      <c r="BZ88" s="665"/>
      <c r="CA88" s="665"/>
      <c r="CB88" s="665"/>
      <c r="CC88" s="665"/>
      <c r="CD88" s="665"/>
      <c r="CE88" s="665"/>
      <c r="CF88" s="665"/>
      <c r="CG88" s="665"/>
      <c r="CH88" s="665"/>
      <c r="CI88" s="665"/>
      <c r="CJ88" s="665"/>
      <c r="CK88" s="665"/>
      <c r="CL88" s="665"/>
      <c r="CM88" s="665"/>
      <c r="CN88" s="665"/>
      <c r="CO88" s="665"/>
      <c r="CP88" s="665"/>
      <c r="CQ88" s="665"/>
      <c r="CR88" s="673">
        <f>+M88+BG88</f>
        <v>400</v>
      </c>
      <c r="CS88" s="681"/>
      <c r="CT88" s="681"/>
      <c r="CU88" s="681"/>
      <c r="CV88" s="681">
        <v>200</v>
      </c>
      <c r="CW88" s="673">
        <f t="shared" si="35"/>
        <v>200</v>
      </c>
      <c r="CX88" s="681"/>
      <c r="CY88" s="681"/>
      <c r="CZ88" s="681"/>
      <c r="DA88" s="681"/>
      <c r="DB88" s="673">
        <f t="shared" si="36"/>
        <v>0</v>
      </c>
      <c r="DC88" s="681"/>
      <c r="DD88" s="681"/>
      <c r="DE88" s="681">
        <v>200</v>
      </c>
      <c r="DF88" s="681"/>
      <c r="DG88" s="673">
        <f t="shared" si="37"/>
        <v>200</v>
      </c>
      <c r="DH88" s="682">
        <f t="shared" si="38"/>
        <v>400</v>
      </c>
      <c r="DI88" s="683" t="str">
        <f t="shared" si="39"/>
        <v>SI</v>
      </c>
      <c r="DJ88" s="682">
        <f t="shared" si="40"/>
        <v>0</v>
      </c>
    </row>
    <row r="89" s="633" customFormat="1" ht="51" spans="1:114">
      <c r="A89" s="646" t="s">
        <v>1706</v>
      </c>
      <c r="B89" s="646" t="s">
        <v>1707</v>
      </c>
      <c r="C89" s="646" t="s">
        <v>1707</v>
      </c>
      <c r="D89" s="647" t="s">
        <v>1728</v>
      </c>
      <c r="E89" s="646" t="s">
        <v>1799</v>
      </c>
      <c r="F89" s="646">
        <v>4</v>
      </c>
      <c r="G89" s="654" t="s">
        <v>1745</v>
      </c>
      <c r="H89" s="652">
        <v>244</v>
      </c>
      <c r="I89" s="654">
        <v>129142</v>
      </c>
      <c r="J89" s="652">
        <v>11</v>
      </c>
      <c r="K89" s="665">
        <f t="shared" si="33"/>
        <v>120</v>
      </c>
      <c r="L89" s="666" t="s">
        <v>1730</v>
      </c>
      <c r="M89" s="667">
        <v>240</v>
      </c>
      <c r="N89" s="665"/>
      <c r="O89" s="665"/>
      <c r="P89" s="665"/>
      <c r="Q89" s="665"/>
      <c r="R89" s="665"/>
      <c r="S89" s="665"/>
      <c r="T89" s="665"/>
      <c r="U89" s="665"/>
      <c r="V89" s="665"/>
      <c r="W89" s="665"/>
      <c r="X89" s="665"/>
      <c r="Y89" s="665"/>
      <c r="Z89" s="665"/>
      <c r="AA89" s="665"/>
      <c r="AB89" s="665"/>
      <c r="AC89" s="665"/>
      <c r="AD89" s="665"/>
      <c r="AE89" s="665"/>
      <c r="AF89" s="665"/>
      <c r="AG89" s="665"/>
      <c r="AH89" s="665"/>
      <c r="AI89" s="665"/>
      <c r="AJ89" s="665"/>
      <c r="AK89" s="665"/>
      <c r="AL89" s="665"/>
      <c r="AM89" s="665"/>
      <c r="AN89" s="665"/>
      <c r="AO89" s="665"/>
      <c r="AP89" s="665"/>
      <c r="AQ89" s="665"/>
      <c r="AR89" s="665"/>
      <c r="AS89" s="665"/>
      <c r="AT89" s="665"/>
      <c r="AU89" s="665"/>
      <c r="AV89" s="665"/>
      <c r="AW89" s="665"/>
      <c r="AX89" s="665"/>
      <c r="AY89" s="665"/>
      <c r="AZ89" s="665"/>
      <c r="BA89" s="665"/>
      <c r="BB89" s="665"/>
      <c r="BC89" s="665"/>
      <c r="BD89" s="665"/>
      <c r="BE89" s="665"/>
      <c r="BF89" s="665"/>
      <c r="BG89" s="665">
        <v>240</v>
      </c>
      <c r="BH89" s="665"/>
      <c r="BI89" s="665"/>
      <c r="BJ89" s="665"/>
      <c r="BK89" s="665"/>
      <c r="BL89" s="665"/>
      <c r="BM89" s="665"/>
      <c r="BN89" s="665"/>
      <c r="BO89" s="665"/>
      <c r="BP89" s="665"/>
      <c r="BQ89" s="665"/>
      <c r="BR89" s="665"/>
      <c r="BS89" s="665"/>
      <c r="BT89" s="665"/>
      <c r="BU89" s="665"/>
      <c r="BV89" s="665"/>
      <c r="BW89" s="665"/>
      <c r="BX89" s="665"/>
      <c r="BY89" s="665"/>
      <c r="BZ89" s="665"/>
      <c r="CA89" s="665"/>
      <c r="CB89" s="665"/>
      <c r="CC89" s="665"/>
      <c r="CD89" s="665"/>
      <c r="CE89" s="665"/>
      <c r="CF89" s="665"/>
      <c r="CG89" s="665"/>
      <c r="CH89" s="665"/>
      <c r="CI89" s="665"/>
      <c r="CJ89" s="665"/>
      <c r="CK89" s="665"/>
      <c r="CL89" s="665"/>
      <c r="CM89" s="665"/>
      <c r="CN89" s="665"/>
      <c r="CO89" s="665"/>
      <c r="CP89" s="665"/>
      <c r="CQ89" s="665"/>
      <c r="CR89" s="673">
        <f>+M89+BG89</f>
        <v>480</v>
      </c>
      <c r="CS89" s="681"/>
      <c r="CT89" s="681"/>
      <c r="CU89" s="681"/>
      <c r="CV89" s="681">
        <v>240</v>
      </c>
      <c r="CW89" s="673">
        <f t="shared" si="35"/>
        <v>240</v>
      </c>
      <c r="CX89" s="681"/>
      <c r="CY89" s="681"/>
      <c r="CZ89" s="681"/>
      <c r="DA89" s="681"/>
      <c r="DB89" s="673">
        <f t="shared" si="36"/>
        <v>0</v>
      </c>
      <c r="DC89" s="681"/>
      <c r="DD89" s="681"/>
      <c r="DE89" s="681">
        <v>240</v>
      </c>
      <c r="DF89" s="681"/>
      <c r="DG89" s="673">
        <f t="shared" si="37"/>
        <v>240</v>
      </c>
      <c r="DH89" s="682">
        <f t="shared" si="38"/>
        <v>480</v>
      </c>
      <c r="DI89" s="683" t="str">
        <f t="shared" si="39"/>
        <v>SI</v>
      </c>
      <c r="DJ89" s="682">
        <f t="shared" si="40"/>
        <v>0</v>
      </c>
    </row>
    <row r="90" s="633" customFormat="1" ht="153" spans="1:114">
      <c r="A90" s="646" t="s">
        <v>1706</v>
      </c>
      <c r="B90" s="646" t="s">
        <v>1707</v>
      </c>
      <c r="C90" s="646" t="s">
        <v>1707</v>
      </c>
      <c r="D90" s="647" t="s">
        <v>1728</v>
      </c>
      <c r="E90" s="660" t="s">
        <v>1800</v>
      </c>
      <c r="F90" s="646">
        <v>50</v>
      </c>
      <c r="G90" s="654" t="s">
        <v>1745</v>
      </c>
      <c r="H90" s="652">
        <v>244</v>
      </c>
      <c r="I90" s="654">
        <v>88219</v>
      </c>
      <c r="J90" s="652">
        <v>11</v>
      </c>
      <c r="K90" s="665">
        <v>20</v>
      </c>
      <c r="L90" s="666" t="s">
        <v>1730</v>
      </c>
      <c r="M90" s="667">
        <v>200</v>
      </c>
      <c r="N90" s="665"/>
      <c r="O90" s="665"/>
      <c r="P90" s="665"/>
      <c r="Q90" s="665"/>
      <c r="R90" s="665"/>
      <c r="S90" s="665"/>
      <c r="T90" s="665"/>
      <c r="U90" s="665"/>
      <c r="V90" s="665"/>
      <c r="W90" s="665"/>
      <c r="X90" s="665"/>
      <c r="Y90" s="665"/>
      <c r="Z90" s="665"/>
      <c r="AA90" s="665"/>
      <c r="AB90" s="665"/>
      <c r="AC90" s="665"/>
      <c r="AD90" s="665"/>
      <c r="AE90" s="665">
        <v>800</v>
      </c>
      <c r="AF90" s="665"/>
      <c r="AG90" s="665"/>
      <c r="AH90" s="665"/>
      <c r="AI90" s="665"/>
      <c r="AJ90" s="665"/>
      <c r="AK90" s="665"/>
      <c r="AL90" s="665"/>
      <c r="AM90" s="665"/>
      <c r="AN90" s="665"/>
      <c r="AO90" s="665"/>
      <c r="AP90" s="665"/>
      <c r="AQ90" s="665"/>
      <c r="AR90" s="665"/>
      <c r="AS90" s="665"/>
      <c r="AT90" s="665"/>
      <c r="AU90" s="665"/>
      <c r="AV90" s="665"/>
      <c r="AW90" s="665"/>
      <c r="AX90" s="665"/>
      <c r="AY90" s="665"/>
      <c r="AZ90" s="665"/>
      <c r="BA90" s="665"/>
      <c r="BB90" s="665"/>
      <c r="BC90" s="665"/>
      <c r="BD90" s="665"/>
      <c r="BE90" s="665"/>
      <c r="BF90" s="665"/>
      <c r="BG90" s="665">
        <v>2160</v>
      </c>
      <c r="BH90" s="665"/>
      <c r="BI90" s="665"/>
      <c r="BJ90" s="665"/>
      <c r="BK90" s="665"/>
      <c r="BL90" s="665"/>
      <c r="BM90" s="665"/>
      <c r="BN90" s="665"/>
      <c r="BO90" s="665"/>
      <c r="BP90" s="665"/>
      <c r="BQ90" s="665"/>
      <c r="BR90" s="665"/>
      <c r="BS90" s="665"/>
      <c r="BT90" s="665"/>
      <c r="BU90" s="665"/>
      <c r="BV90" s="665"/>
      <c r="BW90" s="665"/>
      <c r="BX90" s="665"/>
      <c r="BY90" s="665"/>
      <c r="BZ90" s="665"/>
      <c r="CA90" s="665"/>
      <c r="CB90" s="665"/>
      <c r="CC90" s="665"/>
      <c r="CD90" s="665"/>
      <c r="CE90" s="665"/>
      <c r="CF90" s="665"/>
      <c r="CG90" s="665"/>
      <c r="CH90" s="665"/>
      <c r="CI90" s="665"/>
      <c r="CJ90" s="665"/>
      <c r="CK90" s="665"/>
      <c r="CL90" s="665"/>
      <c r="CM90" s="665"/>
      <c r="CN90" s="665"/>
      <c r="CO90" s="665"/>
      <c r="CP90" s="665"/>
      <c r="CQ90" s="665"/>
      <c r="CR90" s="673">
        <f>+M90+AE90+BG90</f>
        <v>3160</v>
      </c>
      <c r="CS90" s="681"/>
      <c r="CT90" s="681"/>
      <c r="CU90" s="681"/>
      <c r="CV90" s="681">
        <v>1541</v>
      </c>
      <c r="CW90" s="673">
        <f t="shared" si="35"/>
        <v>1541</v>
      </c>
      <c r="CX90" s="681">
        <v>98</v>
      </c>
      <c r="CY90" s="681"/>
      <c r="CZ90" s="681"/>
      <c r="DA90" s="681"/>
      <c r="DB90" s="673">
        <f t="shared" si="36"/>
        <v>98</v>
      </c>
      <c r="DC90" s="681"/>
      <c r="DD90" s="681"/>
      <c r="DE90" s="681">
        <v>1521</v>
      </c>
      <c r="DF90" s="681"/>
      <c r="DG90" s="673">
        <f t="shared" si="37"/>
        <v>1521</v>
      </c>
      <c r="DH90" s="682">
        <f t="shared" si="38"/>
        <v>3160</v>
      </c>
      <c r="DI90" s="683" t="str">
        <f t="shared" si="39"/>
        <v>SI</v>
      </c>
      <c r="DJ90" s="682">
        <f t="shared" si="40"/>
        <v>0</v>
      </c>
    </row>
    <row r="91" s="633" customFormat="1" ht="51" spans="1:114">
      <c r="A91" s="646" t="s">
        <v>1706</v>
      </c>
      <c r="B91" s="646" t="s">
        <v>1707</v>
      </c>
      <c r="C91" s="646" t="s">
        <v>1707</v>
      </c>
      <c r="D91" s="647" t="s">
        <v>1728</v>
      </c>
      <c r="E91" s="660" t="s">
        <v>1796</v>
      </c>
      <c r="F91" s="646">
        <v>100</v>
      </c>
      <c r="G91" s="654" t="s">
        <v>1745</v>
      </c>
      <c r="H91" s="652">
        <v>244</v>
      </c>
      <c r="I91" s="654">
        <v>88219</v>
      </c>
      <c r="J91" s="652">
        <v>11</v>
      </c>
      <c r="K91" s="665">
        <v>25</v>
      </c>
      <c r="L91" s="666" t="s">
        <v>1730</v>
      </c>
      <c r="M91" s="667">
        <v>0</v>
      </c>
      <c r="N91" s="665"/>
      <c r="O91" s="665"/>
      <c r="P91" s="665"/>
      <c r="Q91" s="665"/>
      <c r="R91" s="665"/>
      <c r="S91" s="665"/>
      <c r="T91" s="665"/>
      <c r="U91" s="665"/>
      <c r="V91" s="665"/>
      <c r="W91" s="665"/>
      <c r="X91" s="665"/>
      <c r="Y91" s="665"/>
      <c r="Z91" s="665"/>
      <c r="AA91" s="665"/>
      <c r="AB91" s="665"/>
      <c r="AC91" s="665"/>
      <c r="AD91" s="665"/>
      <c r="AE91" s="665">
        <v>2500</v>
      </c>
      <c r="AF91" s="665"/>
      <c r="AG91" s="665"/>
      <c r="AH91" s="665"/>
      <c r="AI91" s="665"/>
      <c r="AJ91" s="665"/>
      <c r="AK91" s="665"/>
      <c r="AL91" s="665"/>
      <c r="AM91" s="665"/>
      <c r="AN91" s="665"/>
      <c r="AO91" s="665"/>
      <c r="AP91" s="665"/>
      <c r="AQ91" s="665"/>
      <c r="AR91" s="665"/>
      <c r="AS91" s="665"/>
      <c r="AT91" s="665"/>
      <c r="AU91" s="665"/>
      <c r="AV91" s="665"/>
      <c r="AW91" s="665"/>
      <c r="AX91" s="665"/>
      <c r="AY91" s="665"/>
      <c r="AZ91" s="665"/>
      <c r="BA91" s="665"/>
      <c r="BB91" s="665"/>
      <c r="BC91" s="665"/>
      <c r="BD91" s="665"/>
      <c r="BE91" s="665"/>
      <c r="BF91" s="665">
        <v>-500</v>
      </c>
      <c r="BG91" s="665"/>
      <c r="BH91" s="665"/>
      <c r="BI91" s="665"/>
      <c r="BJ91" s="665"/>
      <c r="BK91" s="665"/>
      <c r="BL91" s="665"/>
      <c r="BM91" s="665"/>
      <c r="BN91" s="665"/>
      <c r="BO91" s="665"/>
      <c r="BP91" s="665"/>
      <c r="BQ91" s="665"/>
      <c r="BR91" s="665"/>
      <c r="BS91" s="665"/>
      <c r="BT91" s="665"/>
      <c r="BU91" s="665"/>
      <c r="BV91" s="665"/>
      <c r="BW91" s="665"/>
      <c r="BX91" s="665"/>
      <c r="BY91" s="665"/>
      <c r="BZ91" s="665"/>
      <c r="CA91" s="665"/>
      <c r="CB91" s="665"/>
      <c r="CC91" s="665"/>
      <c r="CD91" s="665"/>
      <c r="CE91" s="665"/>
      <c r="CF91" s="665"/>
      <c r="CG91" s="665"/>
      <c r="CH91" s="665"/>
      <c r="CI91" s="665"/>
      <c r="CJ91" s="665"/>
      <c r="CK91" s="665"/>
      <c r="CL91" s="665"/>
      <c r="CM91" s="665"/>
      <c r="CN91" s="665"/>
      <c r="CO91" s="665"/>
      <c r="CP91" s="665"/>
      <c r="CQ91" s="665"/>
      <c r="CR91" s="673">
        <f>+M91+AE91+BF91</f>
        <v>2000</v>
      </c>
      <c r="CS91" s="681"/>
      <c r="CT91" s="681"/>
      <c r="CU91" s="681"/>
      <c r="CV91" s="681">
        <v>1000</v>
      </c>
      <c r="CW91" s="673">
        <f t="shared" si="35"/>
        <v>1000</v>
      </c>
      <c r="CX91" s="681"/>
      <c r="CY91" s="681"/>
      <c r="CZ91" s="681"/>
      <c r="DA91" s="681"/>
      <c r="DB91" s="673">
        <f t="shared" si="36"/>
        <v>0</v>
      </c>
      <c r="DC91" s="681"/>
      <c r="DD91" s="681"/>
      <c r="DE91" s="681">
        <v>1000</v>
      </c>
      <c r="DF91" s="681"/>
      <c r="DG91" s="673">
        <f t="shared" si="37"/>
        <v>1000</v>
      </c>
      <c r="DH91" s="682">
        <f t="shared" si="38"/>
        <v>2000</v>
      </c>
      <c r="DI91" s="683" t="str">
        <f t="shared" si="39"/>
        <v>SI</v>
      </c>
      <c r="DJ91" s="682">
        <f t="shared" si="40"/>
        <v>0</v>
      </c>
    </row>
    <row r="92" s="633" customFormat="1" ht="51" spans="1:114">
      <c r="A92" s="646" t="s">
        <v>1706</v>
      </c>
      <c r="B92" s="646" t="s">
        <v>1707</v>
      </c>
      <c r="C92" s="646" t="s">
        <v>1707</v>
      </c>
      <c r="D92" s="647" t="s">
        <v>1728</v>
      </c>
      <c r="E92" s="646" t="s">
        <v>1801</v>
      </c>
      <c r="F92" s="646">
        <v>1</v>
      </c>
      <c r="G92" s="646" t="s">
        <v>1745</v>
      </c>
      <c r="H92" s="652">
        <v>245</v>
      </c>
      <c r="I92" s="654">
        <v>30670</v>
      </c>
      <c r="J92" s="652">
        <v>11</v>
      </c>
      <c r="K92" s="665">
        <f>CR92/F92</f>
        <v>2000</v>
      </c>
      <c r="L92" s="666" t="s">
        <v>1730</v>
      </c>
      <c r="M92" s="667">
        <v>0</v>
      </c>
      <c r="N92" s="665"/>
      <c r="O92" s="665"/>
      <c r="P92" s="665"/>
      <c r="Q92" s="665"/>
      <c r="R92" s="665"/>
      <c r="S92" s="665"/>
      <c r="T92" s="665"/>
      <c r="U92" s="665"/>
      <c r="V92" s="665"/>
      <c r="W92" s="665"/>
      <c r="X92" s="665"/>
      <c r="Y92" s="665"/>
      <c r="Z92" s="665"/>
      <c r="AA92" s="665"/>
      <c r="AB92" s="665"/>
      <c r="AC92" s="665"/>
      <c r="AD92" s="665"/>
      <c r="AE92" s="665"/>
      <c r="AF92" s="665"/>
      <c r="AG92" s="665"/>
      <c r="AH92" s="665"/>
      <c r="AI92" s="665"/>
      <c r="AJ92" s="665"/>
      <c r="AK92" s="665"/>
      <c r="AL92" s="665"/>
      <c r="AM92" s="665"/>
      <c r="AN92" s="665"/>
      <c r="AO92" s="665"/>
      <c r="AP92" s="665"/>
      <c r="AQ92" s="665"/>
      <c r="AR92" s="665"/>
      <c r="AS92" s="665"/>
      <c r="AT92" s="665"/>
      <c r="AU92" s="665"/>
      <c r="AV92" s="665"/>
      <c r="AW92" s="665"/>
      <c r="AX92" s="665"/>
      <c r="AY92" s="665"/>
      <c r="AZ92" s="665"/>
      <c r="BA92" s="665"/>
      <c r="BB92" s="665"/>
      <c r="BC92" s="665"/>
      <c r="BD92" s="665"/>
      <c r="BE92" s="665"/>
      <c r="BF92" s="665"/>
      <c r="BG92" s="665"/>
      <c r="BH92" s="665"/>
      <c r="BI92" s="665"/>
      <c r="BJ92" s="665"/>
      <c r="BK92" s="665"/>
      <c r="BL92" s="665"/>
      <c r="BM92" s="665"/>
      <c r="BN92" s="665"/>
      <c r="BO92" s="665"/>
      <c r="BP92" s="665"/>
      <c r="BQ92" s="665"/>
      <c r="BR92" s="665"/>
      <c r="BS92" s="665"/>
      <c r="BT92" s="665"/>
      <c r="BU92" s="665"/>
      <c r="BV92" s="665"/>
      <c r="BW92" s="665"/>
      <c r="BX92" s="665"/>
      <c r="BY92" s="665"/>
      <c r="BZ92" s="665"/>
      <c r="CA92" s="665"/>
      <c r="CB92" s="665"/>
      <c r="CC92" s="665"/>
      <c r="CD92" s="665"/>
      <c r="CE92" s="665"/>
      <c r="CF92" s="665"/>
      <c r="CG92" s="665"/>
      <c r="CH92" s="665"/>
      <c r="CI92" s="665"/>
      <c r="CJ92" s="665"/>
      <c r="CK92" s="665"/>
      <c r="CL92" s="665"/>
      <c r="CM92" s="665"/>
      <c r="CN92" s="665"/>
      <c r="CO92" s="665"/>
      <c r="CP92" s="665"/>
      <c r="CQ92" s="665"/>
      <c r="CR92" s="673">
        <v>2000</v>
      </c>
      <c r="CS92" s="678"/>
      <c r="CT92" s="678"/>
      <c r="CU92" s="678">
        <v>800</v>
      </c>
      <c r="CV92" s="678"/>
      <c r="CW92" s="673">
        <f t="shared" si="35"/>
        <v>800</v>
      </c>
      <c r="CX92" s="678"/>
      <c r="CY92" s="678">
        <v>600</v>
      </c>
      <c r="CZ92" s="678"/>
      <c r="DA92" s="678"/>
      <c r="DB92" s="673">
        <f t="shared" si="36"/>
        <v>600</v>
      </c>
      <c r="DC92" s="678"/>
      <c r="DD92" s="678">
        <v>600</v>
      </c>
      <c r="DE92" s="678"/>
      <c r="DF92" s="678"/>
      <c r="DG92" s="673">
        <f t="shared" si="37"/>
        <v>600</v>
      </c>
      <c r="DH92" s="682">
        <f t="shared" si="38"/>
        <v>2000</v>
      </c>
      <c r="DI92" s="683" t="str">
        <f t="shared" si="39"/>
        <v>SI</v>
      </c>
      <c r="DJ92" s="682">
        <f t="shared" si="40"/>
        <v>0</v>
      </c>
    </row>
    <row r="93" s="633" customFormat="1" ht="51" spans="1:114">
      <c r="A93" s="646" t="s">
        <v>1706</v>
      </c>
      <c r="B93" s="646" t="s">
        <v>1707</v>
      </c>
      <c r="C93" s="646" t="s">
        <v>1707</v>
      </c>
      <c r="D93" s="647" t="s">
        <v>1728</v>
      </c>
      <c r="E93" s="646" t="s">
        <v>1802</v>
      </c>
      <c r="F93" s="646">
        <v>1000</v>
      </c>
      <c r="G93" s="646" t="s">
        <v>1745</v>
      </c>
      <c r="H93" s="652">
        <v>247</v>
      </c>
      <c r="I93" s="654">
        <v>32354</v>
      </c>
      <c r="J93" s="652">
        <v>11</v>
      </c>
      <c r="K93" s="665">
        <v>1</v>
      </c>
      <c r="L93" s="666" t="s">
        <v>1730</v>
      </c>
      <c r="M93" s="667">
        <v>0</v>
      </c>
      <c r="N93" s="665"/>
      <c r="O93" s="665"/>
      <c r="P93" s="665"/>
      <c r="Q93" s="665"/>
      <c r="R93" s="665"/>
      <c r="S93" s="665"/>
      <c r="T93" s="665"/>
      <c r="U93" s="665"/>
      <c r="V93" s="665"/>
      <c r="W93" s="665"/>
      <c r="X93" s="665"/>
      <c r="Y93" s="665"/>
      <c r="Z93" s="665"/>
      <c r="AA93" s="665"/>
      <c r="AB93" s="665"/>
      <c r="AC93" s="665"/>
      <c r="AD93" s="665"/>
      <c r="AE93" s="665"/>
      <c r="AF93" s="665"/>
      <c r="AG93" s="665"/>
      <c r="AH93" s="665"/>
      <c r="AI93" s="665"/>
      <c r="AJ93" s="665"/>
      <c r="AK93" s="665"/>
      <c r="AL93" s="665"/>
      <c r="AM93" s="665"/>
      <c r="AN93" s="665"/>
      <c r="AO93" s="665"/>
      <c r="AP93" s="665"/>
      <c r="AQ93" s="665"/>
      <c r="AR93" s="665"/>
      <c r="AS93" s="665"/>
      <c r="AT93" s="665"/>
      <c r="AU93" s="665"/>
      <c r="AV93" s="665"/>
      <c r="AW93" s="665"/>
      <c r="AX93" s="665"/>
      <c r="AY93" s="665"/>
      <c r="AZ93" s="665"/>
      <c r="BA93" s="665"/>
      <c r="BB93" s="665"/>
      <c r="BC93" s="665"/>
      <c r="BD93" s="665"/>
      <c r="BE93" s="665"/>
      <c r="BF93" s="665"/>
      <c r="BG93" s="665">
        <v>1000</v>
      </c>
      <c r="BH93" s="665"/>
      <c r="BI93" s="665"/>
      <c r="BJ93" s="665"/>
      <c r="BK93" s="665"/>
      <c r="BL93" s="665"/>
      <c r="BM93" s="665"/>
      <c r="BN93" s="665"/>
      <c r="BO93" s="665"/>
      <c r="BP93" s="665"/>
      <c r="BQ93" s="665"/>
      <c r="BR93" s="665"/>
      <c r="BS93" s="665"/>
      <c r="BT93" s="665"/>
      <c r="BU93" s="665"/>
      <c r="BV93" s="665"/>
      <c r="BW93" s="665"/>
      <c r="BX93" s="665"/>
      <c r="BY93" s="665"/>
      <c r="BZ93" s="665"/>
      <c r="CA93" s="665"/>
      <c r="CB93" s="665"/>
      <c r="CC93" s="665"/>
      <c r="CD93" s="665"/>
      <c r="CE93" s="665"/>
      <c r="CF93" s="665"/>
      <c r="CG93" s="665"/>
      <c r="CH93" s="665"/>
      <c r="CI93" s="665"/>
      <c r="CJ93" s="665"/>
      <c r="CK93" s="665"/>
      <c r="CL93" s="665"/>
      <c r="CM93" s="665"/>
      <c r="CN93" s="665"/>
      <c r="CO93" s="665"/>
      <c r="CP93" s="665"/>
      <c r="CQ93" s="665"/>
      <c r="CR93" s="673">
        <f>+M93+BG93</f>
        <v>1000</v>
      </c>
      <c r="CS93" s="678"/>
      <c r="CT93" s="678"/>
      <c r="CU93" s="678"/>
      <c r="CV93" s="678"/>
      <c r="CW93" s="673">
        <f t="shared" si="35"/>
        <v>0</v>
      </c>
      <c r="CX93" s="678"/>
      <c r="CY93" s="678"/>
      <c r="CZ93" s="678"/>
      <c r="DA93" s="678">
        <v>1000</v>
      </c>
      <c r="DB93" s="673">
        <f t="shared" si="36"/>
        <v>1000</v>
      </c>
      <c r="DC93" s="678"/>
      <c r="DD93" s="678"/>
      <c r="DE93" s="678"/>
      <c r="DF93" s="678"/>
      <c r="DG93" s="673">
        <f t="shared" si="37"/>
        <v>0</v>
      </c>
      <c r="DH93" s="682">
        <f t="shared" ref="DH93" si="41">+CW93+DB93+DG93</f>
        <v>1000</v>
      </c>
      <c r="DI93" s="683" t="str">
        <f t="shared" ref="DI93" si="42">IF(CR93=DH93,"SI","NO")</f>
        <v>SI</v>
      </c>
      <c r="DJ93" s="682">
        <f t="shared" ref="DJ93" si="43">CR93-DH93</f>
        <v>0</v>
      </c>
    </row>
    <row r="94" s="633" customFormat="1" ht="51" spans="1:114">
      <c r="A94" s="646" t="s">
        <v>1706</v>
      </c>
      <c r="B94" s="646" t="s">
        <v>1707</v>
      </c>
      <c r="C94" s="646" t="s">
        <v>1707</v>
      </c>
      <c r="D94" s="647" t="s">
        <v>1728</v>
      </c>
      <c r="E94" s="646" t="s">
        <v>1803</v>
      </c>
      <c r="F94" s="646">
        <v>20</v>
      </c>
      <c r="G94" s="646" t="s">
        <v>1745</v>
      </c>
      <c r="H94" s="652">
        <v>253</v>
      </c>
      <c r="I94" s="654">
        <v>30224</v>
      </c>
      <c r="J94" s="652">
        <v>11</v>
      </c>
      <c r="K94" s="665">
        <f>CR94/F94</f>
        <v>500</v>
      </c>
      <c r="L94" s="666" t="s">
        <v>1730</v>
      </c>
      <c r="M94" s="667">
        <v>10000</v>
      </c>
      <c r="N94" s="665"/>
      <c r="O94" s="665"/>
      <c r="P94" s="665"/>
      <c r="Q94" s="665"/>
      <c r="R94" s="665"/>
      <c r="S94" s="665"/>
      <c r="T94" s="665"/>
      <c r="U94" s="665"/>
      <c r="V94" s="665"/>
      <c r="W94" s="665"/>
      <c r="X94" s="665"/>
      <c r="Y94" s="665"/>
      <c r="Z94" s="665"/>
      <c r="AA94" s="665"/>
      <c r="AB94" s="665"/>
      <c r="AC94" s="665"/>
      <c r="AD94" s="665"/>
      <c r="AE94" s="665"/>
      <c r="AF94" s="665"/>
      <c r="AG94" s="665"/>
      <c r="AH94" s="665"/>
      <c r="AI94" s="665"/>
      <c r="AJ94" s="665"/>
      <c r="AK94" s="665"/>
      <c r="AL94" s="665"/>
      <c r="AM94" s="665"/>
      <c r="AN94" s="665"/>
      <c r="AO94" s="665"/>
      <c r="AP94" s="665"/>
      <c r="AQ94" s="665"/>
      <c r="AR94" s="665"/>
      <c r="AS94" s="665"/>
      <c r="AT94" s="665"/>
      <c r="AU94" s="665"/>
      <c r="AV94" s="665"/>
      <c r="AW94" s="665"/>
      <c r="AX94" s="665"/>
      <c r="AY94" s="665"/>
      <c r="AZ94" s="665"/>
      <c r="BA94" s="665"/>
      <c r="BB94" s="665"/>
      <c r="BC94" s="665"/>
      <c r="BD94" s="665"/>
      <c r="BE94" s="665"/>
      <c r="BF94" s="665"/>
      <c r="BG94" s="665"/>
      <c r="BH94" s="665"/>
      <c r="BI94" s="665"/>
      <c r="BJ94" s="665"/>
      <c r="BK94" s="665"/>
      <c r="BL94" s="665"/>
      <c r="BM94" s="665"/>
      <c r="BN94" s="665"/>
      <c r="BO94" s="665"/>
      <c r="BP94" s="665"/>
      <c r="BQ94" s="665"/>
      <c r="BR94" s="665"/>
      <c r="BS94" s="665"/>
      <c r="BT94" s="665"/>
      <c r="BU94" s="665"/>
      <c r="BV94" s="665"/>
      <c r="BW94" s="665"/>
      <c r="BX94" s="665"/>
      <c r="BY94" s="665"/>
      <c r="BZ94" s="665"/>
      <c r="CA94" s="665"/>
      <c r="CB94" s="665"/>
      <c r="CC94" s="665"/>
      <c r="CD94" s="665"/>
      <c r="CE94" s="665"/>
      <c r="CF94" s="665"/>
      <c r="CG94" s="665"/>
      <c r="CH94" s="665"/>
      <c r="CI94" s="665"/>
      <c r="CJ94" s="665"/>
      <c r="CK94" s="665"/>
      <c r="CL94" s="665"/>
      <c r="CM94" s="665"/>
      <c r="CN94" s="665"/>
      <c r="CO94" s="665"/>
      <c r="CP94" s="665"/>
      <c r="CQ94" s="665"/>
      <c r="CR94" s="673">
        <f>+M94</f>
        <v>10000</v>
      </c>
      <c r="CS94" s="678"/>
      <c r="CT94" s="678"/>
      <c r="CU94" s="678"/>
      <c r="CV94" s="678"/>
      <c r="CW94" s="673">
        <f t="shared" si="35"/>
        <v>0</v>
      </c>
      <c r="CX94" s="678">
        <v>10000</v>
      </c>
      <c r="CY94" s="678"/>
      <c r="CZ94" s="678"/>
      <c r="DA94" s="678"/>
      <c r="DB94" s="673">
        <f t="shared" si="36"/>
        <v>10000</v>
      </c>
      <c r="DC94" s="678"/>
      <c r="DD94" s="678"/>
      <c r="DE94" s="678"/>
      <c r="DF94" s="678">
        <v>0</v>
      </c>
      <c r="DG94" s="673">
        <f t="shared" si="37"/>
        <v>0</v>
      </c>
      <c r="DH94" s="682">
        <f t="shared" si="38"/>
        <v>10000</v>
      </c>
      <c r="DI94" s="683" t="str">
        <f t="shared" si="39"/>
        <v>SI</v>
      </c>
      <c r="DJ94" s="682">
        <f t="shared" si="40"/>
        <v>0</v>
      </c>
    </row>
    <row r="95" s="633" customFormat="1" ht="51" spans="1:114">
      <c r="A95" s="646" t="s">
        <v>1706</v>
      </c>
      <c r="B95" s="646" t="s">
        <v>1707</v>
      </c>
      <c r="C95" s="646" t="s">
        <v>1707</v>
      </c>
      <c r="D95" s="647" t="s">
        <v>1728</v>
      </c>
      <c r="E95" s="646" t="s">
        <v>1804</v>
      </c>
      <c r="F95" s="646">
        <v>25</v>
      </c>
      <c r="G95" s="646" t="s">
        <v>1805</v>
      </c>
      <c r="H95" s="652">
        <v>254</v>
      </c>
      <c r="I95" s="654">
        <v>5731</v>
      </c>
      <c r="J95" s="652">
        <v>11</v>
      </c>
      <c r="K95" s="665">
        <f>CR95/F95</f>
        <v>30</v>
      </c>
      <c r="L95" s="666" t="s">
        <v>1730</v>
      </c>
      <c r="M95" s="667">
        <v>750</v>
      </c>
      <c r="N95" s="665"/>
      <c r="O95" s="665"/>
      <c r="P95" s="665"/>
      <c r="Q95" s="665"/>
      <c r="R95" s="665"/>
      <c r="S95" s="665"/>
      <c r="T95" s="665"/>
      <c r="U95" s="665"/>
      <c r="V95" s="665"/>
      <c r="W95" s="665"/>
      <c r="X95" s="665"/>
      <c r="Y95" s="665"/>
      <c r="Z95" s="665"/>
      <c r="AA95" s="665"/>
      <c r="AB95" s="665"/>
      <c r="AC95" s="665"/>
      <c r="AD95" s="665"/>
      <c r="AE95" s="665"/>
      <c r="AF95" s="665"/>
      <c r="AG95" s="665"/>
      <c r="AH95" s="665"/>
      <c r="AI95" s="665"/>
      <c r="AJ95" s="665"/>
      <c r="AK95" s="665"/>
      <c r="AL95" s="665"/>
      <c r="AM95" s="665"/>
      <c r="AN95" s="665"/>
      <c r="AO95" s="665"/>
      <c r="AP95" s="665"/>
      <c r="AQ95" s="665"/>
      <c r="AR95" s="665"/>
      <c r="AS95" s="665"/>
      <c r="AT95" s="665"/>
      <c r="AU95" s="665"/>
      <c r="AV95" s="665"/>
      <c r="AW95" s="665"/>
      <c r="AX95" s="665"/>
      <c r="AY95" s="665"/>
      <c r="AZ95" s="665"/>
      <c r="BA95" s="665"/>
      <c r="BB95" s="665"/>
      <c r="BC95" s="665"/>
      <c r="BD95" s="665"/>
      <c r="BE95" s="665"/>
      <c r="BF95" s="665"/>
      <c r="BG95" s="665"/>
      <c r="BH95" s="665"/>
      <c r="BI95" s="665"/>
      <c r="BJ95" s="665"/>
      <c r="BK95" s="665"/>
      <c r="BL95" s="665"/>
      <c r="BM95" s="665"/>
      <c r="BN95" s="665"/>
      <c r="BO95" s="665"/>
      <c r="BP95" s="665"/>
      <c r="BQ95" s="665"/>
      <c r="BR95" s="665"/>
      <c r="BS95" s="665"/>
      <c r="BT95" s="665"/>
      <c r="BU95" s="665"/>
      <c r="BV95" s="665"/>
      <c r="BW95" s="665"/>
      <c r="BX95" s="665"/>
      <c r="BY95" s="665"/>
      <c r="BZ95" s="665"/>
      <c r="CA95" s="665"/>
      <c r="CB95" s="665"/>
      <c r="CC95" s="665"/>
      <c r="CD95" s="665"/>
      <c r="CE95" s="665"/>
      <c r="CF95" s="665"/>
      <c r="CG95" s="665"/>
      <c r="CH95" s="665"/>
      <c r="CI95" s="665"/>
      <c r="CJ95" s="665"/>
      <c r="CK95" s="665"/>
      <c r="CL95" s="665"/>
      <c r="CM95" s="665"/>
      <c r="CN95" s="665"/>
      <c r="CO95" s="665"/>
      <c r="CP95" s="665"/>
      <c r="CQ95" s="665"/>
      <c r="CR95" s="673">
        <f>+M95</f>
        <v>750</v>
      </c>
      <c r="CS95" s="678"/>
      <c r="CT95" s="678"/>
      <c r="CU95" s="678">
        <v>750</v>
      </c>
      <c r="CV95" s="678"/>
      <c r="CW95" s="673">
        <f t="shared" si="35"/>
        <v>750</v>
      </c>
      <c r="CX95" s="678"/>
      <c r="CY95" s="678"/>
      <c r="CZ95" s="678"/>
      <c r="DA95" s="678"/>
      <c r="DB95" s="673">
        <f t="shared" si="36"/>
        <v>0</v>
      </c>
      <c r="DC95" s="678"/>
      <c r="DD95" s="678">
        <v>0</v>
      </c>
      <c r="DE95" s="678"/>
      <c r="DF95" s="678"/>
      <c r="DG95" s="673">
        <f t="shared" si="37"/>
        <v>0</v>
      </c>
      <c r="DH95" s="682">
        <f t="shared" si="38"/>
        <v>750</v>
      </c>
      <c r="DI95" s="683" t="str">
        <f t="shared" si="39"/>
        <v>SI</v>
      </c>
      <c r="DJ95" s="682">
        <f t="shared" si="40"/>
        <v>0</v>
      </c>
    </row>
    <row r="96" s="633" customFormat="1" ht="51" spans="1:114">
      <c r="A96" s="646" t="s">
        <v>1706</v>
      </c>
      <c r="B96" s="646" t="s">
        <v>1707</v>
      </c>
      <c r="C96" s="646" t="s">
        <v>1707</v>
      </c>
      <c r="D96" s="647" t="s">
        <v>1728</v>
      </c>
      <c r="E96" s="654" t="s">
        <v>1806</v>
      </c>
      <c r="F96" s="646">
        <v>10</v>
      </c>
      <c r="G96" s="646" t="s">
        <v>1807</v>
      </c>
      <c r="H96" s="652">
        <v>254</v>
      </c>
      <c r="I96" s="654">
        <v>33916</v>
      </c>
      <c r="J96" s="652">
        <v>11</v>
      </c>
      <c r="K96" s="665">
        <v>90</v>
      </c>
      <c r="L96" s="666" t="s">
        <v>1730</v>
      </c>
      <c r="M96" s="667">
        <v>600</v>
      </c>
      <c r="N96" s="665"/>
      <c r="O96" s="665"/>
      <c r="P96" s="665"/>
      <c r="Q96" s="665"/>
      <c r="R96" s="665"/>
      <c r="S96" s="665"/>
      <c r="T96" s="665"/>
      <c r="U96" s="665"/>
      <c r="V96" s="665"/>
      <c r="W96" s="665"/>
      <c r="X96" s="665"/>
      <c r="Y96" s="665"/>
      <c r="Z96" s="665"/>
      <c r="AA96" s="665"/>
      <c r="AB96" s="665"/>
      <c r="AC96" s="665"/>
      <c r="AD96" s="665"/>
      <c r="AE96" s="665">
        <v>300</v>
      </c>
      <c r="AF96" s="665"/>
      <c r="AG96" s="665"/>
      <c r="AH96" s="665"/>
      <c r="AI96" s="665"/>
      <c r="AJ96" s="665"/>
      <c r="AK96" s="665"/>
      <c r="AL96" s="665"/>
      <c r="AM96" s="665"/>
      <c r="AN96" s="665"/>
      <c r="AO96" s="665"/>
      <c r="AP96" s="665"/>
      <c r="AQ96" s="665"/>
      <c r="AR96" s="665"/>
      <c r="AS96" s="665"/>
      <c r="AT96" s="665"/>
      <c r="AU96" s="665"/>
      <c r="AV96" s="665"/>
      <c r="AW96" s="665"/>
      <c r="AX96" s="665"/>
      <c r="AY96" s="665"/>
      <c r="AZ96" s="665"/>
      <c r="BA96" s="665"/>
      <c r="BB96" s="665"/>
      <c r="BC96" s="665"/>
      <c r="BD96" s="665"/>
      <c r="BE96" s="665"/>
      <c r="BF96" s="665"/>
      <c r="BG96" s="665"/>
      <c r="BH96" s="665"/>
      <c r="BI96" s="665"/>
      <c r="BJ96" s="665"/>
      <c r="BK96" s="665"/>
      <c r="BL96" s="665"/>
      <c r="BM96" s="665"/>
      <c r="BN96" s="665"/>
      <c r="BO96" s="665"/>
      <c r="BP96" s="665"/>
      <c r="BQ96" s="665"/>
      <c r="BR96" s="665"/>
      <c r="BS96" s="665"/>
      <c r="BT96" s="665"/>
      <c r="BU96" s="665"/>
      <c r="BV96" s="665"/>
      <c r="BW96" s="665"/>
      <c r="BX96" s="665"/>
      <c r="BY96" s="665"/>
      <c r="BZ96" s="665"/>
      <c r="CA96" s="665"/>
      <c r="CB96" s="665"/>
      <c r="CC96" s="665"/>
      <c r="CD96" s="665"/>
      <c r="CE96" s="665"/>
      <c r="CF96" s="665"/>
      <c r="CG96" s="665"/>
      <c r="CH96" s="665"/>
      <c r="CI96" s="665"/>
      <c r="CJ96" s="665"/>
      <c r="CK96" s="665"/>
      <c r="CL96" s="665"/>
      <c r="CM96" s="665"/>
      <c r="CN96" s="665"/>
      <c r="CO96" s="665"/>
      <c r="CP96" s="665"/>
      <c r="CQ96" s="665"/>
      <c r="CR96" s="673">
        <f>+M96+AE96</f>
        <v>900</v>
      </c>
      <c r="CS96" s="678"/>
      <c r="CT96" s="678"/>
      <c r="CU96" s="678"/>
      <c r="CV96" s="678">
        <v>300</v>
      </c>
      <c r="CW96" s="673">
        <f t="shared" si="35"/>
        <v>300</v>
      </c>
      <c r="CX96" s="678"/>
      <c r="CY96" s="678"/>
      <c r="CZ96" s="678"/>
      <c r="DA96" s="678">
        <v>300</v>
      </c>
      <c r="DB96" s="673">
        <f t="shared" si="36"/>
        <v>300</v>
      </c>
      <c r="DC96" s="678"/>
      <c r="DD96" s="678">
        <v>300</v>
      </c>
      <c r="DE96" s="678"/>
      <c r="DF96" s="678"/>
      <c r="DG96" s="673">
        <f t="shared" si="37"/>
        <v>300</v>
      </c>
      <c r="DH96" s="682">
        <f t="shared" si="38"/>
        <v>900</v>
      </c>
      <c r="DI96" s="683" t="str">
        <f t="shared" si="39"/>
        <v>SI</v>
      </c>
      <c r="DJ96" s="682">
        <f t="shared" si="40"/>
        <v>0</v>
      </c>
    </row>
    <row r="97" s="633" customFormat="1" ht="51" spans="1:114">
      <c r="A97" s="646" t="s">
        <v>1706</v>
      </c>
      <c r="B97" s="646" t="s">
        <v>1707</v>
      </c>
      <c r="C97" s="646" t="s">
        <v>1707</v>
      </c>
      <c r="D97" s="647" t="s">
        <v>1728</v>
      </c>
      <c r="E97" s="646" t="s">
        <v>1808</v>
      </c>
      <c r="F97" s="646">
        <v>100</v>
      </c>
      <c r="G97" s="646" t="s">
        <v>1809</v>
      </c>
      <c r="H97" s="652">
        <v>261</v>
      </c>
      <c r="I97" s="654">
        <v>4894</v>
      </c>
      <c r="J97" s="652">
        <v>11</v>
      </c>
      <c r="K97" s="665">
        <f>CR97/F97</f>
        <v>28.15</v>
      </c>
      <c r="L97" s="666" t="s">
        <v>1730</v>
      </c>
      <c r="M97" s="667">
        <v>4000</v>
      </c>
      <c r="N97" s="665"/>
      <c r="O97" s="665"/>
      <c r="P97" s="665"/>
      <c r="Q97" s="665"/>
      <c r="R97" s="665"/>
      <c r="S97" s="665"/>
      <c r="T97" s="665"/>
      <c r="U97" s="665"/>
      <c r="V97" s="665"/>
      <c r="W97" s="665"/>
      <c r="X97" s="665"/>
      <c r="Y97" s="665"/>
      <c r="Z97" s="665"/>
      <c r="AA97" s="665"/>
      <c r="AB97" s="665"/>
      <c r="AC97" s="665"/>
      <c r="AD97" s="665"/>
      <c r="AE97" s="665">
        <v>4000</v>
      </c>
      <c r="AF97" s="665">
        <v>-1185</v>
      </c>
      <c r="AG97" s="665"/>
      <c r="AH97" s="665"/>
      <c r="AI97" s="665"/>
      <c r="AJ97" s="665"/>
      <c r="AK97" s="665"/>
      <c r="AL97" s="665"/>
      <c r="AM97" s="665"/>
      <c r="AN97" s="665"/>
      <c r="AO97" s="665"/>
      <c r="AP97" s="665"/>
      <c r="AQ97" s="665"/>
      <c r="AR97" s="665"/>
      <c r="AS97" s="665"/>
      <c r="AT97" s="665"/>
      <c r="AU97" s="665"/>
      <c r="AV97" s="665"/>
      <c r="AW97" s="665"/>
      <c r="AX97" s="665"/>
      <c r="AY97" s="665"/>
      <c r="AZ97" s="665"/>
      <c r="BA97" s="665"/>
      <c r="BB97" s="665"/>
      <c r="BC97" s="665"/>
      <c r="BD97" s="665"/>
      <c r="BE97" s="665"/>
      <c r="BF97" s="665"/>
      <c r="BG97" s="665"/>
      <c r="BH97" s="665"/>
      <c r="BI97" s="665"/>
      <c r="BJ97" s="665"/>
      <c r="BK97" s="665"/>
      <c r="BL97" s="665"/>
      <c r="BM97" s="665"/>
      <c r="BN97" s="665"/>
      <c r="BO97" s="665"/>
      <c r="BP97" s="665"/>
      <c r="BQ97" s="665"/>
      <c r="BR97" s="665"/>
      <c r="BS97" s="665"/>
      <c r="BT97" s="665"/>
      <c r="BU97" s="665"/>
      <c r="BV97" s="665"/>
      <c r="BW97" s="665"/>
      <c r="BX97" s="665"/>
      <c r="BY97" s="665"/>
      <c r="BZ97" s="665"/>
      <c r="CA97" s="665"/>
      <c r="CB97" s="665"/>
      <c r="CC97" s="665"/>
      <c r="CD97" s="665">
        <v>-4000</v>
      </c>
      <c r="CE97" s="665"/>
      <c r="CF97" s="665"/>
      <c r="CG97" s="665"/>
      <c r="CH97" s="665"/>
      <c r="CI97" s="665"/>
      <c r="CJ97" s="665"/>
      <c r="CK97" s="665"/>
      <c r="CL97" s="665"/>
      <c r="CM97" s="665"/>
      <c r="CN97" s="665"/>
      <c r="CO97" s="665"/>
      <c r="CP97" s="665"/>
      <c r="CQ97" s="665"/>
      <c r="CR97" s="673">
        <f>+M97+AE97+AF97+CD97</f>
        <v>2815</v>
      </c>
      <c r="CS97" s="678"/>
      <c r="CT97" s="678"/>
      <c r="CU97" s="678"/>
      <c r="CV97" s="678"/>
      <c r="CW97" s="673">
        <f t="shared" si="35"/>
        <v>0</v>
      </c>
      <c r="CX97" s="678">
        <v>986</v>
      </c>
      <c r="CY97" s="678"/>
      <c r="CZ97" s="678"/>
      <c r="DA97" s="678">
        <v>0</v>
      </c>
      <c r="DB97" s="673">
        <f t="shared" si="36"/>
        <v>986</v>
      </c>
      <c r="DC97" s="678"/>
      <c r="DD97" s="678"/>
      <c r="DE97" s="678">
        <v>1000</v>
      </c>
      <c r="DF97" s="678">
        <v>829</v>
      </c>
      <c r="DG97" s="673">
        <f t="shared" si="37"/>
        <v>1829</v>
      </c>
      <c r="DH97" s="682">
        <f t="shared" si="38"/>
        <v>2815</v>
      </c>
      <c r="DI97" s="683" t="str">
        <f t="shared" si="39"/>
        <v>SI</v>
      </c>
      <c r="DJ97" s="682">
        <f t="shared" si="40"/>
        <v>0</v>
      </c>
    </row>
    <row r="98" s="633" customFormat="1" ht="51" spans="1:114">
      <c r="A98" s="646" t="s">
        <v>1706</v>
      </c>
      <c r="B98" s="646" t="s">
        <v>1707</v>
      </c>
      <c r="C98" s="646" t="s">
        <v>1707</v>
      </c>
      <c r="D98" s="647" t="s">
        <v>1728</v>
      </c>
      <c r="E98" s="646" t="s">
        <v>1810</v>
      </c>
      <c r="F98" s="646">
        <v>800</v>
      </c>
      <c r="G98" s="646" t="s">
        <v>1811</v>
      </c>
      <c r="H98" s="652">
        <v>262</v>
      </c>
      <c r="I98" s="654">
        <v>33102</v>
      </c>
      <c r="J98" s="652">
        <v>11</v>
      </c>
      <c r="K98" s="665">
        <f>CR98/F98</f>
        <v>0</v>
      </c>
      <c r="L98" s="666" t="s">
        <v>1730</v>
      </c>
      <c r="M98" s="667">
        <v>80000</v>
      </c>
      <c r="N98" s="665"/>
      <c r="O98" s="665"/>
      <c r="P98" s="665"/>
      <c r="Q98" s="665"/>
      <c r="R98" s="665"/>
      <c r="S98" s="665"/>
      <c r="T98" s="665"/>
      <c r="U98" s="665"/>
      <c r="V98" s="665"/>
      <c r="W98" s="665"/>
      <c r="X98" s="665"/>
      <c r="Y98" s="665"/>
      <c r="Z98" s="665"/>
      <c r="AA98" s="665"/>
      <c r="AB98" s="665"/>
      <c r="AC98" s="665"/>
      <c r="AD98" s="665">
        <v>-20000</v>
      </c>
      <c r="AE98" s="665"/>
      <c r="AF98" s="665"/>
      <c r="AG98" s="665"/>
      <c r="AH98" s="665"/>
      <c r="AI98" s="665"/>
      <c r="AJ98" s="665"/>
      <c r="AK98" s="665"/>
      <c r="AL98" s="665"/>
      <c r="AM98" s="665"/>
      <c r="AN98" s="665"/>
      <c r="AO98" s="665"/>
      <c r="AP98" s="665"/>
      <c r="AQ98" s="665"/>
      <c r="AR98" s="665"/>
      <c r="AS98" s="665"/>
      <c r="AT98" s="665"/>
      <c r="AU98" s="665"/>
      <c r="AV98" s="665"/>
      <c r="AW98" s="665"/>
      <c r="AX98" s="665"/>
      <c r="AY98" s="665"/>
      <c r="AZ98" s="665"/>
      <c r="BA98" s="665"/>
      <c r="BB98" s="665">
        <v>-60000</v>
      </c>
      <c r="BC98" s="665"/>
      <c r="BD98" s="665"/>
      <c r="BE98" s="665"/>
      <c r="BF98" s="665"/>
      <c r="BG98" s="665"/>
      <c r="BH98" s="665"/>
      <c r="BI98" s="665"/>
      <c r="BJ98" s="665"/>
      <c r="BK98" s="665"/>
      <c r="BL98" s="665"/>
      <c r="BM98" s="665"/>
      <c r="BN98" s="665"/>
      <c r="BO98" s="665"/>
      <c r="BP98" s="665"/>
      <c r="BQ98" s="665"/>
      <c r="BR98" s="665"/>
      <c r="BS98" s="665"/>
      <c r="BT98" s="665"/>
      <c r="BU98" s="665"/>
      <c r="BV98" s="665"/>
      <c r="BW98" s="665"/>
      <c r="BX98" s="665"/>
      <c r="BY98" s="665"/>
      <c r="BZ98" s="665"/>
      <c r="CA98" s="665"/>
      <c r="CB98" s="665"/>
      <c r="CC98" s="665"/>
      <c r="CD98" s="665"/>
      <c r="CE98" s="665"/>
      <c r="CF98" s="665"/>
      <c r="CG98" s="665"/>
      <c r="CH98" s="665"/>
      <c r="CI98" s="665"/>
      <c r="CJ98" s="665"/>
      <c r="CK98" s="665"/>
      <c r="CL98" s="665"/>
      <c r="CM98" s="665"/>
      <c r="CN98" s="665"/>
      <c r="CO98" s="665"/>
      <c r="CP98" s="665"/>
      <c r="CQ98" s="665"/>
      <c r="CR98" s="673">
        <f>+M98+AD98+BB98</f>
        <v>0</v>
      </c>
      <c r="CS98" s="678"/>
      <c r="CT98" s="678"/>
      <c r="CU98" s="678"/>
      <c r="CV98" s="678">
        <v>0</v>
      </c>
      <c r="CW98" s="673">
        <f t="shared" si="35"/>
        <v>0</v>
      </c>
      <c r="CX98" s="678"/>
      <c r="CY98" s="678"/>
      <c r="CZ98" s="678"/>
      <c r="DA98" s="678"/>
      <c r="DB98" s="673">
        <f t="shared" si="36"/>
        <v>0</v>
      </c>
      <c r="DC98" s="678"/>
      <c r="DD98" s="678"/>
      <c r="DE98" s="678">
        <v>0</v>
      </c>
      <c r="DF98" s="678"/>
      <c r="DG98" s="673">
        <f t="shared" si="37"/>
        <v>0</v>
      </c>
      <c r="DH98" s="682">
        <f t="shared" si="38"/>
        <v>0</v>
      </c>
      <c r="DI98" s="683" t="str">
        <f t="shared" si="39"/>
        <v>SI</v>
      </c>
      <c r="DJ98" s="682">
        <f t="shared" si="40"/>
        <v>0</v>
      </c>
    </row>
    <row r="99" s="633" customFormat="1" ht="51" spans="1:114">
      <c r="A99" s="646" t="s">
        <v>1706</v>
      </c>
      <c r="B99" s="646" t="s">
        <v>1707</v>
      </c>
      <c r="C99" s="646" t="s">
        <v>1707</v>
      </c>
      <c r="D99" s="647" t="s">
        <v>1728</v>
      </c>
      <c r="E99" s="646" t="s">
        <v>1812</v>
      </c>
      <c r="F99" s="646">
        <v>760</v>
      </c>
      <c r="G99" s="646" t="s">
        <v>1811</v>
      </c>
      <c r="H99" s="652">
        <v>262</v>
      </c>
      <c r="I99" s="654">
        <v>38247</v>
      </c>
      <c r="J99" s="652">
        <v>11</v>
      </c>
      <c r="K99" s="665">
        <f>CR99/F99</f>
        <v>2.63157894736842</v>
      </c>
      <c r="L99" s="666" t="s">
        <v>1730</v>
      </c>
      <c r="M99" s="667">
        <v>38000</v>
      </c>
      <c r="N99" s="665"/>
      <c r="O99" s="665"/>
      <c r="P99" s="665"/>
      <c r="Q99" s="665"/>
      <c r="R99" s="665"/>
      <c r="S99" s="665"/>
      <c r="T99" s="665"/>
      <c r="U99" s="665"/>
      <c r="V99" s="665"/>
      <c r="W99" s="665"/>
      <c r="X99" s="665"/>
      <c r="Y99" s="665"/>
      <c r="Z99" s="665"/>
      <c r="AA99" s="665"/>
      <c r="AB99" s="665"/>
      <c r="AC99" s="665"/>
      <c r="AD99" s="665">
        <v>-18000</v>
      </c>
      <c r="AE99" s="665"/>
      <c r="AF99" s="665"/>
      <c r="AG99" s="665"/>
      <c r="AH99" s="665"/>
      <c r="AI99" s="665"/>
      <c r="AJ99" s="665"/>
      <c r="AK99" s="665"/>
      <c r="AL99" s="665"/>
      <c r="AM99" s="665"/>
      <c r="AN99" s="665"/>
      <c r="AO99" s="665"/>
      <c r="AP99" s="665"/>
      <c r="AQ99" s="665"/>
      <c r="AR99" s="665"/>
      <c r="AS99" s="665"/>
      <c r="AT99" s="665"/>
      <c r="AU99" s="665"/>
      <c r="AV99" s="665"/>
      <c r="AW99" s="665"/>
      <c r="AX99" s="665"/>
      <c r="AY99" s="665"/>
      <c r="AZ99" s="665"/>
      <c r="BA99" s="665"/>
      <c r="BB99" s="665"/>
      <c r="BC99" s="665"/>
      <c r="BD99" s="665"/>
      <c r="BE99" s="665"/>
      <c r="BF99" s="665"/>
      <c r="BG99" s="665"/>
      <c r="BH99" s="665"/>
      <c r="BI99" s="665"/>
      <c r="BJ99" s="665"/>
      <c r="BK99" s="665"/>
      <c r="BL99" s="665"/>
      <c r="BM99" s="665"/>
      <c r="BN99" s="665"/>
      <c r="BO99" s="665"/>
      <c r="BP99" s="665"/>
      <c r="BQ99" s="665"/>
      <c r="BR99" s="665">
        <v>-18000</v>
      </c>
      <c r="BS99" s="665"/>
      <c r="BT99" s="665"/>
      <c r="BU99" s="665"/>
      <c r="BV99" s="665"/>
      <c r="BW99" s="665"/>
      <c r="BX99" s="665"/>
      <c r="BY99" s="665"/>
      <c r="BZ99" s="665"/>
      <c r="CA99" s="665"/>
      <c r="CB99" s="665"/>
      <c r="CC99" s="665"/>
      <c r="CD99" s="665"/>
      <c r="CE99" s="665"/>
      <c r="CF99" s="665"/>
      <c r="CG99" s="665"/>
      <c r="CH99" s="665"/>
      <c r="CI99" s="665"/>
      <c r="CJ99" s="665"/>
      <c r="CK99" s="665"/>
      <c r="CL99" s="665"/>
      <c r="CM99" s="665"/>
      <c r="CN99" s="665"/>
      <c r="CO99" s="665"/>
      <c r="CP99" s="665"/>
      <c r="CQ99" s="665"/>
      <c r="CR99" s="673">
        <f>+M99+AD99+BR99</f>
        <v>2000</v>
      </c>
      <c r="CS99" s="678"/>
      <c r="CT99" s="678"/>
      <c r="CU99" s="678"/>
      <c r="CV99" s="678">
        <v>0</v>
      </c>
      <c r="CW99" s="673">
        <f t="shared" si="35"/>
        <v>0</v>
      </c>
      <c r="CX99" s="678"/>
      <c r="CY99" s="678"/>
      <c r="CZ99" s="678"/>
      <c r="DA99" s="678"/>
      <c r="DB99" s="673">
        <f t="shared" si="36"/>
        <v>0</v>
      </c>
      <c r="DC99" s="678"/>
      <c r="DD99" s="678"/>
      <c r="DE99" s="678">
        <v>2000</v>
      </c>
      <c r="DF99" s="678"/>
      <c r="DG99" s="673">
        <f t="shared" si="37"/>
        <v>2000</v>
      </c>
      <c r="DH99" s="682">
        <f t="shared" si="38"/>
        <v>2000</v>
      </c>
      <c r="DI99" s="683" t="str">
        <f t="shared" si="39"/>
        <v>SI</v>
      </c>
      <c r="DJ99" s="682">
        <f t="shared" si="40"/>
        <v>0</v>
      </c>
    </row>
    <row r="100" s="633" customFormat="1" ht="51" spans="1:114">
      <c r="A100" s="646" t="s">
        <v>1706</v>
      </c>
      <c r="B100" s="646" t="s">
        <v>1707</v>
      </c>
      <c r="C100" s="646" t="s">
        <v>1707</v>
      </c>
      <c r="D100" s="647" t="s">
        <v>1728</v>
      </c>
      <c r="E100" s="646" t="s">
        <v>1813</v>
      </c>
      <c r="F100" s="646">
        <v>4</v>
      </c>
      <c r="G100" s="646" t="s">
        <v>1814</v>
      </c>
      <c r="H100" s="652">
        <v>264</v>
      </c>
      <c r="I100" s="654">
        <v>112317</v>
      </c>
      <c r="J100" s="652">
        <v>11</v>
      </c>
      <c r="K100" s="665">
        <v>250</v>
      </c>
      <c r="L100" s="666" t="s">
        <v>1730</v>
      </c>
      <c r="M100" s="667">
        <v>0</v>
      </c>
      <c r="N100" s="665"/>
      <c r="O100" s="665"/>
      <c r="P100" s="665"/>
      <c r="Q100" s="665"/>
      <c r="R100" s="665"/>
      <c r="S100" s="665"/>
      <c r="T100" s="665"/>
      <c r="U100" s="665"/>
      <c r="V100" s="665"/>
      <c r="W100" s="665"/>
      <c r="X100" s="665"/>
      <c r="Y100" s="665"/>
      <c r="Z100" s="665"/>
      <c r="AA100" s="665"/>
      <c r="AB100" s="665"/>
      <c r="AC100" s="665"/>
      <c r="AD100" s="665"/>
      <c r="AE100" s="665"/>
      <c r="AF100" s="665"/>
      <c r="AG100" s="665"/>
      <c r="AH100" s="665"/>
      <c r="AI100" s="665"/>
      <c r="AJ100" s="665"/>
      <c r="AK100" s="665"/>
      <c r="AL100" s="665"/>
      <c r="AM100" s="665"/>
      <c r="AN100" s="665"/>
      <c r="AO100" s="665"/>
      <c r="AP100" s="665"/>
      <c r="AQ100" s="665"/>
      <c r="AR100" s="665"/>
      <c r="AS100" s="665"/>
      <c r="AT100" s="665"/>
      <c r="AU100" s="665"/>
      <c r="AV100" s="665"/>
      <c r="AW100" s="665"/>
      <c r="AX100" s="665"/>
      <c r="AY100" s="665"/>
      <c r="AZ100" s="665"/>
      <c r="BA100" s="665"/>
      <c r="BB100" s="665"/>
      <c r="BC100" s="665"/>
      <c r="BD100" s="665"/>
      <c r="BE100" s="665"/>
      <c r="BF100" s="665"/>
      <c r="BG100" s="665">
        <v>1000</v>
      </c>
      <c r="BH100" s="665"/>
      <c r="BI100" s="665"/>
      <c r="BJ100" s="665"/>
      <c r="BK100" s="665"/>
      <c r="BL100" s="665"/>
      <c r="BM100" s="665"/>
      <c r="BN100" s="665"/>
      <c r="BO100" s="665"/>
      <c r="BP100" s="665"/>
      <c r="BQ100" s="665"/>
      <c r="BR100" s="665"/>
      <c r="BS100" s="665"/>
      <c r="BT100" s="665"/>
      <c r="BU100" s="665"/>
      <c r="BV100" s="665"/>
      <c r="BW100" s="665"/>
      <c r="BX100" s="665"/>
      <c r="BY100" s="665"/>
      <c r="BZ100" s="665"/>
      <c r="CA100" s="665"/>
      <c r="CB100" s="665"/>
      <c r="CC100" s="665"/>
      <c r="CD100" s="665"/>
      <c r="CE100" s="665"/>
      <c r="CF100" s="665"/>
      <c r="CG100" s="665"/>
      <c r="CH100" s="665"/>
      <c r="CI100" s="665"/>
      <c r="CJ100" s="665"/>
      <c r="CK100" s="665"/>
      <c r="CL100" s="665"/>
      <c r="CM100" s="665"/>
      <c r="CN100" s="665"/>
      <c r="CO100" s="665"/>
      <c r="CP100" s="665"/>
      <c r="CQ100" s="665"/>
      <c r="CR100" s="673">
        <f>+M100+BG100</f>
        <v>1000</v>
      </c>
      <c r="CS100" s="678"/>
      <c r="CT100" s="678"/>
      <c r="CU100" s="678"/>
      <c r="CV100" s="678"/>
      <c r="CW100" s="673">
        <f t="shared" si="35"/>
        <v>0</v>
      </c>
      <c r="CX100" s="678"/>
      <c r="CY100" s="678"/>
      <c r="CZ100" s="678"/>
      <c r="DA100" s="678">
        <v>1000</v>
      </c>
      <c r="DB100" s="673">
        <f t="shared" si="36"/>
        <v>1000</v>
      </c>
      <c r="DC100" s="678"/>
      <c r="DD100" s="678"/>
      <c r="DE100" s="678"/>
      <c r="DF100" s="678"/>
      <c r="DG100" s="673">
        <f t="shared" si="37"/>
        <v>0</v>
      </c>
      <c r="DH100" s="682">
        <f t="shared" ref="DH100" si="44">+CW100+DB100+DG100</f>
        <v>1000</v>
      </c>
      <c r="DI100" s="683" t="str">
        <f t="shared" ref="DI100" si="45">IF(CR100=DH100,"SI","NO")</f>
        <v>SI</v>
      </c>
      <c r="DJ100" s="682">
        <f t="shared" ref="DJ100" si="46">CR100-DH100</f>
        <v>0</v>
      </c>
    </row>
    <row r="101" s="634" customFormat="1" ht="102" spans="1:114">
      <c r="A101" s="646" t="s">
        <v>1706</v>
      </c>
      <c r="B101" s="646" t="s">
        <v>1707</v>
      </c>
      <c r="C101" s="646" t="s">
        <v>1707</v>
      </c>
      <c r="D101" s="647" t="s">
        <v>1728</v>
      </c>
      <c r="E101" s="646" t="s">
        <v>1815</v>
      </c>
      <c r="F101" s="646">
        <v>10</v>
      </c>
      <c r="G101" s="646" t="s">
        <v>1745</v>
      </c>
      <c r="H101" s="652">
        <v>267</v>
      </c>
      <c r="I101" s="654">
        <v>107452</v>
      </c>
      <c r="J101" s="652">
        <v>11</v>
      </c>
      <c r="K101" s="665">
        <f>CR101/F101</f>
        <v>0</v>
      </c>
      <c r="L101" s="666" t="s">
        <v>1730</v>
      </c>
      <c r="M101" s="667">
        <v>4000</v>
      </c>
      <c r="N101" s="665"/>
      <c r="O101" s="665"/>
      <c r="P101" s="665"/>
      <c r="Q101" s="665"/>
      <c r="R101" s="665"/>
      <c r="S101" s="665"/>
      <c r="T101" s="665"/>
      <c r="U101" s="665"/>
      <c r="V101" s="665"/>
      <c r="W101" s="665"/>
      <c r="X101" s="665"/>
      <c r="Y101" s="665"/>
      <c r="Z101" s="665"/>
      <c r="AA101" s="665"/>
      <c r="AB101" s="665"/>
      <c r="AC101" s="665"/>
      <c r="AD101" s="665"/>
      <c r="AE101" s="665"/>
      <c r="AF101" s="665"/>
      <c r="AG101" s="665"/>
      <c r="AH101" s="665"/>
      <c r="AI101" s="665"/>
      <c r="AJ101" s="665"/>
      <c r="AK101" s="665"/>
      <c r="AL101" s="665"/>
      <c r="AM101" s="665"/>
      <c r="AN101" s="665"/>
      <c r="AO101" s="665"/>
      <c r="AP101" s="665"/>
      <c r="AQ101" s="665"/>
      <c r="AR101" s="665"/>
      <c r="AS101" s="665"/>
      <c r="AT101" s="665"/>
      <c r="AU101" s="665"/>
      <c r="AV101" s="665"/>
      <c r="AW101" s="665"/>
      <c r="AX101" s="665"/>
      <c r="AY101" s="665"/>
      <c r="AZ101" s="665"/>
      <c r="BA101" s="665"/>
      <c r="BB101" s="665"/>
      <c r="BC101" s="665"/>
      <c r="BD101" s="665"/>
      <c r="BE101" s="665"/>
      <c r="BF101" s="665">
        <v>-7500</v>
      </c>
      <c r="BG101" s="665"/>
      <c r="BH101" s="665"/>
      <c r="BI101" s="665"/>
      <c r="BJ101" s="665"/>
      <c r="BK101" s="665"/>
      <c r="BL101" s="665"/>
      <c r="BM101" s="665"/>
      <c r="BN101" s="665"/>
      <c r="BO101" s="665"/>
      <c r="BP101" s="665"/>
      <c r="BQ101" s="665"/>
      <c r="BR101" s="665"/>
      <c r="BS101" s="665"/>
      <c r="BT101" s="665"/>
      <c r="BU101" s="665"/>
      <c r="BV101" s="665"/>
      <c r="BW101" s="665"/>
      <c r="BX101" s="665"/>
      <c r="BY101" s="665"/>
      <c r="BZ101" s="665"/>
      <c r="CA101" s="665"/>
      <c r="CB101" s="665"/>
      <c r="CC101" s="665"/>
      <c r="CD101" s="665"/>
      <c r="CE101" s="665"/>
      <c r="CF101" s="665"/>
      <c r="CG101" s="665"/>
      <c r="CH101" s="665"/>
      <c r="CI101" s="665"/>
      <c r="CJ101" s="665"/>
      <c r="CK101" s="665"/>
      <c r="CL101" s="665"/>
      <c r="CM101" s="665"/>
      <c r="CN101" s="665"/>
      <c r="CO101" s="665"/>
      <c r="CP101" s="665"/>
      <c r="CQ101" s="665"/>
      <c r="CR101" s="673">
        <f>7500+BF101</f>
        <v>0</v>
      </c>
      <c r="CS101" s="678"/>
      <c r="CT101" s="678"/>
      <c r="CU101" s="678"/>
      <c r="CV101" s="678">
        <v>0</v>
      </c>
      <c r="CW101" s="673">
        <f t="shared" si="35"/>
        <v>0</v>
      </c>
      <c r="CX101" s="678"/>
      <c r="CY101" s="678"/>
      <c r="CZ101" s="678">
        <v>0</v>
      </c>
      <c r="DA101" s="678"/>
      <c r="DB101" s="673">
        <f t="shared" si="36"/>
        <v>0</v>
      </c>
      <c r="DC101" s="678"/>
      <c r="DD101" s="678">
        <v>0</v>
      </c>
      <c r="DE101" s="678"/>
      <c r="DF101" s="678"/>
      <c r="DG101" s="673">
        <f t="shared" si="37"/>
        <v>0</v>
      </c>
      <c r="DH101" s="682">
        <f t="shared" si="38"/>
        <v>0</v>
      </c>
      <c r="DI101" s="683" t="str">
        <f t="shared" si="39"/>
        <v>SI</v>
      </c>
      <c r="DJ101" s="682">
        <f t="shared" si="40"/>
        <v>0</v>
      </c>
    </row>
    <row r="102" s="634" customFormat="1" ht="51" spans="1:114">
      <c r="A102" s="646" t="s">
        <v>1706</v>
      </c>
      <c r="B102" s="646" t="s">
        <v>1707</v>
      </c>
      <c r="C102" s="646" t="s">
        <v>1707</v>
      </c>
      <c r="D102" s="647" t="s">
        <v>1728</v>
      </c>
      <c r="E102" s="646" t="s">
        <v>1816</v>
      </c>
      <c r="F102" s="646">
        <v>30</v>
      </c>
      <c r="G102" s="646" t="s">
        <v>1745</v>
      </c>
      <c r="H102" s="652">
        <v>267</v>
      </c>
      <c r="I102" s="654">
        <v>107803</v>
      </c>
      <c r="J102" s="652">
        <v>11</v>
      </c>
      <c r="K102" s="665">
        <f>CR102/F102</f>
        <v>380</v>
      </c>
      <c r="L102" s="666" t="s">
        <v>1730</v>
      </c>
      <c r="M102" s="667">
        <v>4000</v>
      </c>
      <c r="N102" s="665"/>
      <c r="O102" s="665"/>
      <c r="P102" s="665"/>
      <c r="Q102" s="665"/>
      <c r="R102" s="665"/>
      <c r="S102" s="665"/>
      <c r="T102" s="665"/>
      <c r="U102" s="665"/>
      <c r="V102" s="665"/>
      <c r="W102" s="665"/>
      <c r="X102" s="665"/>
      <c r="Y102" s="665"/>
      <c r="Z102" s="665"/>
      <c r="AA102" s="665"/>
      <c r="AB102" s="665"/>
      <c r="AC102" s="665"/>
      <c r="AD102" s="665"/>
      <c r="AE102" s="665"/>
      <c r="AF102" s="665"/>
      <c r="AG102" s="665"/>
      <c r="AH102" s="665"/>
      <c r="AI102" s="665"/>
      <c r="AJ102" s="665"/>
      <c r="AK102" s="665"/>
      <c r="AL102" s="665"/>
      <c r="AM102" s="665"/>
      <c r="AN102" s="665"/>
      <c r="AO102" s="665"/>
      <c r="AP102" s="665"/>
      <c r="AQ102" s="665"/>
      <c r="AR102" s="665"/>
      <c r="AS102" s="665"/>
      <c r="AT102" s="665"/>
      <c r="AU102" s="665"/>
      <c r="AV102" s="665"/>
      <c r="AW102" s="665"/>
      <c r="AX102" s="665"/>
      <c r="AY102" s="665"/>
      <c r="AZ102" s="665"/>
      <c r="BA102" s="665"/>
      <c r="BB102" s="665"/>
      <c r="BC102" s="665"/>
      <c r="BD102" s="665"/>
      <c r="BE102" s="665"/>
      <c r="BF102" s="665">
        <v>-6600</v>
      </c>
      <c r="BG102" s="665"/>
      <c r="BH102" s="665"/>
      <c r="BI102" s="665"/>
      <c r="BJ102" s="665"/>
      <c r="BK102" s="665"/>
      <c r="BL102" s="665"/>
      <c r="BM102" s="665"/>
      <c r="BN102" s="665"/>
      <c r="BO102" s="665"/>
      <c r="BP102" s="665"/>
      <c r="BQ102" s="665"/>
      <c r="BR102" s="665"/>
      <c r="BS102" s="665"/>
      <c r="BT102" s="665"/>
      <c r="BU102" s="665"/>
      <c r="BV102" s="665"/>
      <c r="BW102" s="665"/>
      <c r="BX102" s="665"/>
      <c r="BY102" s="665"/>
      <c r="BZ102" s="665"/>
      <c r="CA102" s="665"/>
      <c r="CB102" s="665"/>
      <c r="CC102" s="665"/>
      <c r="CD102" s="665"/>
      <c r="CE102" s="665"/>
      <c r="CF102" s="665"/>
      <c r="CG102" s="665"/>
      <c r="CH102" s="665"/>
      <c r="CI102" s="665"/>
      <c r="CJ102" s="665"/>
      <c r="CK102" s="665"/>
      <c r="CL102" s="665"/>
      <c r="CM102" s="665"/>
      <c r="CN102" s="665"/>
      <c r="CO102" s="665"/>
      <c r="CP102" s="665"/>
      <c r="CQ102" s="665"/>
      <c r="CR102" s="673">
        <f>18000+BF102</f>
        <v>11400</v>
      </c>
      <c r="CS102" s="678"/>
      <c r="CT102" s="678"/>
      <c r="CU102" s="678"/>
      <c r="CV102" s="678">
        <v>5700</v>
      </c>
      <c r="CW102" s="673">
        <f t="shared" si="35"/>
        <v>5700</v>
      </c>
      <c r="CX102" s="678"/>
      <c r="CY102" s="678"/>
      <c r="CZ102" s="678"/>
      <c r="DA102" s="678">
        <v>0</v>
      </c>
      <c r="DB102" s="673">
        <f t="shared" si="36"/>
        <v>0</v>
      </c>
      <c r="DC102" s="678"/>
      <c r="DD102" s="678">
        <v>0</v>
      </c>
      <c r="DE102" s="678">
        <v>5700</v>
      </c>
      <c r="DF102" s="678"/>
      <c r="DG102" s="673">
        <f t="shared" si="37"/>
        <v>5700</v>
      </c>
      <c r="DH102" s="682">
        <f t="shared" si="38"/>
        <v>11400</v>
      </c>
      <c r="DI102" s="683" t="str">
        <f t="shared" si="39"/>
        <v>SI</v>
      </c>
      <c r="DJ102" s="682">
        <f t="shared" si="40"/>
        <v>0</v>
      </c>
    </row>
    <row r="103" s="634" customFormat="1" ht="51" spans="1:114">
      <c r="A103" s="646" t="s">
        <v>1706</v>
      </c>
      <c r="B103" s="646" t="s">
        <v>1707</v>
      </c>
      <c r="C103" s="646" t="s">
        <v>1707</v>
      </c>
      <c r="D103" s="647" t="s">
        <v>1728</v>
      </c>
      <c r="E103" s="646" t="s">
        <v>1817</v>
      </c>
      <c r="F103" s="646">
        <v>8</v>
      </c>
      <c r="G103" s="646" t="s">
        <v>1745</v>
      </c>
      <c r="H103" s="652">
        <v>267</v>
      </c>
      <c r="I103" s="654">
        <v>144230</v>
      </c>
      <c r="J103" s="652">
        <v>11</v>
      </c>
      <c r="K103" s="665">
        <v>550</v>
      </c>
      <c r="L103" s="666" t="s">
        <v>1730</v>
      </c>
      <c r="M103" s="667">
        <v>0</v>
      </c>
      <c r="N103" s="665"/>
      <c r="O103" s="665"/>
      <c r="P103" s="665"/>
      <c r="Q103" s="665"/>
      <c r="R103" s="665"/>
      <c r="S103" s="665"/>
      <c r="T103" s="665"/>
      <c r="U103" s="665"/>
      <c r="V103" s="665"/>
      <c r="W103" s="665"/>
      <c r="X103" s="665"/>
      <c r="Y103" s="665"/>
      <c r="Z103" s="665"/>
      <c r="AA103" s="665"/>
      <c r="AB103" s="665"/>
      <c r="AC103" s="665"/>
      <c r="AD103" s="665"/>
      <c r="AE103" s="665">
        <v>4400</v>
      </c>
      <c r="AF103" s="665"/>
      <c r="AG103" s="665"/>
      <c r="AH103" s="665"/>
      <c r="AI103" s="665"/>
      <c r="AJ103" s="665"/>
      <c r="AK103" s="665"/>
      <c r="AL103" s="665"/>
      <c r="AM103" s="665"/>
      <c r="AN103" s="665"/>
      <c r="AO103" s="665"/>
      <c r="AP103" s="665"/>
      <c r="AQ103" s="665"/>
      <c r="AR103" s="665"/>
      <c r="AS103" s="665"/>
      <c r="AT103" s="665"/>
      <c r="AU103" s="665"/>
      <c r="AV103" s="665"/>
      <c r="AW103" s="665"/>
      <c r="AX103" s="665"/>
      <c r="AY103" s="665"/>
      <c r="AZ103" s="665"/>
      <c r="BA103" s="665"/>
      <c r="BB103" s="665"/>
      <c r="BC103" s="665"/>
      <c r="BD103" s="665"/>
      <c r="BE103" s="665"/>
      <c r="BF103" s="665"/>
      <c r="BG103" s="665">
        <v>2125</v>
      </c>
      <c r="BH103" s="665"/>
      <c r="BI103" s="665"/>
      <c r="BJ103" s="665"/>
      <c r="BK103" s="665"/>
      <c r="BL103" s="665"/>
      <c r="BM103" s="665"/>
      <c r="BN103" s="665"/>
      <c r="BO103" s="665"/>
      <c r="BP103" s="665"/>
      <c r="BQ103" s="665"/>
      <c r="BR103" s="665"/>
      <c r="BS103" s="665"/>
      <c r="BT103" s="665"/>
      <c r="BU103" s="665"/>
      <c r="BV103" s="665"/>
      <c r="BW103" s="665"/>
      <c r="BX103" s="665"/>
      <c r="BY103" s="665"/>
      <c r="BZ103" s="665"/>
      <c r="CA103" s="665"/>
      <c r="CB103" s="665"/>
      <c r="CC103" s="665"/>
      <c r="CD103" s="665"/>
      <c r="CE103" s="665"/>
      <c r="CF103" s="665"/>
      <c r="CG103" s="665"/>
      <c r="CH103" s="665"/>
      <c r="CI103" s="665"/>
      <c r="CJ103" s="665"/>
      <c r="CK103" s="665"/>
      <c r="CL103" s="665"/>
      <c r="CM103" s="665"/>
      <c r="CN103" s="665"/>
      <c r="CO103" s="665"/>
      <c r="CP103" s="665"/>
      <c r="CQ103" s="665"/>
      <c r="CR103" s="673">
        <f>+M103+AE103+BG103</f>
        <v>6525</v>
      </c>
      <c r="CS103" s="678"/>
      <c r="CT103" s="678"/>
      <c r="CU103" s="678"/>
      <c r="CV103" s="678">
        <v>1450</v>
      </c>
      <c r="CW103" s="673">
        <f t="shared" si="35"/>
        <v>1450</v>
      </c>
      <c r="CX103" s="678"/>
      <c r="CY103" s="678"/>
      <c r="CZ103" s="678"/>
      <c r="DA103" s="678">
        <v>3625</v>
      </c>
      <c r="DB103" s="673">
        <f t="shared" si="36"/>
        <v>3625</v>
      </c>
      <c r="DC103" s="678"/>
      <c r="DD103" s="678"/>
      <c r="DE103" s="678">
        <v>1450</v>
      </c>
      <c r="DF103" s="678"/>
      <c r="DG103" s="673">
        <f t="shared" si="37"/>
        <v>1450</v>
      </c>
      <c r="DH103" s="682">
        <f t="shared" si="38"/>
        <v>6525</v>
      </c>
      <c r="DI103" s="683" t="str">
        <f t="shared" si="39"/>
        <v>SI</v>
      </c>
      <c r="DJ103" s="682">
        <f t="shared" si="40"/>
        <v>0</v>
      </c>
    </row>
    <row r="104" s="634" customFormat="1" ht="102" spans="1:114">
      <c r="A104" s="646" t="s">
        <v>1706</v>
      </c>
      <c r="B104" s="646" t="s">
        <v>1707</v>
      </c>
      <c r="C104" s="646" t="s">
        <v>1707</v>
      </c>
      <c r="D104" s="647" t="s">
        <v>1728</v>
      </c>
      <c r="E104" s="646" t="s">
        <v>1818</v>
      </c>
      <c r="F104" s="646">
        <v>8</v>
      </c>
      <c r="G104" s="646" t="s">
        <v>1745</v>
      </c>
      <c r="H104" s="652">
        <v>267</v>
      </c>
      <c r="I104" s="654">
        <v>144232</v>
      </c>
      <c r="J104" s="652">
        <v>11</v>
      </c>
      <c r="K104" s="665">
        <v>600</v>
      </c>
      <c r="L104" s="666" t="s">
        <v>1730</v>
      </c>
      <c r="M104" s="667">
        <v>0</v>
      </c>
      <c r="N104" s="665"/>
      <c r="O104" s="665"/>
      <c r="P104" s="665"/>
      <c r="Q104" s="665"/>
      <c r="R104" s="665"/>
      <c r="S104" s="665"/>
      <c r="T104" s="665"/>
      <c r="U104" s="665"/>
      <c r="V104" s="665"/>
      <c r="W104" s="665"/>
      <c r="X104" s="665"/>
      <c r="Y104" s="665"/>
      <c r="Z104" s="665"/>
      <c r="AA104" s="665"/>
      <c r="AB104" s="665"/>
      <c r="AC104" s="665"/>
      <c r="AD104" s="665"/>
      <c r="AE104" s="665">
        <v>4500</v>
      </c>
      <c r="AF104" s="665"/>
      <c r="AG104" s="665"/>
      <c r="AH104" s="665"/>
      <c r="AI104" s="665"/>
      <c r="AJ104" s="665"/>
      <c r="AK104" s="665"/>
      <c r="AL104" s="665"/>
      <c r="AM104" s="665"/>
      <c r="AN104" s="665"/>
      <c r="AO104" s="665"/>
      <c r="AP104" s="665"/>
      <c r="AQ104" s="665"/>
      <c r="AR104" s="665"/>
      <c r="AS104" s="665"/>
      <c r="AT104" s="665"/>
      <c r="AU104" s="665"/>
      <c r="AV104" s="665"/>
      <c r="AW104" s="665"/>
      <c r="AX104" s="665"/>
      <c r="AY104" s="665"/>
      <c r="AZ104" s="665"/>
      <c r="BA104" s="665"/>
      <c r="BB104" s="665"/>
      <c r="BC104" s="665"/>
      <c r="BD104" s="665"/>
      <c r="BE104" s="665"/>
      <c r="BF104" s="665"/>
      <c r="BG104" s="665">
        <v>2175</v>
      </c>
      <c r="BH104" s="665"/>
      <c r="BI104" s="665"/>
      <c r="BJ104" s="665"/>
      <c r="BK104" s="665"/>
      <c r="BL104" s="665"/>
      <c r="BM104" s="665"/>
      <c r="BN104" s="665"/>
      <c r="BO104" s="665"/>
      <c r="BP104" s="665"/>
      <c r="BQ104" s="665"/>
      <c r="BR104" s="665"/>
      <c r="BS104" s="665"/>
      <c r="BT104" s="665"/>
      <c r="BU104" s="665"/>
      <c r="BV104" s="665"/>
      <c r="BW104" s="665"/>
      <c r="BX104" s="665"/>
      <c r="BY104" s="665"/>
      <c r="BZ104" s="665"/>
      <c r="CA104" s="665"/>
      <c r="CB104" s="665"/>
      <c r="CC104" s="665"/>
      <c r="CD104" s="665"/>
      <c r="CE104" s="665"/>
      <c r="CF104" s="665"/>
      <c r="CG104" s="665"/>
      <c r="CH104" s="665"/>
      <c r="CI104" s="665"/>
      <c r="CJ104" s="665"/>
      <c r="CK104" s="665"/>
      <c r="CL104" s="665"/>
      <c r="CM104" s="665"/>
      <c r="CN104" s="665"/>
      <c r="CO104" s="665"/>
      <c r="CP104" s="665"/>
      <c r="CQ104" s="665"/>
      <c r="CR104" s="673">
        <f>4800+BG104</f>
        <v>6975</v>
      </c>
      <c r="CS104" s="678"/>
      <c r="CT104" s="678"/>
      <c r="CU104" s="678"/>
      <c r="CV104" s="678">
        <v>1550</v>
      </c>
      <c r="CW104" s="673">
        <f t="shared" si="35"/>
        <v>1550</v>
      </c>
      <c r="CX104" s="678"/>
      <c r="CY104" s="678"/>
      <c r="CZ104" s="678"/>
      <c r="DA104" s="678">
        <v>3875</v>
      </c>
      <c r="DB104" s="673">
        <f t="shared" si="36"/>
        <v>3875</v>
      </c>
      <c r="DC104" s="678"/>
      <c r="DD104" s="678"/>
      <c r="DE104" s="678">
        <v>1550</v>
      </c>
      <c r="DF104" s="678"/>
      <c r="DG104" s="673">
        <f t="shared" si="37"/>
        <v>1550</v>
      </c>
      <c r="DH104" s="682">
        <f t="shared" si="38"/>
        <v>6975</v>
      </c>
      <c r="DI104" s="683" t="str">
        <f t="shared" si="39"/>
        <v>SI</v>
      </c>
      <c r="DJ104" s="682">
        <f t="shared" si="40"/>
        <v>0</v>
      </c>
    </row>
    <row r="105" s="634" customFormat="1" ht="102" spans="1:114">
      <c r="A105" s="646" t="s">
        <v>1706</v>
      </c>
      <c r="B105" s="646" t="s">
        <v>1707</v>
      </c>
      <c r="C105" s="646" t="s">
        <v>1707</v>
      </c>
      <c r="D105" s="647" t="s">
        <v>1728</v>
      </c>
      <c r="E105" s="646" t="s">
        <v>1819</v>
      </c>
      <c r="F105" s="646">
        <v>8</v>
      </c>
      <c r="G105" s="646" t="s">
        <v>1745</v>
      </c>
      <c r="H105" s="652">
        <v>267</v>
      </c>
      <c r="I105" s="654">
        <v>144231</v>
      </c>
      <c r="J105" s="652">
        <v>11</v>
      </c>
      <c r="K105" s="665">
        <v>600</v>
      </c>
      <c r="L105" s="666" t="s">
        <v>1730</v>
      </c>
      <c r="M105" s="667">
        <v>0</v>
      </c>
      <c r="N105" s="665"/>
      <c r="O105" s="665"/>
      <c r="P105" s="665"/>
      <c r="Q105" s="665"/>
      <c r="R105" s="665"/>
      <c r="S105" s="665"/>
      <c r="T105" s="665"/>
      <c r="U105" s="665"/>
      <c r="V105" s="665"/>
      <c r="W105" s="665"/>
      <c r="X105" s="665"/>
      <c r="Y105" s="665"/>
      <c r="Z105" s="665"/>
      <c r="AA105" s="665"/>
      <c r="AB105" s="665"/>
      <c r="AC105" s="665"/>
      <c r="AD105" s="665"/>
      <c r="AE105" s="665">
        <v>4800</v>
      </c>
      <c r="AF105" s="665"/>
      <c r="AG105" s="665"/>
      <c r="AH105" s="665"/>
      <c r="AI105" s="665"/>
      <c r="AJ105" s="665"/>
      <c r="AK105" s="665"/>
      <c r="AL105" s="665"/>
      <c r="AM105" s="665"/>
      <c r="AN105" s="665"/>
      <c r="AO105" s="665"/>
      <c r="AP105" s="665"/>
      <c r="AQ105" s="665"/>
      <c r="AR105" s="665"/>
      <c r="AS105" s="665"/>
      <c r="AT105" s="665"/>
      <c r="AU105" s="665"/>
      <c r="AV105" s="665"/>
      <c r="AW105" s="665"/>
      <c r="AX105" s="665"/>
      <c r="AY105" s="665"/>
      <c r="AZ105" s="665"/>
      <c r="BA105" s="665"/>
      <c r="BB105" s="665"/>
      <c r="BC105" s="665"/>
      <c r="BD105" s="665"/>
      <c r="BE105" s="665"/>
      <c r="BF105" s="665"/>
      <c r="BG105" s="665">
        <v>2175</v>
      </c>
      <c r="BH105" s="665"/>
      <c r="BI105" s="665"/>
      <c r="BJ105" s="665"/>
      <c r="BK105" s="665"/>
      <c r="BL105" s="665"/>
      <c r="BM105" s="665"/>
      <c r="BN105" s="665"/>
      <c r="BO105" s="665"/>
      <c r="BP105" s="665"/>
      <c r="BQ105" s="665"/>
      <c r="BR105" s="665"/>
      <c r="BS105" s="665"/>
      <c r="BT105" s="665"/>
      <c r="BU105" s="665"/>
      <c r="BV105" s="665"/>
      <c r="BW105" s="665"/>
      <c r="BX105" s="665"/>
      <c r="BY105" s="665"/>
      <c r="BZ105" s="665"/>
      <c r="CA105" s="665"/>
      <c r="CB105" s="665"/>
      <c r="CC105" s="665"/>
      <c r="CD105" s="665"/>
      <c r="CE105" s="665"/>
      <c r="CF105" s="665"/>
      <c r="CG105" s="665"/>
      <c r="CH105" s="665"/>
      <c r="CI105" s="665"/>
      <c r="CJ105" s="665"/>
      <c r="CK105" s="665"/>
      <c r="CL105" s="665"/>
      <c r="CM105" s="665"/>
      <c r="CN105" s="665"/>
      <c r="CO105" s="665"/>
      <c r="CP105" s="665"/>
      <c r="CQ105" s="665"/>
      <c r="CR105" s="673">
        <f>+M105+AE105+BG105</f>
        <v>6975</v>
      </c>
      <c r="CS105" s="678"/>
      <c r="CT105" s="678"/>
      <c r="CU105" s="678"/>
      <c r="CV105" s="678">
        <v>1550</v>
      </c>
      <c r="CW105" s="673">
        <f t="shared" si="35"/>
        <v>1550</v>
      </c>
      <c r="CX105" s="678"/>
      <c r="CY105" s="678"/>
      <c r="CZ105" s="678"/>
      <c r="DA105" s="678">
        <v>3875</v>
      </c>
      <c r="DB105" s="673">
        <f t="shared" si="36"/>
        <v>3875</v>
      </c>
      <c r="DC105" s="678"/>
      <c r="DD105" s="678"/>
      <c r="DE105" s="678">
        <v>1550</v>
      </c>
      <c r="DF105" s="678"/>
      <c r="DG105" s="673">
        <f t="shared" si="37"/>
        <v>1550</v>
      </c>
      <c r="DH105" s="682">
        <f t="shared" si="38"/>
        <v>6975</v>
      </c>
      <c r="DI105" s="683" t="str">
        <f t="shared" si="39"/>
        <v>SI</v>
      </c>
      <c r="DJ105" s="682">
        <f t="shared" si="40"/>
        <v>0</v>
      </c>
    </row>
    <row r="106" s="634" customFormat="1" ht="102" spans="1:114">
      <c r="A106" s="646" t="s">
        <v>1706</v>
      </c>
      <c r="B106" s="646" t="s">
        <v>1707</v>
      </c>
      <c r="C106" s="646" t="s">
        <v>1707</v>
      </c>
      <c r="D106" s="647" t="s">
        <v>1728</v>
      </c>
      <c r="E106" s="646" t="s">
        <v>1820</v>
      </c>
      <c r="F106" s="646">
        <v>8</v>
      </c>
      <c r="G106" s="646" t="s">
        <v>1745</v>
      </c>
      <c r="H106" s="652">
        <v>267</v>
      </c>
      <c r="I106" s="654">
        <v>144233</v>
      </c>
      <c r="J106" s="652">
        <v>11</v>
      </c>
      <c r="K106" s="665">
        <v>600</v>
      </c>
      <c r="L106" s="666" t="s">
        <v>1730</v>
      </c>
      <c r="M106" s="667">
        <v>0</v>
      </c>
      <c r="N106" s="665"/>
      <c r="O106" s="665"/>
      <c r="P106" s="665"/>
      <c r="Q106" s="665"/>
      <c r="R106" s="665"/>
      <c r="S106" s="665"/>
      <c r="T106" s="665"/>
      <c r="U106" s="665"/>
      <c r="V106" s="665"/>
      <c r="W106" s="665"/>
      <c r="X106" s="665"/>
      <c r="Y106" s="665"/>
      <c r="Z106" s="665"/>
      <c r="AA106" s="665"/>
      <c r="AB106" s="665"/>
      <c r="AC106" s="665"/>
      <c r="AD106" s="665"/>
      <c r="AE106" s="665">
        <v>4500</v>
      </c>
      <c r="AF106" s="665"/>
      <c r="AG106" s="665"/>
      <c r="AH106" s="665"/>
      <c r="AI106" s="665"/>
      <c r="AJ106" s="665"/>
      <c r="AK106" s="665"/>
      <c r="AL106" s="665"/>
      <c r="AM106" s="665"/>
      <c r="AN106" s="665"/>
      <c r="AO106" s="665"/>
      <c r="AP106" s="665"/>
      <c r="AQ106" s="665"/>
      <c r="AR106" s="665"/>
      <c r="AS106" s="665"/>
      <c r="AT106" s="665"/>
      <c r="AU106" s="665"/>
      <c r="AV106" s="665"/>
      <c r="AW106" s="665"/>
      <c r="AX106" s="665"/>
      <c r="AY106" s="665"/>
      <c r="AZ106" s="665"/>
      <c r="BA106" s="665"/>
      <c r="BB106" s="665"/>
      <c r="BC106" s="665"/>
      <c r="BD106" s="665"/>
      <c r="BE106" s="665"/>
      <c r="BF106" s="665"/>
      <c r="BG106" s="665">
        <v>2175</v>
      </c>
      <c r="BH106" s="665"/>
      <c r="BI106" s="665"/>
      <c r="BJ106" s="665"/>
      <c r="BK106" s="665"/>
      <c r="BL106" s="665"/>
      <c r="BM106" s="665"/>
      <c r="BN106" s="665"/>
      <c r="BO106" s="665"/>
      <c r="BP106" s="665"/>
      <c r="BQ106" s="665"/>
      <c r="BR106" s="665"/>
      <c r="BS106" s="665"/>
      <c r="BT106" s="665"/>
      <c r="BU106" s="665"/>
      <c r="BV106" s="665"/>
      <c r="BW106" s="665"/>
      <c r="BX106" s="665"/>
      <c r="BY106" s="665"/>
      <c r="BZ106" s="665"/>
      <c r="CA106" s="665"/>
      <c r="CB106" s="665"/>
      <c r="CC106" s="665"/>
      <c r="CD106" s="665"/>
      <c r="CE106" s="665"/>
      <c r="CF106" s="665"/>
      <c r="CG106" s="665"/>
      <c r="CH106" s="665"/>
      <c r="CI106" s="665"/>
      <c r="CJ106" s="665"/>
      <c r="CK106" s="665"/>
      <c r="CL106" s="665"/>
      <c r="CM106" s="665"/>
      <c r="CN106" s="665"/>
      <c r="CO106" s="665"/>
      <c r="CP106" s="665"/>
      <c r="CQ106" s="665"/>
      <c r="CR106" s="673">
        <f>4800+BG106</f>
        <v>6975</v>
      </c>
      <c r="CS106" s="678"/>
      <c r="CT106" s="678"/>
      <c r="CU106" s="678"/>
      <c r="CV106" s="678">
        <v>1550</v>
      </c>
      <c r="CW106" s="673">
        <f t="shared" si="35"/>
        <v>1550</v>
      </c>
      <c r="CX106" s="678"/>
      <c r="CY106" s="678"/>
      <c r="CZ106" s="678"/>
      <c r="DA106" s="678">
        <v>3875</v>
      </c>
      <c r="DB106" s="673">
        <f t="shared" si="36"/>
        <v>3875</v>
      </c>
      <c r="DC106" s="678"/>
      <c r="DD106" s="678"/>
      <c r="DE106" s="678">
        <v>1550</v>
      </c>
      <c r="DF106" s="678"/>
      <c r="DG106" s="673">
        <f t="shared" si="37"/>
        <v>1550</v>
      </c>
      <c r="DH106" s="682">
        <f t="shared" si="38"/>
        <v>6975</v>
      </c>
      <c r="DI106" s="683" t="str">
        <f t="shared" si="39"/>
        <v>SI</v>
      </c>
      <c r="DJ106" s="682">
        <f t="shared" si="40"/>
        <v>0</v>
      </c>
    </row>
    <row r="107" s="634" customFormat="1" ht="102" spans="1:114">
      <c r="A107" s="646" t="s">
        <v>1706</v>
      </c>
      <c r="B107" s="646" t="s">
        <v>1707</v>
      </c>
      <c r="C107" s="646" t="s">
        <v>1707</v>
      </c>
      <c r="D107" s="647" t="s">
        <v>1728</v>
      </c>
      <c r="E107" s="646" t="s">
        <v>1821</v>
      </c>
      <c r="F107" s="646">
        <v>8</v>
      </c>
      <c r="G107" s="646" t="s">
        <v>1745</v>
      </c>
      <c r="H107" s="652">
        <v>267</v>
      </c>
      <c r="I107" s="654">
        <v>157652</v>
      </c>
      <c r="J107" s="652">
        <v>11</v>
      </c>
      <c r="K107" s="665">
        <v>600</v>
      </c>
      <c r="L107" s="666" t="s">
        <v>1730</v>
      </c>
      <c r="M107" s="667">
        <v>0</v>
      </c>
      <c r="N107" s="665"/>
      <c r="O107" s="665"/>
      <c r="P107" s="665"/>
      <c r="Q107" s="665"/>
      <c r="R107" s="665"/>
      <c r="S107" s="665"/>
      <c r="T107" s="665"/>
      <c r="U107" s="665"/>
      <c r="V107" s="665"/>
      <c r="W107" s="665"/>
      <c r="X107" s="665"/>
      <c r="Y107" s="665"/>
      <c r="Z107" s="665"/>
      <c r="AA107" s="665"/>
      <c r="AB107" s="665"/>
      <c r="AC107" s="665"/>
      <c r="AD107" s="665"/>
      <c r="AE107" s="665"/>
      <c r="AF107" s="665"/>
      <c r="AG107" s="665"/>
      <c r="AH107" s="665"/>
      <c r="AI107" s="665"/>
      <c r="AJ107" s="665"/>
      <c r="AK107" s="665"/>
      <c r="AL107" s="665"/>
      <c r="AM107" s="665"/>
      <c r="AN107" s="665"/>
      <c r="AO107" s="665"/>
      <c r="AP107" s="665"/>
      <c r="AQ107" s="665"/>
      <c r="AR107" s="665"/>
      <c r="AS107" s="665"/>
      <c r="AT107" s="665"/>
      <c r="AU107" s="665"/>
      <c r="AV107" s="665"/>
      <c r="AW107" s="665"/>
      <c r="AX107" s="665"/>
      <c r="AY107" s="665"/>
      <c r="AZ107" s="665"/>
      <c r="BA107" s="665"/>
      <c r="BB107" s="665"/>
      <c r="BC107" s="665"/>
      <c r="BD107" s="665"/>
      <c r="BE107" s="665"/>
      <c r="BF107" s="665"/>
      <c r="BG107" s="665">
        <v>10200</v>
      </c>
      <c r="BH107" s="665"/>
      <c r="BI107" s="665"/>
      <c r="BJ107" s="665"/>
      <c r="BK107" s="665"/>
      <c r="BL107" s="665"/>
      <c r="BM107" s="665"/>
      <c r="BN107" s="665"/>
      <c r="BO107" s="665"/>
      <c r="BP107" s="665"/>
      <c r="BQ107" s="665"/>
      <c r="BR107" s="665"/>
      <c r="BS107" s="665"/>
      <c r="BT107" s="665"/>
      <c r="BU107" s="665"/>
      <c r="BV107" s="665"/>
      <c r="BW107" s="665"/>
      <c r="BX107" s="665"/>
      <c r="BY107" s="665"/>
      <c r="BZ107" s="665"/>
      <c r="CA107" s="665"/>
      <c r="CB107" s="665"/>
      <c r="CC107" s="665"/>
      <c r="CD107" s="665"/>
      <c r="CE107" s="665"/>
      <c r="CF107" s="665"/>
      <c r="CG107" s="665"/>
      <c r="CH107" s="665"/>
      <c r="CI107" s="665"/>
      <c r="CJ107" s="665"/>
      <c r="CK107" s="665"/>
      <c r="CL107" s="665"/>
      <c r="CM107" s="665"/>
      <c r="CN107" s="665"/>
      <c r="CO107" s="665"/>
      <c r="CP107" s="665"/>
      <c r="CQ107" s="665"/>
      <c r="CR107" s="673">
        <f>4800+BG107</f>
        <v>15000</v>
      </c>
      <c r="CS107" s="678"/>
      <c r="CT107" s="678"/>
      <c r="CU107" s="678"/>
      <c r="CV107" s="678">
        <v>6000</v>
      </c>
      <c r="CW107" s="673">
        <f t="shared" si="35"/>
        <v>6000</v>
      </c>
      <c r="CX107" s="678"/>
      <c r="CY107" s="678"/>
      <c r="CZ107" s="678"/>
      <c r="DA107" s="678">
        <v>3000</v>
      </c>
      <c r="DB107" s="673">
        <f t="shared" si="36"/>
        <v>3000</v>
      </c>
      <c r="DC107" s="678"/>
      <c r="DD107" s="678"/>
      <c r="DE107" s="678">
        <v>6000</v>
      </c>
      <c r="DF107" s="678"/>
      <c r="DG107" s="673">
        <f t="shared" si="37"/>
        <v>6000</v>
      </c>
      <c r="DH107" s="682">
        <f t="shared" si="38"/>
        <v>15000</v>
      </c>
      <c r="DI107" s="683" t="str">
        <f t="shared" si="39"/>
        <v>SI</v>
      </c>
      <c r="DJ107" s="682">
        <f t="shared" si="40"/>
        <v>0</v>
      </c>
    </row>
    <row r="108" s="634" customFormat="1" ht="76.5" spans="1:114">
      <c r="A108" s="646" t="s">
        <v>1706</v>
      </c>
      <c r="B108" s="646" t="s">
        <v>1707</v>
      </c>
      <c r="C108" s="646" t="s">
        <v>1707</v>
      </c>
      <c r="D108" s="647" t="s">
        <v>1728</v>
      </c>
      <c r="E108" s="646" t="s">
        <v>1822</v>
      </c>
      <c r="F108" s="646">
        <v>30</v>
      </c>
      <c r="G108" s="646" t="s">
        <v>1745</v>
      </c>
      <c r="H108" s="652">
        <v>267</v>
      </c>
      <c r="I108" s="654">
        <v>107037</v>
      </c>
      <c r="J108" s="652">
        <v>11</v>
      </c>
      <c r="K108" s="665">
        <v>100</v>
      </c>
      <c r="L108" s="666" t="s">
        <v>1730</v>
      </c>
      <c r="M108" s="667">
        <v>2900</v>
      </c>
      <c r="N108" s="665"/>
      <c r="O108" s="665"/>
      <c r="P108" s="665"/>
      <c r="Q108" s="665"/>
      <c r="R108" s="665"/>
      <c r="S108" s="665"/>
      <c r="T108" s="665"/>
      <c r="U108" s="665"/>
      <c r="V108" s="665"/>
      <c r="W108" s="665"/>
      <c r="X108" s="665"/>
      <c r="Y108" s="665"/>
      <c r="Z108" s="665"/>
      <c r="AA108" s="665"/>
      <c r="AB108" s="665"/>
      <c r="AC108" s="665"/>
      <c r="AD108" s="665"/>
      <c r="AE108" s="665"/>
      <c r="AF108" s="665"/>
      <c r="AG108" s="665"/>
      <c r="AH108" s="665"/>
      <c r="AI108" s="665"/>
      <c r="AJ108" s="665"/>
      <c r="AK108" s="665"/>
      <c r="AL108" s="665"/>
      <c r="AM108" s="665"/>
      <c r="AN108" s="665"/>
      <c r="AO108" s="665"/>
      <c r="AP108" s="665"/>
      <c r="AQ108" s="665"/>
      <c r="AR108" s="665"/>
      <c r="AS108" s="665"/>
      <c r="AT108" s="665"/>
      <c r="AU108" s="665"/>
      <c r="AV108" s="665"/>
      <c r="AW108" s="665"/>
      <c r="AX108" s="665"/>
      <c r="AY108" s="665"/>
      <c r="AZ108" s="665"/>
      <c r="BA108" s="665"/>
      <c r="BB108" s="665"/>
      <c r="BC108" s="665"/>
      <c r="BD108" s="665"/>
      <c r="BE108" s="665"/>
      <c r="BF108" s="665"/>
      <c r="BG108" s="685"/>
      <c r="BH108" s="665"/>
      <c r="BI108" s="665"/>
      <c r="BJ108" s="665"/>
      <c r="BK108" s="665"/>
      <c r="BL108" s="665"/>
      <c r="BM108" s="665"/>
      <c r="BN108" s="665"/>
      <c r="BO108" s="665"/>
      <c r="BP108" s="665"/>
      <c r="BQ108" s="665"/>
      <c r="BR108" s="665"/>
      <c r="BS108" s="665"/>
      <c r="BT108" s="665"/>
      <c r="BU108" s="665"/>
      <c r="BV108" s="665"/>
      <c r="BW108" s="665"/>
      <c r="BX108" s="665"/>
      <c r="BY108" s="665"/>
      <c r="BZ108" s="665"/>
      <c r="CA108" s="665"/>
      <c r="CB108" s="665"/>
      <c r="CC108" s="665"/>
      <c r="CD108" s="665"/>
      <c r="CE108" s="665"/>
      <c r="CF108" s="665"/>
      <c r="CG108" s="665"/>
      <c r="CH108" s="665"/>
      <c r="CI108" s="665"/>
      <c r="CJ108" s="665"/>
      <c r="CK108" s="665"/>
      <c r="CL108" s="665"/>
      <c r="CM108" s="665"/>
      <c r="CN108" s="665"/>
      <c r="CO108" s="665"/>
      <c r="CP108" s="665"/>
      <c r="CQ108" s="665"/>
      <c r="CR108" s="673">
        <v>3000</v>
      </c>
      <c r="CS108" s="678"/>
      <c r="CT108" s="678"/>
      <c r="CU108" s="678"/>
      <c r="CV108" s="678">
        <v>1000</v>
      </c>
      <c r="CW108" s="673">
        <f t="shared" si="35"/>
        <v>1000</v>
      </c>
      <c r="CX108" s="678"/>
      <c r="CY108" s="678"/>
      <c r="CZ108" s="678"/>
      <c r="DA108" s="678">
        <v>1000</v>
      </c>
      <c r="DB108" s="673">
        <f t="shared" si="36"/>
        <v>1000</v>
      </c>
      <c r="DC108" s="678"/>
      <c r="DD108" s="678"/>
      <c r="DE108" s="678">
        <v>1000</v>
      </c>
      <c r="DF108" s="678"/>
      <c r="DG108" s="673">
        <f t="shared" si="37"/>
        <v>1000</v>
      </c>
      <c r="DH108" s="682">
        <f t="shared" si="38"/>
        <v>3000</v>
      </c>
      <c r="DI108" s="683" t="str">
        <f t="shared" si="39"/>
        <v>SI</v>
      </c>
      <c r="DJ108" s="682">
        <f t="shared" si="40"/>
        <v>0</v>
      </c>
    </row>
    <row r="109" s="634" customFormat="1" ht="76.5" spans="1:114">
      <c r="A109" s="646" t="s">
        <v>1706</v>
      </c>
      <c r="B109" s="646" t="s">
        <v>1707</v>
      </c>
      <c r="C109" s="646" t="s">
        <v>1707</v>
      </c>
      <c r="D109" s="647" t="s">
        <v>1728</v>
      </c>
      <c r="E109" s="646" t="s">
        <v>1823</v>
      </c>
      <c r="F109" s="646">
        <v>30</v>
      </c>
      <c r="G109" s="646" t="s">
        <v>1745</v>
      </c>
      <c r="H109" s="652">
        <v>267</v>
      </c>
      <c r="I109" s="654">
        <v>107036</v>
      </c>
      <c r="J109" s="652">
        <v>11</v>
      </c>
      <c r="K109" s="665">
        <v>100</v>
      </c>
      <c r="L109" s="666" t="s">
        <v>1730</v>
      </c>
      <c r="M109" s="667">
        <v>3100</v>
      </c>
      <c r="N109" s="665"/>
      <c r="O109" s="665"/>
      <c r="P109" s="665"/>
      <c r="Q109" s="665"/>
      <c r="R109" s="665"/>
      <c r="S109" s="665"/>
      <c r="T109" s="665"/>
      <c r="U109" s="665"/>
      <c r="V109" s="665"/>
      <c r="W109" s="665"/>
      <c r="X109" s="665"/>
      <c r="Y109" s="665"/>
      <c r="Z109" s="665"/>
      <c r="AA109" s="665"/>
      <c r="AB109" s="665"/>
      <c r="AC109" s="665"/>
      <c r="AD109" s="665"/>
      <c r="AE109" s="665"/>
      <c r="AF109" s="665"/>
      <c r="AG109" s="665"/>
      <c r="AH109" s="665"/>
      <c r="AI109" s="665"/>
      <c r="AJ109" s="665"/>
      <c r="AK109" s="665"/>
      <c r="AL109" s="665"/>
      <c r="AM109" s="665"/>
      <c r="AN109" s="665"/>
      <c r="AO109" s="665"/>
      <c r="AP109" s="665"/>
      <c r="AQ109" s="665"/>
      <c r="AR109" s="665"/>
      <c r="AS109" s="665"/>
      <c r="AT109" s="665"/>
      <c r="AU109" s="665"/>
      <c r="AV109" s="665"/>
      <c r="AW109" s="665"/>
      <c r="AX109" s="665"/>
      <c r="AY109" s="665"/>
      <c r="AZ109" s="665"/>
      <c r="BA109" s="665"/>
      <c r="BB109" s="665"/>
      <c r="BC109" s="665"/>
      <c r="BD109" s="665"/>
      <c r="BE109" s="665"/>
      <c r="BF109" s="665"/>
      <c r="BG109" s="685"/>
      <c r="BH109" s="665"/>
      <c r="BI109" s="665"/>
      <c r="BJ109" s="665"/>
      <c r="BK109" s="665"/>
      <c r="BL109" s="665"/>
      <c r="BM109" s="665"/>
      <c r="BN109" s="665"/>
      <c r="BO109" s="665"/>
      <c r="BP109" s="665"/>
      <c r="BQ109" s="665"/>
      <c r="BR109" s="665"/>
      <c r="BS109" s="665"/>
      <c r="BT109" s="665"/>
      <c r="BU109" s="665"/>
      <c r="BV109" s="665"/>
      <c r="BW109" s="665"/>
      <c r="BX109" s="665"/>
      <c r="BY109" s="665"/>
      <c r="BZ109" s="665"/>
      <c r="CA109" s="665"/>
      <c r="CB109" s="665"/>
      <c r="CC109" s="665"/>
      <c r="CD109" s="665"/>
      <c r="CE109" s="665"/>
      <c r="CF109" s="665"/>
      <c r="CG109" s="665"/>
      <c r="CH109" s="665"/>
      <c r="CI109" s="665"/>
      <c r="CJ109" s="665"/>
      <c r="CK109" s="665"/>
      <c r="CL109" s="665"/>
      <c r="CM109" s="665"/>
      <c r="CN109" s="665"/>
      <c r="CO109" s="665"/>
      <c r="CP109" s="665"/>
      <c r="CQ109" s="665"/>
      <c r="CR109" s="673">
        <v>3000</v>
      </c>
      <c r="CS109" s="678"/>
      <c r="CT109" s="678"/>
      <c r="CU109" s="678"/>
      <c r="CV109" s="678">
        <v>1000</v>
      </c>
      <c r="CW109" s="673">
        <f t="shared" si="35"/>
        <v>1000</v>
      </c>
      <c r="CX109" s="678"/>
      <c r="CY109" s="678"/>
      <c r="CZ109" s="678"/>
      <c r="DA109" s="678">
        <v>1000</v>
      </c>
      <c r="DB109" s="673">
        <f t="shared" si="36"/>
        <v>1000</v>
      </c>
      <c r="DC109" s="678"/>
      <c r="DD109" s="678"/>
      <c r="DE109" s="678">
        <v>1000</v>
      </c>
      <c r="DF109" s="678"/>
      <c r="DG109" s="673">
        <f t="shared" si="37"/>
        <v>1000</v>
      </c>
      <c r="DH109" s="682">
        <f t="shared" si="38"/>
        <v>3000</v>
      </c>
      <c r="DI109" s="683" t="str">
        <f t="shared" si="39"/>
        <v>SI</v>
      </c>
      <c r="DJ109" s="682">
        <f t="shared" si="40"/>
        <v>0</v>
      </c>
    </row>
    <row r="110" s="634" customFormat="1" ht="76.5" spans="1:114">
      <c r="A110" s="646" t="s">
        <v>1706</v>
      </c>
      <c r="B110" s="646" t="s">
        <v>1707</v>
      </c>
      <c r="C110" s="646" t="s">
        <v>1707</v>
      </c>
      <c r="D110" s="647" t="s">
        <v>1728</v>
      </c>
      <c r="E110" s="646" t="s">
        <v>1824</v>
      </c>
      <c r="F110" s="646">
        <v>30</v>
      </c>
      <c r="G110" s="646" t="s">
        <v>1745</v>
      </c>
      <c r="H110" s="652">
        <v>267</v>
      </c>
      <c r="I110" s="654">
        <v>107035</v>
      </c>
      <c r="J110" s="652">
        <v>11</v>
      </c>
      <c r="K110" s="665">
        <v>100</v>
      </c>
      <c r="L110" s="666" t="s">
        <v>1730</v>
      </c>
      <c r="M110" s="667">
        <v>3200</v>
      </c>
      <c r="N110" s="665"/>
      <c r="O110" s="665"/>
      <c r="P110" s="665"/>
      <c r="Q110" s="665"/>
      <c r="R110" s="665"/>
      <c r="S110" s="665"/>
      <c r="T110" s="665"/>
      <c r="U110" s="665"/>
      <c r="V110" s="665"/>
      <c r="W110" s="665"/>
      <c r="X110" s="665"/>
      <c r="Y110" s="665"/>
      <c r="Z110" s="665"/>
      <c r="AA110" s="665"/>
      <c r="AB110" s="665"/>
      <c r="AC110" s="665"/>
      <c r="AD110" s="665"/>
      <c r="AE110" s="665"/>
      <c r="AF110" s="665"/>
      <c r="AG110" s="665"/>
      <c r="AH110" s="665"/>
      <c r="AI110" s="665"/>
      <c r="AJ110" s="665"/>
      <c r="AK110" s="665"/>
      <c r="AL110" s="665"/>
      <c r="AM110" s="665"/>
      <c r="AN110" s="665"/>
      <c r="AO110" s="665"/>
      <c r="AP110" s="665"/>
      <c r="AQ110" s="665"/>
      <c r="AR110" s="665"/>
      <c r="AS110" s="665"/>
      <c r="AT110" s="665"/>
      <c r="AU110" s="665"/>
      <c r="AV110" s="665"/>
      <c r="AW110" s="665"/>
      <c r="AX110" s="665"/>
      <c r="AY110" s="665"/>
      <c r="AZ110" s="665"/>
      <c r="BA110" s="665"/>
      <c r="BB110" s="665"/>
      <c r="BC110" s="665"/>
      <c r="BD110" s="665"/>
      <c r="BE110" s="665"/>
      <c r="BF110" s="665"/>
      <c r="BG110" s="685"/>
      <c r="BH110" s="665"/>
      <c r="BI110" s="665"/>
      <c r="BJ110" s="665"/>
      <c r="BK110" s="665"/>
      <c r="BL110" s="665"/>
      <c r="BM110" s="665"/>
      <c r="BN110" s="665"/>
      <c r="BO110" s="665"/>
      <c r="BP110" s="665"/>
      <c r="BQ110" s="665"/>
      <c r="BR110" s="665"/>
      <c r="BS110" s="665"/>
      <c r="BT110" s="665"/>
      <c r="BU110" s="665"/>
      <c r="BV110" s="665"/>
      <c r="BW110" s="665"/>
      <c r="BX110" s="665"/>
      <c r="BY110" s="665"/>
      <c r="BZ110" s="665"/>
      <c r="CA110" s="665"/>
      <c r="CB110" s="665"/>
      <c r="CC110" s="665"/>
      <c r="CD110" s="665"/>
      <c r="CE110" s="665"/>
      <c r="CF110" s="665"/>
      <c r="CG110" s="665"/>
      <c r="CH110" s="665"/>
      <c r="CI110" s="665"/>
      <c r="CJ110" s="665"/>
      <c r="CK110" s="665"/>
      <c r="CL110" s="665"/>
      <c r="CM110" s="665"/>
      <c r="CN110" s="665"/>
      <c r="CO110" s="665"/>
      <c r="CP110" s="665"/>
      <c r="CQ110" s="665"/>
      <c r="CR110" s="673">
        <v>3000</v>
      </c>
      <c r="CS110" s="678"/>
      <c r="CT110" s="678"/>
      <c r="CU110" s="678"/>
      <c r="CV110" s="678">
        <v>1000</v>
      </c>
      <c r="CW110" s="673">
        <f t="shared" si="35"/>
        <v>1000</v>
      </c>
      <c r="CX110" s="678"/>
      <c r="CY110" s="678"/>
      <c r="CZ110" s="678"/>
      <c r="DA110" s="678">
        <v>1000</v>
      </c>
      <c r="DB110" s="673">
        <f t="shared" si="36"/>
        <v>1000</v>
      </c>
      <c r="DC110" s="678"/>
      <c r="DD110" s="678"/>
      <c r="DE110" s="678">
        <v>1000</v>
      </c>
      <c r="DF110" s="678"/>
      <c r="DG110" s="673">
        <f t="shared" si="37"/>
        <v>1000</v>
      </c>
      <c r="DH110" s="682">
        <f t="shared" si="38"/>
        <v>3000</v>
      </c>
      <c r="DI110" s="683" t="str">
        <f t="shared" si="39"/>
        <v>SI</v>
      </c>
      <c r="DJ110" s="682">
        <f t="shared" si="40"/>
        <v>0</v>
      </c>
    </row>
    <row r="111" s="634" customFormat="1" ht="76.5" spans="1:114">
      <c r="A111" s="646" t="s">
        <v>1706</v>
      </c>
      <c r="B111" s="646" t="s">
        <v>1707</v>
      </c>
      <c r="C111" s="646" t="s">
        <v>1707</v>
      </c>
      <c r="D111" s="647" t="s">
        <v>1728</v>
      </c>
      <c r="E111" s="646" t="s">
        <v>1824</v>
      </c>
      <c r="F111" s="646">
        <v>30</v>
      </c>
      <c r="G111" s="646" t="s">
        <v>1745</v>
      </c>
      <c r="H111" s="652">
        <v>267</v>
      </c>
      <c r="I111" s="654">
        <v>107034</v>
      </c>
      <c r="J111" s="652">
        <v>11</v>
      </c>
      <c r="K111" s="665">
        <v>100</v>
      </c>
      <c r="L111" s="666" t="s">
        <v>1730</v>
      </c>
      <c r="M111" s="667">
        <v>0</v>
      </c>
      <c r="N111" s="665"/>
      <c r="O111" s="665"/>
      <c r="P111" s="665"/>
      <c r="Q111" s="665"/>
      <c r="R111" s="665"/>
      <c r="S111" s="665"/>
      <c r="T111" s="665"/>
      <c r="U111" s="665"/>
      <c r="V111" s="665"/>
      <c r="W111" s="665"/>
      <c r="X111" s="665"/>
      <c r="Y111" s="665"/>
      <c r="Z111" s="665"/>
      <c r="AA111" s="665"/>
      <c r="AB111" s="665"/>
      <c r="AC111" s="665"/>
      <c r="AD111" s="665"/>
      <c r="AE111" s="665">
        <v>3000</v>
      </c>
      <c r="AF111" s="665"/>
      <c r="AG111" s="665"/>
      <c r="AH111" s="665"/>
      <c r="AI111" s="665"/>
      <c r="AJ111" s="665"/>
      <c r="AK111" s="665"/>
      <c r="AL111" s="665"/>
      <c r="AM111" s="665"/>
      <c r="AN111" s="665"/>
      <c r="AO111" s="665"/>
      <c r="AP111" s="665"/>
      <c r="AQ111" s="665"/>
      <c r="AR111" s="665"/>
      <c r="AS111" s="665"/>
      <c r="AT111" s="665"/>
      <c r="AU111" s="665"/>
      <c r="AV111" s="665"/>
      <c r="AW111" s="665"/>
      <c r="AX111" s="665"/>
      <c r="AY111" s="665"/>
      <c r="AZ111" s="665"/>
      <c r="BA111" s="665"/>
      <c r="BB111" s="665"/>
      <c r="BC111" s="665"/>
      <c r="BD111" s="665"/>
      <c r="BE111" s="665"/>
      <c r="BF111" s="665">
        <v>-500</v>
      </c>
      <c r="BG111" s="665"/>
      <c r="BH111" s="665"/>
      <c r="BI111" s="665"/>
      <c r="BJ111" s="665"/>
      <c r="BK111" s="665"/>
      <c r="BL111" s="665"/>
      <c r="BM111" s="665"/>
      <c r="BN111" s="665"/>
      <c r="BO111" s="665"/>
      <c r="BP111" s="665"/>
      <c r="BQ111" s="665"/>
      <c r="BR111" s="665"/>
      <c r="BS111" s="665"/>
      <c r="BT111" s="665"/>
      <c r="BU111" s="665"/>
      <c r="BV111" s="665"/>
      <c r="BW111" s="665"/>
      <c r="BX111" s="665"/>
      <c r="BY111" s="665"/>
      <c r="BZ111" s="665"/>
      <c r="CA111" s="665"/>
      <c r="CB111" s="665"/>
      <c r="CC111" s="665"/>
      <c r="CD111" s="665"/>
      <c r="CE111" s="665"/>
      <c r="CF111" s="665"/>
      <c r="CG111" s="665"/>
      <c r="CH111" s="665"/>
      <c r="CI111" s="665"/>
      <c r="CJ111" s="665"/>
      <c r="CK111" s="665"/>
      <c r="CL111" s="665"/>
      <c r="CM111" s="665"/>
      <c r="CN111" s="665"/>
      <c r="CO111" s="665"/>
      <c r="CP111" s="665"/>
      <c r="CQ111" s="665"/>
      <c r="CR111" s="673">
        <f>+M111+AE111+BF111</f>
        <v>2500</v>
      </c>
      <c r="CS111" s="678"/>
      <c r="CT111" s="678"/>
      <c r="CU111" s="678"/>
      <c r="CV111" s="678">
        <v>1274</v>
      </c>
      <c r="CW111" s="673">
        <f t="shared" si="35"/>
        <v>1274</v>
      </c>
      <c r="CX111" s="678"/>
      <c r="CY111" s="678"/>
      <c r="CZ111" s="678"/>
      <c r="DA111" s="678">
        <v>648</v>
      </c>
      <c r="DB111" s="673">
        <f t="shared" si="36"/>
        <v>648</v>
      </c>
      <c r="DC111" s="678"/>
      <c r="DD111" s="678"/>
      <c r="DE111" s="678">
        <v>578</v>
      </c>
      <c r="DF111" s="678"/>
      <c r="DG111" s="673">
        <f t="shared" si="37"/>
        <v>578</v>
      </c>
      <c r="DH111" s="682">
        <f t="shared" si="38"/>
        <v>2500</v>
      </c>
      <c r="DI111" s="683" t="str">
        <f t="shared" si="39"/>
        <v>SI</v>
      </c>
      <c r="DJ111" s="682">
        <f t="shared" si="40"/>
        <v>0</v>
      </c>
    </row>
    <row r="112" s="634" customFormat="1" ht="76.5" spans="1:114">
      <c r="A112" s="646" t="s">
        <v>1706</v>
      </c>
      <c r="B112" s="646" t="s">
        <v>1707</v>
      </c>
      <c r="C112" s="646" t="s">
        <v>1707</v>
      </c>
      <c r="D112" s="647" t="s">
        <v>1728</v>
      </c>
      <c r="E112" s="646" t="s">
        <v>1825</v>
      </c>
      <c r="F112" s="646">
        <v>4</v>
      </c>
      <c r="G112" s="646" t="s">
        <v>1745</v>
      </c>
      <c r="H112" s="652">
        <v>267</v>
      </c>
      <c r="I112" s="654">
        <v>107208</v>
      </c>
      <c r="J112" s="652">
        <v>11</v>
      </c>
      <c r="K112" s="665">
        <v>550</v>
      </c>
      <c r="L112" s="666" t="s">
        <v>1730</v>
      </c>
      <c r="M112" s="667">
        <v>0</v>
      </c>
      <c r="N112" s="665"/>
      <c r="O112" s="665"/>
      <c r="P112" s="665"/>
      <c r="Q112" s="665"/>
      <c r="R112" s="665"/>
      <c r="S112" s="665"/>
      <c r="T112" s="665"/>
      <c r="U112" s="665"/>
      <c r="V112" s="665"/>
      <c r="W112" s="665"/>
      <c r="X112" s="665"/>
      <c r="Y112" s="665"/>
      <c r="Z112" s="665"/>
      <c r="AA112" s="665"/>
      <c r="AB112" s="665"/>
      <c r="AC112" s="665"/>
      <c r="AD112" s="665"/>
      <c r="AE112" s="665">
        <v>2000</v>
      </c>
      <c r="AF112" s="665"/>
      <c r="AG112" s="665"/>
      <c r="AH112" s="665"/>
      <c r="AI112" s="665"/>
      <c r="AJ112" s="665"/>
      <c r="AK112" s="665"/>
      <c r="AL112" s="665"/>
      <c r="AM112" s="665"/>
      <c r="AN112" s="665"/>
      <c r="AO112" s="665"/>
      <c r="AP112" s="665"/>
      <c r="AQ112" s="665"/>
      <c r="AR112" s="665"/>
      <c r="AS112" s="665"/>
      <c r="AT112" s="665"/>
      <c r="AU112" s="665"/>
      <c r="AV112" s="665"/>
      <c r="AW112" s="665"/>
      <c r="AX112" s="665"/>
      <c r="AY112" s="665"/>
      <c r="AZ112" s="665"/>
      <c r="BA112" s="665"/>
      <c r="BB112" s="665"/>
      <c r="BC112" s="665"/>
      <c r="BD112" s="665"/>
      <c r="BE112" s="665"/>
      <c r="BF112" s="665"/>
      <c r="BG112" s="665">
        <v>656</v>
      </c>
      <c r="BH112" s="665"/>
      <c r="BI112" s="665"/>
      <c r="BJ112" s="665"/>
      <c r="BK112" s="665"/>
      <c r="BL112" s="665"/>
      <c r="BM112" s="665"/>
      <c r="BN112" s="665"/>
      <c r="BO112" s="665"/>
      <c r="BP112" s="665"/>
      <c r="BQ112" s="665"/>
      <c r="BR112" s="665"/>
      <c r="BS112" s="665"/>
      <c r="BT112" s="665"/>
      <c r="BU112" s="665"/>
      <c r="BV112" s="665"/>
      <c r="BW112" s="665"/>
      <c r="BX112" s="665"/>
      <c r="BY112" s="665"/>
      <c r="BZ112" s="665"/>
      <c r="CA112" s="665"/>
      <c r="CB112" s="665"/>
      <c r="CC112" s="665"/>
      <c r="CD112" s="665"/>
      <c r="CE112" s="665"/>
      <c r="CF112" s="665"/>
      <c r="CG112" s="665"/>
      <c r="CH112" s="665"/>
      <c r="CI112" s="665"/>
      <c r="CJ112" s="665"/>
      <c r="CK112" s="665"/>
      <c r="CL112" s="665"/>
      <c r="CM112" s="665"/>
      <c r="CN112" s="665"/>
      <c r="CO112" s="665"/>
      <c r="CP112" s="665"/>
      <c r="CQ112" s="665"/>
      <c r="CR112" s="673">
        <f>2200+BG112</f>
        <v>2856</v>
      </c>
      <c r="CS112" s="678"/>
      <c r="CT112" s="678"/>
      <c r="CU112" s="678"/>
      <c r="CV112" s="678">
        <v>900</v>
      </c>
      <c r="CW112" s="673">
        <f t="shared" si="35"/>
        <v>900</v>
      </c>
      <c r="CX112" s="678"/>
      <c r="CY112" s="678"/>
      <c r="CZ112" s="678"/>
      <c r="DA112" s="678">
        <v>1056</v>
      </c>
      <c r="DB112" s="673">
        <f t="shared" si="36"/>
        <v>1056</v>
      </c>
      <c r="DC112" s="678"/>
      <c r="DD112" s="678"/>
      <c r="DE112" s="678">
        <v>900</v>
      </c>
      <c r="DF112" s="678"/>
      <c r="DG112" s="673">
        <f t="shared" si="37"/>
        <v>900</v>
      </c>
      <c r="DH112" s="682">
        <f t="shared" si="38"/>
        <v>2856</v>
      </c>
      <c r="DI112" s="683" t="str">
        <f t="shared" si="39"/>
        <v>SI</v>
      </c>
      <c r="DJ112" s="682">
        <f t="shared" si="40"/>
        <v>0</v>
      </c>
    </row>
    <row r="113" s="634" customFormat="1" ht="76.5" spans="1:114">
      <c r="A113" s="646" t="s">
        <v>1706</v>
      </c>
      <c r="B113" s="646" t="s">
        <v>1707</v>
      </c>
      <c r="C113" s="646" t="s">
        <v>1707</v>
      </c>
      <c r="D113" s="647" t="s">
        <v>1728</v>
      </c>
      <c r="E113" s="646" t="s">
        <v>1826</v>
      </c>
      <c r="F113" s="646">
        <v>13</v>
      </c>
      <c r="G113" s="646" t="s">
        <v>1745</v>
      </c>
      <c r="H113" s="652">
        <v>267</v>
      </c>
      <c r="I113" s="654">
        <v>107091</v>
      </c>
      <c r="J113" s="652">
        <v>11</v>
      </c>
      <c r="K113" s="665">
        <f t="shared" ref="K113:K140" si="47">CR113/F113</f>
        <v>215.384615384615</v>
      </c>
      <c r="L113" s="666" t="s">
        <v>1730</v>
      </c>
      <c r="M113" s="667">
        <v>10400</v>
      </c>
      <c r="N113" s="665"/>
      <c r="O113" s="665"/>
      <c r="P113" s="665"/>
      <c r="Q113" s="665"/>
      <c r="R113" s="665"/>
      <c r="S113" s="665"/>
      <c r="T113" s="665"/>
      <c r="U113" s="665"/>
      <c r="V113" s="665"/>
      <c r="W113" s="665"/>
      <c r="X113" s="665"/>
      <c r="Y113" s="665"/>
      <c r="Z113" s="665"/>
      <c r="AA113" s="665"/>
      <c r="AB113" s="665"/>
      <c r="AC113" s="665"/>
      <c r="AD113" s="665">
        <v>0</v>
      </c>
      <c r="AE113" s="665"/>
      <c r="AF113" s="665"/>
      <c r="AG113" s="665"/>
      <c r="AH113" s="665"/>
      <c r="AI113" s="665"/>
      <c r="AJ113" s="665"/>
      <c r="AK113" s="665"/>
      <c r="AL113" s="665"/>
      <c r="AM113" s="665"/>
      <c r="AN113" s="665"/>
      <c r="AO113" s="665"/>
      <c r="AP113" s="665"/>
      <c r="AQ113" s="665"/>
      <c r="AR113" s="665"/>
      <c r="AS113" s="665"/>
      <c r="AT113" s="665"/>
      <c r="AU113" s="665"/>
      <c r="AV113" s="665"/>
      <c r="AW113" s="665"/>
      <c r="AX113" s="665"/>
      <c r="AY113" s="665"/>
      <c r="AZ113" s="665"/>
      <c r="BA113" s="665"/>
      <c r="BB113" s="665"/>
      <c r="BC113" s="665"/>
      <c r="BD113" s="665"/>
      <c r="BE113" s="665"/>
      <c r="BF113" s="665"/>
      <c r="BG113" s="665">
        <v>2800</v>
      </c>
      <c r="BH113" s="665"/>
      <c r="BI113" s="665"/>
      <c r="BJ113" s="665"/>
      <c r="BK113" s="665"/>
      <c r="BL113" s="665"/>
      <c r="BM113" s="665"/>
      <c r="BN113" s="665"/>
      <c r="BO113" s="665"/>
      <c r="BP113" s="665"/>
      <c r="BQ113" s="665"/>
      <c r="BR113" s="665"/>
      <c r="BS113" s="665"/>
      <c r="BT113" s="665"/>
      <c r="BU113" s="665"/>
      <c r="BV113" s="665"/>
      <c r="BW113" s="665"/>
      <c r="BX113" s="665"/>
      <c r="BY113" s="665"/>
      <c r="BZ113" s="665"/>
      <c r="CA113" s="665"/>
      <c r="CB113" s="665"/>
      <c r="CC113" s="665"/>
      <c r="CD113" s="665"/>
      <c r="CE113" s="665"/>
      <c r="CF113" s="665"/>
      <c r="CG113" s="665"/>
      <c r="CH113" s="665"/>
      <c r="CI113" s="665"/>
      <c r="CJ113" s="665"/>
      <c r="CK113" s="665"/>
      <c r="CL113" s="665"/>
      <c r="CM113" s="665"/>
      <c r="CN113" s="665"/>
      <c r="CO113" s="665"/>
      <c r="CP113" s="665"/>
      <c r="CQ113" s="665"/>
      <c r="CR113" s="673">
        <f>+AD113+BG113</f>
        <v>2800</v>
      </c>
      <c r="CS113" s="678"/>
      <c r="CT113" s="678"/>
      <c r="CU113" s="678"/>
      <c r="CV113" s="678">
        <v>822</v>
      </c>
      <c r="CW113" s="673">
        <f t="shared" si="35"/>
        <v>822</v>
      </c>
      <c r="CX113" s="678"/>
      <c r="CY113" s="678"/>
      <c r="CZ113" s="678"/>
      <c r="DA113" s="678"/>
      <c r="DB113" s="673">
        <f t="shared" si="36"/>
        <v>0</v>
      </c>
      <c r="DC113" s="678"/>
      <c r="DD113" s="678">
        <v>0</v>
      </c>
      <c r="DE113" s="678">
        <v>1978</v>
      </c>
      <c r="DF113" s="678"/>
      <c r="DG113" s="673">
        <f t="shared" si="37"/>
        <v>1978</v>
      </c>
      <c r="DH113" s="682">
        <f t="shared" si="38"/>
        <v>2800</v>
      </c>
      <c r="DI113" s="683" t="str">
        <f t="shared" si="39"/>
        <v>SI</v>
      </c>
      <c r="DJ113" s="682">
        <f t="shared" si="40"/>
        <v>0</v>
      </c>
    </row>
    <row r="114" s="634" customFormat="1" ht="76.5" spans="1:114">
      <c r="A114" s="646" t="s">
        <v>1706</v>
      </c>
      <c r="B114" s="646" t="s">
        <v>1707</v>
      </c>
      <c r="C114" s="646" t="s">
        <v>1707</v>
      </c>
      <c r="D114" s="647" t="s">
        <v>1728</v>
      </c>
      <c r="E114" s="646" t="s">
        <v>1827</v>
      </c>
      <c r="F114" s="646">
        <v>5</v>
      </c>
      <c r="G114" s="646" t="s">
        <v>1745</v>
      </c>
      <c r="H114" s="652">
        <v>267</v>
      </c>
      <c r="I114" s="654">
        <v>107843</v>
      </c>
      <c r="J114" s="652">
        <v>11</v>
      </c>
      <c r="K114" s="665">
        <f t="shared" si="47"/>
        <v>29.6</v>
      </c>
      <c r="L114" s="666" t="s">
        <v>1730</v>
      </c>
      <c r="M114" s="667">
        <v>2500</v>
      </c>
      <c r="N114" s="665"/>
      <c r="O114" s="665"/>
      <c r="P114" s="665"/>
      <c r="Q114" s="665"/>
      <c r="R114" s="665"/>
      <c r="S114" s="665"/>
      <c r="T114" s="665"/>
      <c r="U114" s="665"/>
      <c r="V114" s="665"/>
      <c r="W114" s="665"/>
      <c r="X114" s="665"/>
      <c r="Y114" s="665"/>
      <c r="Z114" s="665"/>
      <c r="AA114" s="665"/>
      <c r="AB114" s="665"/>
      <c r="AC114" s="665"/>
      <c r="AD114" s="665">
        <v>0</v>
      </c>
      <c r="AE114" s="665"/>
      <c r="AF114" s="665"/>
      <c r="AG114" s="665"/>
      <c r="AH114" s="665"/>
      <c r="AI114" s="665"/>
      <c r="AJ114" s="665"/>
      <c r="AK114" s="665"/>
      <c r="AL114" s="665"/>
      <c r="AM114" s="665"/>
      <c r="AN114" s="665"/>
      <c r="AO114" s="665"/>
      <c r="AP114" s="665"/>
      <c r="AQ114" s="665"/>
      <c r="AR114" s="665"/>
      <c r="AS114" s="665"/>
      <c r="AT114" s="665"/>
      <c r="AU114" s="665"/>
      <c r="AV114" s="665"/>
      <c r="AW114" s="665"/>
      <c r="AX114" s="665"/>
      <c r="AY114" s="665"/>
      <c r="AZ114" s="665"/>
      <c r="BA114" s="665"/>
      <c r="BB114" s="665"/>
      <c r="BC114" s="665"/>
      <c r="BD114" s="665"/>
      <c r="BE114" s="665"/>
      <c r="BF114" s="665"/>
      <c r="BG114" s="665">
        <v>148</v>
      </c>
      <c r="BH114" s="665"/>
      <c r="BI114" s="665"/>
      <c r="BJ114" s="665"/>
      <c r="BK114" s="665"/>
      <c r="BL114" s="665"/>
      <c r="BM114" s="665"/>
      <c r="BN114" s="665"/>
      <c r="BO114" s="665"/>
      <c r="BP114" s="665"/>
      <c r="BQ114" s="665"/>
      <c r="BR114" s="665"/>
      <c r="BS114" s="665"/>
      <c r="BT114" s="665"/>
      <c r="BU114" s="665"/>
      <c r="BV114" s="665"/>
      <c r="BW114" s="665"/>
      <c r="BX114" s="665"/>
      <c r="BY114" s="665"/>
      <c r="BZ114" s="665"/>
      <c r="CA114" s="665"/>
      <c r="CB114" s="665"/>
      <c r="CC114" s="665"/>
      <c r="CD114" s="665"/>
      <c r="CE114" s="665"/>
      <c r="CF114" s="665"/>
      <c r="CG114" s="665"/>
      <c r="CH114" s="665"/>
      <c r="CI114" s="665"/>
      <c r="CJ114" s="665"/>
      <c r="CK114" s="665"/>
      <c r="CL114" s="665"/>
      <c r="CM114" s="665"/>
      <c r="CN114" s="665"/>
      <c r="CO114" s="665"/>
      <c r="CP114" s="665"/>
      <c r="CQ114" s="665"/>
      <c r="CR114" s="673">
        <f>+AD114+BG114</f>
        <v>148</v>
      </c>
      <c r="CS114" s="678"/>
      <c r="CT114" s="678"/>
      <c r="CU114" s="678"/>
      <c r="CV114" s="678">
        <v>0</v>
      </c>
      <c r="CW114" s="673">
        <f t="shared" si="35"/>
        <v>0</v>
      </c>
      <c r="CX114" s="678"/>
      <c r="CY114" s="678"/>
      <c r="CZ114" s="678"/>
      <c r="DA114" s="678"/>
      <c r="DB114" s="673">
        <f t="shared" si="36"/>
        <v>0</v>
      </c>
      <c r="DC114" s="678"/>
      <c r="DD114" s="678">
        <v>0</v>
      </c>
      <c r="DE114" s="678">
        <v>148</v>
      </c>
      <c r="DF114" s="678"/>
      <c r="DG114" s="673">
        <f t="shared" si="37"/>
        <v>148</v>
      </c>
      <c r="DH114" s="682">
        <f t="shared" si="38"/>
        <v>148</v>
      </c>
      <c r="DI114" s="683" t="str">
        <f t="shared" si="39"/>
        <v>SI</v>
      </c>
      <c r="DJ114" s="682">
        <f t="shared" si="40"/>
        <v>0</v>
      </c>
    </row>
    <row r="115" s="634" customFormat="1" ht="76.5" spans="1:114">
      <c r="A115" s="646" t="s">
        <v>1706</v>
      </c>
      <c r="B115" s="646" t="s">
        <v>1707</v>
      </c>
      <c r="C115" s="646" t="s">
        <v>1707</v>
      </c>
      <c r="D115" s="647" t="s">
        <v>1728</v>
      </c>
      <c r="E115" s="646" t="s">
        <v>1828</v>
      </c>
      <c r="F115" s="646">
        <v>20</v>
      </c>
      <c r="G115" s="646" t="s">
        <v>1745</v>
      </c>
      <c r="H115" s="652">
        <v>267</v>
      </c>
      <c r="I115" s="654">
        <v>106796</v>
      </c>
      <c r="J115" s="652">
        <v>11</v>
      </c>
      <c r="K115" s="665">
        <f t="shared" si="47"/>
        <v>7.3</v>
      </c>
      <c r="L115" s="666" t="s">
        <v>1730</v>
      </c>
      <c r="M115" s="667">
        <v>2000</v>
      </c>
      <c r="N115" s="665"/>
      <c r="O115" s="665"/>
      <c r="P115" s="665"/>
      <c r="Q115" s="665"/>
      <c r="R115" s="665"/>
      <c r="S115" s="665"/>
      <c r="T115" s="665"/>
      <c r="U115" s="665"/>
      <c r="V115" s="665"/>
      <c r="W115" s="665"/>
      <c r="X115" s="665"/>
      <c r="Y115" s="665"/>
      <c r="Z115" s="665"/>
      <c r="AA115" s="665"/>
      <c r="AB115" s="665"/>
      <c r="AC115" s="665"/>
      <c r="AD115" s="665">
        <v>0</v>
      </c>
      <c r="AE115" s="665"/>
      <c r="AF115" s="665"/>
      <c r="AG115" s="665"/>
      <c r="AH115" s="665"/>
      <c r="AI115" s="665"/>
      <c r="AJ115" s="665"/>
      <c r="AK115" s="665"/>
      <c r="AL115" s="665"/>
      <c r="AM115" s="665"/>
      <c r="AN115" s="665"/>
      <c r="AO115" s="665"/>
      <c r="AP115" s="665"/>
      <c r="AQ115" s="665"/>
      <c r="AR115" s="665"/>
      <c r="AS115" s="665"/>
      <c r="AT115" s="665"/>
      <c r="AU115" s="665"/>
      <c r="AV115" s="665"/>
      <c r="AW115" s="665"/>
      <c r="AX115" s="665"/>
      <c r="AY115" s="665"/>
      <c r="AZ115" s="665"/>
      <c r="BA115" s="665"/>
      <c r="BB115" s="665"/>
      <c r="BC115" s="665"/>
      <c r="BD115" s="665"/>
      <c r="BE115" s="665"/>
      <c r="BF115" s="665"/>
      <c r="BG115" s="665">
        <v>146</v>
      </c>
      <c r="BH115" s="665"/>
      <c r="BI115" s="665"/>
      <c r="BJ115" s="665"/>
      <c r="BK115" s="665"/>
      <c r="BL115" s="665"/>
      <c r="BM115" s="665"/>
      <c r="BN115" s="665"/>
      <c r="BO115" s="665"/>
      <c r="BP115" s="665"/>
      <c r="BQ115" s="665"/>
      <c r="BR115" s="665"/>
      <c r="BS115" s="665"/>
      <c r="BT115" s="665"/>
      <c r="BU115" s="665"/>
      <c r="BV115" s="665"/>
      <c r="BW115" s="665"/>
      <c r="BX115" s="665"/>
      <c r="BY115" s="665"/>
      <c r="BZ115" s="665"/>
      <c r="CA115" s="665"/>
      <c r="CB115" s="665"/>
      <c r="CC115" s="665"/>
      <c r="CD115" s="665"/>
      <c r="CE115" s="665"/>
      <c r="CF115" s="665"/>
      <c r="CG115" s="665"/>
      <c r="CH115" s="665"/>
      <c r="CI115" s="665"/>
      <c r="CJ115" s="665"/>
      <c r="CK115" s="665"/>
      <c r="CL115" s="665"/>
      <c r="CM115" s="665"/>
      <c r="CN115" s="665"/>
      <c r="CO115" s="665"/>
      <c r="CP115" s="665"/>
      <c r="CQ115" s="665"/>
      <c r="CR115" s="673">
        <f>+AD115+BG115</f>
        <v>146</v>
      </c>
      <c r="CS115" s="678"/>
      <c r="CT115" s="678"/>
      <c r="CU115" s="678"/>
      <c r="CV115" s="678">
        <v>0</v>
      </c>
      <c r="CW115" s="673">
        <f t="shared" si="35"/>
        <v>0</v>
      </c>
      <c r="CX115" s="678"/>
      <c r="CY115" s="678"/>
      <c r="CZ115" s="678"/>
      <c r="DA115" s="678"/>
      <c r="DB115" s="673">
        <f t="shared" si="36"/>
        <v>0</v>
      </c>
      <c r="DC115" s="678"/>
      <c r="DD115" s="678">
        <v>0</v>
      </c>
      <c r="DE115" s="678">
        <v>146</v>
      </c>
      <c r="DF115" s="678"/>
      <c r="DG115" s="673">
        <f t="shared" si="37"/>
        <v>146</v>
      </c>
      <c r="DH115" s="682">
        <f t="shared" si="38"/>
        <v>146</v>
      </c>
      <c r="DI115" s="683" t="str">
        <f t="shared" si="39"/>
        <v>SI</v>
      </c>
      <c r="DJ115" s="682">
        <f t="shared" si="40"/>
        <v>0</v>
      </c>
    </row>
    <row r="116" s="634" customFormat="1" ht="51" spans="1:114">
      <c r="A116" s="646" t="s">
        <v>1706</v>
      </c>
      <c r="B116" s="646" t="s">
        <v>1707</v>
      </c>
      <c r="C116" s="646" t="s">
        <v>1707</v>
      </c>
      <c r="D116" s="647" t="s">
        <v>1728</v>
      </c>
      <c r="E116" s="646" t="s">
        <v>1829</v>
      </c>
      <c r="F116" s="646">
        <v>20</v>
      </c>
      <c r="G116" s="646" t="s">
        <v>1745</v>
      </c>
      <c r="H116" s="652">
        <v>267</v>
      </c>
      <c r="I116" s="654">
        <v>106797</v>
      </c>
      <c r="J116" s="652">
        <v>11</v>
      </c>
      <c r="K116" s="665">
        <f t="shared" si="47"/>
        <v>0</v>
      </c>
      <c r="L116" s="666" t="s">
        <v>1730</v>
      </c>
      <c r="M116" s="667">
        <v>2000</v>
      </c>
      <c r="N116" s="665"/>
      <c r="O116" s="665"/>
      <c r="P116" s="665"/>
      <c r="Q116" s="665"/>
      <c r="R116" s="665"/>
      <c r="S116" s="665"/>
      <c r="T116" s="665"/>
      <c r="U116" s="665"/>
      <c r="V116" s="665"/>
      <c r="W116" s="665"/>
      <c r="X116" s="665"/>
      <c r="Y116" s="665"/>
      <c r="Z116" s="665"/>
      <c r="AA116" s="665"/>
      <c r="AB116" s="665"/>
      <c r="AC116" s="665"/>
      <c r="AD116" s="665">
        <v>0</v>
      </c>
      <c r="AE116" s="665"/>
      <c r="AF116" s="665"/>
      <c r="AG116" s="665"/>
      <c r="AH116" s="665"/>
      <c r="AI116" s="665"/>
      <c r="AJ116" s="665"/>
      <c r="AK116" s="665"/>
      <c r="AL116" s="665"/>
      <c r="AM116" s="665"/>
      <c r="AN116" s="665"/>
      <c r="AO116" s="665"/>
      <c r="AP116" s="665"/>
      <c r="AQ116" s="665"/>
      <c r="AR116" s="665"/>
      <c r="AS116" s="665"/>
      <c r="AT116" s="665"/>
      <c r="AU116" s="665"/>
      <c r="AV116" s="665"/>
      <c r="AW116" s="665"/>
      <c r="AX116" s="665"/>
      <c r="AY116" s="665"/>
      <c r="AZ116" s="665"/>
      <c r="BA116" s="665"/>
      <c r="BB116" s="665"/>
      <c r="BC116" s="665"/>
      <c r="BD116" s="665"/>
      <c r="BE116" s="665"/>
      <c r="BF116" s="665"/>
      <c r="BG116" s="685"/>
      <c r="BH116" s="665"/>
      <c r="BI116" s="665"/>
      <c r="BJ116" s="665"/>
      <c r="BK116" s="665"/>
      <c r="BL116" s="665"/>
      <c r="BM116" s="665"/>
      <c r="BN116" s="665"/>
      <c r="BO116" s="665"/>
      <c r="BP116" s="665"/>
      <c r="BQ116" s="665"/>
      <c r="BR116" s="665"/>
      <c r="BS116" s="665"/>
      <c r="BT116" s="665"/>
      <c r="BU116" s="665"/>
      <c r="BV116" s="665"/>
      <c r="BW116" s="665"/>
      <c r="BX116" s="665"/>
      <c r="BY116" s="665"/>
      <c r="BZ116" s="665"/>
      <c r="CA116" s="665"/>
      <c r="CB116" s="665"/>
      <c r="CC116" s="665"/>
      <c r="CD116" s="665"/>
      <c r="CE116" s="665"/>
      <c r="CF116" s="665"/>
      <c r="CG116" s="665"/>
      <c r="CH116" s="665"/>
      <c r="CI116" s="665"/>
      <c r="CJ116" s="665"/>
      <c r="CK116" s="665"/>
      <c r="CL116" s="665"/>
      <c r="CM116" s="665"/>
      <c r="CN116" s="665"/>
      <c r="CO116" s="665"/>
      <c r="CP116" s="665"/>
      <c r="CQ116" s="665"/>
      <c r="CR116" s="673">
        <f t="shared" ref="CR116:CR119" si="48">+AD116</f>
        <v>0</v>
      </c>
      <c r="CS116" s="678"/>
      <c r="CT116" s="678"/>
      <c r="CU116" s="678"/>
      <c r="CV116" s="678">
        <v>0</v>
      </c>
      <c r="CW116" s="673">
        <f t="shared" si="35"/>
        <v>0</v>
      </c>
      <c r="CX116" s="678"/>
      <c r="CY116" s="678"/>
      <c r="CZ116" s="678"/>
      <c r="DA116" s="678"/>
      <c r="DB116" s="673">
        <f t="shared" si="36"/>
        <v>0</v>
      </c>
      <c r="DC116" s="678"/>
      <c r="DD116" s="678">
        <v>0</v>
      </c>
      <c r="DE116" s="678"/>
      <c r="DF116" s="678"/>
      <c r="DG116" s="673">
        <f t="shared" si="37"/>
        <v>0</v>
      </c>
      <c r="DH116" s="682">
        <f t="shared" si="38"/>
        <v>0</v>
      </c>
      <c r="DI116" s="683" t="str">
        <f t="shared" si="39"/>
        <v>SI</v>
      </c>
      <c r="DJ116" s="682">
        <f t="shared" si="40"/>
        <v>0</v>
      </c>
    </row>
    <row r="117" s="634" customFormat="1" ht="76.5" spans="1:114">
      <c r="A117" s="646" t="s">
        <v>1706</v>
      </c>
      <c r="B117" s="646" t="s">
        <v>1707</v>
      </c>
      <c r="C117" s="646" t="s">
        <v>1707</v>
      </c>
      <c r="D117" s="647" t="s">
        <v>1728</v>
      </c>
      <c r="E117" s="646" t="s">
        <v>1830</v>
      </c>
      <c r="F117" s="646">
        <v>20</v>
      </c>
      <c r="G117" s="646" t="s">
        <v>1745</v>
      </c>
      <c r="H117" s="652">
        <v>267</v>
      </c>
      <c r="I117" s="654">
        <v>106798</v>
      </c>
      <c r="J117" s="652">
        <v>11</v>
      </c>
      <c r="K117" s="665">
        <f t="shared" si="47"/>
        <v>0</v>
      </c>
      <c r="L117" s="666" t="s">
        <v>1730</v>
      </c>
      <c r="M117" s="667">
        <v>2000</v>
      </c>
      <c r="N117" s="665"/>
      <c r="O117" s="665"/>
      <c r="P117" s="665"/>
      <c r="Q117" s="665"/>
      <c r="R117" s="665"/>
      <c r="S117" s="665"/>
      <c r="T117" s="665"/>
      <c r="U117" s="665"/>
      <c r="V117" s="665"/>
      <c r="W117" s="665"/>
      <c r="X117" s="665"/>
      <c r="Y117" s="665"/>
      <c r="Z117" s="665"/>
      <c r="AA117" s="665"/>
      <c r="AB117" s="665"/>
      <c r="AC117" s="665"/>
      <c r="AD117" s="665">
        <v>0</v>
      </c>
      <c r="AE117" s="665"/>
      <c r="AF117" s="665"/>
      <c r="AG117" s="665"/>
      <c r="AH117" s="665"/>
      <c r="AI117" s="665"/>
      <c r="AJ117" s="665"/>
      <c r="AK117" s="665"/>
      <c r="AL117" s="665"/>
      <c r="AM117" s="665"/>
      <c r="AN117" s="665"/>
      <c r="AO117" s="665"/>
      <c r="AP117" s="665"/>
      <c r="AQ117" s="665"/>
      <c r="AR117" s="665"/>
      <c r="AS117" s="665"/>
      <c r="AT117" s="665"/>
      <c r="AU117" s="665"/>
      <c r="AV117" s="665"/>
      <c r="AW117" s="665"/>
      <c r="AX117" s="665"/>
      <c r="AY117" s="665"/>
      <c r="AZ117" s="665"/>
      <c r="BA117" s="665"/>
      <c r="BB117" s="665"/>
      <c r="BC117" s="665"/>
      <c r="BD117" s="665"/>
      <c r="BE117" s="665"/>
      <c r="BF117" s="665"/>
      <c r="BG117" s="685"/>
      <c r="BH117" s="665"/>
      <c r="BI117" s="665"/>
      <c r="BJ117" s="665"/>
      <c r="BK117" s="665"/>
      <c r="BL117" s="665"/>
      <c r="BM117" s="665"/>
      <c r="BN117" s="665"/>
      <c r="BO117" s="665"/>
      <c r="BP117" s="665"/>
      <c r="BQ117" s="665"/>
      <c r="BR117" s="665"/>
      <c r="BS117" s="665"/>
      <c r="BT117" s="665"/>
      <c r="BU117" s="665"/>
      <c r="BV117" s="665"/>
      <c r="BW117" s="665"/>
      <c r="BX117" s="665"/>
      <c r="BY117" s="665"/>
      <c r="BZ117" s="665"/>
      <c r="CA117" s="665"/>
      <c r="CB117" s="665"/>
      <c r="CC117" s="665"/>
      <c r="CD117" s="665"/>
      <c r="CE117" s="665"/>
      <c r="CF117" s="665"/>
      <c r="CG117" s="665"/>
      <c r="CH117" s="665"/>
      <c r="CI117" s="665"/>
      <c r="CJ117" s="665"/>
      <c r="CK117" s="665"/>
      <c r="CL117" s="665"/>
      <c r="CM117" s="665"/>
      <c r="CN117" s="665"/>
      <c r="CO117" s="665"/>
      <c r="CP117" s="665"/>
      <c r="CQ117" s="665"/>
      <c r="CR117" s="673">
        <f t="shared" si="48"/>
        <v>0</v>
      </c>
      <c r="CS117" s="678"/>
      <c r="CT117" s="678"/>
      <c r="CU117" s="678"/>
      <c r="CV117" s="678">
        <v>0</v>
      </c>
      <c r="CW117" s="673">
        <f t="shared" si="35"/>
        <v>0</v>
      </c>
      <c r="CX117" s="678"/>
      <c r="CY117" s="678"/>
      <c r="CZ117" s="678"/>
      <c r="DA117" s="678"/>
      <c r="DB117" s="673">
        <f t="shared" si="36"/>
        <v>0</v>
      </c>
      <c r="DC117" s="678"/>
      <c r="DD117" s="678">
        <v>0</v>
      </c>
      <c r="DE117" s="678"/>
      <c r="DF117" s="678"/>
      <c r="DG117" s="673">
        <f t="shared" si="37"/>
        <v>0</v>
      </c>
      <c r="DH117" s="682">
        <f t="shared" si="38"/>
        <v>0</v>
      </c>
      <c r="DI117" s="683" t="str">
        <f t="shared" si="39"/>
        <v>SI</v>
      </c>
      <c r="DJ117" s="682">
        <f t="shared" si="40"/>
        <v>0</v>
      </c>
    </row>
    <row r="118" s="634" customFormat="1" ht="76.5" spans="1:114">
      <c r="A118" s="646" t="s">
        <v>1706</v>
      </c>
      <c r="B118" s="646" t="s">
        <v>1707</v>
      </c>
      <c r="C118" s="646" t="s">
        <v>1707</v>
      </c>
      <c r="D118" s="647" t="s">
        <v>1728</v>
      </c>
      <c r="E118" s="646" t="s">
        <v>1831</v>
      </c>
      <c r="F118" s="646">
        <v>20</v>
      </c>
      <c r="G118" s="646" t="s">
        <v>1745</v>
      </c>
      <c r="H118" s="652">
        <v>267</v>
      </c>
      <c r="I118" s="654">
        <v>106799</v>
      </c>
      <c r="J118" s="652">
        <v>11</v>
      </c>
      <c r="K118" s="665">
        <f t="shared" si="47"/>
        <v>0</v>
      </c>
      <c r="L118" s="666" t="s">
        <v>1730</v>
      </c>
      <c r="M118" s="667">
        <v>2000</v>
      </c>
      <c r="N118" s="665"/>
      <c r="O118" s="665"/>
      <c r="P118" s="665"/>
      <c r="Q118" s="665"/>
      <c r="R118" s="665"/>
      <c r="S118" s="665"/>
      <c r="T118" s="665"/>
      <c r="U118" s="665"/>
      <c r="V118" s="665"/>
      <c r="W118" s="665"/>
      <c r="X118" s="665"/>
      <c r="Y118" s="665"/>
      <c r="Z118" s="665"/>
      <c r="AA118" s="665"/>
      <c r="AB118" s="665"/>
      <c r="AC118" s="665"/>
      <c r="AD118" s="665">
        <v>0</v>
      </c>
      <c r="AE118" s="665"/>
      <c r="AF118" s="665"/>
      <c r="AG118" s="665"/>
      <c r="AH118" s="665"/>
      <c r="AI118" s="665"/>
      <c r="AJ118" s="665"/>
      <c r="AK118" s="665"/>
      <c r="AL118" s="665"/>
      <c r="AM118" s="665"/>
      <c r="AN118" s="665"/>
      <c r="AO118" s="665"/>
      <c r="AP118" s="665"/>
      <c r="AQ118" s="665"/>
      <c r="AR118" s="665"/>
      <c r="AS118" s="665"/>
      <c r="AT118" s="665"/>
      <c r="AU118" s="665"/>
      <c r="AV118" s="665"/>
      <c r="AW118" s="665"/>
      <c r="AX118" s="665"/>
      <c r="AY118" s="665"/>
      <c r="AZ118" s="665"/>
      <c r="BA118" s="665"/>
      <c r="BB118" s="665"/>
      <c r="BC118" s="665"/>
      <c r="BD118" s="665"/>
      <c r="BE118" s="665"/>
      <c r="BF118" s="665"/>
      <c r="BG118" s="685"/>
      <c r="BH118" s="665"/>
      <c r="BI118" s="665"/>
      <c r="BJ118" s="665"/>
      <c r="BK118" s="665"/>
      <c r="BL118" s="665"/>
      <c r="BM118" s="665"/>
      <c r="BN118" s="665"/>
      <c r="BO118" s="665"/>
      <c r="BP118" s="665"/>
      <c r="BQ118" s="665"/>
      <c r="BR118" s="665"/>
      <c r="BS118" s="665"/>
      <c r="BT118" s="665"/>
      <c r="BU118" s="665"/>
      <c r="BV118" s="665"/>
      <c r="BW118" s="665"/>
      <c r="BX118" s="665"/>
      <c r="BY118" s="665"/>
      <c r="BZ118" s="665"/>
      <c r="CA118" s="665"/>
      <c r="CB118" s="665"/>
      <c r="CC118" s="665"/>
      <c r="CD118" s="665"/>
      <c r="CE118" s="665"/>
      <c r="CF118" s="665"/>
      <c r="CG118" s="665"/>
      <c r="CH118" s="665"/>
      <c r="CI118" s="665"/>
      <c r="CJ118" s="665"/>
      <c r="CK118" s="665"/>
      <c r="CL118" s="665"/>
      <c r="CM118" s="665"/>
      <c r="CN118" s="665"/>
      <c r="CO118" s="665"/>
      <c r="CP118" s="665"/>
      <c r="CQ118" s="665"/>
      <c r="CR118" s="673">
        <f t="shared" si="48"/>
        <v>0</v>
      </c>
      <c r="CS118" s="678"/>
      <c r="CT118" s="678"/>
      <c r="CU118" s="678"/>
      <c r="CV118" s="678">
        <v>0</v>
      </c>
      <c r="CW118" s="673">
        <f t="shared" si="35"/>
        <v>0</v>
      </c>
      <c r="CX118" s="678"/>
      <c r="CY118" s="678"/>
      <c r="CZ118" s="678"/>
      <c r="DA118" s="678"/>
      <c r="DB118" s="673">
        <f t="shared" si="36"/>
        <v>0</v>
      </c>
      <c r="DC118" s="678"/>
      <c r="DD118" s="678">
        <v>0</v>
      </c>
      <c r="DE118" s="678"/>
      <c r="DF118" s="678"/>
      <c r="DG118" s="673">
        <f t="shared" si="37"/>
        <v>0</v>
      </c>
      <c r="DH118" s="682">
        <f t="shared" si="38"/>
        <v>0</v>
      </c>
      <c r="DI118" s="683" t="str">
        <f t="shared" si="39"/>
        <v>SI</v>
      </c>
      <c r="DJ118" s="682">
        <f t="shared" si="40"/>
        <v>0</v>
      </c>
    </row>
    <row r="119" s="634" customFormat="1" ht="76.5" spans="1:114">
      <c r="A119" s="646" t="s">
        <v>1706</v>
      </c>
      <c r="B119" s="646" t="s">
        <v>1707</v>
      </c>
      <c r="C119" s="646" t="s">
        <v>1707</v>
      </c>
      <c r="D119" s="647" t="s">
        <v>1728</v>
      </c>
      <c r="E119" s="646" t="s">
        <v>1832</v>
      </c>
      <c r="F119" s="646">
        <v>20</v>
      </c>
      <c r="G119" s="646" t="s">
        <v>1745</v>
      </c>
      <c r="H119" s="652">
        <v>267</v>
      </c>
      <c r="I119" s="654">
        <v>106554</v>
      </c>
      <c r="J119" s="652">
        <v>11</v>
      </c>
      <c r="K119" s="665">
        <f t="shared" si="47"/>
        <v>0</v>
      </c>
      <c r="L119" s="666" t="s">
        <v>1730</v>
      </c>
      <c r="M119" s="667">
        <v>2000</v>
      </c>
      <c r="N119" s="665"/>
      <c r="O119" s="665"/>
      <c r="P119" s="665"/>
      <c r="Q119" s="665"/>
      <c r="R119" s="665"/>
      <c r="S119" s="665"/>
      <c r="T119" s="665"/>
      <c r="U119" s="665"/>
      <c r="V119" s="665"/>
      <c r="W119" s="665"/>
      <c r="X119" s="665"/>
      <c r="Y119" s="665"/>
      <c r="Z119" s="665"/>
      <c r="AA119" s="665"/>
      <c r="AB119" s="665"/>
      <c r="AC119" s="665"/>
      <c r="AD119" s="665">
        <v>0</v>
      </c>
      <c r="AE119" s="665"/>
      <c r="AF119" s="665"/>
      <c r="AG119" s="665"/>
      <c r="AH119" s="665"/>
      <c r="AI119" s="665"/>
      <c r="AJ119" s="665"/>
      <c r="AK119" s="665"/>
      <c r="AL119" s="665"/>
      <c r="AM119" s="665"/>
      <c r="AN119" s="665"/>
      <c r="AO119" s="665"/>
      <c r="AP119" s="665"/>
      <c r="AQ119" s="665"/>
      <c r="AR119" s="665"/>
      <c r="AS119" s="665"/>
      <c r="AT119" s="665"/>
      <c r="AU119" s="665"/>
      <c r="AV119" s="665"/>
      <c r="AW119" s="665"/>
      <c r="AX119" s="665"/>
      <c r="AY119" s="665"/>
      <c r="AZ119" s="665"/>
      <c r="BA119" s="665"/>
      <c r="BB119" s="665"/>
      <c r="BC119" s="665"/>
      <c r="BD119" s="665"/>
      <c r="BE119" s="665"/>
      <c r="BF119" s="665"/>
      <c r="BG119" s="685"/>
      <c r="BH119" s="665"/>
      <c r="BI119" s="665"/>
      <c r="BJ119" s="665"/>
      <c r="BK119" s="665"/>
      <c r="BL119" s="665"/>
      <c r="BM119" s="665"/>
      <c r="BN119" s="665"/>
      <c r="BO119" s="665"/>
      <c r="BP119" s="665"/>
      <c r="BQ119" s="665"/>
      <c r="BR119" s="665"/>
      <c r="BS119" s="665"/>
      <c r="BT119" s="665"/>
      <c r="BU119" s="665"/>
      <c r="BV119" s="665"/>
      <c r="BW119" s="665"/>
      <c r="BX119" s="665"/>
      <c r="BY119" s="665"/>
      <c r="BZ119" s="665"/>
      <c r="CA119" s="665"/>
      <c r="CB119" s="665"/>
      <c r="CC119" s="665"/>
      <c r="CD119" s="665"/>
      <c r="CE119" s="665"/>
      <c r="CF119" s="665"/>
      <c r="CG119" s="665"/>
      <c r="CH119" s="665"/>
      <c r="CI119" s="665"/>
      <c r="CJ119" s="665"/>
      <c r="CK119" s="665"/>
      <c r="CL119" s="665"/>
      <c r="CM119" s="665"/>
      <c r="CN119" s="665"/>
      <c r="CO119" s="665"/>
      <c r="CP119" s="665"/>
      <c r="CQ119" s="665"/>
      <c r="CR119" s="673">
        <f t="shared" si="48"/>
        <v>0</v>
      </c>
      <c r="CS119" s="678"/>
      <c r="CT119" s="678"/>
      <c r="CU119" s="678"/>
      <c r="CV119" s="678">
        <v>0</v>
      </c>
      <c r="CW119" s="673">
        <f t="shared" si="35"/>
        <v>0</v>
      </c>
      <c r="CX119" s="678"/>
      <c r="CY119" s="678"/>
      <c r="CZ119" s="678"/>
      <c r="DA119" s="678"/>
      <c r="DB119" s="673">
        <f t="shared" si="36"/>
        <v>0</v>
      </c>
      <c r="DC119" s="678"/>
      <c r="DD119" s="678">
        <v>0</v>
      </c>
      <c r="DE119" s="678"/>
      <c r="DF119" s="678"/>
      <c r="DG119" s="673">
        <f t="shared" si="37"/>
        <v>0</v>
      </c>
      <c r="DH119" s="682">
        <f t="shared" si="38"/>
        <v>0</v>
      </c>
      <c r="DI119" s="683" t="str">
        <f t="shared" si="39"/>
        <v>SI</v>
      </c>
      <c r="DJ119" s="682">
        <f t="shared" si="40"/>
        <v>0</v>
      </c>
    </row>
    <row r="120" s="633" customFormat="1" ht="51" spans="1:114">
      <c r="A120" s="646" t="s">
        <v>1706</v>
      </c>
      <c r="B120" s="646" t="s">
        <v>1707</v>
      </c>
      <c r="C120" s="646" t="s">
        <v>1707</v>
      </c>
      <c r="D120" s="647" t="s">
        <v>1728</v>
      </c>
      <c r="E120" s="646" t="s">
        <v>1833</v>
      </c>
      <c r="F120" s="646">
        <v>75</v>
      </c>
      <c r="G120" s="646" t="s">
        <v>1765</v>
      </c>
      <c r="H120" s="652">
        <v>268</v>
      </c>
      <c r="I120" s="654">
        <v>10282</v>
      </c>
      <c r="J120" s="652">
        <v>11</v>
      </c>
      <c r="K120" s="665">
        <f t="shared" si="47"/>
        <v>13.3333333333333</v>
      </c>
      <c r="L120" s="666" t="s">
        <v>1730</v>
      </c>
      <c r="M120" s="667">
        <v>3000</v>
      </c>
      <c r="N120" s="665"/>
      <c r="O120" s="665"/>
      <c r="P120" s="665"/>
      <c r="Q120" s="665"/>
      <c r="R120" s="665"/>
      <c r="S120" s="665"/>
      <c r="T120" s="665"/>
      <c r="U120" s="665"/>
      <c r="V120" s="665"/>
      <c r="W120" s="665"/>
      <c r="X120" s="665"/>
      <c r="Y120" s="665"/>
      <c r="Z120" s="665"/>
      <c r="AA120" s="665"/>
      <c r="AB120" s="665"/>
      <c r="AC120" s="665"/>
      <c r="AD120" s="665"/>
      <c r="AE120" s="665"/>
      <c r="AF120" s="665"/>
      <c r="AG120" s="665"/>
      <c r="AH120" s="665"/>
      <c r="AI120" s="665"/>
      <c r="AJ120" s="665"/>
      <c r="AK120" s="665"/>
      <c r="AL120" s="665"/>
      <c r="AM120" s="665"/>
      <c r="AN120" s="665"/>
      <c r="AO120" s="665"/>
      <c r="AP120" s="665"/>
      <c r="AQ120" s="665"/>
      <c r="AR120" s="665"/>
      <c r="AS120" s="665"/>
      <c r="AT120" s="665"/>
      <c r="AU120" s="665"/>
      <c r="AV120" s="665"/>
      <c r="AW120" s="665"/>
      <c r="AX120" s="665"/>
      <c r="AY120" s="665"/>
      <c r="AZ120" s="665"/>
      <c r="BA120" s="665"/>
      <c r="BB120" s="665"/>
      <c r="BC120" s="665"/>
      <c r="BD120" s="665"/>
      <c r="BE120" s="665"/>
      <c r="BF120" s="665">
        <v>-2000</v>
      </c>
      <c r="BG120" s="665"/>
      <c r="BH120" s="665"/>
      <c r="BI120" s="665"/>
      <c r="BJ120" s="665"/>
      <c r="BK120" s="665"/>
      <c r="BL120" s="665"/>
      <c r="BM120" s="665"/>
      <c r="BN120" s="665"/>
      <c r="BO120" s="665"/>
      <c r="BP120" s="665"/>
      <c r="BQ120" s="665"/>
      <c r="BR120" s="665"/>
      <c r="BS120" s="665"/>
      <c r="BT120" s="665"/>
      <c r="BU120" s="665"/>
      <c r="BV120" s="665"/>
      <c r="BW120" s="665"/>
      <c r="BX120" s="665"/>
      <c r="BY120" s="665"/>
      <c r="BZ120" s="665"/>
      <c r="CA120" s="665"/>
      <c r="CB120" s="665"/>
      <c r="CC120" s="665"/>
      <c r="CD120" s="665"/>
      <c r="CE120" s="665"/>
      <c r="CF120" s="665"/>
      <c r="CG120" s="665"/>
      <c r="CH120" s="665"/>
      <c r="CI120" s="665"/>
      <c r="CJ120" s="665"/>
      <c r="CK120" s="665"/>
      <c r="CL120" s="665"/>
      <c r="CM120" s="665"/>
      <c r="CN120" s="665"/>
      <c r="CO120" s="665"/>
      <c r="CP120" s="665"/>
      <c r="CQ120" s="665"/>
      <c r="CR120" s="673">
        <f>+M120+BF120</f>
        <v>1000</v>
      </c>
      <c r="CS120" s="678"/>
      <c r="CT120" s="678"/>
      <c r="CU120" s="678">
        <v>0</v>
      </c>
      <c r="CV120" s="678"/>
      <c r="CW120" s="673">
        <f t="shared" si="35"/>
        <v>0</v>
      </c>
      <c r="CX120" s="678"/>
      <c r="CY120" s="678"/>
      <c r="CZ120" s="678">
        <v>0</v>
      </c>
      <c r="DA120" s="678"/>
      <c r="DB120" s="673">
        <f t="shared" si="36"/>
        <v>0</v>
      </c>
      <c r="DC120" s="678"/>
      <c r="DD120" s="678"/>
      <c r="DE120" s="678">
        <v>1000</v>
      </c>
      <c r="DF120" s="678"/>
      <c r="DG120" s="673">
        <f t="shared" si="37"/>
        <v>1000</v>
      </c>
      <c r="DH120" s="682">
        <f t="shared" si="38"/>
        <v>1000</v>
      </c>
      <c r="DI120" s="683" t="str">
        <f t="shared" si="39"/>
        <v>SI</v>
      </c>
      <c r="DJ120" s="682">
        <f t="shared" si="40"/>
        <v>0</v>
      </c>
    </row>
    <row r="121" s="633" customFormat="1" ht="51" spans="1:114">
      <c r="A121" s="646" t="s">
        <v>1706</v>
      </c>
      <c r="B121" s="646" t="s">
        <v>1707</v>
      </c>
      <c r="C121" s="646" t="s">
        <v>1707</v>
      </c>
      <c r="D121" s="647" t="s">
        <v>1728</v>
      </c>
      <c r="E121" s="646" t="s">
        <v>1834</v>
      </c>
      <c r="F121" s="646">
        <v>150</v>
      </c>
      <c r="G121" s="646" t="s">
        <v>1765</v>
      </c>
      <c r="H121" s="652">
        <v>268</v>
      </c>
      <c r="I121" s="654">
        <v>4830</v>
      </c>
      <c r="J121" s="652">
        <v>11</v>
      </c>
      <c r="K121" s="665">
        <f t="shared" si="47"/>
        <v>8</v>
      </c>
      <c r="L121" s="666" t="s">
        <v>1730</v>
      </c>
      <c r="M121" s="667">
        <v>3000</v>
      </c>
      <c r="N121" s="665"/>
      <c r="O121" s="665"/>
      <c r="P121" s="665"/>
      <c r="Q121" s="665"/>
      <c r="R121" s="665"/>
      <c r="S121" s="665"/>
      <c r="T121" s="665"/>
      <c r="U121" s="665"/>
      <c r="V121" s="665"/>
      <c r="W121" s="665"/>
      <c r="X121" s="665"/>
      <c r="Y121" s="665"/>
      <c r="Z121" s="665"/>
      <c r="AA121" s="665"/>
      <c r="AB121" s="665"/>
      <c r="AC121" s="665"/>
      <c r="AD121" s="665"/>
      <c r="AE121" s="665"/>
      <c r="AF121" s="665"/>
      <c r="AG121" s="665"/>
      <c r="AH121" s="665"/>
      <c r="AI121" s="665"/>
      <c r="AJ121" s="665"/>
      <c r="AK121" s="665"/>
      <c r="AL121" s="665"/>
      <c r="AM121" s="665"/>
      <c r="AN121" s="665"/>
      <c r="AO121" s="665"/>
      <c r="AP121" s="665"/>
      <c r="AQ121" s="665"/>
      <c r="AR121" s="665"/>
      <c r="AS121" s="665"/>
      <c r="AT121" s="665"/>
      <c r="AU121" s="665"/>
      <c r="AV121" s="665"/>
      <c r="AW121" s="665"/>
      <c r="AX121" s="665"/>
      <c r="AY121" s="665"/>
      <c r="AZ121" s="665"/>
      <c r="BA121" s="665"/>
      <c r="BB121" s="665"/>
      <c r="BC121" s="665"/>
      <c r="BD121" s="665"/>
      <c r="BE121" s="665"/>
      <c r="BF121" s="665">
        <v>-1800</v>
      </c>
      <c r="BG121" s="665"/>
      <c r="BH121" s="665"/>
      <c r="BI121" s="665"/>
      <c r="BJ121" s="665"/>
      <c r="BK121" s="665"/>
      <c r="BL121" s="665"/>
      <c r="BM121" s="665"/>
      <c r="BN121" s="665"/>
      <c r="BO121" s="665"/>
      <c r="BP121" s="665"/>
      <c r="BQ121" s="665"/>
      <c r="BR121" s="665"/>
      <c r="BS121" s="665"/>
      <c r="BT121" s="665"/>
      <c r="BU121" s="665"/>
      <c r="BV121" s="665"/>
      <c r="BW121" s="665"/>
      <c r="BX121" s="665"/>
      <c r="BY121" s="665"/>
      <c r="BZ121" s="665"/>
      <c r="CA121" s="665"/>
      <c r="CB121" s="665"/>
      <c r="CC121" s="665"/>
      <c r="CD121" s="665"/>
      <c r="CE121" s="665"/>
      <c r="CF121" s="665"/>
      <c r="CG121" s="665"/>
      <c r="CH121" s="665"/>
      <c r="CI121" s="665"/>
      <c r="CJ121" s="665"/>
      <c r="CK121" s="665"/>
      <c r="CL121" s="665"/>
      <c r="CM121" s="665"/>
      <c r="CN121" s="665"/>
      <c r="CO121" s="665"/>
      <c r="CP121" s="665"/>
      <c r="CQ121" s="665"/>
      <c r="CR121" s="673">
        <f>+M121+BF121</f>
        <v>1200</v>
      </c>
      <c r="CS121" s="678"/>
      <c r="CT121" s="678"/>
      <c r="CU121" s="678">
        <v>0</v>
      </c>
      <c r="CV121" s="678"/>
      <c r="CW121" s="673">
        <f t="shared" si="35"/>
        <v>0</v>
      </c>
      <c r="CX121" s="678"/>
      <c r="CY121" s="678">
        <v>200</v>
      </c>
      <c r="CZ121" s="678">
        <v>0</v>
      </c>
      <c r="DA121" s="678"/>
      <c r="DB121" s="673">
        <f t="shared" si="36"/>
        <v>200</v>
      </c>
      <c r="DC121" s="678"/>
      <c r="DD121" s="678"/>
      <c r="DE121" s="678">
        <v>1000</v>
      </c>
      <c r="DF121" s="678"/>
      <c r="DG121" s="673">
        <f t="shared" si="37"/>
        <v>1000</v>
      </c>
      <c r="DH121" s="682">
        <f t="shared" si="38"/>
        <v>1200</v>
      </c>
      <c r="DI121" s="683" t="str">
        <f t="shared" si="39"/>
        <v>SI</v>
      </c>
      <c r="DJ121" s="682">
        <f t="shared" si="40"/>
        <v>0</v>
      </c>
    </row>
    <row r="122" s="633" customFormat="1" ht="51" spans="1:114">
      <c r="A122" s="646" t="s">
        <v>1706</v>
      </c>
      <c r="B122" s="646" t="s">
        <v>1707</v>
      </c>
      <c r="C122" s="646" t="s">
        <v>1707</v>
      </c>
      <c r="D122" s="647" t="s">
        <v>1728</v>
      </c>
      <c r="E122" s="646" t="s">
        <v>1835</v>
      </c>
      <c r="F122" s="646">
        <v>300</v>
      </c>
      <c r="G122" s="646" t="s">
        <v>1765</v>
      </c>
      <c r="H122" s="652">
        <v>268</v>
      </c>
      <c r="I122" s="654">
        <v>4831</v>
      </c>
      <c r="J122" s="652">
        <v>11</v>
      </c>
      <c r="K122" s="665">
        <f t="shared" si="47"/>
        <v>0.806666666666667</v>
      </c>
      <c r="L122" s="666" t="s">
        <v>1730</v>
      </c>
      <c r="M122" s="667">
        <v>3000</v>
      </c>
      <c r="N122" s="665"/>
      <c r="O122" s="665"/>
      <c r="P122" s="665"/>
      <c r="Q122" s="665"/>
      <c r="R122" s="665"/>
      <c r="S122" s="665"/>
      <c r="T122" s="665"/>
      <c r="U122" s="665"/>
      <c r="V122" s="665"/>
      <c r="W122" s="665"/>
      <c r="X122" s="665"/>
      <c r="Y122" s="665"/>
      <c r="Z122" s="665"/>
      <c r="AA122" s="665"/>
      <c r="AB122" s="665"/>
      <c r="AC122" s="665"/>
      <c r="AD122" s="665"/>
      <c r="AE122" s="665"/>
      <c r="AF122" s="665"/>
      <c r="AG122" s="665"/>
      <c r="AH122" s="665"/>
      <c r="AI122" s="665"/>
      <c r="AJ122" s="665"/>
      <c r="AK122" s="665"/>
      <c r="AL122" s="665"/>
      <c r="AM122" s="665"/>
      <c r="AN122" s="665"/>
      <c r="AO122" s="665"/>
      <c r="AP122" s="665"/>
      <c r="AQ122" s="665"/>
      <c r="AR122" s="665"/>
      <c r="AS122" s="665"/>
      <c r="AT122" s="665"/>
      <c r="AU122" s="665"/>
      <c r="AV122" s="665"/>
      <c r="AW122" s="665"/>
      <c r="AX122" s="665"/>
      <c r="AY122" s="665"/>
      <c r="AZ122" s="665"/>
      <c r="BA122" s="665"/>
      <c r="BB122" s="665"/>
      <c r="BC122" s="665"/>
      <c r="BD122" s="665"/>
      <c r="BE122" s="665"/>
      <c r="BF122" s="665">
        <v>-2758</v>
      </c>
      <c r="BG122" s="665"/>
      <c r="BH122" s="665"/>
      <c r="BI122" s="665"/>
      <c r="BJ122" s="665"/>
      <c r="BK122" s="665"/>
      <c r="BL122" s="665"/>
      <c r="BM122" s="665"/>
      <c r="BN122" s="665"/>
      <c r="BO122" s="665"/>
      <c r="BP122" s="665"/>
      <c r="BQ122" s="665"/>
      <c r="BR122" s="665"/>
      <c r="BS122" s="665"/>
      <c r="BT122" s="665"/>
      <c r="BU122" s="665"/>
      <c r="BV122" s="665"/>
      <c r="BW122" s="665"/>
      <c r="BX122" s="665"/>
      <c r="BY122" s="665"/>
      <c r="BZ122" s="665"/>
      <c r="CA122" s="665"/>
      <c r="CB122" s="665"/>
      <c r="CC122" s="665"/>
      <c r="CD122" s="665"/>
      <c r="CE122" s="665"/>
      <c r="CF122" s="665"/>
      <c r="CG122" s="665"/>
      <c r="CH122" s="665"/>
      <c r="CI122" s="665"/>
      <c r="CJ122" s="665"/>
      <c r="CK122" s="665"/>
      <c r="CL122" s="665"/>
      <c r="CM122" s="665"/>
      <c r="CN122" s="665"/>
      <c r="CO122" s="665"/>
      <c r="CP122" s="665"/>
      <c r="CQ122" s="665"/>
      <c r="CR122" s="673">
        <f>+M122+BF122</f>
        <v>242</v>
      </c>
      <c r="CS122" s="678"/>
      <c r="CT122" s="678"/>
      <c r="CU122" s="678">
        <v>0</v>
      </c>
      <c r="CV122" s="678"/>
      <c r="CW122" s="673">
        <f t="shared" si="35"/>
        <v>0</v>
      </c>
      <c r="CX122" s="678"/>
      <c r="CY122" s="678"/>
      <c r="CZ122" s="678">
        <v>242</v>
      </c>
      <c r="DA122" s="678"/>
      <c r="DB122" s="673">
        <f t="shared" si="36"/>
        <v>242</v>
      </c>
      <c r="DC122" s="678"/>
      <c r="DD122" s="678"/>
      <c r="DE122" s="678">
        <v>0</v>
      </c>
      <c r="DF122" s="678"/>
      <c r="DG122" s="673">
        <f t="shared" si="37"/>
        <v>0</v>
      </c>
      <c r="DH122" s="682">
        <f t="shared" si="38"/>
        <v>242</v>
      </c>
      <c r="DI122" s="683" t="str">
        <f t="shared" si="39"/>
        <v>SI</v>
      </c>
      <c r="DJ122" s="682">
        <f t="shared" si="40"/>
        <v>0</v>
      </c>
    </row>
    <row r="123" s="633" customFormat="1" ht="51" spans="1:114">
      <c r="A123" s="646" t="s">
        <v>1706</v>
      </c>
      <c r="B123" s="646" t="s">
        <v>1707</v>
      </c>
      <c r="C123" s="646" t="s">
        <v>1707</v>
      </c>
      <c r="D123" s="647" t="s">
        <v>1728</v>
      </c>
      <c r="E123" s="646" t="s">
        <v>1836</v>
      </c>
      <c r="F123" s="646">
        <v>20</v>
      </c>
      <c r="G123" s="646" t="s">
        <v>1753</v>
      </c>
      <c r="H123" s="652">
        <v>268</v>
      </c>
      <c r="I123" s="654">
        <v>13518</v>
      </c>
      <c r="J123" s="652">
        <v>11</v>
      </c>
      <c r="K123" s="665">
        <f t="shared" si="47"/>
        <v>52</v>
      </c>
      <c r="L123" s="666" t="s">
        <v>1730</v>
      </c>
      <c r="M123" s="667">
        <v>2000</v>
      </c>
      <c r="N123" s="665"/>
      <c r="O123" s="665"/>
      <c r="P123" s="665"/>
      <c r="Q123" s="665"/>
      <c r="R123" s="665"/>
      <c r="S123" s="665"/>
      <c r="T123" s="665"/>
      <c r="U123" s="665"/>
      <c r="V123" s="665"/>
      <c r="W123" s="665"/>
      <c r="X123" s="665"/>
      <c r="Y123" s="665"/>
      <c r="Z123" s="665"/>
      <c r="AA123" s="665"/>
      <c r="AB123" s="665"/>
      <c r="AC123" s="665"/>
      <c r="AD123" s="665"/>
      <c r="AE123" s="665"/>
      <c r="AF123" s="665"/>
      <c r="AG123" s="665"/>
      <c r="AH123" s="665"/>
      <c r="AI123" s="665"/>
      <c r="AJ123" s="665"/>
      <c r="AK123" s="665"/>
      <c r="AL123" s="665"/>
      <c r="AM123" s="665"/>
      <c r="AN123" s="665"/>
      <c r="AO123" s="665"/>
      <c r="AP123" s="665"/>
      <c r="AQ123" s="665"/>
      <c r="AR123" s="665"/>
      <c r="AS123" s="665"/>
      <c r="AT123" s="665"/>
      <c r="AU123" s="665"/>
      <c r="AV123" s="665"/>
      <c r="AW123" s="665"/>
      <c r="AX123" s="665"/>
      <c r="AY123" s="665"/>
      <c r="AZ123" s="665"/>
      <c r="BA123" s="665"/>
      <c r="BB123" s="665"/>
      <c r="BC123" s="665"/>
      <c r="BD123" s="665"/>
      <c r="BE123" s="665"/>
      <c r="BF123" s="665">
        <v>-960</v>
      </c>
      <c r="BG123" s="665"/>
      <c r="BH123" s="665"/>
      <c r="BI123" s="665"/>
      <c r="BJ123" s="665"/>
      <c r="BK123" s="665"/>
      <c r="BL123" s="665"/>
      <c r="BM123" s="665"/>
      <c r="BN123" s="665"/>
      <c r="BO123" s="665"/>
      <c r="BP123" s="665"/>
      <c r="BQ123" s="665"/>
      <c r="BR123" s="665"/>
      <c r="BS123" s="665"/>
      <c r="BT123" s="665"/>
      <c r="BU123" s="665"/>
      <c r="BV123" s="665"/>
      <c r="BW123" s="665"/>
      <c r="BX123" s="665"/>
      <c r="BY123" s="665"/>
      <c r="BZ123" s="665"/>
      <c r="CA123" s="665"/>
      <c r="CB123" s="665"/>
      <c r="CC123" s="665"/>
      <c r="CD123" s="665"/>
      <c r="CE123" s="665"/>
      <c r="CF123" s="665"/>
      <c r="CG123" s="665"/>
      <c r="CH123" s="665"/>
      <c r="CI123" s="665"/>
      <c r="CJ123" s="665"/>
      <c r="CK123" s="665"/>
      <c r="CL123" s="665"/>
      <c r="CM123" s="665"/>
      <c r="CN123" s="665"/>
      <c r="CO123" s="665"/>
      <c r="CP123" s="665"/>
      <c r="CQ123" s="665"/>
      <c r="CR123" s="673">
        <f>+M123+BF123</f>
        <v>1040</v>
      </c>
      <c r="CS123" s="678"/>
      <c r="CT123" s="678">
        <v>0</v>
      </c>
      <c r="CU123" s="678"/>
      <c r="CV123" s="678">
        <v>1000</v>
      </c>
      <c r="CW123" s="673">
        <f t="shared" si="35"/>
        <v>1000</v>
      </c>
      <c r="CX123" s="678"/>
      <c r="CY123" s="678"/>
      <c r="CZ123" s="678"/>
      <c r="DA123" s="678">
        <v>0</v>
      </c>
      <c r="DB123" s="673">
        <f t="shared" si="36"/>
        <v>0</v>
      </c>
      <c r="DC123" s="678"/>
      <c r="DD123" s="678"/>
      <c r="DE123" s="678">
        <v>40</v>
      </c>
      <c r="DF123" s="678"/>
      <c r="DG123" s="673">
        <f t="shared" si="37"/>
        <v>40</v>
      </c>
      <c r="DH123" s="682">
        <f t="shared" si="38"/>
        <v>1040</v>
      </c>
      <c r="DI123" s="683" t="str">
        <f t="shared" si="39"/>
        <v>SI</v>
      </c>
      <c r="DJ123" s="682">
        <f t="shared" si="40"/>
        <v>0</v>
      </c>
    </row>
    <row r="124" s="633" customFormat="1" ht="51" spans="1:114">
      <c r="A124" s="646" t="s">
        <v>1706</v>
      </c>
      <c r="B124" s="646" t="s">
        <v>1707</v>
      </c>
      <c r="C124" s="646" t="s">
        <v>1707</v>
      </c>
      <c r="D124" s="647" t="s">
        <v>1728</v>
      </c>
      <c r="E124" s="646" t="s">
        <v>1837</v>
      </c>
      <c r="F124" s="646">
        <v>16</v>
      </c>
      <c r="G124" s="646" t="s">
        <v>1838</v>
      </c>
      <c r="H124" s="652">
        <v>268</v>
      </c>
      <c r="I124" s="654">
        <v>22203</v>
      </c>
      <c r="J124" s="652">
        <v>11</v>
      </c>
      <c r="K124" s="665">
        <f t="shared" si="47"/>
        <v>562.5</v>
      </c>
      <c r="L124" s="666" t="s">
        <v>1730</v>
      </c>
      <c r="M124" s="667">
        <v>4000</v>
      </c>
      <c r="N124" s="665"/>
      <c r="O124" s="665"/>
      <c r="P124" s="665"/>
      <c r="Q124" s="665"/>
      <c r="R124" s="665"/>
      <c r="S124" s="665"/>
      <c r="T124" s="665"/>
      <c r="U124" s="665"/>
      <c r="V124" s="665"/>
      <c r="W124" s="665"/>
      <c r="X124" s="665"/>
      <c r="Y124" s="665"/>
      <c r="Z124" s="665"/>
      <c r="AA124" s="665"/>
      <c r="AB124" s="665"/>
      <c r="AC124" s="665"/>
      <c r="AD124" s="665"/>
      <c r="AE124" s="665"/>
      <c r="AF124" s="665"/>
      <c r="AG124" s="665"/>
      <c r="AH124" s="665"/>
      <c r="AI124" s="665"/>
      <c r="AJ124" s="665"/>
      <c r="AK124" s="665"/>
      <c r="AL124" s="665"/>
      <c r="AM124" s="665"/>
      <c r="AN124" s="665"/>
      <c r="AO124" s="665"/>
      <c r="AP124" s="665"/>
      <c r="AQ124" s="665"/>
      <c r="AR124" s="665"/>
      <c r="AS124" s="665"/>
      <c r="AT124" s="665"/>
      <c r="AU124" s="665"/>
      <c r="AV124" s="665"/>
      <c r="AW124" s="665"/>
      <c r="AX124" s="665"/>
      <c r="AY124" s="665"/>
      <c r="AZ124" s="665"/>
      <c r="BA124" s="665"/>
      <c r="BB124" s="665"/>
      <c r="BC124" s="665"/>
      <c r="BD124" s="665"/>
      <c r="BE124" s="665"/>
      <c r="BF124" s="665">
        <v>5000</v>
      </c>
      <c r="BG124" s="665"/>
      <c r="BH124" s="665"/>
      <c r="BI124" s="665"/>
      <c r="BJ124" s="665"/>
      <c r="BK124" s="665"/>
      <c r="BL124" s="665"/>
      <c r="BM124" s="665"/>
      <c r="BN124" s="665"/>
      <c r="BO124" s="665"/>
      <c r="BP124" s="665"/>
      <c r="BQ124" s="665"/>
      <c r="BR124" s="665"/>
      <c r="BS124" s="665"/>
      <c r="BT124" s="665"/>
      <c r="BU124" s="665"/>
      <c r="BV124" s="665"/>
      <c r="BW124" s="665"/>
      <c r="BX124" s="665"/>
      <c r="BY124" s="665"/>
      <c r="BZ124" s="665"/>
      <c r="CA124" s="665"/>
      <c r="CB124" s="665"/>
      <c r="CC124" s="665"/>
      <c r="CD124" s="665"/>
      <c r="CE124" s="665"/>
      <c r="CF124" s="665"/>
      <c r="CG124" s="665"/>
      <c r="CH124" s="665"/>
      <c r="CI124" s="665"/>
      <c r="CJ124" s="665"/>
      <c r="CK124" s="665"/>
      <c r="CL124" s="665"/>
      <c r="CM124" s="665"/>
      <c r="CN124" s="665"/>
      <c r="CO124" s="665"/>
      <c r="CP124" s="665"/>
      <c r="CQ124" s="665"/>
      <c r="CR124" s="673">
        <f>+M124+BF124</f>
        <v>9000</v>
      </c>
      <c r="CS124" s="678"/>
      <c r="CT124" s="678"/>
      <c r="CU124" s="678"/>
      <c r="CV124" s="678">
        <v>2000</v>
      </c>
      <c r="CW124" s="673">
        <f t="shared" si="35"/>
        <v>2000</v>
      </c>
      <c r="CX124" s="678"/>
      <c r="CY124" s="678">
        <v>2000</v>
      </c>
      <c r="CZ124" s="678"/>
      <c r="DA124" s="678">
        <v>0</v>
      </c>
      <c r="DB124" s="673">
        <f t="shared" si="36"/>
        <v>2000</v>
      </c>
      <c r="DC124" s="678"/>
      <c r="DD124" s="678"/>
      <c r="DE124" s="678">
        <v>5000</v>
      </c>
      <c r="DF124" s="678"/>
      <c r="DG124" s="673">
        <f t="shared" si="37"/>
        <v>5000</v>
      </c>
      <c r="DH124" s="682">
        <f t="shared" si="38"/>
        <v>9000</v>
      </c>
      <c r="DI124" s="683" t="str">
        <f t="shared" si="39"/>
        <v>SI</v>
      </c>
      <c r="DJ124" s="682">
        <f t="shared" si="40"/>
        <v>0</v>
      </c>
    </row>
    <row r="125" s="633" customFormat="1" ht="51" spans="1:114">
      <c r="A125" s="646" t="s">
        <v>1706</v>
      </c>
      <c r="B125" s="646" t="s">
        <v>1707</v>
      </c>
      <c r="C125" s="646" t="s">
        <v>1707</v>
      </c>
      <c r="D125" s="647" t="s">
        <v>1728</v>
      </c>
      <c r="E125" s="646" t="s">
        <v>1839</v>
      </c>
      <c r="F125" s="646">
        <v>1</v>
      </c>
      <c r="G125" s="646" t="s">
        <v>1745</v>
      </c>
      <c r="H125" s="652">
        <v>268</v>
      </c>
      <c r="I125" s="654">
        <v>54784</v>
      </c>
      <c r="J125" s="652">
        <v>11</v>
      </c>
      <c r="K125" s="665">
        <v>0</v>
      </c>
      <c r="L125" s="666" t="s">
        <v>1730</v>
      </c>
      <c r="M125" s="667">
        <v>0</v>
      </c>
      <c r="N125" s="665"/>
      <c r="O125" s="665"/>
      <c r="P125" s="665"/>
      <c r="Q125" s="665"/>
      <c r="R125" s="665"/>
      <c r="S125" s="665"/>
      <c r="T125" s="665"/>
      <c r="U125" s="665"/>
      <c r="V125" s="665"/>
      <c r="W125" s="665"/>
      <c r="X125" s="665"/>
      <c r="Y125" s="665"/>
      <c r="Z125" s="665"/>
      <c r="AA125" s="665"/>
      <c r="AB125" s="665"/>
      <c r="AC125" s="665"/>
      <c r="AD125" s="665"/>
      <c r="AE125" s="665"/>
      <c r="AF125" s="665"/>
      <c r="AG125" s="665"/>
      <c r="AH125" s="665"/>
      <c r="AI125" s="665"/>
      <c r="AJ125" s="665"/>
      <c r="AK125" s="665"/>
      <c r="AL125" s="665"/>
      <c r="AM125" s="665"/>
      <c r="AN125" s="665"/>
      <c r="AO125" s="665"/>
      <c r="AP125" s="665"/>
      <c r="AQ125" s="665"/>
      <c r="AR125" s="665"/>
      <c r="AS125" s="665"/>
      <c r="AT125" s="665"/>
      <c r="AU125" s="665"/>
      <c r="AV125" s="665"/>
      <c r="AW125" s="665"/>
      <c r="AX125" s="665"/>
      <c r="AY125" s="665"/>
      <c r="AZ125" s="665"/>
      <c r="BA125" s="665"/>
      <c r="BB125" s="665"/>
      <c r="BC125" s="665"/>
      <c r="BD125" s="665"/>
      <c r="BE125" s="665"/>
      <c r="BF125" s="665"/>
      <c r="BG125" s="665"/>
      <c r="BH125" s="665"/>
      <c r="BI125" s="665"/>
      <c r="BJ125" s="665"/>
      <c r="BK125" s="665"/>
      <c r="BL125" s="665"/>
      <c r="BM125" s="665"/>
      <c r="BN125" s="665"/>
      <c r="BO125" s="665"/>
      <c r="BP125" s="665"/>
      <c r="BQ125" s="665"/>
      <c r="BR125" s="665"/>
      <c r="BS125" s="665"/>
      <c r="BT125" s="665"/>
      <c r="BU125" s="665"/>
      <c r="BV125" s="665"/>
      <c r="BW125" s="665"/>
      <c r="BX125" s="665"/>
      <c r="BY125" s="665"/>
      <c r="BZ125" s="665"/>
      <c r="CA125" s="665"/>
      <c r="CB125" s="665"/>
      <c r="CC125" s="665"/>
      <c r="CD125" s="665"/>
      <c r="CE125" s="665"/>
      <c r="CF125" s="665"/>
      <c r="CG125" s="665"/>
      <c r="CH125" s="665"/>
      <c r="CI125" s="665"/>
      <c r="CJ125" s="665"/>
      <c r="CK125" s="665"/>
      <c r="CL125" s="665"/>
      <c r="CM125" s="665"/>
      <c r="CN125" s="665"/>
      <c r="CO125" s="665"/>
      <c r="CP125" s="665"/>
      <c r="CQ125" s="665"/>
      <c r="CR125" s="673">
        <f t="shared" ref="CR125:CR140" si="49">+M125</f>
        <v>0</v>
      </c>
      <c r="CS125" s="686"/>
      <c r="CT125" s="678"/>
      <c r="CU125" s="678"/>
      <c r="CV125" s="678"/>
      <c r="CW125" s="673">
        <f t="shared" ref="CW125:CW130" si="50">+CV125+CU125+CT125+CS125</f>
        <v>0</v>
      </c>
      <c r="CX125" s="686"/>
      <c r="CY125" s="678"/>
      <c r="CZ125" s="678"/>
      <c r="DA125" s="678"/>
      <c r="DB125" s="673">
        <f t="shared" si="36"/>
        <v>0</v>
      </c>
      <c r="DC125" s="686"/>
      <c r="DD125" s="678"/>
      <c r="DE125" s="678"/>
      <c r="DF125" s="678"/>
      <c r="DG125" s="673">
        <f t="shared" si="37"/>
        <v>0</v>
      </c>
      <c r="DH125" s="682">
        <f t="shared" ref="DH125:DH130" si="51">+CW125+DB125+DG125</f>
        <v>0</v>
      </c>
      <c r="DI125" s="683" t="str">
        <f t="shared" ref="DI125:DI130" si="52">IF(CR125=DH125,"SI","NO")</f>
        <v>SI</v>
      </c>
      <c r="DJ125" s="682">
        <f t="shared" ref="DJ125:DJ130" si="53">CR125-DH125</f>
        <v>0</v>
      </c>
    </row>
    <row r="126" s="633" customFormat="1" ht="51" spans="1:114">
      <c r="A126" s="646" t="s">
        <v>1706</v>
      </c>
      <c r="B126" s="646" t="s">
        <v>1707</v>
      </c>
      <c r="C126" s="646" t="s">
        <v>1707</v>
      </c>
      <c r="D126" s="647" t="s">
        <v>1728</v>
      </c>
      <c r="E126" s="646" t="s">
        <v>1839</v>
      </c>
      <c r="F126" s="646">
        <v>3</v>
      </c>
      <c r="G126" s="646" t="s">
        <v>1745</v>
      </c>
      <c r="H126" s="652">
        <v>268</v>
      </c>
      <c r="I126" s="654">
        <v>98199</v>
      </c>
      <c r="J126" s="652">
        <v>11</v>
      </c>
      <c r="K126" s="665">
        <v>31</v>
      </c>
      <c r="L126" s="666" t="s">
        <v>1730</v>
      </c>
      <c r="M126" s="667">
        <v>0</v>
      </c>
      <c r="N126" s="665"/>
      <c r="O126" s="665"/>
      <c r="P126" s="665"/>
      <c r="Q126" s="665"/>
      <c r="R126" s="665"/>
      <c r="S126" s="665"/>
      <c r="T126" s="665"/>
      <c r="U126" s="665"/>
      <c r="V126" s="665"/>
      <c r="W126" s="665"/>
      <c r="X126" s="665"/>
      <c r="Y126" s="665"/>
      <c r="Z126" s="665"/>
      <c r="AA126" s="665"/>
      <c r="AB126" s="665"/>
      <c r="AC126" s="665"/>
      <c r="AD126" s="665"/>
      <c r="AE126" s="665"/>
      <c r="AF126" s="665"/>
      <c r="AG126" s="665"/>
      <c r="AH126" s="665"/>
      <c r="AI126" s="665"/>
      <c r="AJ126" s="665"/>
      <c r="AK126" s="665"/>
      <c r="AL126" s="665"/>
      <c r="AM126" s="665"/>
      <c r="AN126" s="665"/>
      <c r="AO126" s="665"/>
      <c r="AP126" s="665"/>
      <c r="AQ126" s="665"/>
      <c r="AR126" s="665"/>
      <c r="AS126" s="665"/>
      <c r="AT126" s="665"/>
      <c r="AU126" s="665"/>
      <c r="AV126" s="665"/>
      <c r="AW126" s="665"/>
      <c r="AX126" s="665"/>
      <c r="AY126" s="665"/>
      <c r="AZ126" s="665"/>
      <c r="BA126" s="665"/>
      <c r="BB126" s="665"/>
      <c r="BC126" s="665"/>
      <c r="BD126" s="665"/>
      <c r="BE126" s="665"/>
      <c r="BF126" s="665"/>
      <c r="BG126" s="665">
        <v>93</v>
      </c>
      <c r="BH126" s="665"/>
      <c r="BI126" s="665"/>
      <c r="BJ126" s="665"/>
      <c r="BK126" s="665"/>
      <c r="BL126" s="665"/>
      <c r="BM126" s="665"/>
      <c r="BN126" s="665"/>
      <c r="BO126" s="665"/>
      <c r="BP126" s="665"/>
      <c r="BQ126" s="665"/>
      <c r="BR126" s="665"/>
      <c r="BS126" s="665"/>
      <c r="BT126" s="665"/>
      <c r="BU126" s="665"/>
      <c r="BV126" s="665"/>
      <c r="BW126" s="665"/>
      <c r="BX126" s="665"/>
      <c r="BY126" s="665"/>
      <c r="BZ126" s="665"/>
      <c r="CA126" s="665"/>
      <c r="CB126" s="665"/>
      <c r="CC126" s="665"/>
      <c r="CD126" s="665"/>
      <c r="CE126" s="665"/>
      <c r="CF126" s="665"/>
      <c r="CG126" s="665"/>
      <c r="CH126" s="665"/>
      <c r="CI126" s="665"/>
      <c r="CJ126" s="665"/>
      <c r="CK126" s="665"/>
      <c r="CL126" s="665"/>
      <c r="CM126" s="665"/>
      <c r="CN126" s="665"/>
      <c r="CO126" s="665"/>
      <c r="CP126" s="665"/>
      <c r="CQ126" s="665"/>
      <c r="CR126" s="673">
        <f>+M126+BG126</f>
        <v>93</v>
      </c>
      <c r="CS126" s="686"/>
      <c r="CT126" s="678"/>
      <c r="CU126" s="678"/>
      <c r="CV126" s="678"/>
      <c r="CW126" s="673">
        <f t="shared" si="50"/>
        <v>0</v>
      </c>
      <c r="CX126" s="686"/>
      <c r="CY126" s="678">
        <v>93</v>
      </c>
      <c r="CZ126" s="678"/>
      <c r="DA126" s="678"/>
      <c r="DB126" s="673">
        <f t="shared" si="36"/>
        <v>93</v>
      </c>
      <c r="DC126" s="686"/>
      <c r="DD126" s="678"/>
      <c r="DE126" s="678"/>
      <c r="DF126" s="678"/>
      <c r="DG126" s="673">
        <f t="shared" si="37"/>
        <v>0</v>
      </c>
      <c r="DH126" s="682">
        <f t="shared" si="51"/>
        <v>93</v>
      </c>
      <c r="DI126" s="683" t="str">
        <f t="shared" si="52"/>
        <v>SI</v>
      </c>
      <c r="DJ126" s="682">
        <f t="shared" si="53"/>
        <v>0</v>
      </c>
    </row>
    <row r="127" s="633" customFormat="1" ht="51" spans="1:114">
      <c r="A127" s="646" t="s">
        <v>1706</v>
      </c>
      <c r="B127" s="646" t="s">
        <v>1707</v>
      </c>
      <c r="C127" s="646" t="s">
        <v>1707</v>
      </c>
      <c r="D127" s="647" t="s">
        <v>1728</v>
      </c>
      <c r="E127" s="646" t="s">
        <v>1839</v>
      </c>
      <c r="F127" s="646">
        <v>3</v>
      </c>
      <c r="G127" s="646" t="s">
        <v>1745</v>
      </c>
      <c r="H127" s="652">
        <v>268</v>
      </c>
      <c r="I127" s="654">
        <v>98200</v>
      </c>
      <c r="J127" s="652">
        <v>11</v>
      </c>
      <c r="K127" s="665">
        <v>25</v>
      </c>
      <c r="L127" s="666" t="s">
        <v>1730</v>
      </c>
      <c r="M127" s="667">
        <v>0</v>
      </c>
      <c r="N127" s="665"/>
      <c r="O127" s="665"/>
      <c r="P127" s="665"/>
      <c r="Q127" s="665"/>
      <c r="R127" s="665"/>
      <c r="S127" s="665"/>
      <c r="T127" s="665"/>
      <c r="U127" s="665"/>
      <c r="V127" s="665"/>
      <c r="W127" s="665"/>
      <c r="X127" s="665"/>
      <c r="Y127" s="665"/>
      <c r="Z127" s="665"/>
      <c r="AA127" s="665"/>
      <c r="AB127" s="665"/>
      <c r="AC127" s="665"/>
      <c r="AD127" s="665"/>
      <c r="AE127" s="665"/>
      <c r="AF127" s="665"/>
      <c r="AG127" s="665"/>
      <c r="AH127" s="665"/>
      <c r="AI127" s="665"/>
      <c r="AJ127" s="665"/>
      <c r="AK127" s="665"/>
      <c r="AL127" s="665"/>
      <c r="AM127" s="665"/>
      <c r="AN127" s="665"/>
      <c r="AO127" s="665"/>
      <c r="AP127" s="665"/>
      <c r="AQ127" s="665"/>
      <c r="AR127" s="665"/>
      <c r="AS127" s="665"/>
      <c r="AT127" s="665"/>
      <c r="AU127" s="665"/>
      <c r="AV127" s="665"/>
      <c r="AW127" s="665"/>
      <c r="AX127" s="665"/>
      <c r="AY127" s="665"/>
      <c r="AZ127" s="665"/>
      <c r="BA127" s="665"/>
      <c r="BB127" s="665"/>
      <c r="BC127" s="665"/>
      <c r="BD127" s="665"/>
      <c r="BE127" s="665"/>
      <c r="BF127" s="665"/>
      <c r="BG127" s="665">
        <v>75</v>
      </c>
      <c r="BH127" s="665"/>
      <c r="BI127" s="665"/>
      <c r="BJ127" s="665"/>
      <c r="BK127" s="665"/>
      <c r="BL127" s="665"/>
      <c r="BM127" s="665"/>
      <c r="BN127" s="665"/>
      <c r="BO127" s="665"/>
      <c r="BP127" s="665"/>
      <c r="BQ127" s="665"/>
      <c r="BR127" s="665"/>
      <c r="BS127" s="665"/>
      <c r="BT127" s="665"/>
      <c r="BU127" s="665"/>
      <c r="BV127" s="665"/>
      <c r="BW127" s="665"/>
      <c r="BX127" s="665"/>
      <c r="BY127" s="665"/>
      <c r="BZ127" s="665"/>
      <c r="CA127" s="665"/>
      <c r="CB127" s="665"/>
      <c r="CC127" s="665"/>
      <c r="CD127" s="665"/>
      <c r="CE127" s="665"/>
      <c r="CF127" s="665"/>
      <c r="CG127" s="665"/>
      <c r="CH127" s="665"/>
      <c r="CI127" s="665"/>
      <c r="CJ127" s="665"/>
      <c r="CK127" s="665"/>
      <c r="CL127" s="665"/>
      <c r="CM127" s="665"/>
      <c r="CN127" s="665"/>
      <c r="CO127" s="665"/>
      <c r="CP127" s="665"/>
      <c r="CQ127" s="665"/>
      <c r="CR127" s="673">
        <f>+M127+BG127</f>
        <v>75</v>
      </c>
      <c r="CS127" s="686"/>
      <c r="CT127" s="678"/>
      <c r="CU127" s="678"/>
      <c r="CV127" s="678"/>
      <c r="CW127" s="673">
        <f t="shared" si="50"/>
        <v>0</v>
      </c>
      <c r="CX127" s="686"/>
      <c r="CY127" s="678"/>
      <c r="CZ127" s="678"/>
      <c r="DA127" s="678"/>
      <c r="DB127" s="673">
        <f t="shared" si="36"/>
        <v>0</v>
      </c>
      <c r="DC127" s="686"/>
      <c r="DD127" s="678"/>
      <c r="DE127" s="678">
        <v>75</v>
      </c>
      <c r="DF127" s="678"/>
      <c r="DG127" s="673">
        <f t="shared" si="37"/>
        <v>75</v>
      </c>
      <c r="DH127" s="682">
        <f t="shared" si="51"/>
        <v>75</v>
      </c>
      <c r="DI127" s="683" t="str">
        <f t="shared" si="52"/>
        <v>SI</v>
      </c>
      <c r="DJ127" s="682">
        <f t="shared" si="53"/>
        <v>0</v>
      </c>
    </row>
    <row r="128" s="633" customFormat="1" ht="51" spans="1:114">
      <c r="A128" s="646" t="s">
        <v>1706</v>
      </c>
      <c r="B128" s="646" t="s">
        <v>1707</v>
      </c>
      <c r="C128" s="646" t="s">
        <v>1707</v>
      </c>
      <c r="D128" s="647" t="s">
        <v>1728</v>
      </c>
      <c r="E128" s="684" t="s">
        <v>1840</v>
      </c>
      <c r="F128" s="684">
        <v>75</v>
      </c>
      <c r="G128" s="684" t="s">
        <v>1753</v>
      </c>
      <c r="H128" s="652">
        <v>268</v>
      </c>
      <c r="I128" s="652">
        <v>4698</v>
      </c>
      <c r="J128" s="652">
        <v>11</v>
      </c>
      <c r="K128" s="665">
        <v>68</v>
      </c>
      <c r="L128" s="652" t="s">
        <v>1730</v>
      </c>
      <c r="M128" s="667">
        <v>0</v>
      </c>
      <c r="N128" s="665"/>
      <c r="O128" s="665"/>
      <c r="P128" s="665"/>
      <c r="Q128" s="665"/>
      <c r="R128" s="665"/>
      <c r="S128" s="665"/>
      <c r="T128" s="665"/>
      <c r="U128" s="665"/>
      <c r="V128" s="665"/>
      <c r="W128" s="665"/>
      <c r="X128" s="665"/>
      <c r="Y128" s="665"/>
      <c r="Z128" s="665"/>
      <c r="AA128" s="665"/>
      <c r="AB128" s="665"/>
      <c r="AC128" s="665"/>
      <c r="AD128" s="665"/>
      <c r="AE128" s="665"/>
      <c r="AF128" s="665"/>
      <c r="AG128" s="665"/>
      <c r="AH128" s="665"/>
      <c r="AI128" s="665"/>
      <c r="AJ128" s="665"/>
      <c r="AK128" s="665"/>
      <c r="AL128" s="665"/>
      <c r="AM128" s="665"/>
      <c r="AN128" s="665"/>
      <c r="AO128" s="665"/>
      <c r="AP128" s="665"/>
      <c r="AQ128" s="665"/>
      <c r="AR128" s="665"/>
      <c r="AS128" s="665"/>
      <c r="AT128" s="665"/>
      <c r="AU128" s="665"/>
      <c r="AV128" s="665"/>
      <c r="AW128" s="665"/>
      <c r="AX128" s="665"/>
      <c r="AY128" s="665"/>
      <c r="AZ128" s="665"/>
      <c r="BA128" s="665"/>
      <c r="BB128" s="665"/>
      <c r="BC128" s="665"/>
      <c r="BD128" s="665"/>
      <c r="BE128" s="665"/>
      <c r="BF128" s="665"/>
      <c r="BG128" s="665">
        <v>5100</v>
      </c>
      <c r="BH128" s="665"/>
      <c r="BI128" s="665"/>
      <c r="BJ128" s="665"/>
      <c r="BK128" s="665"/>
      <c r="BL128" s="665"/>
      <c r="BM128" s="665"/>
      <c r="BN128" s="665"/>
      <c r="BO128" s="665"/>
      <c r="BP128" s="665"/>
      <c r="BQ128" s="665"/>
      <c r="BR128" s="665"/>
      <c r="BS128" s="665"/>
      <c r="BT128" s="665"/>
      <c r="BU128" s="665"/>
      <c r="BV128" s="665"/>
      <c r="BW128" s="665"/>
      <c r="BX128" s="665"/>
      <c r="BY128" s="665"/>
      <c r="BZ128" s="665"/>
      <c r="CA128" s="665"/>
      <c r="CB128" s="665"/>
      <c r="CC128" s="665"/>
      <c r="CD128" s="665"/>
      <c r="CE128" s="665"/>
      <c r="CF128" s="665"/>
      <c r="CG128" s="665"/>
      <c r="CH128" s="665"/>
      <c r="CI128" s="665"/>
      <c r="CJ128" s="665"/>
      <c r="CK128" s="665"/>
      <c r="CL128" s="665"/>
      <c r="CM128" s="665"/>
      <c r="CN128" s="665"/>
      <c r="CO128" s="665"/>
      <c r="CP128" s="665"/>
      <c r="CQ128" s="665"/>
      <c r="CR128" s="673">
        <f>+M128+BG128</f>
        <v>5100</v>
      </c>
      <c r="CS128" s="686"/>
      <c r="CT128" s="678"/>
      <c r="CU128" s="678"/>
      <c r="CV128" s="678"/>
      <c r="CW128" s="673">
        <f t="shared" si="50"/>
        <v>0</v>
      </c>
      <c r="CX128" s="686"/>
      <c r="CY128" s="678"/>
      <c r="CZ128" s="678">
        <v>5100</v>
      </c>
      <c r="DA128" s="678"/>
      <c r="DB128" s="673">
        <f t="shared" si="36"/>
        <v>5100</v>
      </c>
      <c r="DC128" s="686"/>
      <c r="DD128" s="678"/>
      <c r="DE128" s="678"/>
      <c r="DF128" s="678"/>
      <c r="DG128" s="673">
        <f t="shared" si="37"/>
        <v>0</v>
      </c>
      <c r="DH128" s="682">
        <f t="shared" si="51"/>
        <v>5100</v>
      </c>
      <c r="DI128" s="683" t="str">
        <f t="shared" si="52"/>
        <v>SI</v>
      </c>
      <c r="DJ128" s="682">
        <f t="shared" si="53"/>
        <v>0</v>
      </c>
    </row>
    <row r="129" s="633" customFormat="1" ht="51" spans="1:114">
      <c r="A129" s="646" t="s">
        <v>1706</v>
      </c>
      <c r="B129" s="646" t="s">
        <v>1707</v>
      </c>
      <c r="C129" s="646" t="s">
        <v>1707</v>
      </c>
      <c r="D129" s="647" t="s">
        <v>1728</v>
      </c>
      <c r="E129" s="646" t="s">
        <v>1839</v>
      </c>
      <c r="F129" s="646">
        <v>1</v>
      </c>
      <c r="G129" s="646" t="s">
        <v>1745</v>
      </c>
      <c r="H129" s="652">
        <v>268</v>
      </c>
      <c r="I129" s="654">
        <v>54784</v>
      </c>
      <c r="J129" s="652">
        <v>11</v>
      </c>
      <c r="K129" s="665">
        <v>24</v>
      </c>
      <c r="L129" s="666" t="s">
        <v>1730</v>
      </c>
      <c r="M129" s="667">
        <v>0</v>
      </c>
      <c r="N129" s="665"/>
      <c r="O129" s="665"/>
      <c r="P129" s="665"/>
      <c r="Q129" s="665"/>
      <c r="R129" s="665"/>
      <c r="S129" s="665"/>
      <c r="T129" s="665"/>
      <c r="U129" s="665"/>
      <c r="V129" s="665"/>
      <c r="W129" s="665"/>
      <c r="X129" s="665"/>
      <c r="Y129" s="665"/>
      <c r="Z129" s="665"/>
      <c r="AA129" s="665"/>
      <c r="AB129" s="665"/>
      <c r="AC129" s="665"/>
      <c r="AD129" s="665"/>
      <c r="AE129" s="665"/>
      <c r="AF129" s="665"/>
      <c r="AG129" s="665"/>
      <c r="AH129" s="665"/>
      <c r="AI129" s="665"/>
      <c r="AJ129" s="665"/>
      <c r="AK129" s="665"/>
      <c r="AL129" s="665"/>
      <c r="AM129" s="665"/>
      <c r="AN129" s="665"/>
      <c r="AO129" s="665"/>
      <c r="AP129" s="665"/>
      <c r="AQ129" s="665"/>
      <c r="AR129" s="665"/>
      <c r="AS129" s="665"/>
      <c r="AT129" s="665"/>
      <c r="AU129" s="665"/>
      <c r="AV129" s="665"/>
      <c r="AW129" s="665"/>
      <c r="AX129" s="665"/>
      <c r="AY129" s="665"/>
      <c r="AZ129" s="665"/>
      <c r="BA129" s="665"/>
      <c r="BB129" s="665"/>
      <c r="BC129" s="665"/>
      <c r="BD129" s="665"/>
      <c r="BE129" s="665"/>
      <c r="BF129" s="665"/>
      <c r="BG129" s="665">
        <v>24</v>
      </c>
      <c r="BH129" s="665"/>
      <c r="BI129" s="665"/>
      <c r="BJ129" s="665"/>
      <c r="BK129" s="665"/>
      <c r="BL129" s="665"/>
      <c r="BM129" s="665"/>
      <c r="BN129" s="665"/>
      <c r="BO129" s="665"/>
      <c r="BP129" s="665"/>
      <c r="BQ129" s="665"/>
      <c r="BR129" s="665"/>
      <c r="BS129" s="665"/>
      <c r="BT129" s="665"/>
      <c r="BU129" s="665"/>
      <c r="BV129" s="665"/>
      <c r="BW129" s="665"/>
      <c r="BX129" s="665"/>
      <c r="BY129" s="665"/>
      <c r="BZ129" s="665"/>
      <c r="CA129" s="665"/>
      <c r="CB129" s="665"/>
      <c r="CC129" s="665"/>
      <c r="CD129" s="665"/>
      <c r="CE129" s="665"/>
      <c r="CF129" s="665"/>
      <c r="CG129" s="665"/>
      <c r="CH129" s="665"/>
      <c r="CI129" s="665"/>
      <c r="CJ129" s="665"/>
      <c r="CK129" s="665"/>
      <c r="CL129" s="665"/>
      <c r="CM129" s="665"/>
      <c r="CN129" s="665"/>
      <c r="CO129" s="665"/>
      <c r="CP129" s="665"/>
      <c r="CQ129" s="665"/>
      <c r="CR129" s="673">
        <f>+M129+BG129</f>
        <v>24</v>
      </c>
      <c r="CS129" s="686"/>
      <c r="CT129" s="678"/>
      <c r="CU129" s="678"/>
      <c r="CV129" s="678"/>
      <c r="CW129" s="673">
        <f t="shared" si="50"/>
        <v>0</v>
      </c>
      <c r="CX129" s="686">
        <v>24</v>
      </c>
      <c r="CY129" s="678"/>
      <c r="CZ129" s="678"/>
      <c r="DA129" s="678"/>
      <c r="DB129" s="673">
        <f t="shared" si="36"/>
        <v>24</v>
      </c>
      <c r="DC129" s="686"/>
      <c r="DD129" s="678"/>
      <c r="DE129" s="678"/>
      <c r="DF129" s="678"/>
      <c r="DG129" s="673">
        <f t="shared" si="37"/>
        <v>0</v>
      </c>
      <c r="DH129" s="682">
        <f t="shared" si="51"/>
        <v>24</v>
      </c>
      <c r="DI129" s="683" t="str">
        <f t="shared" si="52"/>
        <v>SI</v>
      </c>
      <c r="DJ129" s="682">
        <f t="shared" si="53"/>
        <v>0</v>
      </c>
    </row>
    <row r="130" s="633" customFormat="1" ht="51" spans="1:114">
      <c r="A130" s="646" t="s">
        <v>1706</v>
      </c>
      <c r="B130" s="646" t="s">
        <v>1707</v>
      </c>
      <c r="C130" s="646" t="s">
        <v>1707</v>
      </c>
      <c r="D130" s="647" t="s">
        <v>1728</v>
      </c>
      <c r="E130" s="646" t="s">
        <v>1841</v>
      </c>
      <c r="F130" s="646">
        <v>6</v>
      </c>
      <c r="G130" s="646" t="s">
        <v>1838</v>
      </c>
      <c r="H130" s="652">
        <v>268</v>
      </c>
      <c r="I130" s="654">
        <v>42138</v>
      </c>
      <c r="J130" s="652">
        <v>11</v>
      </c>
      <c r="K130" s="665">
        <v>371</v>
      </c>
      <c r="L130" s="666" t="s">
        <v>1730</v>
      </c>
      <c r="M130" s="667">
        <v>0</v>
      </c>
      <c r="N130" s="665"/>
      <c r="O130" s="665"/>
      <c r="P130" s="665"/>
      <c r="Q130" s="665"/>
      <c r="R130" s="665"/>
      <c r="S130" s="665"/>
      <c r="T130" s="665"/>
      <c r="U130" s="665"/>
      <c r="V130" s="665"/>
      <c r="W130" s="665"/>
      <c r="X130" s="665"/>
      <c r="Y130" s="665"/>
      <c r="Z130" s="665"/>
      <c r="AA130" s="665"/>
      <c r="AB130" s="665"/>
      <c r="AC130" s="665"/>
      <c r="AD130" s="665"/>
      <c r="AE130" s="665"/>
      <c r="AF130" s="665"/>
      <c r="AG130" s="665"/>
      <c r="AH130" s="665"/>
      <c r="AI130" s="665"/>
      <c r="AJ130" s="665"/>
      <c r="AK130" s="665"/>
      <c r="AL130" s="665"/>
      <c r="AM130" s="665"/>
      <c r="AN130" s="665"/>
      <c r="AO130" s="665"/>
      <c r="AP130" s="665"/>
      <c r="AQ130" s="665"/>
      <c r="AR130" s="665"/>
      <c r="AS130" s="665"/>
      <c r="AT130" s="665"/>
      <c r="AU130" s="665"/>
      <c r="AV130" s="665"/>
      <c r="AW130" s="665"/>
      <c r="AX130" s="665"/>
      <c r="AY130" s="665"/>
      <c r="AZ130" s="665"/>
      <c r="BA130" s="665"/>
      <c r="BB130" s="665"/>
      <c r="BC130" s="665"/>
      <c r="BD130" s="665"/>
      <c r="BE130" s="665"/>
      <c r="BF130" s="665"/>
      <c r="BG130" s="665">
        <v>2226</v>
      </c>
      <c r="BH130" s="665"/>
      <c r="BI130" s="665"/>
      <c r="BJ130" s="665"/>
      <c r="BK130" s="665"/>
      <c r="BL130" s="665"/>
      <c r="BM130" s="665"/>
      <c r="BN130" s="665"/>
      <c r="BO130" s="665"/>
      <c r="BP130" s="665"/>
      <c r="BQ130" s="665"/>
      <c r="BR130" s="665"/>
      <c r="BS130" s="665"/>
      <c r="BT130" s="665"/>
      <c r="BU130" s="665"/>
      <c r="BV130" s="665"/>
      <c r="BW130" s="665"/>
      <c r="BX130" s="665"/>
      <c r="BY130" s="665"/>
      <c r="BZ130" s="665"/>
      <c r="CA130" s="665"/>
      <c r="CB130" s="665"/>
      <c r="CC130" s="665"/>
      <c r="CD130" s="665"/>
      <c r="CE130" s="665"/>
      <c r="CF130" s="665"/>
      <c r="CG130" s="665"/>
      <c r="CH130" s="665"/>
      <c r="CI130" s="665"/>
      <c r="CJ130" s="665"/>
      <c r="CK130" s="665"/>
      <c r="CL130" s="665"/>
      <c r="CM130" s="665"/>
      <c r="CN130" s="665"/>
      <c r="CO130" s="665"/>
      <c r="CP130" s="665"/>
      <c r="CQ130" s="665"/>
      <c r="CR130" s="673">
        <f>+M130+BG130</f>
        <v>2226</v>
      </c>
      <c r="CS130" s="686"/>
      <c r="CT130" s="678"/>
      <c r="CU130" s="678"/>
      <c r="CV130" s="678"/>
      <c r="CW130" s="673">
        <f t="shared" si="50"/>
        <v>0</v>
      </c>
      <c r="CX130" s="686"/>
      <c r="CY130" s="678"/>
      <c r="CZ130" s="678">
        <v>2226</v>
      </c>
      <c r="DA130" s="678"/>
      <c r="DB130" s="673">
        <f t="shared" si="36"/>
        <v>2226</v>
      </c>
      <c r="DC130" s="686"/>
      <c r="DD130" s="678"/>
      <c r="DE130" s="678"/>
      <c r="DF130" s="678"/>
      <c r="DG130" s="673">
        <f t="shared" si="37"/>
        <v>0</v>
      </c>
      <c r="DH130" s="682">
        <f t="shared" si="51"/>
        <v>2226</v>
      </c>
      <c r="DI130" s="683" t="str">
        <f t="shared" si="52"/>
        <v>SI</v>
      </c>
      <c r="DJ130" s="682">
        <f t="shared" si="53"/>
        <v>0</v>
      </c>
    </row>
    <row r="131" s="633" customFormat="1" ht="51" spans="1:114">
      <c r="A131" s="646" t="s">
        <v>1706</v>
      </c>
      <c r="B131" s="646" t="s">
        <v>1707</v>
      </c>
      <c r="C131" s="646" t="s">
        <v>1707</v>
      </c>
      <c r="D131" s="647" t="s">
        <v>1728</v>
      </c>
      <c r="E131" s="646" t="s">
        <v>1842</v>
      </c>
      <c r="F131" s="646">
        <v>20</v>
      </c>
      <c r="G131" s="646" t="s">
        <v>1843</v>
      </c>
      <c r="H131" s="652">
        <v>269</v>
      </c>
      <c r="I131" s="654">
        <v>110541</v>
      </c>
      <c r="J131" s="652">
        <v>11</v>
      </c>
      <c r="K131" s="665">
        <f t="shared" si="47"/>
        <v>35.75</v>
      </c>
      <c r="L131" s="666" t="s">
        <v>1730</v>
      </c>
      <c r="M131" s="667">
        <v>2000</v>
      </c>
      <c r="N131" s="665"/>
      <c r="O131" s="665"/>
      <c r="P131" s="665"/>
      <c r="Q131" s="665"/>
      <c r="R131" s="665"/>
      <c r="S131" s="665"/>
      <c r="T131" s="665"/>
      <c r="U131" s="665"/>
      <c r="V131" s="665"/>
      <c r="W131" s="665"/>
      <c r="X131" s="665"/>
      <c r="Y131" s="665"/>
      <c r="Z131" s="665"/>
      <c r="AA131" s="665"/>
      <c r="AB131" s="665"/>
      <c r="AC131" s="665"/>
      <c r="AD131" s="665"/>
      <c r="AE131" s="665"/>
      <c r="AF131" s="665"/>
      <c r="AG131" s="665"/>
      <c r="AH131" s="665"/>
      <c r="AI131" s="665"/>
      <c r="AJ131" s="665"/>
      <c r="AK131" s="665"/>
      <c r="AL131" s="665"/>
      <c r="AM131" s="665"/>
      <c r="AN131" s="665"/>
      <c r="AO131" s="665"/>
      <c r="AP131" s="665"/>
      <c r="AQ131" s="665"/>
      <c r="AR131" s="665"/>
      <c r="AS131" s="665"/>
      <c r="AT131" s="665"/>
      <c r="AU131" s="665"/>
      <c r="AV131" s="665"/>
      <c r="AW131" s="665"/>
      <c r="AX131" s="665"/>
      <c r="AY131" s="665"/>
      <c r="AZ131" s="665"/>
      <c r="BA131" s="665"/>
      <c r="BB131" s="665"/>
      <c r="BC131" s="665"/>
      <c r="BD131" s="665"/>
      <c r="BE131" s="665"/>
      <c r="BF131" s="665"/>
      <c r="BG131" s="665"/>
      <c r="BH131" s="665"/>
      <c r="BI131" s="665"/>
      <c r="BJ131" s="665"/>
      <c r="BK131" s="665"/>
      <c r="BL131" s="665"/>
      <c r="BM131" s="665"/>
      <c r="BN131" s="665"/>
      <c r="BO131" s="665"/>
      <c r="BP131" s="665"/>
      <c r="BQ131" s="665"/>
      <c r="BR131" s="665"/>
      <c r="BS131" s="665"/>
      <c r="BT131" s="665"/>
      <c r="BU131" s="665"/>
      <c r="BV131" s="665"/>
      <c r="BW131" s="665"/>
      <c r="BX131" s="665"/>
      <c r="BY131" s="665"/>
      <c r="BZ131" s="665"/>
      <c r="CA131" s="665"/>
      <c r="CB131" s="665"/>
      <c r="CC131" s="665"/>
      <c r="CD131" s="665">
        <v>-1285</v>
      </c>
      <c r="CE131" s="665"/>
      <c r="CF131" s="665"/>
      <c r="CG131" s="665"/>
      <c r="CH131" s="665"/>
      <c r="CI131" s="665"/>
      <c r="CJ131" s="665"/>
      <c r="CK131" s="665"/>
      <c r="CL131" s="665"/>
      <c r="CM131" s="665"/>
      <c r="CN131" s="665"/>
      <c r="CO131" s="665"/>
      <c r="CP131" s="665"/>
      <c r="CQ131" s="665"/>
      <c r="CR131" s="673">
        <f>+M131+CD131</f>
        <v>715</v>
      </c>
      <c r="CS131" s="678"/>
      <c r="CT131" s="678"/>
      <c r="CU131" s="678"/>
      <c r="CV131" s="678">
        <v>715</v>
      </c>
      <c r="CW131" s="673">
        <f t="shared" si="35"/>
        <v>715</v>
      </c>
      <c r="CX131" s="678"/>
      <c r="CY131" s="678"/>
      <c r="CZ131" s="678"/>
      <c r="DA131" s="678"/>
      <c r="DB131" s="673">
        <f t="shared" si="36"/>
        <v>0</v>
      </c>
      <c r="DC131" s="678"/>
      <c r="DD131" s="678"/>
      <c r="DE131" s="678"/>
      <c r="DF131" s="678"/>
      <c r="DG131" s="673">
        <f t="shared" si="37"/>
        <v>0</v>
      </c>
      <c r="DH131" s="682">
        <f t="shared" si="38"/>
        <v>715</v>
      </c>
      <c r="DI131" s="683" t="str">
        <f t="shared" si="39"/>
        <v>SI</v>
      </c>
      <c r="DJ131" s="682">
        <f t="shared" si="40"/>
        <v>0</v>
      </c>
    </row>
    <row r="132" s="633" customFormat="1" ht="51" spans="1:114">
      <c r="A132" s="646" t="s">
        <v>1706</v>
      </c>
      <c r="B132" s="646" t="s">
        <v>1707</v>
      </c>
      <c r="C132" s="646" t="s">
        <v>1707</v>
      </c>
      <c r="D132" s="647" t="s">
        <v>1728</v>
      </c>
      <c r="E132" s="646" t="s">
        <v>1844</v>
      </c>
      <c r="F132" s="646">
        <v>4</v>
      </c>
      <c r="G132" s="646" t="s">
        <v>1751</v>
      </c>
      <c r="H132" s="652">
        <v>269</v>
      </c>
      <c r="I132" s="654">
        <v>5488</v>
      </c>
      <c r="J132" s="652">
        <v>11</v>
      </c>
      <c r="K132" s="665">
        <f t="shared" si="47"/>
        <v>171.25</v>
      </c>
      <c r="L132" s="666" t="s">
        <v>1730</v>
      </c>
      <c r="M132" s="667">
        <v>400</v>
      </c>
      <c r="N132" s="665"/>
      <c r="O132" s="665"/>
      <c r="P132" s="665"/>
      <c r="Q132" s="665"/>
      <c r="R132" s="665"/>
      <c r="S132" s="665"/>
      <c r="T132" s="665"/>
      <c r="U132" s="665"/>
      <c r="V132" s="665"/>
      <c r="W132" s="665"/>
      <c r="X132" s="665"/>
      <c r="Y132" s="665"/>
      <c r="Z132" s="665"/>
      <c r="AA132" s="665"/>
      <c r="AB132" s="665"/>
      <c r="AC132" s="665"/>
      <c r="AD132" s="665"/>
      <c r="AE132" s="665"/>
      <c r="AF132" s="665"/>
      <c r="AG132" s="665"/>
      <c r="AH132" s="665"/>
      <c r="AI132" s="665"/>
      <c r="AJ132" s="665"/>
      <c r="AK132" s="665"/>
      <c r="AL132" s="665"/>
      <c r="AM132" s="665"/>
      <c r="AN132" s="665"/>
      <c r="AO132" s="665"/>
      <c r="AP132" s="665"/>
      <c r="AQ132" s="665"/>
      <c r="AR132" s="665"/>
      <c r="AS132" s="665"/>
      <c r="AT132" s="665"/>
      <c r="AU132" s="665"/>
      <c r="AV132" s="665"/>
      <c r="AW132" s="665"/>
      <c r="AX132" s="665"/>
      <c r="AY132" s="665"/>
      <c r="AZ132" s="665"/>
      <c r="BA132" s="665"/>
      <c r="BB132" s="665"/>
      <c r="BC132" s="665"/>
      <c r="BD132" s="665"/>
      <c r="BE132" s="665"/>
      <c r="BF132" s="665"/>
      <c r="BG132" s="665"/>
      <c r="BH132" s="665"/>
      <c r="BI132" s="665"/>
      <c r="BJ132" s="665"/>
      <c r="BK132" s="665"/>
      <c r="BL132" s="665"/>
      <c r="BM132" s="665"/>
      <c r="BN132" s="665"/>
      <c r="BO132" s="665"/>
      <c r="BP132" s="665"/>
      <c r="BQ132" s="665"/>
      <c r="BR132" s="665"/>
      <c r="BS132" s="665"/>
      <c r="BT132" s="665"/>
      <c r="BU132" s="665"/>
      <c r="BV132" s="665"/>
      <c r="BW132" s="665"/>
      <c r="BX132" s="665"/>
      <c r="BY132" s="665"/>
      <c r="BZ132" s="665"/>
      <c r="CA132" s="665"/>
      <c r="CB132" s="665"/>
      <c r="CC132" s="665"/>
      <c r="CD132" s="665"/>
      <c r="CE132" s="665">
        <v>285</v>
      </c>
      <c r="CF132" s="665"/>
      <c r="CG132" s="665"/>
      <c r="CH132" s="665"/>
      <c r="CI132" s="665"/>
      <c r="CJ132" s="665"/>
      <c r="CK132" s="665"/>
      <c r="CL132" s="665"/>
      <c r="CM132" s="665"/>
      <c r="CN132" s="665"/>
      <c r="CO132" s="665"/>
      <c r="CP132" s="665"/>
      <c r="CQ132" s="665"/>
      <c r="CR132" s="673">
        <f>+M132+CE132</f>
        <v>685</v>
      </c>
      <c r="CS132" s="678"/>
      <c r="CT132" s="678"/>
      <c r="CU132" s="678"/>
      <c r="CV132" s="678"/>
      <c r="CW132" s="673">
        <f t="shared" si="35"/>
        <v>0</v>
      </c>
      <c r="CX132" s="678">
        <v>16</v>
      </c>
      <c r="CY132" s="678"/>
      <c r="CZ132" s="678"/>
      <c r="DA132" s="678"/>
      <c r="DB132" s="673">
        <f t="shared" si="36"/>
        <v>16</v>
      </c>
      <c r="DC132" s="678"/>
      <c r="DD132" s="678"/>
      <c r="DE132" s="678"/>
      <c r="DF132" s="678">
        <v>669</v>
      </c>
      <c r="DG132" s="673">
        <f t="shared" si="37"/>
        <v>669</v>
      </c>
      <c r="DH132" s="682">
        <f t="shared" si="38"/>
        <v>685</v>
      </c>
      <c r="DI132" s="683" t="str">
        <f t="shared" si="39"/>
        <v>SI</v>
      </c>
      <c r="DJ132" s="682">
        <f t="shared" si="40"/>
        <v>0</v>
      </c>
    </row>
    <row r="133" s="633" customFormat="1" ht="51" spans="1:114">
      <c r="A133" s="646" t="s">
        <v>1706</v>
      </c>
      <c r="B133" s="646" t="s">
        <v>1707</v>
      </c>
      <c r="C133" s="646" t="s">
        <v>1707</v>
      </c>
      <c r="D133" s="647" t="s">
        <v>1728</v>
      </c>
      <c r="E133" s="646" t="s">
        <v>1845</v>
      </c>
      <c r="F133" s="646">
        <v>4</v>
      </c>
      <c r="G133" s="646" t="s">
        <v>1846</v>
      </c>
      <c r="H133" s="652">
        <v>272</v>
      </c>
      <c r="I133" s="654">
        <v>66396</v>
      </c>
      <c r="J133" s="652">
        <v>11</v>
      </c>
      <c r="K133" s="665">
        <v>250</v>
      </c>
      <c r="L133" s="666" t="s">
        <v>1730</v>
      </c>
      <c r="M133" s="667">
        <v>0</v>
      </c>
      <c r="N133" s="665"/>
      <c r="O133" s="665"/>
      <c r="P133" s="665"/>
      <c r="Q133" s="665"/>
      <c r="R133" s="665"/>
      <c r="S133" s="665"/>
      <c r="T133" s="665"/>
      <c r="U133" s="665"/>
      <c r="V133" s="665"/>
      <c r="W133" s="665"/>
      <c r="X133" s="665"/>
      <c r="Y133" s="665"/>
      <c r="Z133" s="665"/>
      <c r="AA133" s="665"/>
      <c r="AB133" s="665"/>
      <c r="AC133" s="665"/>
      <c r="AD133" s="665"/>
      <c r="AE133" s="665"/>
      <c r="AF133" s="665"/>
      <c r="AG133" s="665"/>
      <c r="AH133" s="665"/>
      <c r="AI133" s="665"/>
      <c r="AJ133" s="665"/>
      <c r="AK133" s="665"/>
      <c r="AL133" s="665"/>
      <c r="AM133" s="665"/>
      <c r="AN133" s="665"/>
      <c r="AO133" s="665"/>
      <c r="AP133" s="665"/>
      <c r="AQ133" s="665"/>
      <c r="AR133" s="665"/>
      <c r="AS133" s="665"/>
      <c r="AT133" s="665"/>
      <c r="AU133" s="665"/>
      <c r="AV133" s="665"/>
      <c r="AW133" s="665"/>
      <c r="AX133" s="665"/>
      <c r="AY133" s="665"/>
      <c r="AZ133" s="665"/>
      <c r="BA133" s="665"/>
      <c r="BB133" s="665"/>
      <c r="BC133" s="665"/>
      <c r="BD133" s="665"/>
      <c r="BE133" s="665"/>
      <c r="BF133" s="665"/>
      <c r="BG133" s="665"/>
      <c r="BH133" s="665"/>
      <c r="BI133" s="665"/>
      <c r="BJ133" s="665"/>
      <c r="BK133" s="665"/>
      <c r="BL133" s="665"/>
      <c r="BM133" s="665"/>
      <c r="BN133" s="665"/>
      <c r="BO133" s="665"/>
      <c r="BP133" s="665"/>
      <c r="BQ133" s="665"/>
      <c r="BR133" s="665"/>
      <c r="BS133" s="665">
        <v>1000</v>
      </c>
      <c r="BT133" s="665"/>
      <c r="BU133" s="665"/>
      <c r="BV133" s="665"/>
      <c r="BW133" s="665"/>
      <c r="BX133" s="665"/>
      <c r="BY133" s="665"/>
      <c r="BZ133" s="665"/>
      <c r="CA133" s="665"/>
      <c r="CB133" s="665"/>
      <c r="CC133" s="665"/>
      <c r="CD133" s="665"/>
      <c r="CE133" s="665"/>
      <c r="CF133" s="665"/>
      <c r="CG133" s="665"/>
      <c r="CH133" s="665"/>
      <c r="CI133" s="665"/>
      <c r="CJ133" s="665"/>
      <c r="CK133" s="665"/>
      <c r="CL133" s="665"/>
      <c r="CM133" s="665"/>
      <c r="CN133" s="665"/>
      <c r="CO133" s="665"/>
      <c r="CP133" s="665"/>
      <c r="CQ133" s="665"/>
      <c r="CR133" s="673">
        <f>+M133+BS133</f>
        <v>1000</v>
      </c>
      <c r="CS133" s="678"/>
      <c r="CT133" s="678"/>
      <c r="CU133" s="678"/>
      <c r="CV133" s="678"/>
      <c r="CW133" s="673">
        <f t="shared" si="35"/>
        <v>0</v>
      </c>
      <c r="CX133" s="678"/>
      <c r="CY133" s="678"/>
      <c r="CZ133" s="678"/>
      <c r="DA133" s="678"/>
      <c r="DB133" s="673">
        <f t="shared" si="36"/>
        <v>0</v>
      </c>
      <c r="DC133" s="678"/>
      <c r="DD133" s="678"/>
      <c r="DE133" s="678">
        <v>1000</v>
      </c>
      <c r="DF133" s="678"/>
      <c r="DG133" s="673">
        <f t="shared" si="37"/>
        <v>1000</v>
      </c>
      <c r="DH133" s="682">
        <f t="shared" ref="DH133" si="54">+CW133+DB133+DG133</f>
        <v>1000</v>
      </c>
      <c r="DI133" s="683" t="str">
        <f t="shared" ref="DI133" si="55">IF(CR133=DH133,"SI","NO")</f>
        <v>SI</v>
      </c>
      <c r="DJ133" s="682">
        <f t="shared" ref="DJ133" si="56">CR133-DH133</f>
        <v>0</v>
      </c>
    </row>
    <row r="134" s="633" customFormat="1" ht="51" spans="1:114">
      <c r="A134" s="646" t="s">
        <v>1706</v>
      </c>
      <c r="B134" s="646" t="s">
        <v>1707</v>
      </c>
      <c r="C134" s="646" t="s">
        <v>1707</v>
      </c>
      <c r="D134" s="647" t="s">
        <v>1728</v>
      </c>
      <c r="E134" s="646" t="s">
        <v>1847</v>
      </c>
      <c r="F134" s="646">
        <v>12</v>
      </c>
      <c r="G134" s="646" t="s">
        <v>1745</v>
      </c>
      <c r="H134" s="652">
        <v>291</v>
      </c>
      <c r="I134" s="654">
        <v>123911</v>
      </c>
      <c r="J134" s="652">
        <v>11</v>
      </c>
      <c r="K134" s="665">
        <f t="shared" si="47"/>
        <v>50</v>
      </c>
      <c r="L134" s="666" t="s">
        <v>1730</v>
      </c>
      <c r="M134" s="667">
        <v>600</v>
      </c>
      <c r="N134" s="665"/>
      <c r="O134" s="665"/>
      <c r="P134" s="665"/>
      <c r="Q134" s="665"/>
      <c r="R134" s="665"/>
      <c r="S134" s="665"/>
      <c r="T134" s="665"/>
      <c r="U134" s="665"/>
      <c r="V134" s="665"/>
      <c r="W134" s="665"/>
      <c r="X134" s="665"/>
      <c r="Y134" s="665"/>
      <c r="Z134" s="665"/>
      <c r="AA134" s="665"/>
      <c r="AB134" s="665"/>
      <c r="AC134" s="665"/>
      <c r="AD134" s="665"/>
      <c r="AE134" s="665"/>
      <c r="AF134" s="665"/>
      <c r="AG134" s="665"/>
      <c r="AH134" s="665"/>
      <c r="AI134" s="665"/>
      <c r="AJ134" s="665"/>
      <c r="AK134" s="665"/>
      <c r="AL134" s="665"/>
      <c r="AM134" s="665"/>
      <c r="AN134" s="665"/>
      <c r="AO134" s="665"/>
      <c r="AP134" s="665"/>
      <c r="AQ134" s="665"/>
      <c r="AR134" s="665"/>
      <c r="AS134" s="665"/>
      <c r="AT134" s="665"/>
      <c r="AU134" s="665"/>
      <c r="AV134" s="665"/>
      <c r="AW134" s="665"/>
      <c r="AX134" s="665"/>
      <c r="AY134" s="665"/>
      <c r="AZ134" s="665"/>
      <c r="BA134" s="665"/>
      <c r="BB134" s="665"/>
      <c r="BC134" s="665"/>
      <c r="BD134" s="665"/>
      <c r="BE134" s="665"/>
      <c r="BF134" s="665"/>
      <c r="BG134" s="665"/>
      <c r="BH134" s="665"/>
      <c r="BI134" s="665"/>
      <c r="BJ134" s="665"/>
      <c r="BK134" s="665"/>
      <c r="BL134" s="665"/>
      <c r="BM134" s="665"/>
      <c r="BN134" s="665"/>
      <c r="BO134" s="665"/>
      <c r="BP134" s="665"/>
      <c r="BQ134" s="665"/>
      <c r="BR134" s="665"/>
      <c r="BS134" s="665"/>
      <c r="BT134" s="665"/>
      <c r="BU134" s="665"/>
      <c r="BV134" s="665"/>
      <c r="BW134" s="665"/>
      <c r="BX134" s="665"/>
      <c r="BY134" s="665"/>
      <c r="BZ134" s="665"/>
      <c r="CA134" s="665"/>
      <c r="CB134" s="665"/>
      <c r="CC134" s="665"/>
      <c r="CD134" s="665"/>
      <c r="CE134" s="665"/>
      <c r="CF134" s="665"/>
      <c r="CG134" s="665"/>
      <c r="CH134" s="665"/>
      <c r="CI134" s="665"/>
      <c r="CJ134" s="665"/>
      <c r="CK134" s="665"/>
      <c r="CL134" s="665"/>
      <c r="CM134" s="665"/>
      <c r="CN134" s="665"/>
      <c r="CO134" s="665"/>
      <c r="CP134" s="665"/>
      <c r="CQ134" s="665"/>
      <c r="CR134" s="673">
        <f t="shared" si="49"/>
        <v>600</v>
      </c>
      <c r="CS134" s="678"/>
      <c r="CT134" s="678">
        <v>400</v>
      </c>
      <c r="CU134" s="678"/>
      <c r="CV134" s="678"/>
      <c r="CW134" s="673">
        <f t="shared" si="35"/>
        <v>400</v>
      </c>
      <c r="CX134" s="678">
        <v>200</v>
      </c>
      <c r="CY134" s="678"/>
      <c r="CZ134" s="678"/>
      <c r="DA134" s="678"/>
      <c r="DB134" s="673">
        <f t="shared" si="36"/>
        <v>200</v>
      </c>
      <c r="DC134" s="678"/>
      <c r="DD134" s="678"/>
      <c r="DE134" s="678"/>
      <c r="DF134" s="678"/>
      <c r="DG134" s="673">
        <f t="shared" si="37"/>
        <v>0</v>
      </c>
      <c r="DH134" s="682">
        <f t="shared" si="38"/>
        <v>600</v>
      </c>
      <c r="DI134" s="683" t="str">
        <f t="shared" si="39"/>
        <v>SI</v>
      </c>
      <c r="DJ134" s="682">
        <f t="shared" si="40"/>
        <v>0</v>
      </c>
    </row>
    <row r="135" s="633" customFormat="1" ht="51" spans="1:114">
      <c r="A135" s="646" t="s">
        <v>1706</v>
      </c>
      <c r="B135" s="646" t="s">
        <v>1707</v>
      </c>
      <c r="C135" s="646" t="s">
        <v>1707</v>
      </c>
      <c r="D135" s="647" t="s">
        <v>1728</v>
      </c>
      <c r="E135" s="654" t="s">
        <v>1848</v>
      </c>
      <c r="F135" s="646">
        <v>75</v>
      </c>
      <c r="G135" s="646" t="s">
        <v>1762</v>
      </c>
      <c r="H135" s="652">
        <v>291</v>
      </c>
      <c r="I135" s="654">
        <v>30319</v>
      </c>
      <c r="J135" s="652">
        <v>11</v>
      </c>
      <c r="K135" s="665">
        <f t="shared" si="47"/>
        <v>20</v>
      </c>
      <c r="L135" s="666" t="s">
        <v>1730</v>
      </c>
      <c r="M135" s="667">
        <v>1500</v>
      </c>
      <c r="N135" s="665"/>
      <c r="O135" s="665"/>
      <c r="P135" s="665"/>
      <c r="Q135" s="665"/>
      <c r="R135" s="665"/>
      <c r="S135" s="665"/>
      <c r="T135" s="665"/>
      <c r="U135" s="665"/>
      <c r="V135" s="665"/>
      <c r="W135" s="665"/>
      <c r="X135" s="665"/>
      <c r="Y135" s="665"/>
      <c r="Z135" s="665"/>
      <c r="AA135" s="665"/>
      <c r="AB135" s="665"/>
      <c r="AC135" s="665"/>
      <c r="AD135" s="665"/>
      <c r="AE135" s="665"/>
      <c r="AF135" s="665"/>
      <c r="AG135" s="665"/>
      <c r="AH135" s="665"/>
      <c r="AI135" s="665"/>
      <c r="AJ135" s="665"/>
      <c r="AK135" s="665"/>
      <c r="AL135" s="665"/>
      <c r="AM135" s="665"/>
      <c r="AN135" s="665"/>
      <c r="AO135" s="665"/>
      <c r="AP135" s="665"/>
      <c r="AQ135" s="665"/>
      <c r="AR135" s="665"/>
      <c r="AS135" s="665"/>
      <c r="AT135" s="665"/>
      <c r="AU135" s="665"/>
      <c r="AV135" s="665"/>
      <c r="AW135" s="665"/>
      <c r="AX135" s="665"/>
      <c r="AY135" s="665"/>
      <c r="AZ135" s="665"/>
      <c r="BA135" s="665"/>
      <c r="BB135" s="665"/>
      <c r="BC135" s="665"/>
      <c r="BD135" s="665"/>
      <c r="BE135" s="665"/>
      <c r="BF135" s="665"/>
      <c r="BG135" s="665"/>
      <c r="BH135" s="665"/>
      <c r="BI135" s="665"/>
      <c r="BJ135" s="665"/>
      <c r="BK135" s="665"/>
      <c r="BL135" s="665"/>
      <c r="BM135" s="665"/>
      <c r="BN135" s="665"/>
      <c r="BO135" s="665"/>
      <c r="BP135" s="665"/>
      <c r="BQ135" s="665"/>
      <c r="BR135" s="665"/>
      <c r="BS135" s="665"/>
      <c r="BT135" s="665"/>
      <c r="BU135" s="665"/>
      <c r="BV135" s="665"/>
      <c r="BW135" s="665"/>
      <c r="BX135" s="665"/>
      <c r="BY135" s="665"/>
      <c r="BZ135" s="665"/>
      <c r="CA135" s="665"/>
      <c r="CB135" s="665"/>
      <c r="CC135" s="665"/>
      <c r="CD135" s="665"/>
      <c r="CE135" s="665"/>
      <c r="CF135" s="665"/>
      <c r="CG135" s="665"/>
      <c r="CH135" s="665"/>
      <c r="CI135" s="665"/>
      <c r="CJ135" s="665"/>
      <c r="CK135" s="665"/>
      <c r="CL135" s="665"/>
      <c r="CM135" s="665"/>
      <c r="CN135" s="665"/>
      <c r="CO135" s="665"/>
      <c r="CP135" s="665"/>
      <c r="CQ135" s="665"/>
      <c r="CR135" s="673">
        <f t="shared" si="49"/>
        <v>1500</v>
      </c>
      <c r="CS135" s="678"/>
      <c r="CT135" s="678"/>
      <c r="CU135" s="678"/>
      <c r="CV135" s="678">
        <v>500</v>
      </c>
      <c r="CW135" s="673">
        <f t="shared" si="35"/>
        <v>500</v>
      </c>
      <c r="CX135" s="678"/>
      <c r="CY135" s="678"/>
      <c r="CZ135" s="678"/>
      <c r="DA135" s="678">
        <v>500</v>
      </c>
      <c r="DB135" s="673">
        <f t="shared" si="36"/>
        <v>500</v>
      </c>
      <c r="DC135" s="678"/>
      <c r="DD135" s="678">
        <v>500</v>
      </c>
      <c r="DE135" s="678">
        <v>0</v>
      </c>
      <c r="DF135" s="678"/>
      <c r="DG135" s="673">
        <f t="shared" si="37"/>
        <v>500</v>
      </c>
      <c r="DH135" s="682">
        <f t="shared" si="38"/>
        <v>1500</v>
      </c>
      <c r="DI135" s="683" t="str">
        <f t="shared" si="39"/>
        <v>SI</v>
      </c>
      <c r="DJ135" s="682">
        <f t="shared" si="40"/>
        <v>0</v>
      </c>
    </row>
    <row r="136" s="633" customFormat="1" ht="51" spans="1:114">
      <c r="A136" s="646" t="s">
        <v>1706</v>
      </c>
      <c r="B136" s="646" t="s">
        <v>1707</v>
      </c>
      <c r="C136" s="646" t="s">
        <v>1707</v>
      </c>
      <c r="D136" s="647" t="s">
        <v>1728</v>
      </c>
      <c r="E136" s="654" t="s">
        <v>1849</v>
      </c>
      <c r="F136" s="646">
        <v>200</v>
      </c>
      <c r="G136" s="646" t="s">
        <v>1745</v>
      </c>
      <c r="H136" s="652">
        <v>291</v>
      </c>
      <c r="I136" s="654">
        <v>30346</v>
      </c>
      <c r="J136" s="652">
        <v>11</v>
      </c>
      <c r="K136" s="665">
        <f t="shared" si="47"/>
        <v>8</v>
      </c>
      <c r="L136" s="666" t="s">
        <v>1730</v>
      </c>
      <c r="M136" s="667">
        <v>1600</v>
      </c>
      <c r="N136" s="665"/>
      <c r="O136" s="665"/>
      <c r="P136" s="665"/>
      <c r="Q136" s="665"/>
      <c r="R136" s="665"/>
      <c r="S136" s="665"/>
      <c r="T136" s="665"/>
      <c r="U136" s="665"/>
      <c r="V136" s="665"/>
      <c r="W136" s="665"/>
      <c r="X136" s="665"/>
      <c r="Y136" s="665"/>
      <c r="Z136" s="665"/>
      <c r="AA136" s="665"/>
      <c r="AB136" s="665"/>
      <c r="AC136" s="665"/>
      <c r="AD136" s="665"/>
      <c r="AE136" s="665"/>
      <c r="AF136" s="665"/>
      <c r="AG136" s="665"/>
      <c r="AH136" s="665"/>
      <c r="AI136" s="665"/>
      <c r="AJ136" s="665"/>
      <c r="AK136" s="665"/>
      <c r="AL136" s="665"/>
      <c r="AM136" s="665"/>
      <c r="AN136" s="665"/>
      <c r="AO136" s="665"/>
      <c r="AP136" s="665"/>
      <c r="AQ136" s="665"/>
      <c r="AR136" s="665"/>
      <c r="AS136" s="665"/>
      <c r="AT136" s="665"/>
      <c r="AU136" s="665"/>
      <c r="AV136" s="665"/>
      <c r="AW136" s="665"/>
      <c r="AX136" s="665"/>
      <c r="AY136" s="665"/>
      <c r="AZ136" s="665"/>
      <c r="BA136" s="665"/>
      <c r="BB136" s="665"/>
      <c r="BC136" s="665"/>
      <c r="BD136" s="665"/>
      <c r="BE136" s="665"/>
      <c r="BF136" s="665"/>
      <c r="BG136" s="665"/>
      <c r="BH136" s="665"/>
      <c r="BI136" s="665"/>
      <c r="BJ136" s="665"/>
      <c r="BK136" s="665"/>
      <c r="BL136" s="665"/>
      <c r="BM136" s="665"/>
      <c r="BN136" s="665"/>
      <c r="BO136" s="665"/>
      <c r="BP136" s="665"/>
      <c r="BQ136" s="665"/>
      <c r="BR136" s="665"/>
      <c r="BS136" s="665"/>
      <c r="BT136" s="665"/>
      <c r="BU136" s="665"/>
      <c r="BV136" s="665"/>
      <c r="BW136" s="665"/>
      <c r="BX136" s="665"/>
      <c r="BY136" s="665"/>
      <c r="BZ136" s="665"/>
      <c r="CA136" s="665"/>
      <c r="CB136" s="665"/>
      <c r="CC136" s="665"/>
      <c r="CD136" s="665"/>
      <c r="CE136" s="665"/>
      <c r="CF136" s="665"/>
      <c r="CG136" s="665"/>
      <c r="CH136" s="665"/>
      <c r="CI136" s="665"/>
      <c r="CJ136" s="665"/>
      <c r="CK136" s="665"/>
      <c r="CL136" s="665"/>
      <c r="CM136" s="665"/>
      <c r="CN136" s="665"/>
      <c r="CO136" s="665"/>
      <c r="CP136" s="665"/>
      <c r="CQ136" s="665"/>
      <c r="CR136" s="673">
        <f t="shared" si="49"/>
        <v>1600</v>
      </c>
      <c r="CS136" s="678"/>
      <c r="CT136" s="678"/>
      <c r="CU136" s="678">
        <v>600</v>
      </c>
      <c r="CV136" s="678"/>
      <c r="CW136" s="673">
        <f t="shared" si="35"/>
        <v>600</v>
      </c>
      <c r="CX136" s="678"/>
      <c r="CY136" s="678"/>
      <c r="CZ136" s="678"/>
      <c r="DA136" s="678">
        <v>600</v>
      </c>
      <c r="DB136" s="673">
        <f t="shared" si="36"/>
        <v>600</v>
      </c>
      <c r="DC136" s="678"/>
      <c r="DD136" s="678"/>
      <c r="DE136" s="678">
        <v>400</v>
      </c>
      <c r="DF136" s="678">
        <v>0</v>
      </c>
      <c r="DG136" s="673">
        <f t="shared" si="37"/>
        <v>400</v>
      </c>
      <c r="DH136" s="682">
        <f t="shared" si="38"/>
        <v>1600</v>
      </c>
      <c r="DI136" s="683" t="str">
        <f t="shared" si="39"/>
        <v>SI</v>
      </c>
      <c r="DJ136" s="682">
        <f t="shared" si="40"/>
        <v>0</v>
      </c>
    </row>
    <row r="137" s="633" customFormat="1" ht="51" spans="1:114">
      <c r="A137" s="646" t="s">
        <v>1706</v>
      </c>
      <c r="B137" s="646" t="s">
        <v>1707</v>
      </c>
      <c r="C137" s="646" t="s">
        <v>1707</v>
      </c>
      <c r="D137" s="647" t="s">
        <v>1728</v>
      </c>
      <c r="E137" s="654" t="s">
        <v>1850</v>
      </c>
      <c r="F137" s="646">
        <v>100</v>
      </c>
      <c r="G137" s="646" t="s">
        <v>1762</v>
      </c>
      <c r="H137" s="652">
        <v>291</v>
      </c>
      <c r="I137" s="654">
        <v>30628</v>
      </c>
      <c r="J137" s="652">
        <v>11</v>
      </c>
      <c r="K137" s="665">
        <f t="shared" si="47"/>
        <v>20</v>
      </c>
      <c r="L137" s="666" t="s">
        <v>1730</v>
      </c>
      <c r="M137" s="667">
        <v>2000</v>
      </c>
      <c r="N137" s="665"/>
      <c r="O137" s="665"/>
      <c r="P137" s="665"/>
      <c r="Q137" s="665"/>
      <c r="R137" s="665"/>
      <c r="S137" s="665"/>
      <c r="T137" s="665"/>
      <c r="U137" s="665"/>
      <c r="V137" s="665"/>
      <c r="W137" s="665"/>
      <c r="X137" s="665"/>
      <c r="Y137" s="665"/>
      <c r="Z137" s="665"/>
      <c r="AA137" s="665"/>
      <c r="AB137" s="665"/>
      <c r="AC137" s="665"/>
      <c r="AD137" s="665"/>
      <c r="AE137" s="665"/>
      <c r="AF137" s="665"/>
      <c r="AG137" s="665"/>
      <c r="AH137" s="665"/>
      <c r="AI137" s="665"/>
      <c r="AJ137" s="665"/>
      <c r="AK137" s="665"/>
      <c r="AL137" s="665"/>
      <c r="AM137" s="665"/>
      <c r="AN137" s="665"/>
      <c r="AO137" s="665"/>
      <c r="AP137" s="665"/>
      <c r="AQ137" s="665"/>
      <c r="AR137" s="665"/>
      <c r="AS137" s="665"/>
      <c r="AT137" s="665"/>
      <c r="AU137" s="665"/>
      <c r="AV137" s="665"/>
      <c r="AW137" s="665"/>
      <c r="AX137" s="665"/>
      <c r="AY137" s="665"/>
      <c r="AZ137" s="665"/>
      <c r="BA137" s="665"/>
      <c r="BB137" s="665"/>
      <c r="BC137" s="665"/>
      <c r="BD137" s="665"/>
      <c r="BE137" s="665"/>
      <c r="BF137" s="665"/>
      <c r="BG137" s="665"/>
      <c r="BH137" s="665"/>
      <c r="BI137" s="665"/>
      <c r="BJ137" s="665"/>
      <c r="BK137" s="665"/>
      <c r="BL137" s="665"/>
      <c r="BM137" s="665"/>
      <c r="BN137" s="665"/>
      <c r="BO137" s="665"/>
      <c r="BP137" s="665"/>
      <c r="BQ137" s="665"/>
      <c r="BR137" s="665"/>
      <c r="BS137" s="665"/>
      <c r="BT137" s="665"/>
      <c r="BU137" s="665"/>
      <c r="BV137" s="665"/>
      <c r="BW137" s="665"/>
      <c r="BX137" s="665"/>
      <c r="BY137" s="665"/>
      <c r="BZ137" s="665"/>
      <c r="CA137" s="665"/>
      <c r="CB137" s="665"/>
      <c r="CC137" s="665"/>
      <c r="CD137" s="665"/>
      <c r="CE137" s="665"/>
      <c r="CF137" s="665"/>
      <c r="CG137" s="665"/>
      <c r="CH137" s="665"/>
      <c r="CI137" s="665"/>
      <c r="CJ137" s="665"/>
      <c r="CK137" s="665"/>
      <c r="CL137" s="665"/>
      <c r="CM137" s="665"/>
      <c r="CN137" s="665"/>
      <c r="CO137" s="665"/>
      <c r="CP137" s="665"/>
      <c r="CQ137" s="665"/>
      <c r="CR137" s="673">
        <f t="shared" si="49"/>
        <v>2000</v>
      </c>
      <c r="CS137" s="678"/>
      <c r="CT137" s="678"/>
      <c r="CU137" s="678"/>
      <c r="CV137" s="678">
        <v>2000</v>
      </c>
      <c r="CW137" s="673">
        <f t="shared" si="35"/>
        <v>2000</v>
      </c>
      <c r="CX137" s="678"/>
      <c r="CY137" s="678"/>
      <c r="CZ137" s="678"/>
      <c r="DA137" s="678"/>
      <c r="DB137" s="673">
        <f t="shared" si="36"/>
        <v>0</v>
      </c>
      <c r="DC137" s="678"/>
      <c r="DD137" s="678"/>
      <c r="DE137" s="678"/>
      <c r="DF137" s="678"/>
      <c r="DG137" s="673">
        <f t="shared" si="37"/>
        <v>0</v>
      </c>
      <c r="DH137" s="682">
        <f t="shared" si="38"/>
        <v>2000</v>
      </c>
      <c r="DI137" s="683" t="str">
        <f t="shared" si="39"/>
        <v>SI</v>
      </c>
      <c r="DJ137" s="682">
        <f t="shared" si="40"/>
        <v>0</v>
      </c>
    </row>
    <row r="138" s="633" customFormat="1" ht="51" spans="1:114">
      <c r="A138" s="646" t="s">
        <v>1706</v>
      </c>
      <c r="B138" s="646" t="s">
        <v>1707</v>
      </c>
      <c r="C138" s="646" t="s">
        <v>1707</v>
      </c>
      <c r="D138" s="647" t="s">
        <v>1728</v>
      </c>
      <c r="E138" s="646" t="s">
        <v>1851</v>
      </c>
      <c r="F138" s="646">
        <v>50</v>
      </c>
      <c r="G138" s="646" t="s">
        <v>1762</v>
      </c>
      <c r="H138" s="652">
        <v>291</v>
      </c>
      <c r="I138" s="654">
        <v>42973</v>
      </c>
      <c r="J138" s="652">
        <v>11</v>
      </c>
      <c r="K138" s="665">
        <f t="shared" si="47"/>
        <v>20</v>
      </c>
      <c r="L138" s="666" t="s">
        <v>1730</v>
      </c>
      <c r="M138" s="667">
        <v>1000</v>
      </c>
      <c r="N138" s="665"/>
      <c r="O138" s="665"/>
      <c r="P138" s="665"/>
      <c r="Q138" s="665"/>
      <c r="R138" s="665"/>
      <c r="S138" s="665"/>
      <c r="T138" s="665"/>
      <c r="U138" s="665"/>
      <c r="V138" s="665"/>
      <c r="W138" s="665"/>
      <c r="X138" s="665"/>
      <c r="Y138" s="665"/>
      <c r="Z138" s="665"/>
      <c r="AA138" s="665"/>
      <c r="AB138" s="665"/>
      <c r="AC138" s="665"/>
      <c r="AD138" s="665"/>
      <c r="AE138" s="665"/>
      <c r="AF138" s="665"/>
      <c r="AG138" s="665"/>
      <c r="AH138" s="665"/>
      <c r="AI138" s="665"/>
      <c r="AJ138" s="665"/>
      <c r="AK138" s="665"/>
      <c r="AL138" s="665"/>
      <c r="AM138" s="665"/>
      <c r="AN138" s="665"/>
      <c r="AO138" s="665"/>
      <c r="AP138" s="665"/>
      <c r="AQ138" s="665"/>
      <c r="AR138" s="665"/>
      <c r="AS138" s="665"/>
      <c r="AT138" s="665"/>
      <c r="AU138" s="665"/>
      <c r="AV138" s="665"/>
      <c r="AW138" s="665"/>
      <c r="AX138" s="665"/>
      <c r="AY138" s="665"/>
      <c r="AZ138" s="665"/>
      <c r="BA138" s="665"/>
      <c r="BB138" s="665"/>
      <c r="BC138" s="665"/>
      <c r="BD138" s="665"/>
      <c r="BE138" s="665"/>
      <c r="BF138" s="665"/>
      <c r="BG138" s="665"/>
      <c r="BH138" s="665"/>
      <c r="BI138" s="665"/>
      <c r="BJ138" s="665"/>
      <c r="BK138" s="665"/>
      <c r="BL138" s="665"/>
      <c r="BM138" s="665"/>
      <c r="BN138" s="665"/>
      <c r="BO138" s="665"/>
      <c r="BP138" s="665"/>
      <c r="BQ138" s="665"/>
      <c r="BR138" s="665"/>
      <c r="BS138" s="665"/>
      <c r="BT138" s="665"/>
      <c r="BU138" s="665"/>
      <c r="BV138" s="665"/>
      <c r="BW138" s="665"/>
      <c r="BX138" s="665"/>
      <c r="BY138" s="665"/>
      <c r="BZ138" s="665"/>
      <c r="CA138" s="665"/>
      <c r="CB138" s="665"/>
      <c r="CC138" s="665"/>
      <c r="CD138" s="665"/>
      <c r="CE138" s="665"/>
      <c r="CF138" s="665"/>
      <c r="CG138" s="665"/>
      <c r="CH138" s="665"/>
      <c r="CI138" s="665"/>
      <c r="CJ138" s="665"/>
      <c r="CK138" s="665"/>
      <c r="CL138" s="665"/>
      <c r="CM138" s="665"/>
      <c r="CN138" s="665"/>
      <c r="CO138" s="665"/>
      <c r="CP138" s="665"/>
      <c r="CQ138" s="665"/>
      <c r="CR138" s="673">
        <f t="shared" si="49"/>
        <v>1000</v>
      </c>
      <c r="CS138" s="678"/>
      <c r="CT138" s="678"/>
      <c r="CU138" s="678"/>
      <c r="CV138" s="678">
        <v>1000</v>
      </c>
      <c r="CW138" s="673">
        <f t="shared" si="35"/>
        <v>1000</v>
      </c>
      <c r="CX138" s="678"/>
      <c r="CY138" s="678"/>
      <c r="CZ138" s="678"/>
      <c r="DA138" s="678"/>
      <c r="DB138" s="673">
        <f t="shared" si="36"/>
        <v>0</v>
      </c>
      <c r="DC138" s="678"/>
      <c r="DD138" s="678"/>
      <c r="DE138" s="678"/>
      <c r="DF138" s="678"/>
      <c r="DG138" s="673">
        <f t="shared" si="37"/>
        <v>0</v>
      </c>
      <c r="DH138" s="682">
        <f t="shared" si="38"/>
        <v>1000</v>
      </c>
      <c r="DI138" s="683" t="str">
        <f t="shared" si="39"/>
        <v>SI</v>
      </c>
      <c r="DJ138" s="682">
        <f t="shared" si="40"/>
        <v>0</v>
      </c>
    </row>
    <row r="139" s="633" customFormat="1" ht="51" spans="1:114">
      <c r="A139" s="646" t="s">
        <v>1706</v>
      </c>
      <c r="B139" s="646" t="s">
        <v>1707</v>
      </c>
      <c r="C139" s="646" t="s">
        <v>1707</v>
      </c>
      <c r="D139" s="647" t="s">
        <v>1728</v>
      </c>
      <c r="E139" s="646" t="s">
        <v>1852</v>
      </c>
      <c r="F139" s="646">
        <v>20</v>
      </c>
      <c r="G139" s="646" t="s">
        <v>1762</v>
      </c>
      <c r="H139" s="652">
        <v>291</v>
      </c>
      <c r="I139" s="654">
        <v>42974</v>
      </c>
      <c r="J139" s="652">
        <v>11</v>
      </c>
      <c r="K139" s="665">
        <f t="shared" si="47"/>
        <v>50</v>
      </c>
      <c r="L139" s="666" t="s">
        <v>1730</v>
      </c>
      <c r="M139" s="667">
        <v>1000</v>
      </c>
      <c r="N139" s="665"/>
      <c r="O139" s="665"/>
      <c r="P139" s="665"/>
      <c r="Q139" s="665"/>
      <c r="R139" s="665"/>
      <c r="S139" s="665"/>
      <c r="T139" s="665"/>
      <c r="U139" s="665"/>
      <c r="V139" s="665"/>
      <c r="W139" s="665"/>
      <c r="X139" s="665"/>
      <c r="Y139" s="665"/>
      <c r="Z139" s="665"/>
      <c r="AA139" s="665"/>
      <c r="AB139" s="665"/>
      <c r="AC139" s="665"/>
      <c r="AD139" s="665"/>
      <c r="AE139" s="665"/>
      <c r="AF139" s="665"/>
      <c r="AG139" s="665"/>
      <c r="AH139" s="665"/>
      <c r="AI139" s="665"/>
      <c r="AJ139" s="665"/>
      <c r="AK139" s="665"/>
      <c r="AL139" s="665"/>
      <c r="AM139" s="665"/>
      <c r="AN139" s="665"/>
      <c r="AO139" s="665"/>
      <c r="AP139" s="665"/>
      <c r="AQ139" s="665"/>
      <c r="AR139" s="665"/>
      <c r="AS139" s="665"/>
      <c r="AT139" s="665"/>
      <c r="AU139" s="665"/>
      <c r="AV139" s="665"/>
      <c r="AW139" s="665"/>
      <c r="AX139" s="665"/>
      <c r="AY139" s="665"/>
      <c r="AZ139" s="665"/>
      <c r="BA139" s="665"/>
      <c r="BB139" s="665"/>
      <c r="BC139" s="665"/>
      <c r="BD139" s="665"/>
      <c r="BE139" s="665"/>
      <c r="BF139" s="665"/>
      <c r="BG139" s="665"/>
      <c r="BH139" s="665"/>
      <c r="BI139" s="665"/>
      <c r="BJ139" s="665"/>
      <c r="BK139" s="665"/>
      <c r="BL139" s="665"/>
      <c r="BM139" s="665"/>
      <c r="BN139" s="665"/>
      <c r="BO139" s="665"/>
      <c r="BP139" s="665"/>
      <c r="BQ139" s="665"/>
      <c r="BR139" s="665"/>
      <c r="BS139" s="665"/>
      <c r="BT139" s="665"/>
      <c r="BU139" s="665"/>
      <c r="BV139" s="665"/>
      <c r="BW139" s="665"/>
      <c r="BX139" s="665"/>
      <c r="BY139" s="665"/>
      <c r="BZ139" s="665"/>
      <c r="CA139" s="665"/>
      <c r="CB139" s="665"/>
      <c r="CC139" s="665"/>
      <c r="CD139" s="665"/>
      <c r="CE139" s="665"/>
      <c r="CF139" s="665"/>
      <c r="CG139" s="665"/>
      <c r="CH139" s="665"/>
      <c r="CI139" s="665"/>
      <c r="CJ139" s="665"/>
      <c r="CK139" s="665"/>
      <c r="CL139" s="665"/>
      <c r="CM139" s="665"/>
      <c r="CN139" s="665"/>
      <c r="CO139" s="665"/>
      <c r="CP139" s="665"/>
      <c r="CQ139" s="665"/>
      <c r="CR139" s="673">
        <f t="shared" si="49"/>
        <v>1000</v>
      </c>
      <c r="CS139" s="678"/>
      <c r="CT139" s="678"/>
      <c r="CU139" s="678"/>
      <c r="CV139" s="678">
        <v>1000</v>
      </c>
      <c r="CW139" s="673">
        <f t="shared" si="35"/>
        <v>1000</v>
      </c>
      <c r="CX139" s="678"/>
      <c r="CY139" s="678"/>
      <c r="CZ139" s="678"/>
      <c r="DA139" s="678"/>
      <c r="DB139" s="673">
        <f t="shared" si="36"/>
        <v>0</v>
      </c>
      <c r="DC139" s="678"/>
      <c r="DD139" s="678"/>
      <c r="DE139" s="678"/>
      <c r="DF139" s="678"/>
      <c r="DG139" s="673">
        <f t="shared" si="37"/>
        <v>0</v>
      </c>
      <c r="DH139" s="682">
        <f t="shared" si="38"/>
        <v>1000</v>
      </c>
      <c r="DI139" s="683" t="str">
        <f t="shared" si="39"/>
        <v>SI</v>
      </c>
      <c r="DJ139" s="682">
        <f t="shared" si="40"/>
        <v>0</v>
      </c>
    </row>
    <row r="140" s="633" customFormat="1" ht="51" spans="1:114">
      <c r="A140" s="646" t="s">
        <v>1706</v>
      </c>
      <c r="B140" s="646" t="s">
        <v>1707</v>
      </c>
      <c r="C140" s="646" t="s">
        <v>1707</v>
      </c>
      <c r="D140" s="647" t="s">
        <v>1728</v>
      </c>
      <c r="E140" s="646" t="s">
        <v>1853</v>
      </c>
      <c r="F140" s="646">
        <v>20</v>
      </c>
      <c r="G140" s="646" t="s">
        <v>1762</v>
      </c>
      <c r="H140" s="652">
        <v>291</v>
      </c>
      <c r="I140" s="654">
        <v>48089</v>
      </c>
      <c r="J140" s="652">
        <v>11</v>
      </c>
      <c r="K140" s="665">
        <f t="shared" si="47"/>
        <v>50</v>
      </c>
      <c r="L140" s="666" t="s">
        <v>1730</v>
      </c>
      <c r="M140" s="667">
        <v>1000</v>
      </c>
      <c r="N140" s="665"/>
      <c r="O140" s="665"/>
      <c r="P140" s="665"/>
      <c r="Q140" s="665"/>
      <c r="R140" s="665"/>
      <c r="S140" s="665"/>
      <c r="T140" s="665"/>
      <c r="U140" s="665"/>
      <c r="V140" s="665"/>
      <c r="W140" s="665"/>
      <c r="X140" s="665"/>
      <c r="Y140" s="665"/>
      <c r="Z140" s="665"/>
      <c r="AA140" s="665"/>
      <c r="AB140" s="665"/>
      <c r="AC140" s="665"/>
      <c r="AD140" s="665"/>
      <c r="AE140" s="665"/>
      <c r="AF140" s="665"/>
      <c r="AG140" s="665"/>
      <c r="AH140" s="665"/>
      <c r="AI140" s="665"/>
      <c r="AJ140" s="665"/>
      <c r="AK140" s="665"/>
      <c r="AL140" s="665"/>
      <c r="AM140" s="665"/>
      <c r="AN140" s="665"/>
      <c r="AO140" s="665"/>
      <c r="AP140" s="665"/>
      <c r="AQ140" s="665"/>
      <c r="AR140" s="665"/>
      <c r="AS140" s="665"/>
      <c r="AT140" s="665"/>
      <c r="AU140" s="665"/>
      <c r="AV140" s="665"/>
      <c r="AW140" s="665"/>
      <c r="AX140" s="665"/>
      <c r="AY140" s="665"/>
      <c r="AZ140" s="665"/>
      <c r="BA140" s="665"/>
      <c r="BB140" s="665"/>
      <c r="BC140" s="665"/>
      <c r="BD140" s="665"/>
      <c r="BE140" s="665"/>
      <c r="BF140" s="665"/>
      <c r="BG140" s="665"/>
      <c r="BH140" s="665"/>
      <c r="BI140" s="665"/>
      <c r="BJ140" s="665"/>
      <c r="BK140" s="665"/>
      <c r="BL140" s="665"/>
      <c r="BM140" s="665"/>
      <c r="BN140" s="665"/>
      <c r="BO140" s="665"/>
      <c r="BP140" s="665"/>
      <c r="BQ140" s="665"/>
      <c r="BR140" s="665"/>
      <c r="BS140" s="665"/>
      <c r="BT140" s="665"/>
      <c r="BU140" s="665"/>
      <c r="BV140" s="665"/>
      <c r="BW140" s="665"/>
      <c r="BX140" s="665"/>
      <c r="BY140" s="665"/>
      <c r="BZ140" s="665"/>
      <c r="CA140" s="665"/>
      <c r="CB140" s="665"/>
      <c r="CC140" s="665"/>
      <c r="CD140" s="665"/>
      <c r="CE140" s="665"/>
      <c r="CF140" s="665"/>
      <c r="CG140" s="665"/>
      <c r="CH140" s="665"/>
      <c r="CI140" s="665"/>
      <c r="CJ140" s="665"/>
      <c r="CK140" s="665"/>
      <c r="CL140" s="665"/>
      <c r="CM140" s="665"/>
      <c r="CN140" s="665"/>
      <c r="CO140" s="665"/>
      <c r="CP140" s="665"/>
      <c r="CQ140" s="665"/>
      <c r="CR140" s="673">
        <f t="shared" si="49"/>
        <v>1000</v>
      </c>
      <c r="CS140" s="678"/>
      <c r="CT140" s="678"/>
      <c r="CU140" s="678"/>
      <c r="CV140" s="678">
        <v>1000</v>
      </c>
      <c r="CW140" s="673">
        <f t="shared" si="35"/>
        <v>1000</v>
      </c>
      <c r="CX140" s="678"/>
      <c r="CY140" s="678"/>
      <c r="CZ140" s="678"/>
      <c r="DA140" s="678"/>
      <c r="DB140" s="673">
        <f t="shared" si="36"/>
        <v>0</v>
      </c>
      <c r="DC140" s="678"/>
      <c r="DD140" s="678"/>
      <c r="DE140" s="678"/>
      <c r="DF140" s="678"/>
      <c r="DG140" s="673">
        <f t="shared" si="37"/>
        <v>0</v>
      </c>
      <c r="DH140" s="682">
        <f t="shared" si="38"/>
        <v>1000</v>
      </c>
      <c r="DI140" s="683" t="str">
        <f t="shared" si="39"/>
        <v>SI</v>
      </c>
      <c r="DJ140" s="682">
        <f t="shared" si="40"/>
        <v>0</v>
      </c>
    </row>
    <row r="141" s="633" customFormat="1" ht="51" spans="1:114">
      <c r="A141" s="646" t="s">
        <v>1706</v>
      </c>
      <c r="B141" s="646" t="s">
        <v>1707</v>
      </c>
      <c r="C141" s="646" t="s">
        <v>1707</v>
      </c>
      <c r="D141" s="647" t="s">
        <v>1728</v>
      </c>
      <c r="E141" s="646" t="s">
        <v>1854</v>
      </c>
      <c r="F141" s="646">
        <v>50</v>
      </c>
      <c r="G141" s="646" t="s">
        <v>1753</v>
      </c>
      <c r="H141" s="652">
        <v>291</v>
      </c>
      <c r="I141" s="654">
        <v>115598</v>
      </c>
      <c r="J141" s="652">
        <v>11</v>
      </c>
      <c r="K141" s="665">
        <v>27</v>
      </c>
      <c r="L141" s="666" t="s">
        <v>1730</v>
      </c>
      <c r="M141" s="667">
        <f>+F141*K141</f>
        <v>1350</v>
      </c>
      <c r="N141" s="665"/>
      <c r="O141" s="665"/>
      <c r="P141" s="665"/>
      <c r="Q141" s="665"/>
      <c r="R141" s="665"/>
      <c r="S141" s="665"/>
      <c r="T141" s="665"/>
      <c r="U141" s="665"/>
      <c r="V141" s="665"/>
      <c r="W141" s="665"/>
      <c r="X141" s="665"/>
      <c r="Y141" s="665"/>
      <c r="Z141" s="665"/>
      <c r="AA141" s="665"/>
      <c r="AB141" s="665"/>
      <c r="AC141" s="665"/>
      <c r="AD141" s="665"/>
      <c r="AE141" s="665">
        <v>0</v>
      </c>
      <c r="AF141" s="665"/>
      <c r="AG141" s="665"/>
      <c r="AH141" s="665"/>
      <c r="AI141" s="665"/>
      <c r="AJ141" s="665"/>
      <c r="AK141" s="665"/>
      <c r="AL141" s="665"/>
      <c r="AM141" s="665"/>
      <c r="AN141" s="665"/>
      <c r="AO141" s="665"/>
      <c r="AP141" s="665"/>
      <c r="AQ141" s="665"/>
      <c r="AR141" s="665"/>
      <c r="AS141" s="665"/>
      <c r="AT141" s="665"/>
      <c r="AU141" s="665"/>
      <c r="AV141" s="665"/>
      <c r="AW141" s="665"/>
      <c r="AX141" s="665"/>
      <c r="AY141" s="665"/>
      <c r="AZ141" s="665"/>
      <c r="BA141" s="665"/>
      <c r="BB141" s="665"/>
      <c r="BC141" s="665"/>
      <c r="BD141" s="665"/>
      <c r="BE141" s="665"/>
      <c r="BF141" s="665"/>
      <c r="BG141" s="665"/>
      <c r="BH141" s="665"/>
      <c r="BI141" s="665"/>
      <c r="BJ141" s="665"/>
      <c r="BK141" s="665"/>
      <c r="BL141" s="665"/>
      <c r="BM141" s="665"/>
      <c r="BN141" s="665"/>
      <c r="BO141" s="665"/>
      <c r="BP141" s="665"/>
      <c r="BQ141" s="665"/>
      <c r="BR141" s="665"/>
      <c r="BS141" s="665"/>
      <c r="BT141" s="665"/>
      <c r="BU141" s="665"/>
      <c r="BV141" s="665"/>
      <c r="BW141" s="665"/>
      <c r="BX141" s="665"/>
      <c r="BY141" s="665"/>
      <c r="BZ141" s="665"/>
      <c r="CA141" s="665"/>
      <c r="CB141" s="665"/>
      <c r="CC141" s="665"/>
      <c r="CD141" s="665"/>
      <c r="CE141" s="665"/>
      <c r="CF141" s="665"/>
      <c r="CG141" s="665"/>
      <c r="CH141" s="665"/>
      <c r="CI141" s="665"/>
      <c r="CJ141" s="665"/>
      <c r="CK141" s="665"/>
      <c r="CL141" s="665"/>
      <c r="CM141" s="665"/>
      <c r="CN141" s="665"/>
      <c r="CO141" s="665"/>
      <c r="CP141" s="665"/>
      <c r="CQ141" s="665"/>
      <c r="CR141" s="673">
        <f>+M141+AE141</f>
        <v>1350</v>
      </c>
      <c r="CS141" s="678"/>
      <c r="CT141" s="678"/>
      <c r="CU141" s="678"/>
      <c r="CV141" s="678">
        <v>450</v>
      </c>
      <c r="CW141" s="673">
        <f t="shared" si="35"/>
        <v>450</v>
      </c>
      <c r="CX141" s="678"/>
      <c r="CY141" s="678"/>
      <c r="CZ141" s="678"/>
      <c r="DA141" s="678">
        <v>450</v>
      </c>
      <c r="DB141" s="673">
        <f t="shared" si="36"/>
        <v>450</v>
      </c>
      <c r="DC141" s="678"/>
      <c r="DD141" s="678">
        <v>450</v>
      </c>
      <c r="DE141" s="678">
        <v>0</v>
      </c>
      <c r="DF141" s="678"/>
      <c r="DG141" s="673">
        <f t="shared" si="37"/>
        <v>450</v>
      </c>
      <c r="DH141" s="682">
        <f t="shared" si="38"/>
        <v>1350</v>
      </c>
      <c r="DI141" s="683" t="str">
        <f t="shared" si="39"/>
        <v>SI</v>
      </c>
      <c r="DJ141" s="682">
        <f t="shared" si="40"/>
        <v>0</v>
      </c>
    </row>
    <row r="142" s="634" customFormat="1" ht="51" spans="1:114">
      <c r="A142" s="646" t="s">
        <v>1706</v>
      </c>
      <c r="B142" s="646" t="s">
        <v>1707</v>
      </c>
      <c r="C142" s="646" t="s">
        <v>1707</v>
      </c>
      <c r="D142" s="647" t="s">
        <v>1728</v>
      </c>
      <c r="E142" s="646" t="s">
        <v>1855</v>
      </c>
      <c r="F142" s="646">
        <v>210</v>
      </c>
      <c r="G142" s="646" t="s">
        <v>1807</v>
      </c>
      <c r="H142" s="652">
        <v>291</v>
      </c>
      <c r="I142" s="654">
        <v>34579</v>
      </c>
      <c r="J142" s="652">
        <v>11</v>
      </c>
      <c r="K142" s="665">
        <v>15</v>
      </c>
      <c r="L142" s="666" t="s">
        <v>1730</v>
      </c>
      <c r="M142" s="667">
        <v>1050</v>
      </c>
      <c r="N142" s="665"/>
      <c r="O142" s="665"/>
      <c r="P142" s="665"/>
      <c r="Q142" s="665"/>
      <c r="R142" s="665"/>
      <c r="S142" s="665"/>
      <c r="T142" s="665"/>
      <c r="U142" s="665"/>
      <c r="V142" s="665"/>
      <c r="W142" s="665"/>
      <c r="X142" s="665"/>
      <c r="Y142" s="665"/>
      <c r="Z142" s="665"/>
      <c r="AA142" s="665"/>
      <c r="AB142" s="665"/>
      <c r="AC142" s="665"/>
      <c r="AD142" s="665"/>
      <c r="AE142" s="665">
        <v>2100</v>
      </c>
      <c r="AF142" s="665"/>
      <c r="AG142" s="665"/>
      <c r="AH142" s="665"/>
      <c r="AI142" s="665"/>
      <c r="AJ142" s="665"/>
      <c r="AK142" s="665"/>
      <c r="AL142" s="665"/>
      <c r="AM142" s="665"/>
      <c r="AN142" s="665"/>
      <c r="AO142" s="665"/>
      <c r="AP142" s="665"/>
      <c r="AQ142" s="665"/>
      <c r="AR142" s="665"/>
      <c r="AS142" s="665"/>
      <c r="AT142" s="665"/>
      <c r="AU142" s="665"/>
      <c r="AV142" s="665"/>
      <c r="AW142" s="665"/>
      <c r="AX142" s="665"/>
      <c r="AY142" s="665"/>
      <c r="AZ142" s="665"/>
      <c r="BA142" s="665"/>
      <c r="BB142" s="665"/>
      <c r="BC142" s="665"/>
      <c r="BD142" s="665"/>
      <c r="BE142" s="665"/>
      <c r="BF142" s="665"/>
      <c r="BG142" s="665"/>
      <c r="BH142" s="665"/>
      <c r="BI142" s="665"/>
      <c r="BJ142" s="665"/>
      <c r="BK142" s="665"/>
      <c r="BL142" s="665"/>
      <c r="BM142" s="665"/>
      <c r="BN142" s="665"/>
      <c r="BO142" s="665"/>
      <c r="BP142" s="665"/>
      <c r="BQ142" s="665"/>
      <c r="BR142" s="665"/>
      <c r="BS142" s="665"/>
      <c r="BT142" s="665"/>
      <c r="BU142" s="665"/>
      <c r="BV142" s="665"/>
      <c r="BW142" s="665"/>
      <c r="BX142" s="665"/>
      <c r="BY142" s="665"/>
      <c r="BZ142" s="665"/>
      <c r="CA142" s="665"/>
      <c r="CB142" s="665"/>
      <c r="CC142" s="665"/>
      <c r="CD142" s="665"/>
      <c r="CE142" s="665"/>
      <c r="CF142" s="665"/>
      <c r="CG142" s="665"/>
      <c r="CH142" s="665"/>
      <c r="CI142" s="665"/>
      <c r="CJ142" s="665"/>
      <c r="CK142" s="665"/>
      <c r="CL142" s="665"/>
      <c r="CM142" s="665"/>
      <c r="CN142" s="665"/>
      <c r="CO142" s="665"/>
      <c r="CP142" s="665"/>
      <c r="CQ142" s="665"/>
      <c r="CR142" s="673">
        <f>+M142+AE142</f>
        <v>3150</v>
      </c>
      <c r="CS142" s="678">
        <v>0</v>
      </c>
      <c r="CT142" s="678"/>
      <c r="CU142" s="678"/>
      <c r="CV142" s="678">
        <v>1050</v>
      </c>
      <c r="CW142" s="673">
        <f t="shared" si="35"/>
        <v>1050</v>
      </c>
      <c r="CX142" s="678"/>
      <c r="CY142" s="678"/>
      <c r="CZ142" s="678"/>
      <c r="DA142" s="678">
        <v>1050</v>
      </c>
      <c r="DB142" s="673">
        <f t="shared" si="36"/>
        <v>1050</v>
      </c>
      <c r="DC142" s="678"/>
      <c r="DD142" s="678">
        <v>1050</v>
      </c>
      <c r="DE142" s="678">
        <v>0</v>
      </c>
      <c r="DF142" s="678"/>
      <c r="DG142" s="673">
        <f t="shared" si="37"/>
        <v>1050</v>
      </c>
      <c r="DH142" s="682">
        <f t="shared" si="38"/>
        <v>3150</v>
      </c>
      <c r="DI142" s="683" t="str">
        <f t="shared" si="39"/>
        <v>SI</v>
      </c>
      <c r="DJ142" s="682">
        <f t="shared" si="40"/>
        <v>0</v>
      </c>
    </row>
    <row r="143" s="633" customFormat="1" ht="51" spans="1:114">
      <c r="A143" s="646" t="s">
        <v>1706</v>
      </c>
      <c r="B143" s="646" t="s">
        <v>1707</v>
      </c>
      <c r="C143" s="646" t="s">
        <v>1707</v>
      </c>
      <c r="D143" s="647" t="s">
        <v>1728</v>
      </c>
      <c r="E143" s="646" t="s">
        <v>1856</v>
      </c>
      <c r="F143" s="646">
        <v>100</v>
      </c>
      <c r="G143" s="646" t="s">
        <v>1846</v>
      </c>
      <c r="H143" s="652">
        <v>291</v>
      </c>
      <c r="I143" s="654">
        <v>42464</v>
      </c>
      <c r="J143" s="652">
        <v>11</v>
      </c>
      <c r="K143" s="665">
        <f>CR143/F143</f>
        <v>10</v>
      </c>
      <c r="L143" s="666" t="s">
        <v>1730</v>
      </c>
      <c r="M143" s="667">
        <v>1000</v>
      </c>
      <c r="N143" s="665"/>
      <c r="O143" s="665"/>
      <c r="P143" s="665"/>
      <c r="Q143" s="665"/>
      <c r="R143" s="665"/>
      <c r="S143" s="665"/>
      <c r="T143" s="665"/>
      <c r="U143" s="665"/>
      <c r="V143" s="665"/>
      <c r="W143" s="665"/>
      <c r="X143" s="665"/>
      <c r="Y143" s="665"/>
      <c r="Z143" s="665"/>
      <c r="AA143" s="665"/>
      <c r="AB143" s="665"/>
      <c r="AC143" s="665"/>
      <c r="AD143" s="665"/>
      <c r="AE143" s="665"/>
      <c r="AF143" s="665"/>
      <c r="AG143" s="665"/>
      <c r="AH143" s="665"/>
      <c r="AI143" s="665"/>
      <c r="AJ143" s="665"/>
      <c r="AK143" s="665"/>
      <c r="AL143" s="665"/>
      <c r="AM143" s="665"/>
      <c r="AN143" s="665"/>
      <c r="AO143" s="665"/>
      <c r="AP143" s="665"/>
      <c r="AQ143" s="665"/>
      <c r="AR143" s="665"/>
      <c r="AS143" s="665"/>
      <c r="AT143" s="665"/>
      <c r="AU143" s="665"/>
      <c r="AV143" s="665"/>
      <c r="AW143" s="665"/>
      <c r="AX143" s="665"/>
      <c r="AY143" s="665"/>
      <c r="AZ143" s="665"/>
      <c r="BA143" s="665"/>
      <c r="BB143" s="665"/>
      <c r="BC143" s="665"/>
      <c r="BD143" s="665"/>
      <c r="BE143" s="665"/>
      <c r="BF143" s="665"/>
      <c r="BG143" s="665"/>
      <c r="BH143" s="665"/>
      <c r="BI143" s="665"/>
      <c r="BJ143" s="665"/>
      <c r="BK143" s="665"/>
      <c r="BL143" s="665"/>
      <c r="BM143" s="665"/>
      <c r="BN143" s="665"/>
      <c r="BO143" s="665"/>
      <c r="BP143" s="665"/>
      <c r="BQ143" s="665"/>
      <c r="BR143" s="665"/>
      <c r="BS143" s="665"/>
      <c r="BT143" s="665"/>
      <c r="BU143" s="665"/>
      <c r="BV143" s="665"/>
      <c r="BW143" s="665"/>
      <c r="BX143" s="665"/>
      <c r="BY143" s="665"/>
      <c r="BZ143" s="665"/>
      <c r="CA143" s="665"/>
      <c r="CB143" s="665"/>
      <c r="CC143" s="665"/>
      <c r="CD143" s="665"/>
      <c r="CE143" s="665"/>
      <c r="CF143" s="665"/>
      <c r="CG143" s="665"/>
      <c r="CH143" s="665"/>
      <c r="CI143" s="665"/>
      <c r="CJ143" s="665"/>
      <c r="CK143" s="665"/>
      <c r="CL143" s="665"/>
      <c r="CM143" s="665"/>
      <c r="CN143" s="665"/>
      <c r="CO143" s="665"/>
      <c r="CP143" s="665"/>
      <c r="CQ143" s="665"/>
      <c r="CR143" s="673">
        <f>+M143</f>
        <v>1000</v>
      </c>
      <c r="CS143" s="678"/>
      <c r="CT143" s="678"/>
      <c r="CU143" s="678"/>
      <c r="CV143" s="678">
        <v>1000</v>
      </c>
      <c r="CW143" s="673">
        <f t="shared" si="35"/>
        <v>1000</v>
      </c>
      <c r="CX143" s="678"/>
      <c r="CY143" s="678"/>
      <c r="CZ143" s="678"/>
      <c r="DA143" s="678"/>
      <c r="DB143" s="673">
        <f t="shared" si="36"/>
        <v>0</v>
      </c>
      <c r="DC143" s="678"/>
      <c r="DD143" s="678"/>
      <c r="DE143" s="678"/>
      <c r="DF143" s="678"/>
      <c r="DG143" s="673">
        <f t="shared" si="37"/>
        <v>0</v>
      </c>
      <c r="DH143" s="682">
        <f t="shared" si="38"/>
        <v>1000</v>
      </c>
      <c r="DI143" s="683" t="str">
        <f t="shared" si="39"/>
        <v>SI</v>
      </c>
      <c r="DJ143" s="682">
        <f t="shared" si="40"/>
        <v>0</v>
      </c>
    </row>
    <row r="144" s="633" customFormat="1" ht="51" spans="1:114">
      <c r="A144" s="646" t="s">
        <v>1706</v>
      </c>
      <c r="B144" s="646" t="s">
        <v>1707</v>
      </c>
      <c r="C144" s="646" t="s">
        <v>1707</v>
      </c>
      <c r="D144" s="647" t="s">
        <v>1728</v>
      </c>
      <c r="E144" s="646" t="s">
        <v>1857</v>
      </c>
      <c r="F144" s="646">
        <v>30</v>
      </c>
      <c r="G144" s="646" t="s">
        <v>1838</v>
      </c>
      <c r="H144" s="652">
        <v>291</v>
      </c>
      <c r="I144" s="654">
        <v>5475</v>
      </c>
      <c r="J144" s="652">
        <v>11</v>
      </c>
      <c r="K144" s="665">
        <f>CR144/F144</f>
        <v>30</v>
      </c>
      <c r="L144" s="666" t="s">
        <v>1730</v>
      </c>
      <c r="M144" s="667">
        <v>900</v>
      </c>
      <c r="N144" s="665"/>
      <c r="O144" s="665"/>
      <c r="P144" s="665"/>
      <c r="Q144" s="665"/>
      <c r="R144" s="665"/>
      <c r="S144" s="665"/>
      <c r="T144" s="665"/>
      <c r="U144" s="665"/>
      <c r="V144" s="665"/>
      <c r="W144" s="665"/>
      <c r="X144" s="665"/>
      <c r="Y144" s="665"/>
      <c r="Z144" s="665"/>
      <c r="AA144" s="665"/>
      <c r="AB144" s="665"/>
      <c r="AC144" s="665"/>
      <c r="AD144" s="665"/>
      <c r="AE144" s="665"/>
      <c r="AF144" s="665"/>
      <c r="AG144" s="665"/>
      <c r="AH144" s="665"/>
      <c r="AI144" s="665"/>
      <c r="AJ144" s="665"/>
      <c r="AK144" s="665"/>
      <c r="AL144" s="665"/>
      <c r="AM144" s="665"/>
      <c r="AN144" s="665"/>
      <c r="AO144" s="665"/>
      <c r="AP144" s="665"/>
      <c r="AQ144" s="665"/>
      <c r="AR144" s="665"/>
      <c r="AS144" s="665"/>
      <c r="AT144" s="665"/>
      <c r="AU144" s="665"/>
      <c r="AV144" s="665"/>
      <c r="AW144" s="665"/>
      <c r="AX144" s="665"/>
      <c r="AY144" s="665"/>
      <c r="AZ144" s="665"/>
      <c r="BA144" s="665"/>
      <c r="BB144" s="665"/>
      <c r="BC144" s="665"/>
      <c r="BD144" s="665"/>
      <c r="BE144" s="665"/>
      <c r="BF144" s="665"/>
      <c r="BG144" s="665"/>
      <c r="BH144" s="665"/>
      <c r="BI144" s="665"/>
      <c r="BJ144" s="665"/>
      <c r="BK144" s="665"/>
      <c r="BL144" s="665"/>
      <c r="BM144" s="665"/>
      <c r="BN144" s="665"/>
      <c r="BO144" s="665"/>
      <c r="BP144" s="665"/>
      <c r="BQ144" s="665"/>
      <c r="BR144" s="665"/>
      <c r="BS144" s="665"/>
      <c r="BT144" s="665"/>
      <c r="BU144" s="665"/>
      <c r="BV144" s="665"/>
      <c r="BW144" s="665"/>
      <c r="BX144" s="665"/>
      <c r="BY144" s="665"/>
      <c r="BZ144" s="665"/>
      <c r="CA144" s="665"/>
      <c r="CB144" s="665"/>
      <c r="CC144" s="665"/>
      <c r="CD144" s="665"/>
      <c r="CE144" s="665"/>
      <c r="CF144" s="665"/>
      <c r="CG144" s="665"/>
      <c r="CH144" s="665"/>
      <c r="CI144" s="665"/>
      <c r="CJ144" s="665"/>
      <c r="CK144" s="665"/>
      <c r="CL144" s="665"/>
      <c r="CM144" s="665"/>
      <c r="CN144" s="665"/>
      <c r="CO144" s="665"/>
      <c r="CP144" s="665"/>
      <c r="CQ144" s="665"/>
      <c r="CR144" s="673">
        <f>+M144</f>
        <v>900</v>
      </c>
      <c r="CS144" s="678"/>
      <c r="CT144" s="678"/>
      <c r="CU144" s="678">
        <v>300</v>
      </c>
      <c r="CV144" s="678"/>
      <c r="CW144" s="673">
        <f t="shared" si="35"/>
        <v>300</v>
      </c>
      <c r="CX144" s="678"/>
      <c r="CY144" s="678"/>
      <c r="CZ144" s="678">
        <v>300</v>
      </c>
      <c r="DA144" s="678"/>
      <c r="DB144" s="673">
        <f t="shared" si="36"/>
        <v>300</v>
      </c>
      <c r="DC144" s="678">
        <v>300</v>
      </c>
      <c r="DD144" s="678">
        <v>0</v>
      </c>
      <c r="DE144" s="678"/>
      <c r="DF144" s="678"/>
      <c r="DG144" s="673">
        <f t="shared" si="37"/>
        <v>300</v>
      </c>
      <c r="DH144" s="682">
        <f t="shared" si="38"/>
        <v>900</v>
      </c>
      <c r="DI144" s="683" t="str">
        <f t="shared" si="39"/>
        <v>SI</v>
      </c>
      <c r="DJ144" s="682">
        <f t="shared" si="40"/>
        <v>0</v>
      </c>
    </row>
    <row r="145" s="633" customFormat="1" ht="51" spans="1:114">
      <c r="A145" s="646" t="s">
        <v>1706</v>
      </c>
      <c r="B145" s="646" t="s">
        <v>1707</v>
      </c>
      <c r="C145" s="646" t="s">
        <v>1707</v>
      </c>
      <c r="D145" s="647" t="s">
        <v>1728</v>
      </c>
      <c r="E145" s="646" t="s">
        <v>1858</v>
      </c>
      <c r="F145" s="646">
        <v>15</v>
      </c>
      <c r="G145" s="646" t="s">
        <v>1838</v>
      </c>
      <c r="H145" s="652">
        <v>291</v>
      </c>
      <c r="I145" s="654">
        <v>2083</v>
      </c>
      <c r="J145" s="652">
        <v>11</v>
      </c>
      <c r="K145" s="665">
        <f>CR145/F145</f>
        <v>50</v>
      </c>
      <c r="L145" s="666" t="s">
        <v>1730</v>
      </c>
      <c r="M145" s="667">
        <v>750</v>
      </c>
      <c r="N145" s="665"/>
      <c r="O145" s="665"/>
      <c r="P145" s="665"/>
      <c r="Q145" s="665"/>
      <c r="R145" s="665"/>
      <c r="S145" s="665"/>
      <c r="T145" s="665"/>
      <c r="U145" s="665"/>
      <c r="V145" s="665"/>
      <c r="W145" s="665"/>
      <c r="X145" s="665"/>
      <c r="Y145" s="665"/>
      <c r="Z145" s="665"/>
      <c r="AA145" s="665"/>
      <c r="AB145" s="665"/>
      <c r="AC145" s="665"/>
      <c r="AD145" s="665"/>
      <c r="AE145" s="665"/>
      <c r="AF145" s="665"/>
      <c r="AG145" s="665"/>
      <c r="AH145" s="665"/>
      <c r="AI145" s="665"/>
      <c r="AJ145" s="665"/>
      <c r="AK145" s="665"/>
      <c r="AL145" s="665"/>
      <c r="AM145" s="665"/>
      <c r="AN145" s="665"/>
      <c r="AO145" s="665"/>
      <c r="AP145" s="665"/>
      <c r="AQ145" s="665"/>
      <c r="AR145" s="665"/>
      <c r="AS145" s="665"/>
      <c r="AT145" s="665"/>
      <c r="AU145" s="665"/>
      <c r="AV145" s="665"/>
      <c r="AW145" s="665"/>
      <c r="AX145" s="665"/>
      <c r="AY145" s="665"/>
      <c r="AZ145" s="665"/>
      <c r="BA145" s="665"/>
      <c r="BB145" s="665"/>
      <c r="BC145" s="665"/>
      <c r="BD145" s="665"/>
      <c r="BE145" s="665"/>
      <c r="BF145" s="665"/>
      <c r="BG145" s="665"/>
      <c r="BH145" s="665"/>
      <c r="BI145" s="665"/>
      <c r="BJ145" s="665"/>
      <c r="BK145" s="665"/>
      <c r="BL145" s="665"/>
      <c r="BM145" s="665"/>
      <c r="BN145" s="665"/>
      <c r="BO145" s="665"/>
      <c r="BP145" s="665"/>
      <c r="BQ145" s="665"/>
      <c r="BR145" s="665"/>
      <c r="BS145" s="665"/>
      <c r="BT145" s="665"/>
      <c r="BU145" s="665"/>
      <c r="BV145" s="665"/>
      <c r="BW145" s="665"/>
      <c r="BX145" s="665"/>
      <c r="BY145" s="665"/>
      <c r="BZ145" s="665"/>
      <c r="CA145" s="665"/>
      <c r="CB145" s="665"/>
      <c r="CC145" s="665"/>
      <c r="CD145" s="665"/>
      <c r="CE145" s="665"/>
      <c r="CF145" s="665"/>
      <c r="CG145" s="665"/>
      <c r="CH145" s="665"/>
      <c r="CI145" s="665"/>
      <c r="CJ145" s="665"/>
      <c r="CK145" s="665"/>
      <c r="CL145" s="665"/>
      <c r="CM145" s="665"/>
      <c r="CN145" s="665"/>
      <c r="CO145" s="665"/>
      <c r="CP145" s="665"/>
      <c r="CQ145" s="665"/>
      <c r="CR145" s="673">
        <f>+M145</f>
        <v>750</v>
      </c>
      <c r="CS145" s="678"/>
      <c r="CT145" s="678"/>
      <c r="CU145" s="678">
        <v>250</v>
      </c>
      <c r="CV145" s="678"/>
      <c r="CW145" s="673">
        <f t="shared" si="35"/>
        <v>250</v>
      </c>
      <c r="CX145" s="678"/>
      <c r="CY145" s="678"/>
      <c r="CZ145" s="678">
        <v>250</v>
      </c>
      <c r="DA145" s="678"/>
      <c r="DB145" s="673">
        <f t="shared" si="36"/>
        <v>250</v>
      </c>
      <c r="DC145" s="678">
        <v>250</v>
      </c>
      <c r="DD145" s="678">
        <v>0</v>
      </c>
      <c r="DE145" s="678"/>
      <c r="DF145" s="678"/>
      <c r="DG145" s="673">
        <f t="shared" si="37"/>
        <v>250</v>
      </c>
      <c r="DH145" s="682">
        <f t="shared" si="38"/>
        <v>750</v>
      </c>
      <c r="DI145" s="683" t="str">
        <f t="shared" si="39"/>
        <v>SI</v>
      </c>
      <c r="DJ145" s="682">
        <f t="shared" si="40"/>
        <v>0</v>
      </c>
    </row>
    <row r="146" s="634" customFormat="1" ht="51" spans="1:114">
      <c r="A146" s="646" t="s">
        <v>1706</v>
      </c>
      <c r="B146" s="646" t="s">
        <v>1707</v>
      </c>
      <c r="C146" s="646" t="s">
        <v>1707</v>
      </c>
      <c r="D146" s="647" t="s">
        <v>1728</v>
      </c>
      <c r="E146" s="646" t="s">
        <v>1859</v>
      </c>
      <c r="F146" s="646">
        <v>60</v>
      </c>
      <c r="G146" s="646" t="s">
        <v>1807</v>
      </c>
      <c r="H146" s="652">
        <v>291</v>
      </c>
      <c r="I146" s="654">
        <v>2063</v>
      </c>
      <c r="J146" s="652">
        <v>11</v>
      </c>
      <c r="K146" s="665">
        <v>60</v>
      </c>
      <c r="L146" s="666" t="s">
        <v>1730</v>
      </c>
      <c r="M146" s="667">
        <v>660</v>
      </c>
      <c r="N146" s="665"/>
      <c r="O146" s="665"/>
      <c r="P146" s="665"/>
      <c r="Q146" s="665"/>
      <c r="R146" s="665"/>
      <c r="S146" s="665"/>
      <c r="T146" s="665"/>
      <c r="U146" s="665"/>
      <c r="V146" s="665"/>
      <c r="W146" s="665"/>
      <c r="X146" s="665"/>
      <c r="Y146" s="665"/>
      <c r="Z146" s="665"/>
      <c r="AA146" s="665"/>
      <c r="AB146" s="665"/>
      <c r="AC146" s="665"/>
      <c r="AD146" s="665"/>
      <c r="AE146" s="665">
        <v>2790</v>
      </c>
      <c r="AF146" s="665"/>
      <c r="AG146" s="665"/>
      <c r="AH146" s="665"/>
      <c r="AI146" s="665"/>
      <c r="AJ146" s="665"/>
      <c r="AK146" s="665"/>
      <c r="AL146" s="665"/>
      <c r="AM146" s="665"/>
      <c r="AN146" s="665"/>
      <c r="AO146" s="665"/>
      <c r="AP146" s="665"/>
      <c r="AQ146" s="665"/>
      <c r="AR146" s="665"/>
      <c r="AS146" s="665"/>
      <c r="AT146" s="665"/>
      <c r="AU146" s="665"/>
      <c r="AV146" s="665"/>
      <c r="AW146" s="665"/>
      <c r="AX146" s="665"/>
      <c r="AY146" s="665"/>
      <c r="AZ146" s="665"/>
      <c r="BA146" s="665"/>
      <c r="BB146" s="665"/>
      <c r="BC146" s="665"/>
      <c r="BD146" s="665"/>
      <c r="BE146" s="665"/>
      <c r="BF146" s="665"/>
      <c r="BG146" s="665"/>
      <c r="BH146" s="665"/>
      <c r="BI146" s="665"/>
      <c r="BJ146" s="665"/>
      <c r="BK146" s="665"/>
      <c r="BL146" s="665"/>
      <c r="BM146" s="665"/>
      <c r="BN146" s="665"/>
      <c r="BO146" s="665"/>
      <c r="BP146" s="665"/>
      <c r="BQ146" s="665"/>
      <c r="BR146" s="665"/>
      <c r="BS146" s="665"/>
      <c r="BT146" s="665"/>
      <c r="BU146" s="665"/>
      <c r="BV146" s="665"/>
      <c r="BW146" s="665"/>
      <c r="BX146" s="665"/>
      <c r="BY146" s="665"/>
      <c r="BZ146" s="665"/>
      <c r="CA146" s="665"/>
      <c r="CB146" s="665"/>
      <c r="CC146" s="665"/>
      <c r="CD146" s="665"/>
      <c r="CE146" s="665"/>
      <c r="CF146" s="665"/>
      <c r="CG146" s="665"/>
      <c r="CH146" s="665"/>
      <c r="CI146" s="665"/>
      <c r="CJ146" s="665"/>
      <c r="CK146" s="665"/>
      <c r="CL146" s="665"/>
      <c r="CM146" s="665"/>
      <c r="CN146" s="665"/>
      <c r="CO146" s="665"/>
      <c r="CP146" s="665"/>
      <c r="CQ146" s="665"/>
      <c r="CR146" s="673">
        <v>3600</v>
      </c>
      <c r="CS146" s="678">
        <v>0</v>
      </c>
      <c r="CT146" s="678">
        <v>0</v>
      </c>
      <c r="CU146" s="678">
        <v>1200</v>
      </c>
      <c r="CV146" s="678"/>
      <c r="CW146" s="673">
        <f t="shared" si="35"/>
        <v>1200</v>
      </c>
      <c r="CX146" s="678"/>
      <c r="CY146" s="678">
        <v>1200</v>
      </c>
      <c r="CZ146" s="678">
        <v>0</v>
      </c>
      <c r="DA146" s="678"/>
      <c r="DB146" s="673">
        <f t="shared" si="36"/>
        <v>1200</v>
      </c>
      <c r="DC146" s="678">
        <v>1200</v>
      </c>
      <c r="DD146" s="678">
        <v>0</v>
      </c>
      <c r="DE146" s="678"/>
      <c r="DF146" s="678"/>
      <c r="DG146" s="673">
        <f t="shared" si="37"/>
        <v>1200</v>
      </c>
      <c r="DH146" s="682">
        <f t="shared" si="38"/>
        <v>3600</v>
      </c>
      <c r="DI146" s="683" t="str">
        <f t="shared" si="39"/>
        <v>SI</v>
      </c>
      <c r="DJ146" s="682">
        <f t="shared" si="40"/>
        <v>0</v>
      </c>
    </row>
    <row r="147" s="633" customFormat="1" ht="51" spans="1:114">
      <c r="A147" s="646" t="s">
        <v>1706</v>
      </c>
      <c r="B147" s="646" t="s">
        <v>1707</v>
      </c>
      <c r="C147" s="646" t="s">
        <v>1707</v>
      </c>
      <c r="D147" s="647" t="s">
        <v>1728</v>
      </c>
      <c r="E147" s="646" t="s">
        <v>1860</v>
      </c>
      <c r="F147" s="646">
        <v>60</v>
      </c>
      <c r="G147" s="646" t="s">
        <v>1861</v>
      </c>
      <c r="H147" s="652">
        <v>291</v>
      </c>
      <c r="I147" s="654">
        <v>5378</v>
      </c>
      <c r="J147" s="652">
        <v>11</v>
      </c>
      <c r="K147" s="665">
        <f t="shared" ref="K147:K175" si="57">CR147/F147</f>
        <v>25</v>
      </c>
      <c r="L147" s="666" t="s">
        <v>1730</v>
      </c>
      <c r="M147" s="667">
        <v>1500</v>
      </c>
      <c r="N147" s="665"/>
      <c r="O147" s="665"/>
      <c r="P147" s="665"/>
      <c r="Q147" s="665"/>
      <c r="R147" s="665"/>
      <c r="S147" s="665"/>
      <c r="T147" s="665"/>
      <c r="U147" s="665"/>
      <c r="V147" s="665"/>
      <c r="W147" s="665"/>
      <c r="X147" s="665"/>
      <c r="Y147" s="665"/>
      <c r="Z147" s="665"/>
      <c r="AA147" s="665"/>
      <c r="AB147" s="665"/>
      <c r="AC147" s="665"/>
      <c r="AD147" s="665"/>
      <c r="AE147" s="665"/>
      <c r="AF147" s="665"/>
      <c r="AG147" s="665"/>
      <c r="AH147" s="665"/>
      <c r="AI147" s="665"/>
      <c r="AJ147" s="665"/>
      <c r="AK147" s="665"/>
      <c r="AL147" s="665"/>
      <c r="AM147" s="665"/>
      <c r="AN147" s="665"/>
      <c r="AO147" s="665"/>
      <c r="AP147" s="665"/>
      <c r="AQ147" s="665"/>
      <c r="AR147" s="665"/>
      <c r="AS147" s="665"/>
      <c r="AT147" s="665"/>
      <c r="AU147" s="665"/>
      <c r="AV147" s="665"/>
      <c r="AW147" s="665"/>
      <c r="AX147" s="665"/>
      <c r="AY147" s="665"/>
      <c r="AZ147" s="665"/>
      <c r="BA147" s="665"/>
      <c r="BB147" s="665"/>
      <c r="BC147" s="665"/>
      <c r="BD147" s="665"/>
      <c r="BE147" s="665"/>
      <c r="BF147" s="665"/>
      <c r="BG147" s="665"/>
      <c r="BH147" s="665"/>
      <c r="BI147" s="665"/>
      <c r="BJ147" s="665"/>
      <c r="BK147" s="665"/>
      <c r="BL147" s="665"/>
      <c r="BM147" s="665"/>
      <c r="BN147" s="665"/>
      <c r="BO147" s="665"/>
      <c r="BP147" s="665"/>
      <c r="BQ147" s="665"/>
      <c r="BR147" s="665"/>
      <c r="BS147" s="665"/>
      <c r="BT147" s="665"/>
      <c r="BU147" s="665"/>
      <c r="BV147" s="665"/>
      <c r="BW147" s="665"/>
      <c r="BX147" s="665"/>
      <c r="BY147" s="665"/>
      <c r="BZ147" s="665"/>
      <c r="CA147" s="665"/>
      <c r="CB147" s="665"/>
      <c r="CC147" s="665"/>
      <c r="CD147" s="665"/>
      <c r="CE147" s="665"/>
      <c r="CF147" s="665"/>
      <c r="CG147" s="665"/>
      <c r="CH147" s="665"/>
      <c r="CI147" s="665"/>
      <c r="CJ147" s="665"/>
      <c r="CK147" s="665"/>
      <c r="CL147" s="665"/>
      <c r="CM147" s="665"/>
      <c r="CN147" s="665"/>
      <c r="CO147" s="665"/>
      <c r="CP147" s="665"/>
      <c r="CQ147" s="665"/>
      <c r="CR147" s="673">
        <f t="shared" ref="CR147:CR169" si="58">+M147</f>
        <v>1500</v>
      </c>
      <c r="CS147" s="678"/>
      <c r="CT147" s="678"/>
      <c r="CU147" s="678">
        <v>500</v>
      </c>
      <c r="CV147" s="678"/>
      <c r="CW147" s="673">
        <f t="shared" si="35"/>
        <v>500</v>
      </c>
      <c r="CX147" s="678">
        <v>0</v>
      </c>
      <c r="CY147" s="678"/>
      <c r="CZ147" s="678">
        <v>500</v>
      </c>
      <c r="DA147" s="678"/>
      <c r="DB147" s="673">
        <f t="shared" si="36"/>
        <v>500</v>
      </c>
      <c r="DC147" s="678">
        <v>500</v>
      </c>
      <c r="DD147" s="678">
        <v>0</v>
      </c>
      <c r="DE147" s="678"/>
      <c r="DF147" s="678"/>
      <c r="DG147" s="673">
        <f t="shared" si="37"/>
        <v>500</v>
      </c>
      <c r="DH147" s="682">
        <f t="shared" si="38"/>
        <v>1500</v>
      </c>
      <c r="DI147" s="683" t="str">
        <f t="shared" si="39"/>
        <v>SI</v>
      </c>
      <c r="DJ147" s="682">
        <f t="shared" si="40"/>
        <v>0</v>
      </c>
    </row>
    <row r="148" s="633" customFormat="1" ht="51" spans="1:114">
      <c r="A148" s="646" t="s">
        <v>1706</v>
      </c>
      <c r="B148" s="646" t="s">
        <v>1707</v>
      </c>
      <c r="C148" s="646" t="s">
        <v>1707</v>
      </c>
      <c r="D148" s="647" t="s">
        <v>1728</v>
      </c>
      <c r="E148" s="646" t="s">
        <v>1862</v>
      </c>
      <c r="F148" s="646">
        <v>90</v>
      </c>
      <c r="G148" s="646" t="s">
        <v>1838</v>
      </c>
      <c r="H148" s="652">
        <v>291</v>
      </c>
      <c r="I148" s="654">
        <v>35822</v>
      </c>
      <c r="J148" s="652">
        <v>11</v>
      </c>
      <c r="K148" s="665">
        <f t="shared" si="57"/>
        <v>10</v>
      </c>
      <c r="L148" s="666" t="s">
        <v>1730</v>
      </c>
      <c r="M148" s="667">
        <v>900</v>
      </c>
      <c r="N148" s="665"/>
      <c r="O148" s="665"/>
      <c r="P148" s="665"/>
      <c r="Q148" s="665"/>
      <c r="R148" s="665"/>
      <c r="S148" s="665"/>
      <c r="T148" s="665"/>
      <c r="U148" s="665"/>
      <c r="V148" s="665"/>
      <c r="W148" s="665"/>
      <c r="X148" s="665"/>
      <c r="Y148" s="665"/>
      <c r="Z148" s="665"/>
      <c r="AA148" s="665"/>
      <c r="AB148" s="665"/>
      <c r="AC148" s="665"/>
      <c r="AD148" s="665"/>
      <c r="AE148" s="665"/>
      <c r="AF148" s="665"/>
      <c r="AG148" s="665"/>
      <c r="AH148" s="665"/>
      <c r="AI148" s="665"/>
      <c r="AJ148" s="665"/>
      <c r="AK148" s="665"/>
      <c r="AL148" s="665"/>
      <c r="AM148" s="665"/>
      <c r="AN148" s="665"/>
      <c r="AO148" s="665"/>
      <c r="AP148" s="665"/>
      <c r="AQ148" s="665"/>
      <c r="AR148" s="665"/>
      <c r="AS148" s="665"/>
      <c r="AT148" s="665"/>
      <c r="AU148" s="665"/>
      <c r="AV148" s="665"/>
      <c r="AW148" s="665"/>
      <c r="AX148" s="665"/>
      <c r="AY148" s="665"/>
      <c r="AZ148" s="665"/>
      <c r="BA148" s="665"/>
      <c r="BB148" s="665"/>
      <c r="BC148" s="665"/>
      <c r="BD148" s="665"/>
      <c r="BE148" s="665"/>
      <c r="BF148" s="665"/>
      <c r="BG148" s="665"/>
      <c r="BH148" s="665"/>
      <c r="BI148" s="665"/>
      <c r="BJ148" s="665"/>
      <c r="BK148" s="665"/>
      <c r="BL148" s="665"/>
      <c r="BM148" s="665"/>
      <c r="BN148" s="665"/>
      <c r="BO148" s="665"/>
      <c r="BP148" s="665"/>
      <c r="BQ148" s="665"/>
      <c r="BR148" s="665"/>
      <c r="BS148" s="665"/>
      <c r="BT148" s="665"/>
      <c r="BU148" s="665"/>
      <c r="BV148" s="665"/>
      <c r="BW148" s="665"/>
      <c r="BX148" s="665"/>
      <c r="BY148" s="665"/>
      <c r="BZ148" s="665"/>
      <c r="CA148" s="665"/>
      <c r="CB148" s="665"/>
      <c r="CC148" s="665"/>
      <c r="CD148" s="665"/>
      <c r="CE148" s="665"/>
      <c r="CF148" s="665"/>
      <c r="CG148" s="665"/>
      <c r="CH148" s="665"/>
      <c r="CI148" s="665"/>
      <c r="CJ148" s="665"/>
      <c r="CK148" s="665"/>
      <c r="CL148" s="665"/>
      <c r="CM148" s="665"/>
      <c r="CN148" s="665"/>
      <c r="CO148" s="665"/>
      <c r="CP148" s="665"/>
      <c r="CQ148" s="665"/>
      <c r="CR148" s="673">
        <f t="shared" si="58"/>
        <v>900</v>
      </c>
      <c r="CS148" s="678"/>
      <c r="CT148" s="678"/>
      <c r="CU148" s="678">
        <v>300</v>
      </c>
      <c r="CV148" s="678"/>
      <c r="CW148" s="673">
        <f t="shared" si="35"/>
        <v>300</v>
      </c>
      <c r="CX148" s="678">
        <v>0</v>
      </c>
      <c r="CY148" s="678"/>
      <c r="CZ148" s="678">
        <v>300</v>
      </c>
      <c r="DA148" s="678"/>
      <c r="DB148" s="673">
        <f t="shared" si="36"/>
        <v>300</v>
      </c>
      <c r="DC148" s="678">
        <v>300</v>
      </c>
      <c r="DD148" s="678">
        <v>0</v>
      </c>
      <c r="DE148" s="678"/>
      <c r="DF148" s="678"/>
      <c r="DG148" s="673">
        <f t="shared" si="37"/>
        <v>300</v>
      </c>
      <c r="DH148" s="682">
        <f t="shared" si="38"/>
        <v>900</v>
      </c>
      <c r="DI148" s="683" t="str">
        <f t="shared" si="39"/>
        <v>SI</v>
      </c>
      <c r="DJ148" s="682">
        <f t="shared" si="40"/>
        <v>0</v>
      </c>
    </row>
    <row r="149" s="633" customFormat="1" ht="51" spans="1:114">
      <c r="A149" s="646" t="s">
        <v>1706</v>
      </c>
      <c r="B149" s="646" t="s">
        <v>1707</v>
      </c>
      <c r="C149" s="646" t="s">
        <v>1707</v>
      </c>
      <c r="D149" s="647" t="s">
        <v>1728</v>
      </c>
      <c r="E149" s="646" t="s">
        <v>1863</v>
      </c>
      <c r="F149" s="646">
        <v>102</v>
      </c>
      <c r="G149" s="646" t="s">
        <v>1838</v>
      </c>
      <c r="H149" s="652">
        <v>291</v>
      </c>
      <c r="I149" s="654">
        <v>41711</v>
      </c>
      <c r="J149" s="652">
        <v>11</v>
      </c>
      <c r="K149" s="665">
        <f t="shared" si="57"/>
        <v>10</v>
      </c>
      <c r="L149" s="666" t="s">
        <v>1730</v>
      </c>
      <c r="M149" s="667">
        <v>1020</v>
      </c>
      <c r="N149" s="665"/>
      <c r="O149" s="665"/>
      <c r="P149" s="665"/>
      <c r="Q149" s="665"/>
      <c r="R149" s="665"/>
      <c r="S149" s="665"/>
      <c r="T149" s="665"/>
      <c r="U149" s="665"/>
      <c r="V149" s="665"/>
      <c r="W149" s="665"/>
      <c r="X149" s="665"/>
      <c r="Y149" s="665"/>
      <c r="Z149" s="665"/>
      <c r="AA149" s="665"/>
      <c r="AB149" s="665"/>
      <c r="AC149" s="665"/>
      <c r="AD149" s="665"/>
      <c r="AE149" s="665"/>
      <c r="AF149" s="665"/>
      <c r="AG149" s="665"/>
      <c r="AH149" s="665"/>
      <c r="AI149" s="665"/>
      <c r="AJ149" s="665"/>
      <c r="AK149" s="665"/>
      <c r="AL149" s="665"/>
      <c r="AM149" s="665"/>
      <c r="AN149" s="665"/>
      <c r="AO149" s="665"/>
      <c r="AP149" s="665"/>
      <c r="AQ149" s="665"/>
      <c r="AR149" s="665"/>
      <c r="AS149" s="665"/>
      <c r="AT149" s="665"/>
      <c r="AU149" s="665"/>
      <c r="AV149" s="665"/>
      <c r="AW149" s="665"/>
      <c r="AX149" s="665"/>
      <c r="AY149" s="665"/>
      <c r="AZ149" s="665"/>
      <c r="BA149" s="665"/>
      <c r="BB149" s="665"/>
      <c r="BC149" s="665"/>
      <c r="BD149" s="665"/>
      <c r="BE149" s="665"/>
      <c r="BF149" s="665"/>
      <c r="BG149" s="665"/>
      <c r="BH149" s="665"/>
      <c r="BI149" s="665"/>
      <c r="BJ149" s="665"/>
      <c r="BK149" s="665"/>
      <c r="BL149" s="665"/>
      <c r="BM149" s="665"/>
      <c r="BN149" s="665"/>
      <c r="BO149" s="665"/>
      <c r="BP149" s="665"/>
      <c r="BQ149" s="665"/>
      <c r="BR149" s="665"/>
      <c r="BS149" s="665"/>
      <c r="BT149" s="665"/>
      <c r="BU149" s="665"/>
      <c r="BV149" s="665"/>
      <c r="BW149" s="665"/>
      <c r="BX149" s="665"/>
      <c r="BY149" s="665"/>
      <c r="BZ149" s="665"/>
      <c r="CA149" s="665"/>
      <c r="CB149" s="665"/>
      <c r="CC149" s="665"/>
      <c r="CD149" s="665"/>
      <c r="CE149" s="665"/>
      <c r="CF149" s="665"/>
      <c r="CG149" s="665"/>
      <c r="CH149" s="665"/>
      <c r="CI149" s="665"/>
      <c r="CJ149" s="665"/>
      <c r="CK149" s="665"/>
      <c r="CL149" s="665"/>
      <c r="CM149" s="665"/>
      <c r="CN149" s="665"/>
      <c r="CO149" s="665"/>
      <c r="CP149" s="665"/>
      <c r="CQ149" s="665"/>
      <c r="CR149" s="673">
        <f t="shared" si="58"/>
        <v>1020</v>
      </c>
      <c r="CS149" s="678"/>
      <c r="CT149" s="678">
        <v>120</v>
      </c>
      <c r="CU149" s="678">
        <v>300</v>
      </c>
      <c r="CV149" s="678"/>
      <c r="CW149" s="673">
        <f t="shared" si="35"/>
        <v>420</v>
      </c>
      <c r="CX149" s="678"/>
      <c r="CY149" s="678"/>
      <c r="CZ149" s="678">
        <v>300</v>
      </c>
      <c r="DA149" s="678"/>
      <c r="DB149" s="673">
        <f t="shared" si="36"/>
        <v>300</v>
      </c>
      <c r="DC149" s="678">
        <v>300</v>
      </c>
      <c r="DD149" s="678">
        <v>0</v>
      </c>
      <c r="DE149" s="678"/>
      <c r="DF149" s="678"/>
      <c r="DG149" s="673">
        <f t="shared" si="37"/>
        <v>300</v>
      </c>
      <c r="DH149" s="682">
        <f t="shared" si="38"/>
        <v>1020</v>
      </c>
      <c r="DI149" s="683" t="str">
        <f t="shared" si="39"/>
        <v>SI</v>
      </c>
      <c r="DJ149" s="682">
        <f t="shared" si="40"/>
        <v>0</v>
      </c>
    </row>
    <row r="150" s="633" customFormat="1" ht="51" spans="1:114">
      <c r="A150" s="646" t="s">
        <v>1706</v>
      </c>
      <c r="B150" s="646" t="s">
        <v>1707</v>
      </c>
      <c r="C150" s="646" t="s">
        <v>1707</v>
      </c>
      <c r="D150" s="647" t="s">
        <v>1728</v>
      </c>
      <c r="E150" s="646" t="s">
        <v>1864</v>
      </c>
      <c r="F150" s="646">
        <v>220</v>
      </c>
      <c r="G150" s="646" t="s">
        <v>1807</v>
      </c>
      <c r="H150" s="652">
        <v>291</v>
      </c>
      <c r="I150" s="654">
        <v>2112</v>
      </c>
      <c r="J150" s="652">
        <v>11</v>
      </c>
      <c r="K150" s="665">
        <f t="shared" si="57"/>
        <v>3</v>
      </c>
      <c r="L150" s="666" t="s">
        <v>1730</v>
      </c>
      <c r="M150" s="667">
        <v>660</v>
      </c>
      <c r="N150" s="665"/>
      <c r="O150" s="665"/>
      <c r="P150" s="665"/>
      <c r="Q150" s="665"/>
      <c r="R150" s="665"/>
      <c r="S150" s="665"/>
      <c r="T150" s="665"/>
      <c r="U150" s="665"/>
      <c r="V150" s="665"/>
      <c r="W150" s="665"/>
      <c r="X150" s="665"/>
      <c r="Y150" s="665"/>
      <c r="Z150" s="665"/>
      <c r="AA150" s="665"/>
      <c r="AB150" s="665"/>
      <c r="AC150" s="665"/>
      <c r="AD150" s="665"/>
      <c r="AE150" s="665"/>
      <c r="AF150" s="665"/>
      <c r="AG150" s="665"/>
      <c r="AH150" s="665"/>
      <c r="AI150" s="665"/>
      <c r="AJ150" s="665"/>
      <c r="AK150" s="665"/>
      <c r="AL150" s="665"/>
      <c r="AM150" s="665"/>
      <c r="AN150" s="665"/>
      <c r="AO150" s="665"/>
      <c r="AP150" s="665"/>
      <c r="AQ150" s="665"/>
      <c r="AR150" s="665"/>
      <c r="AS150" s="665"/>
      <c r="AT150" s="665"/>
      <c r="AU150" s="665"/>
      <c r="AV150" s="665"/>
      <c r="AW150" s="665"/>
      <c r="AX150" s="665"/>
      <c r="AY150" s="665"/>
      <c r="AZ150" s="665"/>
      <c r="BA150" s="665"/>
      <c r="BB150" s="665"/>
      <c r="BC150" s="665"/>
      <c r="BD150" s="665"/>
      <c r="BE150" s="665"/>
      <c r="BF150" s="665"/>
      <c r="BG150" s="665"/>
      <c r="BH150" s="665"/>
      <c r="BI150" s="665"/>
      <c r="BJ150" s="665"/>
      <c r="BK150" s="665"/>
      <c r="BL150" s="665"/>
      <c r="BM150" s="665"/>
      <c r="BN150" s="665"/>
      <c r="BO150" s="665"/>
      <c r="BP150" s="665"/>
      <c r="BQ150" s="665"/>
      <c r="BR150" s="665"/>
      <c r="BS150" s="665"/>
      <c r="BT150" s="665"/>
      <c r="BU150" s="665"/>
      <c r="BV150" s="665"/>
      <c r="BW150" s="665"/>
      <c r="BX150" s="665"/>
      <c r="BY150" s="665"/>
      <c r="BZ150" s="665"/>
      <c r="CA150" s="665"/>
      <c r="CB150" s="665"/>
      <c r="CC150" s="665"/>
      <c r="CD150" s="665"/>
      <c r="CE150" s="665"/>
      <c r="CF150" s="665"/>
      <c r="CG150" s="665"/>
      <c r="CH150" s="665"/>
      <c r="CI150" s="665"/>
      <c r="CJ150" s="665"/>
      <c r="CK150" s="665"/>
      <c r="CL150" s="665"/>
      <c r="CM150" s="665"/>
      <c r="CN150" s="665"/>
      <c r="CO150" s="665"/>
      <c r="CP150" s="665"/>
      <c r="CQ150" s="665"/>
      <c r="CR150" s="673">
        <f t="shared" si="58"/>
        <v>660</v>
      </c>
      <c r="CS150" s="678"/>
      <c r="CT150" s="678">
        <v>0</v>
      </c>
      <c r="CU150" s="678">
        <v>330</v>
      </c>
      <c r="CV150" s="678"/>
      <c r="CW150" s="673">
        <f t="shared" si="35"/>
        <v>330</v>
      </c>
      <c r="CX150" s="678"/>
      <c r="CY150" s="678"/>
      <c r="CZ150" s="678">
        <v>330</v>
      </c>
      <c r="DA150" s="678"/>
      <c r="DB150" s="673">
        <f t="shared" si="36"/>
        <v>330</v>
      </c>
      <c r="DC150" s="678"/>
      <c r="DD150" s="678">
        <v>0</v>
      </c>
      <c r="DE150" s="678"/>
      <c r="DF150" s="678"/>
      <c r="DG150" s="673">
        <f t="shared" si="37"/>
        <v>0</v>
      </c>
      <c r="DH150" s="682">
        <f t="shared" si="38"/>
        <v>660</v>
      </c>
      <c r="DI150" s="683" t="str">
        <f t="shared" si="39"/>
        <v>SI</v>
      </c>
      <c r="DJ150" s="682">
        <f t="shared" si="40"/>
        <v>0</v>
      </c>
    </row>
    <row r="151" s="633" customFormat="1" ht="51" spans="1:114">
      <c r="A151" s="646" t="s">
        <v>1706</v>
      </c>
      <c r="B151" s="646" t="s">
        <v>1707</v>
      </c>
      <c r="C151" s="646" t="s">
        <v>1707</v>
      </c>
      <c r="D151" s="647" t="s">
        <v>1728</v>
      </c>
      <c r="E151" s="646" t="s">
        <v>1865</v>
      </c>
      <c r="F151" s="646">
        <v>200</v>
      </c>
      <c r="G151" s="646" t="s">
        <v>1807</v>
      </c>
      <c r="H151" s="652">
        <v>291</v>
      </c>
      <c r="I151" s="654">
        <v>21509</v>
      </c>
      <c r="J151" s="652">
        <v>11</v>
      </c>
      <c r="K151" s="665">
        <f t="shared" si="57"/>
        <v>5</v>
      </c>
      <c r="L151" s="666" t="s">
        <v>1730</v>
      </c>
      <c r="M151" s="667">
        <v>1000</v>
      </c>
      <c r="N151" s="665"/>
      <c r="O151" s="665"/>
      <c r="P151" s="665"/>
      <c r="Q151" s="665"/>
      <c r="R151" s="665"/>
      <c r="S151" s="665"/>
      <c r="T151" s="665"/>
      <c r="U151" s="665"/>
      <c r="V151" s="665"/>
      <c r="W151" s="665"/>
      <c r="X151" s="665"/>
      <c r="Y151" s="665"/>
      <c r="Z151" s="665"/>
      <c r="AA151" s="665"/>
      <c r="AB151" s="665"/>
      <c r="AC151" s="665"/>
      <c r="AD151" s="665"/>
      <c r="AE151" s="665"/>
      <c r="AF151" s="665"/>
      <c r="AG151" s="665"/>
      <c r="AH151" s="665"/>
      <c r="AI151" s="665"/>
      <c r="AJ151" s="665"/>
      <c r="AK151" s="665"/>
      <c r="AL151" s="665"/>
      <c r="AM151" s="665"/>
      <c r="AN151" s="665"/>
      <c r="AO151" s="665"/>
      <c r="AP151" s="665"/>
      <c r="AQ151" s="665"/>
      <c r="AR151" s="665"/>
      <c r="AS151" s="665"/>
      <c r="AT151" s="665"/>
      <c r="AU151" s="665"/>
      <c r="AV151" s="665"/>
      <c r="AW151" s="665"/>
      <c r="AX151" s="665"/>
      <c r="AY151" s="665"/>
      <c r="AZ151" s="665"/>
      <c r="BA151" s="665"/>
      <c r="BB151" s="665"/>
      <c r="BC151" s="665"/>
      <c r="BD151" s="665"/>
      <c r="BE151" s="665"/>
      <c r="BF151" s="665"/>
      <c r="BG151" s="665"/>
      <c r="BH151" s="665"/>
      <c r="BI151" s="665"/>
      <c r="BJ151" s="665"/>
      <c r="BK151" s="665"/>
      <c r="BL151" s="665"/>
      <c r="BM151" s="665"/>
      <c r="BN151" s="665"/>
      <c r="BO151" s="665"/>
      <c r="BP151" s="665"/>
      <c r="BQ151" s="665"/>
      <c r="BR151" s="665"/>
      <c r="BS151" s="665"/>
      <c r="BT151" s="665"/>
      <c r="BU151" s="665"/>
      <c r="BV151" s="665"/>
      <c r="BW151" s="665"/>
      <c r="BX151" s="665"/>
      <c r="BY151" s="665"/>
      <c r="BZ151" s="665"/>
      <c r="CA151" s="665"/>
      <c r="CB151" s="665"/>
      <c r="CC151" s="665"/>
      <c r="CD151" s="665"/>
      <c r="CE151" s="665"/>
      <c r="CF151" s="665"/>
      <c r="CG151" s="665"/>
      <c r="CH151" s="665"/>
      <c r="CI151" s="665"/>
      <c r="CJ151" s="665"/>
      <c r="CK151" s="665"/>
      <c r="CL151" s="665"/>
      <c r="CM151" s="665"/>
      <c r="CN151" s="665"/>
      <c r="CO151" s="665"/>
      <c r="CP151" s="665"/>
      <c r="CQ151" s="665"/>
      <c r="CR151" s="673">
        <f t="shared" si="58"/>
        <v>1000</v>
      </c>
      <c r="CS151" s="678"/>
      <c r="CT151" s="678"/>
      <c r="CU151" s="678">
        <v>500</v>
      </c>
      <c r="CV151" s="678"/>
      <c r="CW151" s="673">
        <f t="shared" si="35"/>
        <v>500</v>
      </c>
      <c r="CX151" s="678"/>
      <c r="CY151" s="678"/>
      <c r="CZ151" s="678"/>
      <c r="DA151" s="678">
        <v>500</v>
      </c>
      <c r="DB151" s="673">
        <f t="shared" si="36"/>
        <v>500</v>
      </c>
      <c r="DC151" s="678"/>
      <c r="DD151" s="678"/>
      <c r="DE151" s="678"/>
      <c r="DF151" s="678"/>
      <c r="DG151" s="673">
        <f t="shared" si="37"/>
        <v>0</v>
      </c>
      <c r="DH151" s="682">
        <f t="shared" si="38"/>
        <v>1000</v>
      </c>
      <c r="DI151" s="683" t="str">
        <f t="shared" si="39"/>
        <v>SI</v>
      </c>
      <c r="DJ151" s="682">
        <f t="shared" si="40"/>
        <v>0</v>
      </c>
    </row>
    <row r="152" s="633" customFormat="1" ht="51" spans="1:114">
      <c r="A152" s="646" t="s">
        <v>1706</v>
      </c>
      <c r="B152" s="646" t="s">
        <v>1707</v>
      </c>
      <c r="C152" s="646" t="s">
        <v>1707</v>
      </c>
      <c r="D152" s="647" t="s">
        <v>1728</v>
      </c>
      <c r="E152" s="646" t="s">
        <v>1866</v>
      </c>
      <c r="F152" s="646">
        <v>100</v>
      </c>
      <c r="G152" s="646" t="s">
        <v>1807</v>
      </c>
      <c r="H152" s="652">
        <v>291</v>
      </c>
      <c r="I152" s="654">
        <v>22185</v>
      </c>
      <c r="J152" s="652">
        <v>11</v>
      </c>
      <c r="K152" s="665">
        <f t="shared" si="57"/>
        <v>10</v>
      </c>
      <c r="L152" s="666" t="s">
        <v>1730</v>
      </c>
      <c r="M152" s="667">
        <v>1000</v>
      </c>
      <c r="N152" s="665"/>
      <c r="O152" s="665"/>
      <c r="P152" s="665"/>
      <c r="Q152" s="665"/>
      <c r="R152" s="665"/>
      <c r="S152" s="665"/>
      <c r="T152" s="665"/>
      <c r="U152" s="665"/>
      <c r="V152" s="665"/>
      <c r="W152" s="665"/>
      <c r="X152" s="665"/>
      <c r="Y152" s="665"/>
      <c r="Z152" s="665"/>
      <c r="AA152" s="665"/>
      <c r="AB152" s="665"/>
      <c r="AC152" s="665"/>
      <c r="AD152" s="665"/>
      <c r="AE152" s="665"/>
      <c r="AF152" s="665"/>
      <c r="AG152" s="665"/>
      <c r="AH152" s="665"/>
      <c r="AI152" s="665"/>
      <c r="AJ152" s="665"/>
      <c r="AK152" s="665"/>
      <c r="AL152" s="665"/>
      <c r="AM152" s="665"/>
      <c r="AN152" s="665"/>
      <c r="AO152" s="665"/>
      <c r="AP152" s="665"/>
      <c r="AQ152" s="665"/>
      <c r="AR152" s="665"/>
      <c r="AS152" s="665"/>
      <c r="AT152" s="665"/>
      <c r="AU152" s="665"/>
      <c r="AV152" s="665"/>
      <c r="AW152" s="665"/>
      <c r="AX152" s="665"/>
      <c r="AY152" s="665"/>
      <c r="AZ152" s="665"/>
      <c r="BA152" s="665"/>
      <c r="BB152" s="665"/>
      <c r="BC152" s="665"/>
      <c r="BD152" s="665"/>
      <c r="BE152" s="665"/>
      <c r="BF152" s="665"/>
      <c r="BG152" s="665"/>
      <c r="BH152" s="665"/>
      <c r="BI152" s="665"/>
      <c r="BJ152" s="665"/>
      <c r="BK152" s="665"/>
      <c r="BL152" s="665"/>
      <c r="BM152" s="665"/>
      <c r="BN152" s="665"/>
      <c r="BO152" s="665"/>
      <c r="BP152" s="665"/>
      <c r="BQ152" s="665"/>
      <c r="BR152" s="665"/>
      <c r="BS152" s="665"/>
      <c r="BT152" s="665"/>
      <c r="BU152" s="665"/>
      <c r="BV152" s="665"/>
      <c r="BW152" s="665"/>
      <c r="BX152" s="665"/>
      <c r="BY152" s="665"/>
      <c r="BZ152" s="665"/>
      <c r="CA152" s="665"/>
      <c r="CB152" s="665"/>
      <c r="CC152" s="665"/>
      <c r="CD152" s="665"/>
      <c r="CE152" s="665"/>
      <c r="CF152" s="665"/>
      <c r="CG152" s="665"/>
      <c r="CH152" s="665"/>
      <c r="CI152" s="665"/>
      <c r="CJ152" s="665"/>
      <c r="CK152" s="665"/>
      <c r="CL152" s="665"/>
      <c r="CM152" s="665"/>
      <c r="CN152" s="665"/>
      <c r="CO152" s="665"/>
      <c r="CP152" s="665"/>
      <c r="CQ152" s="665"/>
      <c r="CR152" s="673">
        <f t="shared" si="58"/>
        <v>1000</v>
      </c>
      <c r="CS152" s="678"/>
      <c r="CT152" s="678"/>
      <c r="CU152" s="678">
        <v>1000</v>
      </c>
      <c r="CV152" s="678"/>
      <c r="CW152" s="673">
        <f t="shared" si="35"/>
        <v>1000</v>
      </c>
      <c r="CX152" s="678"/>
      <c r="CY152" s="678"/>
      <c r="CZ152" s="678"/>
      <c r="DA152" s="678"/>
      <c r="DB152" s="673">
        <f t="shared" si="36"/>
        <v>0</v>
      </c>
      <c r="DC152" s="678"/>
      <c r="DD152" s="678"/>
      <c r="DE152" s="678"/>
      <c r="DF152" s="678"/>
      <c r="DG152" s="673">
        <f t="shared" si="37"/>
        <v>0</v>
      </c>
      <c r="DH152" s="682">
        <f t="shared" si="38"/>
        <v>1000</v>
      </c>
      <c r="DI152" s="683" t="str">
        <f t="shared" si="39"/>
        <v>SI</v>
      </c>
      <c r="DJ152" s="682">
        <f t="shared" si="40"/>
        <v>0</v>
      </c>
    </row>
    <row r="153" s="633" customFormat="1" ht="51" spans="1:114">
      <c r="A153" s="646" t="s">
        <v>1706</v>
      </c>
      <c r="B153" s="646" t="s">
        <v>1707</v>
      </c>
      <c r="C153" s="646" t="s">
        <v>1707</v>
      </c>
      <c r="D153" s="647" t="s">
        <v>1728</v>
      </c>
      <c r="E153" s="654" t="s">
        <v>1858</v>
      </c>
      <c r="F153" s="646">
        <v>15</v>
      </c>
      <c r="G153" s="646" t="s">
        <v>1762</v>
      </c>
      <c r="H153" s="652">
        <v>291</v>
      </c>
      <c r="I153" s="654">
        <v>2022</v>
      </c>
      <c r="J153" s="652">
        <v>11</v>
      </c>
      <c r="K153" s="665">
        <f t="shared" si="57"/>
        <v>20</v>
      </c>
      <c r="L153" s="666" t="s">
        <v>1730</v>
      </c>
      <c r="M153" s="667">
        <v>300</v>
      </c>
      <c r="N153" s="665"/>
      <c r="O153" s="665"/>
      <c r="P153" s="665"/>
      <c r="Q153" s="665"/>
      <c r="R153" s="665"/>
      <c r="S153" s="665"/>
      <c r="T153" s="665"/>
      <c r="U153" s="665"/>
      <c r="V153" s="665"/>
      <c r="W153" s="665"/>
      <c r="X153" s="665"/>
      <c r="Y153" s="665"/>
      <c r="Z153" s="665"/>
      <c r="AA153" s="665"/>
      <c r="AB153" s="665"/>
      <c r="AC153" s="665"/>
      <c r="AD153" s="665"/>
      <c r="AE153" s="665"/>
      <c r="AF153" s="665"/>
      <c r="AG153" s="665"/>
      <c r="AH153" s="665"/>
      <c r="AI153" s="665"/>
      <c r="AJ153" s="665"/>
      <c r="AK153" s="665"/>
      <c r="AL153" s="665"/>
      <c r="AM153" s="665"/>
      <c r="AN153" s="665"/>
      <c r="AO153" s="665"/>
      <c r="AP153" s="665"/>
      <c r="AQ153" s="665"/>
      <c r="AR153" s="665"/>
      <c r="AS153" s="665"/>
      <c r="AT153" s="665"/>
      <c r="AU153" s="665"/>
      <c r="AV153" s="665"/>
      <c r="AW153" s="665"/>
      <c r="AX153" s="665"/>
      <c r="AY153" s="665"/>
      <c r="AZ153" s="665"/>
      <c r="BA153" s="665"/>
      <c r="BB153" s="665"/>
      <c r="BC153" s="665"/>
      <c r="BD153" s="665"/>
      <c r="BE153" s="665"/>
      <c r="BF153" s="665"/>
      <c r="BG153" s="665"/>
      <c r="BH153" s="665"/>
      <c r="BI153" s="665"/>
      <c r="BJ153" s="665"/>
      <c r="BK153" s="665"/>
      <c r="BL153" s="665"/>
      <c r="BM153" s="665"/>
      <c r="BN153" s="665"/>
      <c r="BO153" s="665"/>
      <c r="BP153" s="665"/>
      <c r="BQ153" s="665"/>
      <c r="BR153" s="665"/>
      <c r="BS153" s="665"/>
      <c r="BT153" s="665"/>
      <c r="BU153" s="665"/>
      <c r="BV153" s="665"/>
      <c r="BW153" s="665"/>
      <c r="BX153" s="665"/>
      <c r="BY153" s="665"/>
      <c r="BZ153" s="665"/>
      <c r="CA153" s="665"/>
      <c r="CB153" s="665"/>
      <c r="CC153" s="665"/>
      <c r="CD153" s="665"/>
      <c r="CE153" s="665"/>
      <c r="CF153" s="665"/>
      <c r="CG153" s="665"/>
      <c r="CH153" s="665"/>
      <c r="CI153" s="665"/>
      <c r="CJ153" s="665"/>
      <c r="CK153" s="665"/>
      <c r="CL153" s="665"/>
      <c r="CM153" s="665"/>
      <c r="CN153" s="665"/>
      <c r="CO153" s="665"/>
      <c r="CP153" s="665"/>
      <c r="CQ153" s="665"/>
      <c r="CR153" s="673">
        <f t="shared" si="58"/>
        <v>300</v>
      </c>
      <c r="CS153" s="678"/>
      <c r="CT153" s="678">
        <v>300</v>
      </c>
      <c r="CU153" s="678"/>
      <c r="CV153" s="678">
        <v>0</v>
      </c>
      <c r="CW153" s="673">
        <f t="shared" si="35"/>
        <v>300</v>
      </c>
      <c r="CX153" s="678"/>
      <c r="CY153" s="678"/>
      <c r="CZ153" s="678"/>
      <c r="DA153" s="678"/>
      <c r="DB153" s="673">
        <f t="shared" si="36"/>
        <v>0</v>
      </c>
      <c r="DC153" s="678"/>
      <c r="DD153" s="678"/>
      <c r="DE153" s="678"/>
      <c r="DF153" s="678"/>
      <c r="DG153" s="673">
        <f t="shared" si="37"/>
        <v>0</v>
      </c>
      <c r="DH153" s="682">
        <f t="shared" si="38"/>
        <v>300</v>
      </c>
      <c r="DI153" s="683" t="str">
        <f t="shared" si="39"/>
        <v>SI</v>
      </c>
      <c r="DJ153" s="682">
        <f t="shared" si="40"/>
        <v>0</v>
      </c>
    </row>
    <row r="154" s="633" customFormat="1" ht="102" spans="1:114">
      <c r="A154" s="646" t="s">
        <v>1706</v>
      </c>
      <c r="B154" s="646" t="s">
        <v>1707</v>
      </c>
      <c r="C154" s="646" t="s">
        <v>1707</v>
      </c>
      <c r="D154" s="647" t="s">
        <v>1728</v>
      </c>
      <c r="E154" s="660" t="s">
        <v>1867</v>
      </c>
      <c r="F154" s="646">
        <v>22</v>
      </c>
      <c r="G154" s="654" t="s">
        <v>1745</v>
      </c>
      <c r="H154" s="652">
        <v>291</v>
      </c>
      <c r="I154" s="654">
        <v>133241</v>
      </c>
      <c r="J154" s="652">
        <v>11</v>
      </c>
      <c r="K154" s="665">
        <f t="shared" si="57"/>
        <v>30</v>
      </c>
      <c r="L154" s="666" t="s">
        <v>1730</v>
      </c>
      <c r="M154" s="667">
        <v>660</v>
      </c>
      <c r="N154" s="665"/>
      <c r="O154" s="665"/>
      <c r="P154" s="665"/>
      <c r="Q154" s="665"/>
      <c r="R154" s="665"/>
      <c r="S154" s="665"/>
      <c r="T154" s="665"/>
      <c r="U154" s="665"/>
      <c r="V154" s="665"/>
      <c r="W154" s="665"/>
      <c r="X154" s="665"/>
      <c r="Y154" s="665"/>
      <c r="Z154" s="665"/>
      <c r="AA154" s="665"/>
      <c r="AB154" s="665"/>
      <c r="AC154" s="665"/>
      <c r="AD154" s="665"/>
      <c r="AE154" s="665"/>
      <c r="AF154" s="665"/>
      <c r="AG154" s="665"/>
      <c r="AH154" s="665"/>
      <c r="AI154" s="665"/>
      <c r="AJ154" s="665"/>
      <c r="AK154" s="665"/>
      <c r="AL154" s="665"/>
      <c r="AM154" s="665"/>
      <c r="AN154" s="665"/>
      <c r="AO154" s="665"/>
      <c r="AP154" s="665"/>
      <c r="AQ154" s="665"/>
      <c r="AR154" s="665"/>
      <c r="AS154" s="665"/>
      <c r="AT154" s="665"/>
      <c r="AU154" s="665"/>
      <c r="AV154" s="665"/>
      <c r="AW154" s="665"/>
      <c r="AX154" s="665"/>
      <c r="AY154" s="665"/>
      <c r="AZ154" s="665"/>
      <c r="BA154" s="665"/>
      <c r="BB154" s="665"/>
      <c r="BC154" s="665"/>
      <c r="BD154" s="665"/>
      <c r="BE154" s="665"/>
      <c r="BF154" s="665"/>
      <c r="BG154" s="665"/>
      <c r="BH154" s="665"/>
      <c r="BI154" s="665"/>
      <c r="BJ154" s="665"/>
      <c r="BK154" s="665"/>
      <c r="BL154" s="665"/>
      <c r="BM154" s="665"/>
      <c r="BN154" s="665"/>
      <c r="BO154" s="665"/>
      <c r="BP154" s="665"/>
      <c r="BQ154" s="665"/>
      <c r="BR154" s="665"/>
      <c r="BS154" s="665"/>
      <c r="BT154" s="665"/>
      <c r="BU154" s="665"/>
      <c r="BV154" s="665"/>
      <c r="BW154" s="665"/>
      <c r="BX154" s="665"/>
      <c r="BY154" s="665"/>
      <c r="BZ154" s="665"/>
      <c r="CA154" s="665"/>
      <c r="CB154" s="665"/>
      <c r="CC154" s="665"/>
      <c r="CD154" s="665"/>
      <c r="CE154" s="665"/>
      <c r="CF154" s="665"/>
      <c r="CG154" s="665"/>
      <c r="CH154" s="665"/>
      <c r="CI154" s="665"/>
      <c r="CJ154" s="665"/>
      <c r="CK154" s="665"/>
      <c r="CL154" s="665"/>
      <c r="CM154" s="665"/>
      <c r="CN154" s="665"/>
      <c r="CO154" s="665"/>
      <c r="CP154" s="665"/>
      <c r="CQ154" s="665"/>
      <c r="CR154" s="673">
        <f t="shared" si="58"/>
        <v>660</v>
      </c>
      <c r="CS154" s="681"/>
      <c r="CT154" s="681">
        <v>300</v>
      </c>
      <c r="CU154" s="681"/>
      <c r="CV154" s="681">
        <v>360</v>
      </c>
      <c r="CW154" s="673">
        <f t="shared" si="35"/>
        <v>660</v>
      </c>
      <c r="CX154" s="681"/>
      <c r="CY154" s="681"/>
      <c r="CZ154" s="681"/>
      <c r="DA154" s="681"/>
      <c r="DB154" s="673">
        <f t="shared" si="36"/>
        <v>0</v>
      </c>
      <c r="DC154" s="681"/>
      <c r="DD154" s="681"/>
      <c r="DE154" s="681"/>
      <c r="DF154" s="681"/>
      <c r="DG154" s="673">
        <f t="shared" si="37"/>
        <v>0</v>
      </c>
      <c r="DH154" s="682">
        <f t="shared" si="38"/>
        <v>660</v>
      </c>
      <c r="DI154" s="683" t="str">
        <f t="shared" si="39"/>
        <v>SI</v>
      </c>
      <c r="DJ154" s="682">
        <f t="shared" si="40"/>
        <v>0</v>
      </c>
    </row>
    <row r="155" s="633" customFormat="1" ht="76.5" spans="1:114">
      <c r="A155" s="646" t="s">
        <v>1706</v>
      </c>
      <c r="B155" s="646" t="s">
        <v>1707</v>
      </c>
      <c r="C155" s="646" t="s">
        <v>1707</v>
      </c>
      <c r="D155" s="647" t="s">
        <v>1728</v>
      </c>
      <c r="E155" s="646" t="s">
        <v>1868</v>
      </c>
      <c r="F155" s="646">
        <v>18</v>
      </c>
      <c r="G155" s="654" t="s">
        <v>1745</v>
      </c>
      <c r="H155" s="652">
        <v>291</v>
      </c>
      <c r="I155" s="654">
        <v>132340</v>
      </c>
      <c r="J155" s="652">
        <v>11</v>
      </c>
      <c r="K155" s="665">
        <f t="shared" si="57"/>
        <v>30</v>
      </c>
      <c r="L155" s="666" t="s">
        <v>1730</v>
      </c>
      <c r="M155" s="667">
        <v>540</v>
      </c>
      <c r="N155" s="665"/>
      <c r="O155" s="665"/>
      <c r="P155" s="665"/>
      <c r="Q155" s="665"/>
      <c r="R155" s="665"/>
      <c r="S155" s="665"/>
      <c r="T155" s="665"/>
      <c r="U155" s="665"/>
      <c r="V155" s="665"/>
      <c r="W155" s="665"/>
      <c r="X155" s="665"/>
      <c r="Y155" s="665"/>
      <c r="Z155" s="665"/>
      <c r="AA155" s="665"/>
      <c r="AB155" s="665"/>
      <c r="AC155" s="665"/>
      <c r="AD155" s="665"/>
      <c r="AE155" s="665"/>
      <c r="AF155" s="665"/>
      <c r="AG155" s="665"/>
      <c r="AH155" s="665"/>
      <c r="AI155" s="665"/>
      <c r="AJ155" s="665"/>
      <c r="AK155" s="665"/>
      <c r="AL155" s="665"/>
      <c r="AM155" s="665"/>
      <c r="AN155" s="665"/>
      <c r="AO155" s="665"/>
      <c r="AP155" s="665"/>
      <c r="AQ155" s="665"/>
      <c r="AR155" s="665"/>
      <c r="AS155" s="665"/>
      <c r="AT155" s="665"/>
      <c r="AU155" s="665"/>
      <c r="AV155" s="665"/>
      <c r="AW155" s="665"/>
      <c r="AX155" s="665"/>
      <c r="AY155" s="665"/>
      <c r="AZ155" s="665"/>
      <c r="BA155" s="665"/>
      <c r="BB155" s="665"/>
      <c r="BC155" s="665"/>
      <c r="BD155" s="665"/>
      <c r="BE155" s="665"/>
      <c r="BF155" s="665"/>
      <c r="BG155" s="665"/>
      <c r="BH155" s="665"/>
      <c r="BI155" s="665"/>
      <c r="BJ155" s="665"/>
      <c r="BK155" s="665"/>
      <c r="BL155" s="665"/>
      <c r="BM155" s="665"/>
      <c r="BN155" s="665"/>
      <c r="BO155" s="665"/>
      <c r="BP155" s="665"/>
      <c r="BQ155" s="665"/>
      <c r="BR155" s="665"/>
      <c r="BS155" s="665"/>
      <c r="BT155" s="665"/>
      <c r="BU155" s="665"/>
      <c r="BV155" s="665"/>
      <c r="BW155" s="665"/>
      <c r="BX155" s="665"/>
      <c r="BY155" s="665"/>
      <c r="BZ155" s="665"/>
      <c r="CA155" s="665"/>
      <c r="CB155" s="665"/>
      <c r="CC155" s="665"/>
      <c r="CD155" s="665"/>
      <c r="CE155" s="665"/>
      <c r="CF155" s="665"/>
      <c r="CG155" s="665"/>
      <c r="CH155" s="665"/>
      <c r="CI155" s="665"/>
      <c r="CJ155" s="665"/>
      <c r="CK155" s="665"/>
      <c r="CL155" s="665"/>
      <c r="CM155" s="665"/>
      <c r="CN155" s="665"/>
      <c r="CO155" s="665"/>
      <c r="CP155" s="665"/>
      <c r="CQ155" s="665"/>
      <c r="CR155" s="673">
        <f t="shared" si="58"/>
        <v>540</v>
      </c>
      <c r="CS155" s="681"/>
      <c r="CT155" s="681">
        <v>300</v>
      </c>
      <c r="CU155" s="681"/>
      <c r="CV155" s="681">
        <v>0</v>
      </c>
      <c r="CW155" s="673">
        <f t="shared" si="35"/>
        <v>300</v>
      </c>
      <c r="CX155" s="681"/>
      <c r="CY155" s="681">
        <v>240</v>
      </c>
      <c r="CZ155" s="681"/>
      <c r="DA155" s="681"/>
      <c r="DB155" s="673">
        <f t="shared" si="36"/>
        <v>240</v>
      </c>
      <c r="DC155" s="681"/>
      <c r="DD155" s="681"/>
      <c r="DE155" s="681"/>
      <c r="DF155" s="681"/>
      <c r="DG155" s="673">
        <f t="shared" si="37"/>
        <v>0</v>
      </c>
      <c r="DH155" s="682">
        <f t="shared" si="38"/>
        <v>540</v>
      </c>
      <c r="DI155" s="683" t="str">
        <f t="shared" si="39"/>
        <v>SI</v>
      </c>
      <c r="DJ155" s="682">
        <f t="shared" si="40"/>
        <v>0</v>
      </c>
    </row>
    <row r="156" s="633" customFormat="1" ht="51" spans="1:114">
      <c r="A156" s="646" t="s">
        <v>1706</v>
      </c>
      <c r="B156" s="646" t="s">
        <v>1707</v>
      </c>
      <c r="C156" s="646" t="s">
        <v>1707</v>
      </c>
      <c r="D156" s="647" t="s">
        <v>1728</v>
      </c>
      <c r="E156" s="646" t="s">
        <v>1869</v>
      </c>
      <c r="F156" s="646">
        <v>10</v>
      </c>
      <c r="G156" s="646" t="s">
        <v>1870</v>
      </c>
      <c r="H156" s="652">
        <v>291</v>
      </c>
      <c r="I156" s="654">
        <v>133381</v>
      </c>
      <c r="J156" s="652">
        <v>11</v>
      </c>
      <c r="K156" s="665">
        <f t="shared" si="57"/>
        <v>30</v>
      </c>
      <c r="L156" s="666" t="s">
        <v>1730</v>
      </c>
      <c r="M156" s="667">
        <v>300</v>
      </c>
      <c r="N156" s="665"/>
      <c r="O156" s="665"/>
      <c r="P156" s="665"/>
      <c r="Q156" s="665"/>
      <c r="R156" s="665"/>
      <c r="S156" s="665"/>
      <c r="T156" s="665"/>
      <c r="U156" s="665"/>
      <c r="V156" s="665"/>
      <c r="W156" s="665"/>
      <c r="X156" s="665"/>
      <c r="Y156" s="665"/>
      <c r="Z156" s="665"/>
      <c r="AA156" s="665"/>
      <c r="AB156" s="665"/>
      <c r="AC156" s="665"/>
      <c r="AD156" s="665"/>
      <c r="AE156" s="665"/>
      <c r="AF156" s="665"/>
      <c r="AG156" s="665"/>
      <c r="AH156" s="665"/>
      <c r="AI156" s="665"/>
      <c r="AJ156" s="665"/>
      <c r="AK156" s="665"/>
      <c r="AL156" s="665"/>
      <c r="AM156" s="665"/>
      <c r="AN156" s="665"/>
      <c r="AO156" s="665"/>
      <c r="AP156" s="665"/>
      <c r="AQ156" s="665"/>
      <c r="AR156" s="665"/>
      <c r="AS156" s="665"/>
      <c r="AT156" s="665"/>
      <c r="AU156" s="665"/>
      <c r="AV156" s="665"/>
      <c r="AW156" s="665"/>
      <c r="AX156" s="665"/>
      <c r="AY156" s="665"/>
      <c r="AZ156" s="665"/>
      <c r="BA156" s="665"/>
      <c r="BB156" s="665"/>
      <c r="BC156" s="665"/>
      <c r="BD156" s="665"/>
      <c r="BE156" s="665"/>
      <c r="BF156" s="665"/>
      <c r="BG156" s="665"/>
      <c r="BH156" s="665"/>
      <c r="BI156" s="665"/>
      <c r="BJ156" s="665"/>
      <c r="BK156" s="665"/>
      <c r="BL156" s="665"/>
      <c r="BM156" s="665"/>
      <c r="BN156" s="665"/>
      <c r="BO156" s="665"/>
      <c r="BP156" s="665"/>
      <c r="BQ156" s="665"/>
      <c r="BR156" s="665"/>
      <c r="BS156" s="665"/>
      <c r="BT156" s="665"/>
      <c r="BU156" s="665"/>
      <c r="BV156" s="665"/>
      <c r="BW156" s="665"/>
      <c r="BX156" s="665"/>
      <c r="BY156" s="665"/>
      <c r="BZ156" s="665"/>
      <c r="CA156" s="665"/>
      <c r="CB156" s="665"/>
      <c r="CC156" s="665"/>
      <c r="CD156" s="665"/>
      <c r="CE156" s="665"/>
      <c r="CF156" s="665"/>
      <c r="CG156" s="665"/>
      <c r="CH156" s="665"/>
      <c r="CI156" s="665"/>
      <c r="CJ156" s="665"/>
      <c r="CK156" s="665"/>
      <c r="CL156" s="665"/>
      <c r="CM156" s="665"/>
      <c r="CN156" s="665"/>
      <c r="CO156" s="665"/>
      <c r="CP156" s="665"/>
      <c r="CQ156" s="665"/>
      <c r="CR156" s="673">
        <f t="shared" si="58"/>
        <v>300</v>
      </c>
      <c r="CS156" s="678"/>
      <c r="CT156" s="678"/>
      <c r="CU156" s="678"/>
      <c r="CV156" s="678">
        <v>300</v>
      </c>
      <c r="CW156" s="673">
        <f t="shared" si="35"/>
        <v>300</v>
      </c>
      <c r="CX156" s="678"/>
      <c r="CY156" s="678"/>
      <c r="CZ156" s="678"/>
      <c r="DA156" s="678"/>
      <c r="DB156" s="673">
        <f t="shared" si="36"/>
        <v>0</v>
      </c>
      <c r="DC156" s="678"/>
      <c r="DD156" s="678"/>
      <c r="DE156" s="678"/>
      <c r="DF156" s="678"/>
      <c r="DG156" s="673">
        <f t="shared" si="37"/>
        <v>0</v>
      </c>
      <c r="DH156" s="682">
        <f t="shared" si="38"/>
        <v>300</v>
      </c>
      <c r="DI156" s="683" t="str">
        <f t="shared" si="39"/>
        <v>SI</v>
      </c>
      <c r="DJ156" s="682">
        <f t="shared" si="40"/>
        <v>0</v>
      </c>
    </row>
    <row r="157" s="633" customFormat="1" ht="51" spans="1:114">
      <c r="A157" s="646" t="s">
        <v>1706</v>
      </c>
      <c r="B157" s="646" t="s">
        <v>1707</v>
      </c>
      <c r="C157" s="646" t="s">
        <v>1707</v>
      </c>
      <c r="D157" s="647" t="s">
        <v>1728</v>
      </c>
      <c r="E157" s="646" t="s">
        <v>1871</v>
      </c>
      <c r="F157" s="646">
        <v>12</v>
      </c>
      <c r="G157" s="646" t="s">
        <v>1745</v>
      </c>
      <c r="H157" s="652">
        <v>291</v>
      </c>
      <c r="I157" s="654">
        <v>155166</v>
      </c>
      <c r="J157" s="652">
        <v>11</v>
      </c>
      <c r="K157" s="665">
        <f t="shared" si="57"/>
        <v>10</v>
      </c>
      <c r="L157" s="666" t="s">
        <v>1730</v>
      </c>
      <c r="M157" s="667">
        <v>120</v>
      </c>
      <c r="N157" s="665"/>
      <c r="O157" s="665"/>
      <c r="P157" s="665"/>
      <c r="Q157" s="665"/>
      <c r="R157" s="665"/>
      <c r="S157" s="665"/>
      <c r="T157" s="665"/>
      <c r="U157" s="665"/>
      <c r="V157" s="665"/>
      <c r="W157" s="665"/>
      <c r="X157" s="665"/>
      <c r="Y157" s="665"/>
      <c r="Z157" s="665"/>
      <c r="AA157" s="665"/>
      <c r="AB157" s="665"/>
      <c r="AC157" s="665"/>
      <c r="AD157" s="665"/>
      <c r="AE157" s="665"/>
      <c r="AF157" s="665"/>
      <c r="AG157" s="665"/>
      <c r="AH157" s="665"/>
      <c r="AI157" s="665"/>
      <c r="AJ157" s="665"/>
      <c r="AK157" s="665"/>
      <c r="AL157" s="665"/>
      <c r="AM157" s="665"/>
      <c r="AN157" s="665"/>
      <c r="AO157" s="665"/>
      <c r="AP157" s="665"/>
      <c r="AQ157" s="665"/>
      <c r="AR157" s="665"/>
      <c r="AS157" s="665"/>
      <c r="AT157" s="665"/>
      <c r="AU157" s="665"/>
      <c r="AV157" s="665"/>
      <c r="AW157" s="665"/>
      <c r="AX157" s="665"/>
      <c r="AY157" s="665"/>
      <c r="AZ157" s="665"/>
      <c r="BA157" s="665"/>
      <c r="BB157" s="665"/>
      <c r="BC157" s="665"/>
      <c r="BD157" s="665"/>
      <c r="BE157" s="665"/>
      <c r="BF157" s="665"/>
      <c r="BG157" s="665"/>
      <c r="BH157" s="665"/>
      <c r="BI157" s="665"/>
      <c r="BJ157" s="665"/>
      <c r="BK157" s="665"/>
      <c r="BL157" s="665"/>
      <c r="BM157" s="665"/>
      <c r="BN157" s="665"/>
      <c r="BO157" s="665"/>
      <c r="BP157" s="665"/>
      <c r="BQ157" s="665"/>
      <c r="BR157" s="665"/>
      <c r="BS157" s="665"/>
      <c r="BT157" s="665"/>
      <c r="BU157" s="665"/>
      <c r="BV157" s="665"/>
      <c r="BW157" s="665"/>
      <c r="BX157" s="665"/>
      <c r="BY157" s="665"/>
      <c r="BZ157" s="665"/>
      <c r="CA157" s="665"/>
      <c r="CB157" s="665"/>
      <c r="CC157" s="665"/>
      <c r="CD157" s="665"/>
      <c r="CE157" s="665"/>
      <c r="CF157" s="665"/>
      <c r="CG157" s="665"/>
      <c r="CH157" s="665"/>
      <c r="CI157" s="665"/>
      <c r="CJ157" s="665"/>
      <c r="CK157" s="665"/>
      <c r="CL157" s="665"/>
      <c r="CM157" s="665"/>
      <c r="CN157" s="665"/>
      <c r="CO157" s="665"/>
      <c r="CP157" s="665"/>
      <c r="CQ157" s="665"/>
      <c r="CR157" s="673">
        <f t="shared" si="58"/>
        <v>120</v>
      </c>
      <c r="CS157" s="678"/>
      <c r="CT157" s="678"/>
      <c r="CU157" s="678"/>
      <c r="CV157" s="678">
        <v>120</v>
      </c>
      <c r="CW157" s="673">
        <f t="shared" si="35"/>
        <v>120</v>
      </c>
      <c r="CX157" s="678"/>
      <c r="CY157" s="678"/>
      <c r="CZ157" s="678"/>
      <c r="DA157" s="678"/>
      <c r="DB157" s="673">
        <f t="shared" si="36"/>
        <v>0</v>
      </c>
      <c r="DC157" s="678"/>
      <c r="DD157" s="678"/>
      <c r="DE157" s="678"/>
      <c r="DF157" s="678"/>
      <c r="DG157" s="673">
        <f t="shared" si="37"/>
        <v>0</v>
      </c>
      <c r="DH157" s="682">
        <f t="shared" si="38"/>
        <v>120</v>
      </c>
      <c r="DI157" s="683" t="str">
        <f t="shared" si="39"/>
        <v>SI</v>
      </c>
      <c r="DJ157" s="682">
        <f t="shared" si="40"/>
        <v>0</v>
      </c>
    </row>
    <row r="158" s="633" customFormat="1" ht="51" spans="1:114">
      <c r="A158" s="646" t="s">
        <v>1706</v>
      </c>
      <c r="B158" s="646" t="s">
        <v>1707</v>
      </c>
      <c r="C158" s="646" t="s">
        <v>1707</v>
      </c>
      <c r="D158" s="647" t="s">
        <v>1728</v>
      </c>
      <c r="E158" s="646" t="s">
        <v>1872</v>
      </c>
      <c r="F158" s="646">
        <v>40</v>
      </c>
      <c r="G158" s="654" t="s">
        <v>1745</v>
      </c>
      <c r="H158" s="652">
        <v>291</v>
      </c>
      <c r="I158" s="654">
        <v>144588</v>
      </c>
      <c r="J158" s="652">
        <v>11</v>
      </c>
      <c r="K158" s="665">
        <f t="shared" si="57"/>
        <v>10</v>
      </c>
      <c r="L158" s="666" t="s">
        <v>1730</v>
      </c>
      <c r="M158" s="667">
        <v>400</v>
      </c>
      <c r="N158" s="665"/>
      <c r="O158" s="665"/>
      <c r="P158" s="665"/>
      <c r="Q158" s="665"/>
      <c r="R158" s="665"/>
      <c r="S158" s="665"/>
      <c r="T158" s="665"/>
      <c r="U158" s="665"/>
      <c r="V158" s="665"/>
      <c r="W158" s="665"/>
      <c r="X158" s="665"/>
      <c r="Y158" s="665"/>
      <c r="Z158" s="665"/>
      <c r="AA158" s="665"/>
      <c r="AB158" s="665"/>
      <c r="AC158" s="665"/>
      <c r="AD158" s="665"/>
      <c r="AE158" s="665"/>
      <c r="AF158" s="665"/>
      <c r="AG158" s="665"/>
      <c r="AH158" s="665"/>
      <c r="AI158" s="665"/>
      <c r="AJ158" s="665"/>
      <c r="AK158" s="665"/>
      <c r="AL158" s="665"/>
      <c r="AM158" s="665"/>
      <c r="AN158" s="665"/>
      <c r="AO158" s="665"/>
      <c r="AP158" s="665"/>
      <c r="AQ158" s="665"/>
      <c r="AR158" s="665"/>
      <c r="AS158" s="665"/>
      <c r="AT158" s="665"/>
      <c r="AU158" s="665"/>
      <c r="AV158" s="665"/>
      <c r="AW158" s="665"/>
      <c r="AX158" s="665"/>
      <c r="AY158" s="665"/>
      <c r="AZ158" s="665"/>
      <c r="BA158" s="665"/>
      <c r="BB158" s="665"/>
      <c r="BC158" s="665"/>
      <c r="BD158" s="665"/>
      <c r="BE158" s="665"/>
      <c r="BF158" s="665"/>
      <c r="BG158" s="665"/>
      <c r="BH158" s="665"/>
      <c r="BI158" s="665"/>
      <c r="BJ158" s="665"/>
      <c r="BK158" s="665"/>
      <c r="BL158" s="665"/>
      <c r="BM158" s="665"/>
      <c r="BN158" s="665"/>
      <c r="BO158" s="665"/>
      <c r="BP158" s="665"/>
      <c r="BQ158" s="665"/>
      <c r="BR158" s="665"/>
      <c r="BS158" s="665"/>
      <c r="BT158" s="665"/>
      <c r="BU158" s="665"/>
      <c r="BV158" s="665"/>
      <c r="BW158" s="665"/>
      <c r="BX158" s="665"/>
      <c r="BY158" s="665"/>
      <c r="BZ158" s="665"/>
      <c r="CA158" s="665"/>
      <c r="CB158" s="665"/>
      <c r="CC158" s="665"/>
      <c r="CD158" s="665"/>
      <c r="CE158" s="665"/>
      <c r="CF158" s="665"/>
      <c r="CG158" s="665"/>
      <c r="CH158" s="665"/>
      <c r="CI158" s="665"/>
      <c r="CJ158" s="665"/>
      <c r="CK158" s="665"/>
      <c r="CL158" s="665"/>
      <c r="CM158" s="665"/>
      <c r="CN158" s="665"/>
      <c r="CO158" s="665"/>
      <c r="CP158" s="665"/>
      <c r="CQ158" s="665"/>
      <c r="CR158" s="673">
        <f t="shared" si="58"/>
        <v>400</v>
      </c>
      <c r="CS158" s="681"/>
      <c r="CT158" s="681">
        <v>400</v>
      </c>
      <c r="CU158" s="681"/>
      <c r="CV158" s="681"/>
      <c r="CW158" s="673">
        <f t="shared" si="35"/>
        <v>400</v>
      </c>
      <c r="CX158" s="681"/>
      <c r="CY158" s="681"/>
      <c r="CZ158" s="681"/>
      <c r="DA158" s="681"/>
      <c r="DB158" s="673">
        <f t="shared" si="36"/>
        <v>0</v>
      </c>
      <c r="DC158" s="681"/>
      <c r="DD158" s="681"/>
      <c r="DE158" s="681"/>
      <c r="DF158" s="681"/>
      <c r="DG158" s="673">
        <f t="shared" si="37"/>
        <v>0</v>
      </c>
      <c r="DH158" s="682">
        <f t="shared" si="38"/>
        <v>400</v>
      </c>
      <c r="DI158" s="683" t="str">
        <f t="shared" si="39"/>
        <v>SI</v>
      </c>
      <c r="DJ158" s="682">
        <f t="shared" si="40"/>
        <v>0</v>
      </c>
    </row>
    <row r="159" s="633" customFormat="1" ht="76.5" spans="1:114">
      <c r="A159" s="646" t="s">
        <v>1706</v>
      </c>
      <c r="B159" s="646" t="s">
        <v>1707</v>
      </c>
      <c r="C159" s="646" t="s">
        <v>1707</v>
      </c>
      <c r="D159" s="647" t="s">
        <v>1728</v>
      </c>
      <c r="E159" s="646" t="s">
        <v>1873</v>
      </c>
      <c r="F159" s="646">
        <v>10</v>
      </c>
      <c r="G159" s="654" t="s">
        <v>1745</v>
      </c>
      <c r="H159" s="652">
        <v>291</v>
      </c>
      <c r="I159" s="654">
        <v>42972</v>
      </c>
      <c r="J159" s="652">
        <v>11</v>
      </c>
      <c r="K159" s="665">
        <f t="shared" si="57"/>
        <v>40</v>
      </c>
      <c r="L159" s="666" t="s">
        <v>1730</v>
      </c>
      <c r="M159" s="667">
        <v>400</v>
      </c>
      <c r="N159" s="665"/>
      <c r="O159" s="665"/>
      <c r="P159" s="665"/>
      <c r="Q159" s="665"/>
      <c r="R159" s="665"/>
      <c r="S159" s="665"/>
      <c r="T159" s="665"/>
      <c r="U159" s="665"/>
      <c r="V159" s="665"/>
      <c r="W159" s="665"/>
      <c r="X159" s="665"/>
      <c r="Y159" s="665"/>
      <c r="Z159" s="665"/>
      <c r="AA159" s="665"/>
      <c r="AB159" s="665"/>
      <c r="AC159" s="665"/>
      <c r="AD159" s="665"/>
      <c r="AE159" s="665"/>
      <c r="AF159" s="665"/>
      <c r="AG159" s="665"/>
      <c r="AH159" s="665"/>
      <c r="AI159" s="665"/>
      <c r="AJ159" s="665"/>
      <c r="AK159" s="665"/>
      <c r="AL159" s="665"/>
      <c r="AM159" s="665"/>
      <c r="AN159" s="665"/>
      <c r="AO159" s="665"/>
      <c r="AP159" s="665"/>
      <c r="AQ159" s="665"/>
      <c r="AR159" s="665"/>
      <c r="AS159" s="665"/>
      <c r="AT159" s="665"/>
      <c r="AU159" s="665"/>
      <c r="AV159" s="665"/>
      <c r="AW159" s="665"/>
      <c r="AX159" s="665"/>
      <c r="AY159" s="665"/>
      <c r="AZ159" s="665"/>
      <c r="BA159" s="665"/>
      <c r="BB159" s="665"/>
      <c r="BC159" s="665"/>
      <c r="BD159" s="665"/>
      <c r="BE159" s="665"/>
      <c r="BF159" s="665"/>
      <c r="BG159" s="665"/>
      <c r="BH159" s="665"/>
      <c r="BI159" s="665"/>
      <c r="BJ159" s="665"/>
      <c r="BK159" s="665"/>
      <c r="BL159" s="665"/>
      <c r="BM159" s="665"/>
      <c r="BN159" s="665"/>
      <c r="BO159" s="665"/>
      <c r="BP159" s="665"/>
      <c r="BQ159" s="665"/>
      <c r="BR159" s="665"/>
      <c r="BS159" s="665"/>
      <c r="BT159" s="665"/>
      <c r="BU159" s="665"/>
      <c r="BV159" s="665"/>
      <c r="BW159" s="665"/>
      <c r="BX159" s="665"/>
      <c r="BY159" s="665"/>
      <c r="BZ159" s="665"/>
      <c r="CA159" s="665"/>
      <c r="CB159" s="665"/>
      <c r="CC159" s="665"/>
      <c r="CD159" s="665"/>
      <c r="CE159" s="665"/>
      <c r="CF159" s="665"/>
      <c r="CG159" s="665"/>
      <c r="CH159" s="665"/>
      <c r="CI159" s="665"/>
      <c r="CJ159" s="665"/>
      <c r="CK159" s="665"/>
      <c r="CL159" s="665"/>
      <c r="CM159" s="665"/>
      <c r="CN159" s="665"/>
      <c r="CO159" s="665"/>
      <c r="CP159" s="665"/>
      <c r="CQ159" s="665"/>
      <c r="CR159" s="673">
        <f t="shared" si="58"/>
        <v>400</v>
      </c>
      <c r="CS159" s="681"/>
      <c r="CT159" s="681">
        <v>400</v>
      </c>
      <c r="CU159" s="681"/>
      <c r="CV159" s="681"/>
      <c r="CW159" s="673">
        <f t="shared" si="35"/>
        <v>400</v>
      </c>
      <c r="CX159" s="681"/>
      <c r="CY159" s="681"/>
      <c r="CZ159" s="681"/>
      <c r="DA159" s="681"/>
      <c r="DB159" s="673">
        <f t="shared" si="36"/>
        <v>0</v>
      </c>
      <c r="DC159" s="681"/>
      <c r="DD159" s="681"/>
      <c r="DE159" s="681"/>
      <c r="DF159" s="681"/>
      <c r="DG159" s="673">
        <f t="shared" si="37"/>
        <v>0</v>
      </c>
      <c r="DH159" s="682">
        <f t="shared" si="38"/>
        <v>400</v>
      </c>
      <c r="DI159" s="683" t="str">
        <f t="shared" si="39"/>
        <v>SI</v>
      </c>
      <c r="DJ159" s="682">
        <f t="shared" si="40"/>
        <v>0</v>
      </c>
    </row>
    <row r="160" s="633" customFormat="1" ht="76.5" spans="1:114">
      <c r="A160" s="646" t="s">
        <v>1706</v>
      </c>
      <c r="B160" s="646" t="s">
        <v>1707</v>
      </c>
      <c r="C160" s="646" t="s">
        <v>1707</v>
      </c>
      <c r="D160" s="647" t="s">
        <v>1728</v>
      </c>
      <c r="E160" s="646" t="s">
        <v>1874</v>
      </c>
      <c r="F160" s="646">
        <v>10</v>
      </c>
      <c r="G160" s="654" t="s">
        <v>1745</v>
      </c>
      <c r="H160" s="652">
        <v>291</v>
      </c>
      <c r="I160" s="654">
        <v>154700</v>
      </c>
      <c r="J160" s="652">
        <v>11</v>
      </c>
      <c r="K160" s="665">
        <f t="shared" si="57"/>
        <v>40</v>
      </c>
      <c r="L160" s="666" t="s">
        <v>1730</v>
      </c>
      <c r="M160" s="667">
        <v>400</v>
      </c>
      <c r="N160" s="665"/>
      <c r="O160" s="665"/>
      <c r="P160" s="665"/>
      <c r="Q160" s="665"/>
      <c r="R160" s="665"/>
      <c r="S160" s="665"/>
      <c r="T160" s="665"/>
      <c r="U160" s="665"/>
      <c r="V160" s="665"/>
      <c r="W160" s="665"/>
      <c r="X160" s="665"/>
      <c r="Y160" s="665"/>
      <c r="Z160" s="665"/>
      <c r="AA160" s="665"/>
      <c r="AB160" s="665"/>
      <c r="AC160" s="665"/>
      <c r="AD160" s="665"/>
      <c r="AE160" s="665"/>
      <c r="AF160" s="665"/>
      <c r="AG160" s="665"/>
      <c r="AH160" s="665"/>
      <c r="AI160" s="665"/>
      <c r="AJ160" s="665"/>
      <c r="AK160" s="665"/>
      <c r="AL160" s="665"/>
      <c r="AM160" s="665"/>
      <c r="AN160" s="665"/>
      <c r="AO160" s="665"/>
      <c r="AP160" s="665"/>
      <c r="AQ160" s="665"/>
      <c r="AR160" s="665"/>
      <c r="AS160" s="665"/>
      <c r="AT160" s="665"/>
      <c r="AU160" s="665"/>
      <c r="AV160" s="665"/>
      <c r="AW160" s="665"/>
      <c r="AX160" s="665"/>
      <c r="AY160" s="665"/>
      <c r="AZ160" s="665"/>
      <c r="BA160" s="665"/>
      <c r="BB160" s="665"/>
      <c r="BC160" s="665"/>
      <c r="BD160" s="665"/>
      <c r="BE160" s="665"/>
      <c r="BF160" s="665"/>
      <c r="BG160" s="665"/>
      <c r="BH160" s="665"/>
      <c r="BI160" s="665"/>
      <c r="BJ160" s="665"/>
      <c r="BK160" s="665"/>
      <c r="BL160" s="665"/>
      <c r="BM160" s="665"/>
      <c r="BN160" s="665"/>
      <c r="BO160" s="665"/>
      <c r="BP160" s="665"/>
      <c r="BQ160" s="665"/>
      <c r="BR160" s="665"/>
      <c r="BS160" s="665"/>
      <c r="BT160" s="665"/>
      <c r="BU160" s="665"/>
      <c r="BV160" s="665"/>
      <c r="BW160" s="665"/>
      <c r="BX160" s="665"/>
      <c r="BY160" s="665"/>
      <c r="BZ160" s="665"/>
      <c r="CA160" s="665"/>
      <c r="CB160" s="665"/>
      <c r="CC160" s="665"/>
      <c r="CD160" s="665"/>
      <c r="CE160" s="665"/>
      <c r="CF160" s="665"/>
      <c r="CG160" s="665"/>
      <c r="CH160" s="665"/>
      <c r="CI160" s="665"/>
      <c r="CJ160" s="665"/>
      <c r="CK160" s="665"/>
      <c r="CL160" s="665"/>
      <c r="CM160" s="665"/>
      <c r="CN160" s="665"/>
      <c r="CO160" s="665"/>
      <c r="CP160" s="665"/>
      <c r="CQ160" s="665"/>
      <c r="CR160" s="673">
        <f t="shared" si="58"/>
        <v>400</v>
      </c>
      <c r="CS160" s="681"/>
      <c r="CT160" s="681">
        <v>400</v>
      </c>
      <c r="CU160" s="681"/>
      <c r="CV160" s="681"/>
      <c r="CW160" s="673">
        <f t="shared" si="35"/>
        <v>400</v>
      </c>
      <c r="CX160" s="681"/>
      <c r="CY160" s="681"/>
      <c r="CZ160" s="681"/>
      <c r="DA160" s="681"/>
      <c r="DB160" s="673">
        <f t="shared" si="36"/>
        <v>0</v>
      </c>
      <c r="DC160" s="681"/>
      <c r="DD160" s="681"/>
      <c r="DE160" s="681"/>
      <c r="DF160" s="681"/>
      <c r="DG160" s="673">
        <f t="shared" si="37"/>
        <v>0</v>
      </c>
      <c r="DH160" s="682">
        <f t="shared" si="38"/>
        <v>400</v>
      </c>
      <c r="DI160" s="683" t="str">
        <f t="shared" si="39"/>
        <v>SI</v>
      </c>
      <c r="DJ160" s="682">
        <f t="shared" si="40"/>
        <v>0</v>
      </c>
    </row>
    <row r="161" s="633" customFormat="1" ht="76.5" spans="1:114">
      <c r="A161" s="646" t="s">
        <v>1706</v>
      </c>
      <c r="B161" s="646" t="s">
        <v>1707</v>
      </c>
      <c r="C161" s="646" t="s">
        <v>1707</v>
      </c>
      <c r="D161" s="647" t="s">
        <v>1728</v>
      </c>
      <c r="E161" s="660" t="s">
        <v>1875</v>
      </c>
      <c r="F161" s="646">
        <v>30</v>
      </c>
      <c r="G161" s="654" t="s">
        <v>1745</v>
      </c>
      <c r="H161" s="652">
        <v>291</v>
      </c>
      <c r="I161" s="654">
        <v>27946</v>
      </c>
      <c r="J161" s="652">
        <v>11</v>
      </c>
      <c r="K161" s="665">
        <f t="shared" si="57"/>
        <v>10</v>
      </c>
      <c r="L161" s="666" t="s">
        <v>1730</v>
      </c>
      <c r="M161" s="667">
        <v>300</v>
      </c>
      <c r="N161" s="665"/>
      <c r="O161" s="665"/>
      <c r="P161" s="665"/>
      <c r="Q161" s="665"/>
      <c r="R161" s="665"/>
      <c r="S161" s="665"/>
      <c r="T161" s="665"/>
      <c r="U161" s="665"/>
      <c r="V161" s="665"/>
      <c r="W161" s="665"/>
      <c r="X161" s="665"/>
      <c r="Y161" s="665"/>
      <c r="Z161" s="665"/>
      <c r="AA161" s="665"/>
      <c r="AB161" s="665"/>
      <c r="AC161" s="665"/>
      <c r="AD161" s="665"/>
      <c r="AE161" s="665"/>
      <c r="AF161" s="665"/>
      <c r="AG161" s="665"/>
      <c r="AH161" s="665"/>
      <c r="AI161" s="665"/>
      <c r="AJ161" s="665"/>
      <c r="AK161" s="665"/>
      <c r="AL161" s="665"/>
      <c r="AM161" s="665"/>
      <c r="AN161" s="665"/>
      <c r="AO161" s="665"/>
      <c r="AP161" s="665"/>
      <c r="AQ161" s="665"/>
      <c r="AR161" s="665"/>
      <c r="AS161" s="665"/>
      <c r="AT161" s="665"/>
      <c r="AU161" s="665"/>
      <c r="AV161" s="665"/>
      <c r="AW161" s="665"/>
      <c r="AX161" s="665"/>
      <c r="AY161" s="665"/>
      <c r="AZ161" s="665"/>
      <c r="BA161" s="665"/>
      <c r="BB161" s="665"/>
      <c r="BC161" s="665"/>
      <c r="BD161" s="665"/>
      <c r="BE161" s="665"/>
      <c r="BF161" s="665"/>
      <c r="BG161" s="665"/>
      <c r="BH161" s="665"/>
      <c r="BI161" s="665"/>
      <c r="BJ161" s="665"/>
      <c r="BK161" s="665"/>
      <c r="BL161" s="665"/>
      <c r="BM161" s="665"/>
      <c r="BN161" s="665"/>
      <c r="BO161" s="665"/>
      <c r="BP161" s="665"/>
      <c r="BQ161" s="665"/>
      <c r="BR161" s="665"/>
      <c r="BS161" s="665"/>
      <c r="BT161" s="665"/>
      <c r="BU161" s="665"/>
      <c r="BV161" s="665"/>
      <c r="BW161" s="665"/>
      <c r="BX161" s="665"/>
      <c r="BY161" s="665"/>
      <c r="BZ161" s="665"/>
      <c r="CA161" s="665"/>
      <c r="CB161" s="665"/>
      <c r="CC161" s="665"/>
      <c r="CD161" s="665"/>
      <c r="CE161" s="665"/>
      <c r="CF161" s="665"/>
      <c r="CG161" s="665"/>
      <c r="CH161" s="665"/>
      <c r="CI161" s="665"/>
      <c r="CJ161" s="665"/>
      <c r="CK161" s="665"/>
      <c r="CL161" s="665"/>
      <c r="CM161" s="665"/>
      <c r="CN161" s="665"/>
      <c r="CO161" s="665"/>
      <c r="CP161" s="665"/>
      <c r="CQ161" s="665"/>
      <c r="CR161" s="673">
        <f t="shared" si="58"/>
        <v>300</v>
      </c>
      <c r="CS161" s="681"/>
      <c r="CT161" s="681">
        <v>300</v>
      </c>
      <c r="CU161" s="681"/>
      <c r="CV161" s="681"/>
      <c r="CW161" s="673">
        <f t="shared" si="35"/>
        <v>300</v>
      </c>
      <c r="CX161" s="681"/>
      <c r="CY161" s="681"/>
      <c r="CZ161" s="681"/>
      <c r="DA161" s="681"/>
      <c r="DB161" s="673">
        <f t="shared" si="36"/>
        <v>0</v>
      </c>
      <c r="DC161" s="681"/>
      <c r="DD161" s="681"/>
      <c r="DE161" s="681"/>
      <c r="DF161" s="681"/>
      <c r="DG161" s="673">
        <f t="shared" si="37"/>
        <v>0</v>
      </c>
      <c r="DH161" s="682">
        <f t="shared" si="38"/>
        <v>300</v>
      </c>
      <c r="DI161" s="683" t="str">
        <f t="shared" si="39"/>
        <v>SI</v>
      </c>
      <c r="DJ161" s="682">
        <f t="shared" si="40"/>
        <v>0</v>
      </c>
    </row>
    <row r="162" s="633" customFormat="1" ht="127.5" spans="1:114">
      <c r="A162" s="646" t="s">
        <v>1706</v>
      </c>
      <c r="B162" s="646" t="s">
        <v>1707</v>
      </c>
      <c r="C162" s="646" t="s">
        <v>1707</v>
      </c>
      <c r="D162" s="647" t="s">
        <v>1728</v>
      </c>
      <c r="E162" s="660" t="s">
        <v>1876</v>
      </c>
      <c r="F162" s="646">
        <v>20</v>
      </c>
      <c r="G162" s="654" t="s">
        <v>1745</v>
      </c>
      <c r="H162" s="652">
        <v>291</v>
      </c>
      <c r="I162" s="654">
        <v>21428</v>
      </c>
      <c r="J162" s="652">
        <v>11</v>
      </c>
      <c r="K162" s="665">
        <f t="shared" si="57"/>
        <v>5</v>
      </c>
      <c r="L162" s="666" t="s">
        <v>1730</v>
      </c>
      <c r="M162" s="667">
        <v>100</v>
      </c>
      <c r="N162" s="665"/>
      <c r="O162" s="665"/>
      <c r="P162" s="665"/>
      <c r="Q162" s="665"/>
      <c r="R162" s="665"/>
      <c r="S162" s="665"/>
      <c r="T162" s="665"/>
      <c r="U162" s="665"/>
      <c r="V162" s="665"/>
      <c r="W162" s="665"/>
      <c r="X162" s="665"/>
      <c r="Y162" s="665"/>
      <c r="Z162" s="665"/>
      <c r="AA162" s="665"/>
      <c r="AB162" s="665"/>
      <c r="AC162" s="665"/>
      <c r="AD162" s="665"/>
      <c r="AE162" s="665"/>
      <c r="AF162" s="665"/>
      <c r="AG162" s="665"/>
      <c r="AH162" s="665"/>
      <c r="AI162" s="665"/>
      <c r="AJ162" s="665"/>
      <c r="AK162" s="665"/>
      <c r="AL162" s="665"/>
      <c r="AM162" s="665"/>
      <c r="AN162" s="665"/>
      <c r="AO162" s="665"/>
      <c r="AP162" s="665"/>
      <c r="AQ162" s="665"/>
      <c r="AR162" s="665"/>
      <c r="AS162" s="665"/>
      <c r="AT162" s="665"/>
      <c r="AU162" s="665"/>
      <c r="AV162" s="665"/>
      <c r="AW162" s="665"/>
      <c r="AX162" s="665"/>
      <c r="AY162" s="665"/>
      <c r="AZ162" s="665"/>
      <c r="BA162" s="665"/>
      <c r="BB162" s="665"/>
      <c r="BC162" s="665"/>
      <c r="BD162" s="665"/>
      <c r="BE162" s="665"/>
      <c r="BF162" s="665"/>
      <c r="BG162" s="665"/>
      <c r="BH162" s="665"/>
      <c r="BI162" s="665"/>
      <c r="BJ162" s="665"/>
      <c r="BK162" s="665"/>
      <c r="BL162" s="665"/>
      <c r="BM162" s="665"/>
      <c r="BN162" s="665"/>
      <c r="BO162" s="665"/>
      <c r="BP162" s="665"/>
      <c r="BQ162" s="665"/>
      <c r="BR162" s="665"/>
      <c r="BS162" s="665"/>
      <c r="BT162" s="665"/>
      <c r="BU162" s="665"/>
      <c r="BV162" s="665"/>
      <c r="BW162" s="665"/>
      <c r="BX162" s="665"/>
      <c r="BY162" s="665"/>
      <c r="BZ162" s="665"/>
      <c r="CA162" s="665"/>
      <c r="CB162" s="665"/>
      <c r="CC162" s="665"/>
      <c r="CD162" s="665"/>
      <c r="CE162" s="665"/>
      <c r="CF162" s="665"/>
      <c r="CG162" s="665"/>
      <c r="CH162" s="665"/>
      <c r="CI162" s="665"/>
      <c r="CJ162" s="665"/>
      <c r="CK162" s="665"/>
      <c r="CL162" s="665"/>
      <c r="CM162" s="665"/>
      <c r="CN162" s="665"/>
      <c r="CO162" s="665"/>
      <c r="CP162" s="665"/>
      <c r="CQ162" s="665"/>
      <c r="CR162" s="673">
        <f t="shared" si="58"/>
        <v>100</v>
      </c>
      <c r="CS162" s="681"/>
      <c r="CT162" s="681">
        <v>100</v>
      </c>
      <c r="CU162" s="681"/>
      <c r="CV162" s="681"/>
      <c r="CW162" s="673">
        <f t="shared" si="35"/>
        <v>100</v>
      </c>
      <c r="CX162" s="681"/>
      <c r="CY162" s="681"/>
      <c r="CZ162" s="681"/>
      <c r="DA162" s="681"/>
      <c r="DB162" s="673">
        <f t="shared" si="36"/>
        <v>0</v>
      </c>
      <c r="DC162" s="681"/>
      <c r="DD162" s="681"/>
      <c r="DE162" s="681"/>
      <c r="DF162" s="681"/>
      <c r="DG162" s="673">
        <f t="shared" si="37"/>
        <v>0</v>
      </c>
      <c r="DH162" s="682">
        <f t="shared" si="38"/>
        <v>100</v>
      </c>
      <c r="DI162" s="683" t="str">
        <f t="shared" si="39"/>
        <v>SI</v>
      </c>
      <c r="DJ162" s="682">
        <f t="shared" si="40"/>
        <v>0</v>
      </c>
    </row>
    <row r="163" s="633" customFormat="1" ht="51" spans="1:114">
      <c r="A163" s="646" t="s">
        <v>1706</v>
      </c>
      <c r="B163" s="646" t="s">
        <v>1707</v>
      </c>
      <c r="C163" s="646" t="s">
        <v>1707</v>
      </c>
      <c r="D163" s="647" t="s">
        <v>1728</v>
      </c>
      <c r="E163" s="646" t="s">
        <v>1877</v>
      </c>
      <c r="F163" s="646">
        <v>50</v>
      </c>
      <c r="G163" s="646" t="s">
        <v>1878</v>
      </c>
      <c r="H163" s="652">
        <v>292</v>
      </c>
      <c r="I163" s="654">
        <v>2859</v>
      </c>
      <c r="J163" s="652">
        <v>11</v>
      </c>
      <c r="K163" s="665">
        <f t="shared" si="57"/>
        <v>90</v>
      </c>
      <c r="L163" s="666" t="s">
        <v>1730</v>
      </c>
      <c r="M163" s="667">
        <v>3000</v>
      </c>
      <c r="N163" s="665"/>
      <c r="O163" s="665"/>
      <c r="P163" s="665"/>
      <c r="Q163" s="665"/>
      <c r="R163" s="665"/>
      <c r="S163" s="665"/>
      <c r="T163" s="665"/>
      <c r="U163" s="665"/>
      <c r="V163" s="665"/>
      <c r="W163" s="665"/>
      <c r="X163" s="665"/>
      <c r="Y163" s="665"/>
      <c r="Z163" s="665"/>
      <c r="AA163" s="665"/>
      <c r="AB163" s="665"/>
      <c r="AC163" s="665"/>
      <c r="AD163" s="665"/>
      <c r="AE163" s="665"/>
      <c r="AF163" s="665"/>
      <c r="AG163" s="665"/>
      <c r="AH163" s="665"/>
      <c r="AI163" s="665"/>
      <c r="AJ163" s="665"/>
      <c r="AK163" s="665"/>
      <c r="AL163" s="665"/>
      <c r="AM163" s="665"/>
      <c r="AN163" s="665"/>
      <c r="AO163" s="665"/>
      <c r="AP163" s="665"/>
      <c r="AQ163" s="665"/>
      <c r="AR163" s="665"/>
      <c r="AS163" s="665"/>
      <c r="AT163" s="665"/>
      <c r="AU163" s="665"/>
      <c r="AV163" s="665"/>
      <c r="AW163" s="665"/>
      <c r="AX163" s="665"/>
      <c r="AY163" s="665"/>
      <c r="AZ163" s="665"/>
      <c r="BA163" s="665"/>
      <c r="BB163" s="665"/>
      <c r="BC163" s="665"/>
      <c r="BD163" s="665"/>
      <c r="BE163" s="665"/>
      <c r="BF163" s="665"/>
      <c r="BG163" s="665">
        <v>1500</v>
      </c>
      <c r="BH163" s="665"/>
      <c r="BI163" s="665"/>
      <c r="BJ163" s="665"/>
      <c r="BK163" s="665"/>
      <c r="BL163" s="665"/>
      <c r="BM163" s="665"/>
      <c r="BN163" s="665"/>
      <c r="BO163" s="665"/>
      <c r="BP163" s="665"/>
      <c r="BQ163" s="665"/>
      <c r="BR163" s="665"/>
      <c r="BS163" s="665"/>
      <c r="BT163" s="665"/>
      <c r="BU163" s="665"/>
      <c r="BV163" s="665"/>
      <c r="BW163" s="665"/>
      <c r="BX163" s="665"/>
      <c r="BY163" s="665"/>
      <c r="BZ163" s="665"/>
      <c r="CA163" s="665"/>
      <c r="CB163" s="665"/>
      <c r="CC163" s="665"/>
      <c r="CD163" s="665"/>
      <c r="CE163" s="665"/>
      <c r="CF163" s="665"/>
      <c r="CG163" s="665"/>
      <c r="CH163" s="665"/>
      <c r="CI163" s="665"/>
      <c r="CJ163" s="665"/>
      <c r="CK163" s="665"/>
      <c r="CL163" s="665"/>
      <c r="CM163" s="665"/>
      <c r="CN163" s="665"/>
      <c r="CO163" s="665"/>
      <c r="CP163" s="665"/>
      <c r="CQ163" s="665"/>
      <c r="CR163" s="673">
        <f>+M163+BG163</f>
        <v>4500</v>
      </c>
      <c r="CS163" s="678"/>
      <c r="CT163" s="678"/>
      <c r="CU163" s="678"/>
      <c r="CV163" s="678"/>
      <c r="CW163" s="673">
        <f t="shared" si="35"/>
        <v>0</v>
      </c>
      <c r="CX163" s="678">
        <v>1500</v>
      </c>
      <c r="CY163" s="678"/>
      <c r="CZ163" s="678">
        <v>1500</v>
      </c>
      <c r="DA163" s="678"/>
      <c r="DB163" s="673">
        <f t="shared" si="36"/>
        <v>3000</v>
      </c>
      <c r="DC163" s="678"/>
      <c r="DD163" s="678"/>
      <c r="DE163" s="678">
        <v>1500</v>
      </c>
      <c r="DF163" s="678"/>
      <c r="DG163" s="673">
        <f t="shared" si="37"/>
        <v>1500</v>
      </c>
      <c r="DH163" s="682">
        <f t="shared" si="38"/>
        <v>4500</v>
      </c>
      <c r="DI163" s="683" t="str">
        <f t="shared" si="39"/>
        <v>SI</v>
      </c>
      <c r="DJ163" s="682">
        <f t="shared" si="40"/>
        <v>0</v>
      </c>
    </row>
    <row r="164" s="633" customFormat="1" ht="51" spans="1:114">
      <c r="A164" s="646" t="s">
        <v>1706</v>
      </c>
      <c r="B164" s="646" t="s">
        <v>1707</v>
      </c>
      <c r="C164" s="646" t="s">
        <v>1707</v>
      </c>
      <c r="D164" s="647" t="s">
        <v>1728</v>
      </c>
      <c r="E164" s="646" t="s">
        <v>1879</v>
      </c>
      <c r="F164" s="646">
        <v>100</v>
      </c>
      <c r="G164" s="646" t="s">
        <v>1807</v>
      </c>
      <c r="H164" s="652">
        <v>292</v>
      </c>
      <c r="I164" s="654">
        <v>116185</v>
      </c>
      <c r="J164" s="652">
        <v>11</v>
      </c>
      <c r="K164" s="665">
        <f t="shared" si="57"/>
        <v>18</v>
      </c>
      <c r="L164" s="666" t="s">
        <v>1730</v>
      </c>
      <c r="M164" s="667">
        <v>1500</v>
      </c>
      <c r="N164" s="665"/>
      <c r="O164" s="665"/>
      <c r="P164" s="665"/>
      <c r="Q164" s="665"/>
      <c r="R164" s="665"/>
      <c r="S164" s="665"/>
      <c r="T164" s="665"/>
      <c r="U164" s="665"/>
      <c r="V164" s="665"/>
      <c r="W164" s="665"/>
      <c r="X164" s="665"/>
      <c r="Y164" s="665"/>
      <c r="Z164" s="665"/>
      <c r="AA164" s="665"/>
      <c r="AB164" s="665"/>
      <c r="AC164" s="665"/>
      <c r="AD164" s="665"/>
      <c r="AE164" s="665"/>
      <c r="AF164" s="665"/>
      <c r="AG164" s="665"/>
      <c r="AH164" s="665"/>
      <c r="AI164" s="665"/>
      <c r="AJ164" s="665"/>
      <c r="AK164" s="665"/>
      <c r="AL164" s="665"/>
      <c r="AM164" s="665"/>
      <c r="AN164" s="665"/>
      <c r="AO164" s="665"/>
      <c r="AP164" s="665"/>
      <c r="AQ164" s="665"/>
      <c r="AR164" s="665"/>
      <c r="AS164" s="665"/>
      <c r="AT164" s="665"/>
      <c r="AU164" s="665"/>
      <c r="AV164" s="665"/>
      <c r="AW164" s="665"/>
      <c r="AX164" s="665"/>
      <c r="AY164" s="665"/>
      <c r="AZ164" s="665"/>
      <c r="BA164" s="665"/>
      <c r="BB164" s="665"/>
      <c r="BC164" s="665"/>
      <c r="BD164" s="665"/>
      <c r="BE164" s="665"/>
      <c r="BF164" s="665"/>
      <c r="BG164" s="665">
        <v>300</v>
      </c>
      <c r="BH164" s="665"/>
      <c r="BI164" s="665"/>
      <c r="BJ164" s="665"/>
      <c r="BK164" s="665"/>
      <c r="BL164" s="665"/>
      <c r="BM164" s="665"/>
      <c r="BN164" s="665"/>
      <c r="BO164" s="665"/>
      <c r="BP164" s="665"/>
      <c r="BQ164" s="665"/>
      <c r="BR164" s="665"/>
      <c r="BS164" s="665"/>
      <c r="BT164" s="665"/>
      <c r="BU164" s="665"/>
      <c r="BV164" s="665"/>
      <c r="BW164" s="665"/>
      <c r="BX164" s="665"/>
      <c r="BY164" s="665"/>
      <c r="BZ164" s="665"/>
      <c r="CA164" s="665"/>
      <c r="CB164" s="665"/>
      <c r="CC164" s="665"/>
      <c r="CD164" s="665"/>
      <c r="CE164" s="665"/>
      <c r="CF164" s="665"/>
      <c r="CG164" s="665"/>
      <c r="CH164" s="665"/>
      <c r="CI164" s="665"/>
      <c r="CJ164" s="665"/>
      <c r="CK164" s="665"/>
      <c r="CL164" s="665"/>
      <c r="CM164" s="665"/>
      <c r="CN164" s="665"/>
      <c r="CO164" s="665"/>
      <c r="CP164" s="665"/>
      <c r="CQ164" s="665"/>
      <c r="CR164" s="673">
        <f>+M164+BG164</f>
        <v>1800</v>
      </c>
      <c r="CS164" s="678"/>
      <c r="CT164" s="678"/>
      <c r="CU164" s="678"/>
      <c r="CV164" s="678"/>
      <c r="CW164" s="673">
        <f t="shared" ref="CW164:CW334" si="59">+CV164+CU164+CT164+CS164</f>
        <v>0</v>
      </c>
      <c r="CX164" s="678">
        <v>600</v>
      </c>
      <c r="CY164" s="678"/>
      <c r="CZ164" s="678">
        <v>600</v>
      </c>
      <c r="DA164" s="678"/>
      <c r="DB164" s="673">
        <f t="shared" ref="DB164:DB334" si="60">+DA164+CZ164+CY164+CX164</f>
        <v>1200</v>
      </c>
      <c r="DC164" s="678"/>
      <c r="DD164" s="678"/>
      <c r="DE164" s="678">
        <v>600</v>
      </c>
      <c r="DF164" s="678"/>
      <c r="DG164" s="673">
        <f t="shared" ref="DG164:DG334" si="61">+DF164+DE164+DD164+DC164</f>
        <v>600</v>
      </c>
      <c r="DH164" s="682">
        <f t="shared" si="38"/>
        <v>1800</v>
      </c>
      <c r="DI164" s="683" t="str">
        <f t="shared" si="39"/>
        <v>SI</v>
      </c>
      <c r="DJ164" s="682">
        <f t="shared" si="40"/>
        <v>0</v>
      </c>
    </row>
    <row r="165" s="633" customFormat="1" ht="51" spans="1:114">
      <c r="A165" s="646" t="s">
        <v>1706</v>
      </c>
      <c r="B165" s="646" t="s">
        <v>1707</v>
      </c>
      <c r="C165" s="646" t="s">
        <v>1707</v>
      </c>
      <c r="D165" s="647" t="s">
        <v>1728</v>
      </c>
      <c r="E165" s="646" t="s">
        <v>1880</v>
      </c>
      <c r="F165" s="646">
        <v>200</v>
      </c>
      <c r="G165" s="646" t="s">
        <v>1843</v>
      </c>
      <c r="H165" s="652">
        <v>292</v>
      </c>
      <c r="I165" s="654">
        <v>43770</v>
      </c>
      <c r="J165" s="652">
        <v>11</v>
      </c>
      <c r="K165" s="665">
        <f t="shared" si="57"/>
        <v>28</v>
      </c>
      <c r="L165" s="666" t="s">
        <v>1730</v>
      </c>
      <c r="M165" s="667">
        <v>6000</v>
      </c>
      <c r="N165" s="665"/>
      <c r="O165" s="665"/>
      <c r="P165" s="665"/>
      <c r="Q165" s="665"/>
      <c r="R165" s="665"/>
      <c r="S165" s="665"/>
      <c r="T165" s="665"/>
      <c r="U165" s="665"/>
      <c r="V165" s="665"/>
      <c r="W165" s="665"/>
      <c r="X165" s="665"/>
      <c r="Y165" s="665"/>
      <c r="Z165" s="665"/>
      <c r="AA165" s="665"/>
      <c r="AB165" s="665"/>
      <c r="AC165" s="665"/>
      <c r="AD165" s="665"/>
      <c r="AE165" s="665"/>
      <c r="AF165" s="665"/>
      <c r="AG165" s="665"/>
      <c r="AH165" s="665"/>
      <c r="AI165" s="665"/>
      <c r="AJ165" s="665"/>
      <c r="AK165" s="665"/>
      <c r="AL165" s="665"/>
      <c r="AM165" s="665"/>
      <c r="AN165" s="665"/>
      <c r="AO165" s="665"/>
      <c r="AP165" s="665"/>
      <c r="AQ165" s="665"/>
      <c r="AR165" s="665"/>
      <c r="AS165" s="665"/>
      <c r="AT165" s="665"/>
      <c r="AU165" s="665"/>
      <c r="AV165" s="665"/>
      <c r="AW165" s="665"/>
      <c r="AX165" s="665"/>
      <c r="AY165" s="665"/>
      <c r="AZ165" s="665"/>
      <c r="BA165" s="665"/>
      <c r="BB165" s="665"/>
      <c r="BC165" s="665"/>
      <c r="BD165" s="665"/>
      <c r="BE165" s="665"/>
      <c r="BF165" s="665">
        <v>-400</v>
      </c>
      <c r="BG165" s="665"/>
      <c r="BH165" s="665"/>
      <c r="BI165" s="665"/>
      <c r="BJ165" s="665"/>
      <c r="BK165" s="665"/>
      <c r="BL165" s="665"/>
      <c r="BM165" s="665"/>
      <c r="BN165" s="665"/>
      <c r="BO165" s="665"/>
      <c r="BP165" s="665"/>
      <c r="BQ165" s="665"/>
      <c r="BR165" s="665"/>
      <c r="BS165" s="665"/>
      <c r="BT165" s="665"/>
      <c r="BU165" s="665"/>
      <c r="BV165" s="665"/>
      <c r="BW165" s="665"/>
      <c r="BX165" s="665"/>
      <c r="BY165" s="665"/>
      <c r="BZ165" s="665"/>
      <c r="CA165" s="665"/>
      <c r="CB165" s="665"/>
      <c r="CC165" s="665"/>
      <c r="CD165" s="665"/>
      <c r="CE165" s="665"/>
      <c r="CF165" s="665"/>
      <c r="CG165" s="665"/>
      <c r="CH165" s="665"/>
      <c r="CI165" s="665"/>
      <c r="CJ165" s="665"/>
      <c r="CK165" s="665"/>
      <c r="CL165" s="665"/>
      <c r="CM165" s="665"/>
      <c r="CN165" s="665"/>
      <c r="CO165" s="665"/>
      <c r="CP165" s="665"/>
      <c r="CQ165" s="665"/>
      <c r="CR165" s="673">
        <f>+M165+BF165</f>
        <v>5600</v>
      </c>
      <c r="CS165" s="678"/>
      <c r="CT165" s="678"/>
      <c r="CU165" s="678"/>
      <c r="CV165" s="678"/>
      <c r="CW165" s="673">
        <f t="shared" si="59"/>
        <v>0</v>
      </c>
      <c r="CX165" s="678">
        <v>2080</v>
      </c>
      <c r="CY165" s="678"/>
      <c r="CZ165" s="678">
        <v>2250</v>
      </c>
      <c r="DA165" s="678"/>
      <c r="DB165" s="673">
        <f t="shared" si="60"/>
        <v>4330</v>
      </c>
      <c r="DC165" s="678"/>
      <c r="DD165" s="678"/>
      <c r="DE165" s="678">
        <v>1270</v>
      </c>
      <c r="DF165" s="678"/>
      <c r="DG165" s="673">
        <f t="shared" si="61"/>
        <v>1270</v>
      </c>
      <c r="DH165" s="682">
        <f t="shared" ref="DH165:DH336" si="62">+CW165+DB165+DG165</f>
        <v>5600</v>
      </c>
      <c r="DI165" s="683" t="str">
        <f t="shared" ref="DI165:DI336" si="63">IF(CR165=DH165,"SI","NO")</f>
        <v>SI</v>
      </c>
      <c r="DJ165" s="682">
        <f t="shared" ref="DJ165:DJ336" si="64">CR165-DH165</f>
        <v>0</v>
      </c>
    </row>
    <row r="166" s="633" customFormat="1" ht="51" spans="1:114">
      <c r="A166" s="646" t="s">
        <v>1706</v>
      </c>
      <c r="B166" s="646" t="s">
        <v>1707</v>
      </c>
      <c r="C166" s="646" t="s">
        <v>1707</v>
      </c>
      <c r="D166" s="647" t="s">
        <v>1728</v>
      </c>
      <c r="E166" s="646" t="s">
        <v>1881</v>
      </c>
      <c r="F166" s="646">
        <v>300</v>
      </c>
      <c r="G166" s="646" t="s">
        <v>1807</v>
      </c>
      <c r="H166" s="652">
        <v>292</v>
      </c>
      <c r="I166" s="654">
        <v>2861</v>
      </c>
      <c r="J166" s="652">
        <v>11</v>
      </c>
      <c r="K166" s="665">
        <f t="shared" si="57"/>
        <v>2.2</v>
      </c>
      <c r="L166" s="666" t="s">
        <v>1730</v>
      </c>
      <c r="M166" s="667">
        <v>600</v>
      </c>
      <c r="N166" s="665"/>
      <c r="O166" s="665"/>
      <c r="P166" s="665"/>
      <c r="Q166" s="665"/>
      <c r="R166" s="665"/>
      <c r="S166" s="665"/>
      <c r="T166" s="665"/>
      <c r="U166" s="665"/>
      <c r="V166" s="665"/>
      <c r="W166" s="665"/>
      <c r="X166" s="665"/>
      <c r="Y166" s="665"/>
      <c r="Z166" s="665"/>
      <c r="AA166" s="665"/>
      <c r="AB166" s="665"/>
      <c r="AC166" s="665"/>
      <c r="AD166" s="665"/>
      <c r="AE166" s="665"/>
      <c r="AF166" s="665"/>
      <c r="AG166" s="665"/>
      <c r="AH166" s="665"/>
      <c r="AI166" s="665"/>
      <c r="AJ166" s="665"/>
      <c r="AK166" s="665"/>
      <c r="AL166" s="665"/>
      <c r="AM166" s="665"/>
      <c r="AN166" s="665"/>
      <c r="AO166" s="665"/>
      <c r="AP166" s="665"/>
      <c r="AQ166" s="665"/>
      <c r="AR166" s="665"/>
      <c r="AS166" s="665"/>
      <c r="AT166" s="665"/>
      <c r="AU166" s="665"/>
      <c r="AV166" s="665"/>
      <c r="AW166" s="665"/>
      <c r="AX166" s="665"/>
      <c r="AY166" s="665"/>
      <c r="AZ166" s="665"/>
      <c r="BA166" s="665"/>
      <c r="BB166" s="665"/>
      <c r="BC166" s="665"/>
      <c r="BD166" s="665"/>
      <c r="BE166" s="665"/>
      <c r="BF166" s="665"/>
      <c r="BG166" s="665">
        <v>60</v>
      </c>
      <c r="BH166" s="665"/>
      <c r="BI166" s="665"/>
      <c r="BJ166" s="665"/>
      <c r="BK166" s="665"/>
      <c r="BL166" s="665"/>
      <c r="BM166" s="665"/>
      <c r="BN166" s="665"/>
      <c r="BO166" s="665"/>
      <c r="BP166" s="665"/>
      <c r="BQ166" s="665"/>
      <c r="BR166" s="665"/>
      <c r="BS166" s="665"/>
      <c r="BT166" s="665"/>
      <c r="BU166" s="665"/>
      <c r="BV166" s="665"/>
      <c r="BW166" s="665"/>
      <c r="BX166" s="665"/>
      <c r="BY166" s="665"/>
      <c r="BZ166" s="665"/>
      <c r="CA166" s="665"/>
      <c r="CB166" s="665"/>
      <c r="CC166" s="665"/>
      <c r="CD166" s="665"/>
      <c r="CE166" s="665"/>
      <c r="CF166" s="665"/>
      <c r="CG166" s="665"/>
      <c r="CH166" s="665"/>
      <c r="CI166" s="665"/>
      <c r="CJ166" s="665"/>
      <c r="CK166" s="665"/>
      <c r="CL166" s="665"/>
      <c r="CM166" s="665"/>
      <c r="CN166" s="665"/>
      <c r="CO166" s="665"/>
      <c r="CP166" s="665"/>
      <c r="CQ166" s="665"/>
      <c r="CR166" s="673">
        <f>+M166+BG166</f>
        <v>660</v>
      </c>
      <c r="CS166" s="678"/>
      <c r="CT166" s="678"/>
      <c r="CU166" s="678">
        <v>60</v>
      </c>
      <c r="CV166" s="678"/>
      <c r="CW166" s="673">
        <f t="shared" si="59"/>
        <v>60</v>
      </c>
      <c r="CX166" s="678">
        <v>200</v>
      </c>
      <c r="CY166" s="678"/>
      <c r="CZ166" s="678">
        <v>200</v>
      </c>
      <c r="DA166" s="678"/>
      <c r="DB166" s="673">
        <f t="shared" si="60"/>
        <v>400</v>
      </c>
      <c r="DC166" s="678"/>
      <c r="DD166" s="678"/>
      <c r="DE166" s="678">
        <v>200</v>
      </c>
      <c r="DF166" s="678"/>
      <c r="DG166" s="673">
        <f t="shared" si="61"/>
        <v>200</v>
      </c>
      <c r="DH166" s="682">
        <f t="shared" si="62"/>
        <v>660</v>
      </c>
      <c r="DI166" s="683" t="str">
        <f t="shared" si="63"/>
        <v>SI</v>
      </c>
      <c r="DJ166" s="682">
        <f t="shared" si="64"/>
        <v>0</v>
      </c>
    </row>
    <row r="167" s="633" customFormat="1" ht="51" spans="1:114">
      <c r="A167" s="646" t="s">
        <v>1706</v>
      </c>
      <c r="B167" s="646" t="s">
        <v>1707</v>
      </c>
      <c r="C167" s="646" t="s">
        <v>1707</v>
      </c>
      <c r="D167" s="647" t="s">
        <v>1728</v>
      </c>
      <c r="E167" s="646" t="s">
        <v>1882</v>
      </c>
      <c r="F167" s="646">
        <v>120</v>
      </c>
      <c r="G167" s="646" t="s">
        <v>1807</v>
      </c>
      <c r="H167" s="652">
        <v>292</v>
      </c>
      <c r="I167" s="654">
        <v>21342</v>
      </c>
      <c r="J167" s="652">
        <v>11</v>
      </c>
      <c r="K167" s="665">
        <f t="shared" si="57"/>
        <v>58.3333333333333</v>
      </c>
      <c r="L167" s="666" t="s">
        <v>1730</v>
      </c>
      <c r="M167" s="667">
        <v>3000</v>
      </c>
      <c r="N167" s="665"/>
      <c r="O167" s="665"/>
      <c r="P167" s="665"/>
      <c r="Q167" s="665"/>
      <c r="R167" s="665"/>
      <c r="S167" s="665"/>
      <c r="T167" s="665"/>
      <c r="U167" s="665"/>
      <c r="V167" s="665"/>
      <c r="W167" s="665"/>
      <c r="X167" s="665"/>
      <c r="Y167" s="665"/>
      <c r="Z167" s="665"/>
      <c r="AA167" s="665"/>
      <c r="AB167" s="665"/>
      <c r="AC167" s="665"/>
      <c r="AD167" s="665"/>
      <c r="AE167" s="665"/>
      <c r="AF167" s="665"/>
      <c r="AG167" s="665"/>
      <c r="AH167" s="665"/>
      <c r="AI167" s="665"/>
      <c r="AJ167" s="665"/>
      <c r="AK167" s="665"/>
      <c r="AL167" s="665"/>
      <c r="AM167" s="665"/>
      <c r="AN167" s="665"/>
      <c r="AO167" s="665"/>
      <c r="AP167" s="665"/>
      <c r="AQ167" s="665"/>
      <c r="AR167" s="665"/>
      <c r="AS167" s="665"/>
      <c r="AT167" s="665"/>
      <c r="AU167" s="665"/>
      <c r="AV167" s="665"/>
      <c r="AW167" s="665"/>
      <c r="AX167" s="665"/>
      <c r="AY167" s="665"/>
      <c r="AZ167" s="665"/>
      <c r="BA167" s="665"/>
      <c r="BB167" s="665"/>
      <c r="BC167" s="665"/>
      <c r="BD167" s="665"/>
      <c r="BE167" s="665"/>
      <c r="BF167" s="665"/>
      <c r="BG167" s="665">
        <v>4000</v>
      </c>
      <c r="BH167" s="665"/>
      <c r="BI167" s="665"/>
      <c r="BJ167" s="665"/>
      <c r="BK167" s="665"/>
      <c r="BL167" s="665"/>
      <c r="BM167" s="665"/>
      <c r="BN167" s="665"/>
      <c r="BO167" s="665"/>
      <c r="BP167" s="665"/>
      <c r="BQ167" s="665"/>
      <c r="BR167" s="665"/>
      <c r="BS167" s="665"/>
      <c r="BT167" s="665"/>
      <c r="BU167" s="665"/>
      <c r="BV167" s="665"/>
      <c r="BW167" s="665"/>
      <c r="BX167" s="665"/>
      <c r="BY167" s="665"/>
      <c r="BZ167" s="665"/>
      <c r="CA167" s="665"/>
      <c r="CB167" s="665"/>
      <c r="CC167" s="665"/>
      <c r="CD167" s="665"/>
      <c r="CE167" s="665"/>
      <c r="CF167" s="665"/>
      <c r="CG167" s="665"/>
      <c r="CH167" s="665"/>
      <c r="CI167" s="665"/>
      <c r="CJ167" s="665"/>
      <c r="CK167" s="665"/>
      <c r="CL167" s="665"/>
      <c r="CM167" s="665"/>
      <c r="CN167" s="665"/>
      <c r="CO167" s="665"/>
      <c r="CP167" s="665"/>
      <c r="CQ167" s="665"/>
      <c r="CR167" s="673">
        <f>+M167+BG167</f>
        <v>7000</v>
      </c>
      <c r="CS167" s="678"/>
      <c r="CT167" s="678"/>
      <c r="CU167" s="678"/>
      <c r="CV167" s="678"/>
      <c r="CW167" s="673">
        <f t="shared" si="59"/>
        <v>0</v>
      </c>
      <c r="CX167" s="678">
        <v>3000</v>
      </c>
      <c r="CY167" s="678"/>
      <c r="CZ167" s="678">
        <v>1000</v>
      </c>
      <c r="DA167" s="678"/>
      <c r="DB167" s="673">
        <f t="shared" si="60"/>
        <v>4000</v>
      </c>
      <c r="DC167" s="678"/>
      <c r="DD167" s="678"/>
      <c r="DE167" s="678">
        <v>3000</v>
      </c>
      <c r="DF167" s="678"/>
      <c r="DG167" s="673">
        <f t="shared" si="61"/>
        <v>3000</v>
      </c>
      <c r="DH167" s="682">
        <f t="shared" si="62"/>
        <v>7000</v>
      </c>
      <c r="DI167" s="683" t="str">
        <f t="shared" si="63"/>
        <v>SI</v>
      </c>
      <c r="DJ167" s="682">
        <f t="shared" si="64"/>
        <v>0</v>
      </c>
    </row>
    <row r="168" s="633" customFormat="1" ht="51" spans="1:114">
      <c r="A168" s="646" t="s">
        <v>1706</v>
      </c>
      <c r="B168" s="646" t="s">
        <v>1707</v>
      </c>
      <c r="C168" s="646" t="s">
        <v>1707</v>
      </c>
      <c r="D168" s="647" t="s">
        <v>1728</v>
      </c>
      <c r="E168" s="646" t="s">
        <v>1883</v>
      </c>
      <c r="F168" s="646">
        <v>250</v>
      </c>
      <c r="G168" s="646" t="s">
        <v>1861</v>
      </c>
      <c r="H168" s="652">
        <v>292</v>
      </c>
      <c r="I168" s="654">
        <v>35601</v>
      </c>
      <c r="J168" s="652">
        <v>11</v>
      </c>
      <c r="K168" s="665">
        <f t="shared" si="57"/>
        <v>14.4</v>
      </c>
      <c r="L168" s="666" t="s">
        <v>1730</v>
      </c>
      <c r="M168" s="667">
        <v>3000</v>
      </c>
      <c r="N168" s="665"/>
      <c r="O168" s="665"/>
      <c r="P168" s="665"/>
      <c r="Q168" s="665"/>
      <c r="R168" s="665"/>
      <c r="S168" s="665"/>
      <c r="T168" s="665"/>
      <c r="U168" s="665"/>
      <c r="V168" s="665"/>
      <c r="W168" s="665"/>
      <c r="X168" s="665"/>
      <c r="Y168" s="665"/>
      <c r="Z168" s="665"/>
      <c r="AA168" s="665"/>
      <c r="AB168" s="665"/>
      <c r="AC168" s="665"/>
      <c r="AD168" s="665"/>
      <c r="AE168" s="665"/>
      <c r="AF168" s="665"/>
      <c r="AG168" s="665"/>
      <c r="AH168" s="665"/>
      <c r="AI168" s="665"/>
      <c r="AJ168" s="665"/>
      <c r="AK168" s="665"/>
      <c r="AL168" s="665"/>
      <c r="AM168" s="665"/>
      <c r="AN168" s="665"/>
      <c r="AO168" s="665"/>
      <c r="AP168" s="665"/>
      <c r="AQ168" s="665"/>
      <c r="AR168" s="665"/>
      <c r="AS168" s="665"/>
      <c r="AT168" s="665"/>
      <c r="AU168" s="665"/>
      <c r="AV168" s="665"/>
      <c r="AW168" s="665"/>
      <c r="AX168" s="665"/>
      <c r="AY168" s="665"/>
      <c r="AZ168" s="665"/>
      <c r="BA168" s="665"/>
      <c r="BB168" s="665"/>
      <c r="BC168" s="665"/>
      <c r="BD168" s="665"/>
      <c r="BE168" s="665"/>
      <c r="BF168" s="665"/>
      <c r="BG168" s="665">
        <v>600</v>
      </c>
      <c r="BH168" s="665"/>
      <c r="BI168" s="665"/>
      <c r="BJ168" s="665"/>
      <c r="BK168" s="665"/>
      <c r="BL168" s="665"/>
      <c r="BM168" s="665"/>
      <c r="BN168" s="665"/>
      <c r="BO168" s="665"/>
      <c r="BP168" s="665"/>
      <c r="BQ168" s="665"/>
      <c r="BR168" s="665"/>
      <c r="BS168" s="665"/>
      <c r="BT168" s="665"/>
      <c r="BU168" s="665"/>
      <c r="BV168" s="665"/>
      <c r="BW168" s="665"/>
      <c r="BX168" s="665"/>
      <c r="BY168" s="665"/>
      <c r="BZ168" s="665"/>
      <c r="CA168" s="665"/>
      <c r="CB168" s="665"/>
      <c r="CC168" s="665"/>
      <c r="CD168" s="665"/>
      <c r="CE168" s="665"/>
      <c r="CF168" s="665"/>
      <c r="CG168" s="665"/>
      <c r="CH168" s="665"/>
      <c r="CI168" s="665"/>
      <c r="CJ168" s="665"/>
      <c r="CK168" s="665"/>
      <c r="CL168" s="665"/>
      <c r="CM168" s="665"/>
      <c r="CN168" s="665"/>
      <c r="CO168" s="665"/>
      <c r="CP168" s="665"/>
      <c r="CQ168" s="665"/>
      <c r="CR168" s="673">
        <f>+M168+BG168</f>
        <v>3600</v>
      </c>
      <c r="CS168" s="678"/>
      <c r="CT168" s="678"/>
      <c r="CU168" s="678"/>
      <c r="CV168" s="678"/>
      <c r="CW168" s="673">
        <f t="shared" si="59"/>
        <v>0</v>
      </c>
      <c r="CX168" s="678">
        <v>1200</v>
      </c>
      <c r="CY168" s="678"/>
      <c r="CZ168" s="678">
        <v>1200</v>
      </c>
      <c r="DA168" s="678"/>
      <c r="DB168" s="673">
        <f t="shared" si="60"/>
        <v>2400</v>
      </c>
      <c r="DC168" s="678"/>
      <c r="DD168" s="678"/>
      <c r="DE168" s="678">
        <v>1200</v>
      </c>
      <c r="DF168" s="678"/>
      <c r="DG168" s="673">
        <f t="shared" si="61"/>
        <v>1200</v>
      </c>
      <c r="DH168" s="682">
        <f t="shared" si="62"/>
        <v>3600</v>
      </c>
      <c r="DI168" s="683" t="str">
        <f t="shared" si="63"/>
        <v>SI</v>
      </c>
      <c r="DJ168" s="682">
        <f t="shared" si="64"/>
        <v>0</v>
      </c>
    </row>
    <row r="169" s="633" customFormat="1" ht="51" spans="1:114">
      <c r="A169" s="646" t="s">
        <v>1706</v>
      </c>
      <c r="B169" s="646" t="s">
        <v>1707</v>
      </c>
      <c r="C169" s="646" t="s">
        <v>1707</v>
      </c>
      <c r="D169" s="647" t="s">
        <v>1728</v>
      </c>
      <c r="E169" s="646" t="s">
        <v>1884</v>
      </c>
      <c r="F169" s="646">
        <v>180</v>
      </c>
      <c r="G169" s="646" t="s">
        <v>1885</v>
      </c>
      <c r="H169" s="652">
        <v>292</v>
      </c>
      <c r="I169" s="654">
        <v>2860</v>
      </c>
      <c r="J169" s="652">
        <v>11</v>
      </c>
      <c r="K169" s="665">
        <f t="shared" si="57"/>
        <v>10</v>
      </c>
      <c r="L169" s="666" t="s">
        <v>1730</v>
      </c>
      <c r="M169" s="667">
        <v>1800</v>
      </c>
      <c r="N169" s="665"/>
      <c r="O169" s="665"/>
      <c r="P169" s="665"/>
      <c r="Q169" s="665"/>
      <c r="R169" s="665"/>
      <c r="S169" s="665"/>
      <c r="T169" s="665"/>
      <c r="U169" s="665"/>
      <c r="V169" s="665"/>
      <c r="W169" s="665"/>
      <c r="X169" s="665"/>
      <c r="Y169" s="665"/>
      <c r="Z169" s="665"/>
      <c r="AA169" s="665"/>
      <c r="AB169" s="665"/>
      <c r="AC169" s="665"/>
      <c r="AD169" s="665"/>
      <c r="AE169" s="665"/>
      <c r="AF169" s="665"/>
      <c r="AG169" s="665"/>
      <c r="AH169" s="665"/>
      <c r="AI169" s="665"/>
      <c r="AJ169" s="665"/>
      <c r="AK169" s="665"/>
      <c r="AL169" s="665"/>
      <c r="AM169" s="665"/>
      <c r="AN169" s="665"/>
      <c r="AO169" s="665"/>
      <c r="AP169" s="665"/>
      <c r="AQ169" s="665"/>
      <c r="AR169" s="665"/>
      <c r="AS169" s="665"/>
      <c r="AT169" s="665"/>
      <c r="AU169" s="665"/>
      <c r="AV169" s="665"/>
      <c r="AW169" s="665"/>
      <c r="AX169" s="665"/>
      <c r="AY169" s="665"/>
      <c r="AZ169" s="665"/>
      <c r="BA169" s="665"/>
      <c r="BB169" s="665"/>
      <c r="BC169" s="665"/>
      <c r="BD169" s="665"/>
      <c r="BE169" s="665"/>
      <c r="BF169" s="665"/>
      <c r="BG169" s="665"/>
      <c r="BH169" s="665"/>
      <c r="BI169" s="665"/>
      <c r="BJ169" s="665"/>
      <c r="BK169" s="665"/>
      <c r="BL169" s="665"/>
      <c r="BM169" s="665"/>
      <c r="BN169" s="665"/>
      <c r="BO169" s="665"/>
      <c r="BP169" s="665"/>
      <c r="BQ169" s="665"/>
      <c r="BR169" s="665"/>
      <c r="BS169" s="665"/>
      <c r="BT169" s="665"/>
      <c r="BU169" s="665"/>
      <c r="BV169" s="665"/>
      <c r="BW169" s="665"/>
      <c r="BX169" s="665"/>
      <c r="BY169" s="665"/>
      <c r="BZ169" s="665"/>
      <c r="CA169" s="665"/>
      <c r="CB169" s="665"/>
      <c r="CC169" s="665"/>
      <c r="CD169" s="665"/>
      <c r="CE169" s="665"/>
      <c r="CF169" s="665"/>
      <c r="CG169" s="665"/>
      <c r="CH169" s="665"/>
      <c r="CI169" s="665"/>
      <c r="CJ169" s="665"/>
      <c r="CK169" s="665"/>
      <c r="CL169" s="665"/>
      <c r="CM169" s="665"/>
      <c r="CN169" s="665"/>
      <c r="CO169" s="665"/>
      <c r="CP169" s="665"/>
      <c r="CQ169" s="665"/>
      <c r="CR169" s="673">
        <f t="shared" si="58"/>
        <v>1800</v>
      </c>
      <c r="CS169" s="678"/>
      <c r="CT169" s="678"/>
      <c r="CU169" s="678"/>
      <c r="CV169" s="678"/>
      <c r="CW169" s="673">
        <f t="shared" si="59"/>
        <v>0</v>
      </c>
      <c r="CX169" s="678">
        <v>600</v>
      </c>
      <c r="CY169" s="678"/>
      <c r="CZ169" s="678">
        <v>600</v>
      </c>
      <c r="DA169" s="678"/>
      <c r="DB169" s="673">
        <f t="shared" si="60"/>
        <v>1200</v>
      </c>
      <c r="DC169" s="678"/>
      <c r="DD169" s="678"/>
      <c r="DE169" s="678">
        <v>600</v>
      </c>
      <c r="DF169" s="678"/>
      <c r="DG169" s="673">
        <f t="shared" si="61"/>
        <v>600</v>
      </c>
      <c r="DH169" s="682">
        <f t="shared" si="62"/>
        <v>1800</v>
      </c>
      <c r="DI169" s="683" t="str">
        <f t="shared" si="63"/>
        <v>SI</v>
      </c>
      <c r="DJ169" s="682">
        <f t="shared" si="64"/>
        <v>0</v>
      </c>
    </row>
    <row r="170" s="633" customFormat="1" ht="51" spans="1:114">
      <c r="A170" s="646" t="s">
        <v>1706</v>
      </c>
      <c r="B170" s="646" t="s">
        <v>1707</v>
      </c>
      <c r="C170" s="646" t="s">
        <v>1707</v>
      </c>
      <c r="D170" s="647" t="s">
        <v>1728</v>
      </c>
      <c r="E170" s="646" t="s">
        <v>1886</v>
      </c>
      <c r="F170" s="646">
        <v>250</v>
      </c>
      <c r="G170" s="646" t="s">
        <v>1807</v>
      </c>
      <c r="H170" s="652">
        <v>292</v>
      </c>
      <c r="I170" s="654">
        <v>5348</v>
      </c>
      <c r="J170" s="652">
        <v>11</v>
      </c>
      <c r="K170" s="665">
        <f t="shared" si="57"/>
        <v>7.2</v>
      </c>
      <c r="L170" s="666" t="s">
        <v>1730</v>
      </c>
      <c r="M170" s="667">
        <v>1500</v>
      </c>
      <c r="N170" s="665"/>
      <c r="O170" s="665"/>
      <c r="P170" s="665"/>
      <c r="Q170" s="665"/>
      <c r="R170" s="665"/>
      <c r="S170" s="665"/>
      <c r="T170" s="665"/>
      <c r="U170" s="665"/>
      <c r="V170" s="665"/>
      <c r="W170" s="665"/>
      <c r="X170" s="665"/>
      <c r="Y170" s="665"/>
      <c r="Z170" s="665"/>
      <c r="AA170" s="665"/>
      <c r="AB170" s="665"/>
      <c r="AC170" s="665"/>
      <c r="AD170" s="665"/>
      <c r="AE170" s="665"/>
      <c r="AF170" s="665"/>
      <c r="AG170" s="665"/>
      <c r="AH170" s="665"/>
      <c r="AI170" s="665"/>
      <c r="AJ170" s="665"/>
      <c r="AK170" s="665"/>
      <c r="AL170" s="665"/>
      <c r="AM170" s="665"/>
      <c r="AN170" s="665"/>
      <c r="AO170" s="665"/>
      <c r="AP170" s="665"/>
      <c r="AQ170" s="665"/>
      <c r="AR170" s="665"/>
      <c r="AS170" s="665"/>
      <c r="AT170" s="665"/>
      <c r="AU170" s="665"/>
      <c r="AV170" s="665"/>
      <c r="AW170" s="665"/>
      <c r="AX170" s="665"/>
      <c r="AY170" s="665"/>
      <c r="AZ170" s="665"/>
      <c r="BA170" s="665"/>
      <c r="BB170" s="665"/>
      <c r="BC170" s="665"/>
      <c r="BD170" s="665"/>
      <c r="BE170" s="665"/>
      <c r="BF170" s="665"/>
      <c r="BG170" s="665">
        <v>300</v>
      </c>
      <c r="BH170" s="665"/>
      <c r="BI170" s="665"/>
      <c r="BJ170" s="665"/>
      <c r="BK170" s="665"/>
      <c r="BL170" s="665"/>
      <c r="BM170" s="665"/>
      <c r="BN170" s="665"/>
      <c r="BO170" s="665"/>
      <c r="BP170" s="665"/>
      <c r="BQ170" s="665"/>
      <c r="BR170" s="665"/>
      <c r="BS170" s="665"/>
      <c r="BT170" s="665"/>
      <c r="BU170" s="665"/>
      <c r="BV170" s="665"/>
      <c r="BW170" s="665"/>
      <c r="BX170" s="665"/>
      <c r="BY170" s="665"/>
      <c r="BZ170" s="665"/>
      <c r="CA170" s="665"/>
      <c r="CB170" s="665"/>
      <c r="CC170" s="665"/>
      <c r="CD170" s="665"/>
      <c r="CE170" s="665"/>
      <c r="CF170" s="665"/>
      <c r="CG170" s="665"/>
      <c r="CH170" s="665"/>
      <c r="CI170" s="665"/>
      <c r="CJ170" s="665"/>
      <c r="CK170" s="665"/>
      <c r="CL170" s="665"/>
      <c r="CM170" s="665"/>
      <c r="CN170" s="665"/>
      <c r="CO170" s="665"/>
      <c r="CP170" s="665"/>
      <c r="CQ170" s="665"/>
      <c r="CR170" s="673">
        <f>+M170+BG170</f>
        <v>1800</v>
      </c>
      <c r="CS170" s="678"/>
      <c r="CT170" s="678"/>
      <c r="CU170" s="678"/>
      <c r="CV170" s="678"/>
      <c r="CW170" s="673">
        <f t="shared" si="59"/>
        <v>0</v>
      </c>
      <c r="CX170" s="678">
        <v>600</v>
      </c>
      <c r="CY170" s="678"/>
      <c r="CZ170" s="678">
        <v>600</v>
      </c>
      <c r="DA170" s="678"/>
      <c r="DB170" s="673">
        <f t="shared" si="60"/>
        <v>1200</v>
      </c>
      <c r="DC170" s="678"/>
      <c r="DD170" s="678"/>
      <c r="DE170" s="678">
        <v>600</v>
      </c>
      <c r="DF170" s="678"/>
      <c r="DG170" s="673">
        <f t="shared" si="61"/>
        <v>600</v>
      </c>
      <c r="DH170" s="682">
        <f t="shared" si="62"/>
        <v>1800</v>
      </c>
      <c r="DI170" s="683" t="str">
        <f t="shared" si="63"/>
        <v>SI</v>
      </c>
      <c r="DJ170" s="682">
        <f t="shared" si="64"/>
        <v>0</v>
      </c>
    </row>
    <row r="171" s="633" customFormat="1" ht="51" spans="1:114">
      <c r="A171" s="646" t="s">
        <v>1706</v>
      </c>
      <c r="B171" s="646" t="s">
        <v>1707</v>
      </c>
      <c r="C171" s="646" t="s">
        <v>1707</v>
      </c>
      <c r="D171" s="647" t="s">
        <v>1728</v>
      </c>
      <c r="E171" s="646" t="s">
        <v>1882</v>
      </c>
      <c r="F171" s="646">
        <v>300</v>
      </c>
      <c r="G171" s="646" t="s">
        <v>1843</v>
      </c>
      <c r="H171" s="652">
        <v>292</v>
      </c>
      <c r="I171" s="654">
        <v>2843</v>
      </c>
      <c r="J171" s="652">
        <v>11</v>
      </c>
      <c r="K171" s="665">
        <f t="shared" si="57"/>
        <v>26.6666666666667</v>
      </c>
      <c r="L171" s="666" t="s">
        <v>1730</v>
      </c>
      <c r="M171" s="667">
        <v>6000</v>
      </c>
      <c r="N171" s="665"/>
      <c r="O171" s="665"/>
      <c r="P171" s="665"/>
      <c r="Q171" s="665"/>
      <c r="R171" s="665"/>
      <c r="S171" s="665"/>
      <c r="T171" s="665"/>
      <c r="U171" s="665"/>
      <c r="V171" s="665"/>
      <c r="W171" s="665"/>
      <c r="X171" s="665"/>
      <c r="Y171" s="665"/>
      <c r="Z171" s="665"/>
      <c r="AA171" s="665"/>
      <c r="AB171" s="665"/>
      <c r="AC171" s="665"/>
      <c r="AD171" s="665"/>
      <c r="AE171" s="665"/>
      <c r="AF171" s="665"/>
      <c r="AG171" s="665"/>
      <c r="AH171" s="665"/>
      <c r="AI171" s="665"/>
      <c r="AJ171" s="665"/>
      <c r="AK171" s="665"/>
      <c r="AL171" s="665"/>
      <c r="AM171" s="665"/>
      <c r="AN171" s="665"/>
      <c r="AO171" s="665"/>
      <c r="AP171" s="665"/>
      <c r="AQ171" s="665"/>
      <c r="AR171" s="665"/>
      <c r="AS171" s="665"/>
      <c r="AT171" s="665"/>
      <c r="AU171" s="665"/>
      <c r="AV171" s="665"/>
      <c r="AW171" s="665"/>
      <c r="AX171" s="665"/>
      <c r="AY171" s="665"/>
      <c r="AZ171" s="665"/>
      <c r="BA171" s="665"/>
      <c r="BB171" s="665"/>
      <c r="BC171" s="665"/>
      <c r="BD171" s="665"/>
      <c r="BE171" s="665"/>
      <c r="BF171" s="665"/>
      <c r="BG171" s="665">
        <v>2000</v>
      </c>
      <c r="BH171" s="665"/>
      <c r="BI171" s="665"/>
      <c r="BJ171" s="665"/>
      <c r="BK171" s="665"/>
      <c r="BL171" s="665"/>
      <c r="BM171" s="665"/>
      <c r="BN171" s="665"/>
      <c r="BO171" s="665"/>
      <c r="BP171" s="665"/>
      <c r="BQ171" s="665"/>
      <c r="BR171" s="665"/>
      <c r="BS171" s="665"/>
      <c r="BT171" s="665"/>
      <c r="BU171" s="665"/>
      <c r="BV171" s="665"/>
      <c r="BW171" s="665"/>
      <c r="BX171" s="665"/>
      <c r="BY171" s="665"/>
      <c r="BZ171" s="665"/>
      <c r="CA171" s="665"/>
      <c r="CB171" s="665"/>
      <c r="CC171" s="665"/>
      <c r="CD171" s="665"/>
      <c r="CE171" s="665"/>
      <c r="CF171" s="665"/>
      <c r="CG171" s="665"/>
      <c r="CH171" s="665"/>
      <c r="CI171" s="665"/>
      <c r="CJ171" s="665"/>
      <c r="CK171" s="665"/>
      <c r="CL171" s="665"/>
      <c r="CM171" s="665"/>
      <c r="CN171" s="665"/>
      <c r="CO171" s="665"/>
      <c r="CP171" s="665"/>
      <c r="CQ171" s="665"/>
      <c r="CR171" s="673">
        <f>+M171+BF171+BG171</f>
        <v>8000</v>
      </c>
      <c r="CS171" s="678"/>
      <c r="CT171" s="678"/>
      <c r="CU171" s="678">
        <v>2000</v>
      </c>
      <c r="CV171" s="678"/>
      <c r="CW171" s="673">
        <f t="shared" si="59"/>
        <v>2000</v>
      </c>
      <c r="CX171" s="678">
        <v>2000</v>
      </c>
      <c r="CY171" s="678"/>
      <c r="CZ171" s="678">
        <v>2000</v>
      </c>
      <c r="DA171" s="678"/>
      <c r="DB171" s="673">
        <f t="shared" si="60"/>
        <v>4000</v>
      </c>
      <c r="DC171" s="678"/>
      <c r="DD171" s="678"/>
      <c r="DE171" s="678">
        <v>2000</v>
      </c>
      <c r="DF171" s="678"/>
      <c r="DG171" s="673">
        <f t="shared" si="61"/>
        <v>2000</v>
      </c>
      <c r="DH171" s="682">
        <f t="shared" si="62"/>
        <v>8000</v>
      </c>
      <c r="DI171" s="683" t="str">
        <f t="shared" si="63"/>
        <v>SI</v>
      </c>
      <c r="DJ171" s="682">
        <f t="shared" si="64"/>
        <v>0</v>
      </c>
    </row>
    <row r="172" s="633" customFormat="1" ht="51" spans="1:114">
      <c r="A172" s="646" t="s">
        <v>1706</v>
      </c>
      <c r="B172" s="646" t="s">
        <v>1707</v>
      </c>
      <c r="C172" s="646" t="s">
        <v>1707</v>
      </c>
      <c r="D172" s="647" t="s">
        <v>1728</v>
      </c>
      <c r="E172" s="646" t="s">
        <v>1887</v>
      </c>
      <c r="F172" s="646">
        <v>30</v>
      </c>
      <c r="G172" s="646" t="s">
        <v>1807</v>
      </c>
      <c r="H172" s="652">
        <v>292</v>
      </c>
      <c r="I172" s="654">
        <v>26688</v>
      </c>
      <c r="J172" s="652">
        <v>11</v>
      </c>
      <c r="K172" s="665">
        <f t="shared" si="57"/>
        <v>10</v>
      </c>
      <c r="L172" s="666" t="s">
        <v>1730</v>
      </c>
      <c r="M172" s="667">
        <v>300</v>
      </c>
      <c r="N172" s="665"/>
      <c r="O172" s="665"/>
      <c r="P172" s="665"/>
      <c r="Q172" s="665"/>
      <c r="R172" s="665"/>
      <c r="S172" s="665"/>
      <c r="T172" s="665"/>
      <c r="U172" s="665"/>
      <c r="V172" s="665"/>
      <c r="W172" s="665"/>
      <c r="X172" s="665"/>
      <c r="Y172" s="665"/>
      <c r="Z172" s="665"/>
      <c r="AA172" s="665"/>
      <c r="AB172" s="665"/>
      <c r="AC172" s="665"/>
      <c r="AD172" s="665"/>
      <c r="AE172" s="665"/>
      <c r="AF172" s="665"/>
      <c r="AG172" s="665"/>
      <c r="AH172" s="665"/>
      <c r="AI172" s="665"/>
      <c r="AJ172" s="665"/>
      <c r="AK172" s="665"/>
      <c r="AL172" s="665"/>
      <c r="AM172" s="665"/>
      <c r="AN172" s="665"/>
      <c r="AO172" s="665"/>
      <c r="AP172" s="665"/>
      <c r="AQ172" s="665"/>
      <c r="AR172" s="665"/>
      <c r="AS172" s="665"/>
      <c r="AT172" s="665"/>
      <c r="AU172" s="665"/>
      <c r="AV172" s="665"/>
      <c r="AW172" s="665"/>
      <c r="AX172" s="665"/>
      <c r="AY172" s="665"/>
      <c r="AZ172" s="665"/>
      <c r="BA172" s="665"/>
      <c r="BB172" s="665"/>
      <c r="BC172" s="665"/>
      <c r="BD172" s="665"/>
      <c r="BE172" s="665"/>
      <c r="BF172" s="665"/>
      <c r="BG172" s="665"/>
      <c r="BH172" s="665"/>
      <c r="BI172" s="665"/>
      <c r="BJ172" s="665"/>
      <c r="BK172" s="665"/>
      <c r="BL172" s="665"/>
      <c r="BM172" s="665"/>
      <c r="BN172" s="665"/>
      <c r="BO172" s="665"/>
      <c r="BP172" s="665"/>
      <c r="BQ172" s="665"/>
      <c r="BR172" s="665"/>
      <c r="BS172" s="665"/>
      <c r="BT172" s="665"/>
      <c r="BU172" s="665"/>
      <c r="BV172" s="665"/>
      <c r="BW172" s="665"/>
      <c r="BX172" s="665"/>
      <c r="BY172" s="665"/>
      <c r="BZ172" s="665"/>
      <c r="CA172" s="665"/>
      <c r="CB172" s="665"/>
      <c r="CC172" s="665"/>
      <c r="CD172" s="665"/>
      <c r="CE172" s="665"/>
      <c r="CF172" s="665"/>
      <c r="CG172" s="665"/>
      <c r="CH172" s="665"/>
      <c r="CI172" s="665"/>
      <c r="CJ172" s="665"/>
      <c r="CK172" s="665"/>
      <c r="CL172" s="665"/>
      <c r="CM172" s="665"/>
      <c r="CN172" s="665"/>
      <c r="CO172" s="665"/>
      <c r="CP172" s="665"/>
      <c r="CQ172" s="665"/>
      <c r="CR172" s="673">
        <f>+M172+BG172</f>
        <v>300</v>
      </c>
      <c r="CS172" s="678"/>
      <c r="CT172" s="678"/>
      <c r="CU172" s="678"/>
      <c r="CV172" s="678"/>
      <c r="CW172" s="673">
        <f t="shared" si="59"/>
        <v>0</v>
      </c>
      <c r="CX172" s="678">
        <v>100</v>
      </c>
      <c r="CY172" s="678"/>
      <c r="CZ172" s="678">
        <v>100</v>
      </c>
      <c r="DA172" s="678"/>
      <c r="DB172" s="673">
        <f t="shared" si="60"/>
        <v>200</v>
      </c>
      <c r="DC172" s="678"/>
      <c r="DD172" s="678"/>
      <c r="DE172" s="678">
        <v>100</v>
      </c>
      <c r="DF172" s="678"/>
      <c r="DG172" s="673">
        <f t="shared" si="61"/>
        <v>100</v>
      </c>
      <c r="DH172" s="682">
        <f t="shared" si="62"/>
        <v>300</v>
      </c>
      <c r="DI172" s="683" t="str">
        <f t="shared" si="63"/>
        <v>SI</v>
      </c>
      <c r="DJ172" s="682">
        <f t="shared" si="64"/>
        <v>0</v>
      </c>
    </row>
    <row r="173" s="633" customFormat="1" ht="51" spans="1:114">
      <c r="A173" s="646" t="s">
        <v>1706</v>
      </c>
      <c r="B173" s="646" t="s">
        <v>1707</v>
      </c>
      <c r="C173" s="646" t="s">
        <v>1707</v>
      </c>
      <c r="D173" s="647" t="s">
        <v>1728</v>
      </c>
      <c r="E173" s="646" t="s">
        <v>1880</v>
      </c>
      <c r="F173" s="646">
        <v>75</v>
      </c>
      <c r="G173" s="646" t="s">
        <v>1807</v>
      </c>
      <c r="H173" s="652">
        <v>292</v>
      </c>
      <c r="I173" s="654">
        <v>40084</v>
      </c>
      <c r="J173" s="652">
        <v>11</v>
      </c>
      <c r="K173" s="665">
        <f t="shared" si="57"/>
        <v>20</v>
      </c>
      <c r="L173" s="666" t="s">
        <v>1730</v>
      </c>
      <c r="M173" s="667">
        <v>1500</v>
      </c>
      <c r="N173" s="665"/>
      <c r="O173" s="665"/>
      <c r="P173" s="665"/>
      <c r="Q173" s="665"/>
      <c r="R173" s="665"/>
      <c r="S173" s="665"/>
      <c r="T173" s="665"/>
      <c r="U173" s="665"/>
      <c r="V173" s="665"/>
      <c r="W173" s="665"/>
      <c r="X173" s="665"/>
      <c r="Y173" s="665"/>
      <c r="Z173" s="665"/>
      <c r="AA173" s="665"/>
      <c r="AB173" s="665"/>
      <c r="AC173" s="665"/>
      <c r="AD173" s="665"/>
      <c r="AE173" s="665"/>
      <c r="AF173" s="665"/>
      <c r="AG173" s="665"/>
      <c r="AH173" s="665"/>
      <c r="AI173" s="665"/>
      <c r="AJ173" s="665"/>
      <c r="AK173" s="665"/>
      <c r="AL173" s="665"/>
      <c r="AM173" s="665"/>
      <c r="AN173" s="665"/>
      <c r="AO173" s="665"/>
      <c r="AP173" s="665"/>
      <c r="AQ173" s="665"/>
      <c r="AR173" s="665"/>
      <c r="AS173" s="665"/>
      <c r="AT173" s="665"/>
      <c r="AU173" s="665"/>
      <c r="AV173" s="665"/>
      <c r="AW173" s="665"/>
      <c r="AX173" s="665"/>
      <c r="AY173" s="665"/>
      <c r="AZ173" s="665"/>
      <c r="BA173" s="665"/>
      <c r="BB173" s="665"/>
      <c r="BC173" s="665"/>
      <c r="BD173" s="665"/>
      <c r="BE173" s="665"/>
      <c r="BF173" s="665"/>
      <c r="BG173" s="665"/>
      <c r="BH173" s="665"/>
      <c r="BI173" s="665"/>
      <c r="BJ173" s="665"/>
      <c r="BK173" s="665"/>
      <c r="BL173" s="665"/>
      <c r="BM173" s="665"/>
      <c r="BN173" s="665"/>
      <c r="BO173" s="665"/>
      <c r="BP173" s="665"/>
      <c r="BQ173" s="665"/>
      <c r="BR173" s="665"/>
      <c r="BS173" s="665"/>
      <c r="BT173" s="665"/>
      <c r="BU173" s="665"/>
      <c r="BV173" s="665"/>
      <c r="BW173" s="665"/>
      <c r="BX173" s="665"/>
      <c r="BY173" s="665"/>
      <c r="BZ173" s="665"/>
      <c r="CA173" s="665"/>
      <c r="CB173" s="665"/>
      <c r="CC173" s="665"/>
      <c r="CD173" s="665"/>
      <c r="CE173" s="665"/>
      <c r="CF173" s="665"/>
      <c r="CG173" s="665"/>
      <c r="CH173" s="665"/>
      <c r="CI173" s="665"/>
      <c r="CJ173" s="665"/>
      <c r="CK173" s="665"/>
      <c r="CL173" s="665"/>
      <c r="CM173" s="665"/>
      <c r="CN173" s="665"/>
      <c r="CO173" s="665"/>
      <c r="CP173" s="665"/>
      <c r="CQ173" s="665"/>
      <c r="CR173" s="673">
        <f>+M173+BG173</f>
        <v>1500</v>
      </c>
      <c r="CS173" s="678"/>
      <c r="CT173" s="678"/>
      <c r="CU173" s="678"/>
      <c r="CV173" s="678"/>
      <c r="CW173" s="673">
        <f t="shared" si="59"/>
        <v>0</v>
      </c>
      <c r="CX173" s="678">
        <v>500</v>
      </c>
      <c r="CY173" s="678"/>
      <c r="CZ173" s="678">
        <v>500</v>
      </c>
      <c r="DA173" s="678"/>
      <c r="DB173" s="673">
        <f t="shared" si="60"/>
        <v>1000</v>
      </c>
      <c r="DC173" s="678"/>
      <c r="DD173" s="678"/>
      <c r="DE173" s="678">
        <v>500</v>
      </c>
      <c r="DF173" s="678"/>
      <c r="DG173" s="673">
        <f t="shared" si="61"/>
        <v>500</v>
      </c>
      <c r="DH173" s="682">
        <f t="shared" si="62"/>
        <v>1500</v>
      </c>
      <c r="DI173" s="683" t="str">
        <f t="shared" si="63"/>
        <v>SI</v>
      </c>
      <c r="DJ173" s="682">
        <f t="shared" si="64"/>
        <v>0</v>
      </c>
    </row>
    <row r="174" s="633" customFormat="1" ht="51" spans="1:114">
      <c r="A174" s="646" t="s">
        <v>1706</v>
      </c>
      <c r="B174" s="646" t="s">
        <v>1707</v>
      </c>
      <c r="C174" s="646" t="s">
        <v>1707</v>
      </c>
      <c r="D174" s="647" t="s">
        <v>1728</v>
      </c>
      <c r="E174" s="646" t="s">
        <v>1880</v>
      </c>
      <c r="F174" s="646">
        <v>50</v>
      </c>
      <c r="G174" s="646" t="s">
        <v>1843</v>
      </c>
      <c r="H174" s="652">
        <v>292</v>
      </c>
      <c r="I174" s="654">
        <v>46495</v>
      </c>
      <c r="J174" s="652">
        <v>11</v>
      </c>
      <c r="K174" s="665">
        <f t="shared" si="57"/>
        <v>100</v>
      </c>
      <c r="L174" s="666" t="s">
        <v>1730</v>
      </c>
      <c r="M174" s="667">
        <v>5000</v>
      </c>
      <c r="N174" s="665"/>
      <c r="O174" s="665"/>
      <c r="P174" s="665"/>
      <c r="Q174" s="665"/>
      <c r="R174" s="665"/>
      <c r="S174" s="665"/>
      <c r="T174" s="665"/>
      <c r="U174" s="665"/>
      <c r="V174" s="665"/>
      <c r="W174" s="665"/>
      <c r="X174" s="665"/>
      <c r="Y174" s="665"/>
      <c r="Z174" s="665"/>
      <c r="AA174" s="665"/>
      <c r="AB174" s="665"/>
      <c r="AC174" s="665"/>
      <c r="AD174" s="665"/>
      <c r="AE174" s="665"/>
      <c r="AF174" s="665"/>
      <c r="AG174" s="665"/>
      <c r="AH174" s="665"/>
      <c r="AI174" s="665"/>
      <c r="AJ174" s="665"/>
      <c r="AK174" s="665"/>
      <c r="AL174" s="665"/>
      <c r="AM174" s="665"/>
      <c r="AN174" s="665"/>
      <c r="AO174" s="665"/>
      <c r="AP174" s="665"/>
      <c r="AQ174" s="665"/>
      <c r="AR174" s="665"/>
      <c r="AS174" s="665"/>
      <c r="AT174" s="665"/>
      <c r="AU174" s="665"/>
      <c r="AV174" s="665"/>
      <c r="AW174" s="665"/>
      <c r="AX174" s="665"/>
      <c r="AY174" s="665"/>
      <c r="AZ174" s="665"/>
      <c r="BA174" s="665"/>
      <c r="BB174" s="665"/>
      <c r="BC174" s="665"/>
      <c r="BD174" s="665"/>
      <c r="BE174" s="665"/>
      <c r="BF174" s="665"/>
      <c r="BG174" s="665"/>
      <c r="BH174" s="665"/>
      <c r="BI174" s="665"/>
      <c r="BJ174" s="665"/>
      <c r="BK174" s="665"/>
      <c r="BL174" s="665"/>
      <c r="BM174" s="665"/>
      <c r="BN174" s="665"/>
      <c r="BO174" s="665"/>
      <c r="BP174" s="665"/>
      <c r="BQ174" s="665"/>
      <c r="BR174" s="665"/>
      <c r="BS174" s="665"/>
      <c r="BT174" s="665"/>
      <c r="BU174" s="665"/>
      <c r="BV174" s="665"/>
      <c r="BW174" s="665"/>
      <c r="BX174" s="665"/>
      <c r="BY174" s="665"/>
      <c r="BZ174" s="665"/>
      <c r="CA174" s="665"/>
      <c r="CB174" s="665"/>
      <c r="CC174" s="665"/>
      <c r="CD174" s="665"/>
      <c r="CE174" s="665"/>
      <c r="CF174" s="665"/>
      <c r="CG174" s="665"/>
      <c r="CH174" s="665"/>
      <c r="CI174" s="665"/>
      <c r="CJ174" s="665"/>
      <c r="CK174" s="665"/>
      <c r="CL174" s="665"/>
      <c r="CM174" s="665"/>
      <c r="CN174" s="665"/>
      <c r="CO174" s="665"/>
      <c r="CP174" s="665"/>
      <c r="CQ174" s="665"/>
      <c r="CR174" s="673">
        <f>+M174+BF174</f>
        <v>5000</v>
      </c>
      <c r="CS174" s="678"/>
      <c r="CT174" s="678"/>
      <c r="CU174" s="678">
        <v>2500</v>
      </c>
      <c r="CV174" s="678"/>
      <c r="CW174" s="673">
        <f t="shared" si="59"/>
        <v>2500</v>
      </c>
      <c r="CX174" s="678"/>
      <c r="CY174" s="678"/>
      <c r="CZ174" s="678">
        <v>2500</v>
      </c>
      <c r="DA174" s="678"/>
      <c r="DB174" s="673">
        <f t="shared" si="60"/>
        <v>2500</v>
      </c>
      <c r="DC174" s="678"/>
      <c r="DD174" s="678"/>
      <c r="DE174" s="678"/>
      <c r="DF174" s="678"/>
      <c r="DG174" s="673">
        <f t="shared" si="61"/>
        <v>0</v>
      </c>
      <c r="DH174" s="682">
        <f t="shared" si="62"/>
        <v>5000</v>
      </c>
      <c r="DI174" s="683" t="str">
        <f t="shared" si="63"/>
        <v>SI</v>
      </c>
      <c r="DJ174" s="682">
        <f t="shared" si="64"/>
        <v>0</v>
      </c>
    </row>
    <row r="175" s="633" customFormat="1" ht="51" spans="1:114">
      <c r="A175" s="646" t="s">
        <v>1706</v>
      </c>
      <c r="B175" s="646" t="s">
        <v>1707</v>
      </c>
      <c r="C175" s="646" t="s">
        <v>1707</v>
      </c>
      <c r="D175" s="647" t="s">
        <v>1728</v>
      </c>
      <c r="E175" s="646" t="s">
        <v>1888</v>
      </c>
      <c r="F175" s="646">
        <v>12</v>
      </c>
      <c r="G175" s="646" t="s">
        <v>1807</v>
      </c>
      <c r="H175" s="652">
        <v>292</v>
      </c>
      <c r="I175" s="654">
        <v>2850</v>
      </c>
      <c r="J175" s="652">
        <v>11</v>
      </c>
      <c r="K175" s="665">
        <f t="shared" si="57"/>
        <v>40</v>
      </c>
      <c r="L175" s="666" t="s">
        <v>1730</v>
      </c>
      <c r="M175" s="667">
        <v>240</v>
      </c>
      <c r="N175" s="665"/>
      <c r="O175" s="665"/>
      <c r="P175" s="665"/>
      <c r="Q175" s="665"/>
      <c r="R175" s="665"/>
      <c r="S175" s="665"/>
      <c r="T175" s="665"/>
      <c r="U175" s="665"/>
      <c r="V175" s="665"/>
      <c r="W175" s="665"/>
      <c r="X175" s="665"/>
      <c r="Y175" s="665"/>
      <c r="Z175" s="665"/>
      <c r="AA175" s="665"/>
      <c r="AB175" s="665"/>
      <c r="AC175" s="665"/>
      <c r="AD175" s="665"/>
      <c r="AE175" s="665"/>
      <c r="AF175" s="665"/>
      <c r="AG175" s="665"/>
      <c r="AH175" s="665"/>
      <c r="AI175" s="665"/>
      <c r="AJ175" s="665"/>
      <c r="AK175" s="665"/>
      <c r="AL175" s="665"/>
      <c r="AM175" s="665"/>
      <c r="AN175" s="665"/>
      <c r="AO175" s="665"/>
      <c r="AP175" s="665"/>
      <c r="AQ175" s="665"/>
      <c r="AR175" s="665"/>
      <c r="AS175" s="665"/>
      <c r="AT175" s="665"/>
      <c r="AU175" s="665"/>
      <c r="AV175" s="665"/>
      <c r="AW175" s="665"/>
      <c r="AX175" s="665"/>
      <c r="AY175" s="665"/>
      <c r="AZ175" s="665"/>
      <c r="BA175" s="665"/>
      <c r="BB175" s="665"/>
      <c r="BC175" s="665"/>
      <c r="BD175" s="665"/>
      <c r="BE175" s="665"/>
      <c r="BF175" s="665"/>
      <c r="BG175" s="665">
        <v>240</v>
      </c>
      <c r="BH175" s="665"/>
      <c r="BI175" s="665"/>
      <c r="BJ175" s="665"/>
      <c r="BK175" s="665"/>
      <c r="BL175" s="665"/>
      <c r="BM175" s="665"/>
      <c r="BN175" s="665"/>
      <c r="BO175" s="665"/>
      <c r="BP175" s="665"/>
      <c r="BQ175" s="665"/>
      <c r="BR175" s="665"/>
      <c r="BS175" s="665"/>
      <c r="BT175" s="665"/>
      <c r="BU175" s="665"/>
      <c r="BV175" s="665"/>
      <c r="BW175" s="665"/>
      <c r="BX175" s="665"/>
      <c r="BY175" s="665"/>
      <c r="BZ175" s="665"/>
      <c r="CA175" s="665"/>
      <c r="CB175" s="665"/>
      <c r="CC175" s="665"/>
      <c r="CD175" s="665"/>
      <c r="CE175" s="665"/>
      <c r="CF175" s="665"/>
      <c r="CG175" s="665"/>
      <c r="CH175" s="665"/>
      <c r="CI175" s="665"/>
      <c r="CJ175" s="665"/>
      <c r="CK175" s="665"/>
      <c r="CL175" s="665"/>
      <c r="CM175" s="665"/>
      <c r="CN175" s="665"/>
      <c r="CO175" s="665"/>
      <c r="CP175" s="665"/>
      <c r="CQ175" s="665"/>
      <c r="CR175" s="673">
        <f>+M175+BG175</f>
        <v>480</v>
      </c>
      <c r="CS175" s="678"/>
      <c r="CT175" s="678"/>
      <c r="CU175" s="678"/>
      <c r="CV175" s="678"/>
      <c r="CW175" s="673">
        <f t="shared" si="59"/>
        <v>0</v>
      </c>
      <c r="CX175" s="678">
        <v>240</v>
      </c>
      <c r="CY175" s="678"/>
      <c r="CZ175" s="678"/>
      <c r="DA175" s="678"/>
      <c r="DB175" s="673">
        <f t="shared" si="60"/>
        <v>240</v>
      </c>
      <c r="DC175" s="678"/>
      <c r="DD175" s="678"/>
      <c r="DE175" s="678">
        <v>240</v>
      </c>
      <c r="DF175" s="678"/>
      <c r="DG175" s="673">
        <f t="shared" si="61"/>
        <v>240</v>
      </c>
      <c r="DH175" s="682">
        <f t="shared" si="62"/>
        <v>480</v>
      </c>
      <c r="DI175" s="683" t="str">
        <f t="shared" si="63"/>
        <v>SI</v>
      </c>
      <c r="DJ175" s="682">
        <f t="shared" si="64"/>
        <v>0</v>
      </c>
    </row>
    <row r="176" s="633" customFormat="1" ht="51" spans="1:114">
      <c r="A176" s="646" t="s">
        <v>1706</v>
      </c>
      <c r="B176" s="646" t="s">
        <v>1707</v>
      </c>
      <c r="C176" s="646" t="s">
        <v>1707</v>
      </c>
      <c r="D176" s="647" t="s">
        <v>1728</v>
      </c>
      <c r="E176" s="646" t="s">
        <v>1889</v>
      </c>
      <c r="F176" s="646">
        <v>72</v>
      </c>
      <c r="G176" s="646" t="s">
        <v>1807</v>
      </c>
      <c r="H176" s="652">
        <v>292</v>
      </c>
      <c r="I176" s="654">
        <v>29868</v>
      </c>
      <c r="J176" s="652">
        <v>11</v>
      </c>
      <c r="K176" s="665">
        <v>90</v>
      </c>
      <c r="L176" s="666" t="s">
        <v>1730</v>
      </c>
      <c r="M176" s="667">
        <v>2000</v>
      </c>
      <c r="N176" s="665"/>
      <c r="O176" s="665"/>
      <c r="P176" s="665"/>
      <c r="Q176" s="665"/>
      <c r="R176" s="665"/>
      <c r="S176" s="665"/>
      <c r="T176" s="665"/>
      <c r="U176" s="665"/>
      <c r="V176" s="665"/>
      <c r="W176" s="665"/>
      <c r="X176" s="665"/>
      <c r="Y176" s="665"/>
      <c r="Z176" s="665"/>
      <c r="AA176" s="665"/>
      <c r="AB176" s="665"/>
      <c r="AC176" s="665"/>
      <c r="AD176" s="665"/>
      <c r="AE176" s="665">
        <v>4480</v>
      </c>
      <c r="AF176" s="665"/>
      <c r="AG176" s="665"/>
      <c r="AH176" s="665"/>
      <c r="AI176" s="665"/>
      <c r="AJ176" s="665"/>
      <c r="AK176" s="665"/>
      <c r="AL176" s="665"/>
      <c r="AM176" s="665"/>
      <c r="AN176" s="665"/>
      <c r="AO176" s="665"/>
      <c r="AP176" s="665"/>
      <c r="AQ176" s="665"/>
      <c r="AR176" s="665"/>
      <c r="AS176" s="665"/>
      <c r="AT176" s="665"/>
      <c r="AU176" s="665"/>
      <c r="AV176" s="665"/>
      <c r="AW176" s="665"/>
      <c r="AX176" s="665"/>
      <c r="AY176" s="665"/>
      <c r="AZ176" s="665"/>
      <c r="BA176" s="665"/>
      <c r="BB176" s="665"/>
      <c r="BC176" s="665"/>
      <c r="BD176" s="665"/>
      <c r="BE176" s="665"/>
      <c r="BF176" s="665">
        <v>-4780</v>
      </c>
      <c r="BG176" s="665"/>
      <c r="BH176" s="665"/>
      <c r="BI176" s="665"/>
      <c r="BJ176" s="665"/>
      <c r="BK176" s="665"/>
      <c r="BL176" s="665"/>
      <c r="BM176" s="665"/>
      <c r="BN176" s="665"/>
      <c r="BO176" s="665"/>
      <c r="BP176" s="665"/>
      <c r="BQ176" s="665"/>
      <c r="BR176" s="665"/>
      <c r="BS176" s="665"/>
      <c r="BT176" s="665"/>
      <c r="BU176" s="665"/>
      <c r="BV176" s="665"/>
      <c r="BW176" s="665"/>
      <c r="BX176" s="665"/>
      <c r="BY176" s="665"/>
      <c r="BZ176" s="665"/>
      <c r="CA176" s="665"/>
      <c r="CB176" s="665"/>
      <c r="CC176" s="665"/>
      <c r="CD176" s="665"/>
      <c r="CE176" s="665"/>
      <c r="CF176" s="665"/>
      <c r="CG176" s="665"/>
      <c r="CH176" s="665"/>
      <c r="CI176" s="665"/>
      <c r="CJ176" s="665"/>
      <c r="CK176" s="665"/>
      <c r="CL176" s="665"/>
      <c r="CM176" s="665"/>
      <c r="CN176" s="665"/>
      <c r="CO176" s="665"/>
      <c r="CP176" s="665"/>
      <c r="CQ176" s="665"/>
      <c r="CR176" s="673">
        <f>AE176+M176+BF176</f>
        <v>1700</v>
      </c>
      <c r="CS176" s="678"/>
      <c r="CT176" s="678"/>
      <c r="CU176" s="678"/>
      <c r="CV176" s="678"/>
      <c r="CW176" s="673">
        <f t="shared" si="59"/>
        <v>0</v>
      </c>
      <c r="CX176" s="678">
        <v>490</v>
      </c>
      <c r="CY176" s="678"/>
      <c r="CZ176" s="678">
        <v>1210</v>
      </c>
      <c r="DA176" s="678"/>
      <c r="DB176" s="673">
        <f t="shared" si="60"/>
        <v>1700</v>
      </c>
      <c r="DC176" s="678"/>
      <c r="DD176" s="678"/>
      <c r="DE176" s="678"/>
      <c r="DF176" s="678"/>
      <c r="DG176" s="673">
        <f t="shared" si="61"/>
        <v>0</v>
      </c>
      <c r="DH176" s="682">
        <f t="shared" si="62"/>
        <v>1700</v>
      </c>
      <c r="DI176" s="683" t="str">
        <f t="shared" si="63"/>
        <v>SI</v>
      </c>
      <c r="DJ176" s="682">
        <f t="shared" si="64"/>
        <v>0</v>
      </c>
    </row>
    <row r="177" s="633" customFormat="1" ht="51" spans="1:114">
      <c r="A177" s="646" t="s">
        <v>1706</v>
      </c>
      <c r="B177" s="646" t="s">
        <v>1707</v>
      </c>
      <c r="C177" s="646" t="s">
        <v>1707</v>
      </c>
      <c r="D177" s="647" t="s">
        <v>1728</v>
      </c>
      <c r="E177" s="646" t="s">
        <v>1890</v>
      </c>
      <c r="F177" s="646">
        <v>40</v>
      </c>
      <c r="G177" s="646" t="s">
        <v>1807</v>
      </c>
      <c r="H177" s="652">
        <v>292</v>
      </c>
      <c r="I177" s="654">
        <v>51341</v>
      </c>
      <c r="J177" s="652">
        <v>11</v>
      </c>
      <c r="K177" s="665">
        <f>CR177/F177</f>
        <v>15</v>
      </c>
      <c r="L177" s="666" t="s">
        <v>1730</v>
      </c>
      <c r="M177" s="667">
        <v>400</v>
      </c>
      <c r="N177" s="665"/>
      <c r="O177" s="665"/>
      <c r="P177" s="665"/>
      <c r="Q177" s="665"/>
      <c r="R177" s="665"/>
      <c r="S177" s="665"/>
      <c r="T177" s="665"/>
      <c r="U177" s="665"/>
      <c r="V177" s="665"/>
      <c r="W177" s="665"/>
      <c r="X177" s="665"/>
      <c r="Y177" s="665"/>
      <c r="Z177" s="665"/>
      <c r="AA177" s="665"/>
      <c r="AB177" s="665"/>
      <c r="AC177" s="665"/>
      <c r="AD177" s="665"/>
      <c r="AE177" s="665"/>
      <c r="AF177" s="665"/>
      <c r="AG177" s="665"/>
      <c r="AH177" s="665"/>
      <c r="AI177" s="665"/>
      <c r="AJ177" s="665"/>
      <c r="AK177" s="665"/>
      <c r="AL177" s="665"/>
      <c r="AM177" s="665"/>
      <c r="AN177" s="665"/>
      <c r="AO177" s="665"/>
      <c r="AP177" s="665"/>
      <c r="AQ177" s="665"/>
      <c r="AR177" s="665"/>
      <c r="AS177" s="665"/>
      <c r="AT177" s="665"/>
      <c r="AU177" s="665"/>
      <c r="AV177" s="665"/>
      <c r="AW177" s="665"/>
      <c r="AX177" s="665"/>
      <c r="AY177" s="665"/>
      <c r="AZ177" s="665"/>
      <c r="BA177" s="665"/>
      <c r="BB177" s="665"/>
      <c r="BC177" s="665"/>
      <c r="BD177" s="665"/>
      <c r="BE177" s="665"/>
      <c r="BF177" s="665"/>
      <c r="BG177" s="665">
        <v>200</v>
      </c>
      <c r="BH177" s="665"/>
      <c r="BI177" s="665"/>
      <c r="BJ177" s="665"/>
      <c r="BK177" s="665"/>
      <c r="BL177" s="665"/>
      <c r="BM177" s="665"/>
      <c r="BN177" s="665"/>
      <c r="BO177" s="665"/>
      <c r="BP177" s="665"/>
      <c r="BQ177" s="665"/>
      <c r="BR177" s="665"/>
      <c r="BS177" s="665"/>
      <c r="BT177" s="665"/>
      <c r="BU177" s="665"/>
      <c r="BV177" s="665"/>
      <c r="BW177" s="665"/>
      <c r="BX177" s="665"/>
      <c r="BY177" s="665"/>
      <c r="BZ177" s="665"/>
      <c r="CA177" s="665"/>
      <c r="CB177" s="665"/>
      <c r="CC177" s="665"/>
      <c r="CD177" s="665"/>
      <c r="CE177" s="665"/>
      <c r="CF177" s="665"/>
      <c r="CG177" s="665"/>
      <c r="CH177" s="665"/>
      <c r="CI177" s="665"/>
      <c r="CJ177" s="665"/>
      <c r="CK177" s="665"/>
      <c r="CL177" s="665"/>
      <c r="CM177" s="665"/>
      <c r="CN177" s="665"/>
      <c r="CO177" s="665"/>
      <c r="CP177" s="665"/>
      <c r="CQ177" s="665"/>
      <c r="CR177" s="673">
        <f>+M177+BG177</f>
        <v>600</v>
      </c>
      <c r="CS177" s="678"/>
      <c r="CT177" s="678"/>
      <c r="CU177" s="678"/>
      <c r="CV177" s="678"/>
      <c r="CW177" s="673">
        <f t="shared" si="59"/>
        <v>0</v>
      </c>
      <c r="CX177" s="678">
        <v>200</v>
      </c>
      <c r="CY177" s="678"/>
      <c r="CZ177" s="678">
        <v>200</v>
      </c>
      <c r="DA177" s="678"/>
      <c r="DB177" s="673">
        <f t="shared" si="60"/>
        <v>400</v>
      </c>
      <c r="DC177" s="678"/>
      <c r="DD177" s="678"/>
      <c r="DE177" s="678">
        <v>200</v>
      </c>
      <c r="DF177" s="678"/>
      <c r="DG177" s="673">
        <f t="shared" si="61"/>
        <v>200</v>
      </c>
      <c r="DH177" s="682">
        <f t="shared" si="62"/>
        <v>600</v>
      </c>
      <c r="DI177" s="683" t="str">
        <f t="shared" si="63"/>
        <v>SI</v>
      </c>
      <c r="DJ177" s="682">
        <f t="shared" si="64"/>
        <v>0</v>
      </c>
    </row>
    <row r="178" s="633" customFormat="1" ht="51" spans="1:114">
      <c r="A178" s="646" t="s">
        <v>1706</v>
      </c>
      <c r="B178" s="646" t="s">
        <v>1707</v>
      </c>
      <c r="C178" s="646" t="s">
        <v>1707</v>
      </c>
      <c r="D178" s="647" t="s">
        <v>1728</v>
      </c>
      <c r="E178" s="646" t="s">
        <v>1891</v>
      </c>
      <c r="F178" s="646">
        <v>100</v>
      </c>
      <c r="G178" s="646" t="s">
        <v>1892</v>
      </c>
      <c r="H178" s="652">
        <v>292</v>
      </c>
      <c r="I178" s="654">
        <v>34391</v>
      </c>
      <c r="J178" s="652">
        <v>11</v>
      </c>
      <c r="K178" s="665">
        <f>CR178/F178</f>
        <v>15</v>
      </c>
      <c r="L178" s="666" t="s">
        <v>1730</v>
      </c>
      <c r="M178" s="667">
        <v>1000</v>
      </c>
      <c r="N178" s="665"/>
      <c r="O178" s="665"/>
      <c r="P178" s="665"/>
      <c r="Q178" s="665"/>
      <c r="R178" s="665"/>
      <c r="S178" s="665"/>
      <c r="T178" s="665"/>
      <c r="U178" s="665"/>
      <c r="V178" s="665"/>
      <c r="W178" s="665"/>
      <c r="X178" s="665"/>
      <c r="Y178" s="665"/>
      <c r="Z178" s="665"/>
      <c r="AA178" s="665"/>
      <c r="AB178" s="665"/>
      <c r="AC178" s="665"/>
      <c r="AD178" s="665"/>
      <c r="AE178" s="665"/>
      <c r="AF178" s="665"/>
      <c r="AG178" s="665"/>
      <c r="AH178" s="665"/>
      <c r="AI178" s="665"/>
      <c r="AJ178" s="665"/>
      <c r="AK178" s="665"/>
      <c r="AL178" s="665"/>
      <c r="AM178" s="665"/>
      <c r="AN178" s="665"/>
      <c r="AO178" s="665"/>
      <c r="AP178" s="665"/>
      <c r="AQ178" s="665"/>
      <c r="AR178" s="665"/>
      <c r="AS178" s="665"/>
      <c r="AT178" s="665"/>
      <c r="AU178" s="665"/>
      <c r="AV178" s="665"/>
      <c r="AW178" s="665"/>
      <c r="AX178" s="665"/>
      <c r="AY178" s="665"/>
      <c r="AZ178" s="665"/>
      <c r="BA178" s="665"/>
      <c r="BB178" s="665"/>
      <c r="BC178" s="665"/>
      <c r="BD178" s="665"/>
      <c r="BE178" s="665"/>
      <c r="BF178" s="665"/>
      <c r="BG178" s="665">
        <v>500</v>
      </c>
      <c r="BH178" s="665"/>
      <c r="BI178" s="665"/>
      <c r="BJ178" s="665"/>
      <c r="BK178" s="665"/>
      <c r="BL178" s="665"/>
      <c r="BM178" s="665"/>
      <c r="BN178" s="665"/>
      <c r="BO178" s="665"/>
      <c r="BP178" s="665"/>
      <c r="BQ178" s="665"/>
      <c r="BR178" s="665"/>
      <c r="BS178" s="665"/>
      <c r="BT178" s="665"/>
      <c r="BU178" s="665"/>
      <c r="BV178" s="665"/>
      <c r="BW178" s="665"/>
      <c r="BX178" s="665"/>
      <c r="BY178" s="665"/>
      <c r="BZ178" s="665"/>
      <c r="CA178" s="665"/>
      <c r="CB178" s="665"/>
      <c r="CC178" s="665"/>
      <c r="CD178" s="665"/>
      <c r="CE178" s="665"/>
      <c r="CF178" s="665"/>
      <c r="CG178" s="665"/>
      <c r="CH178" s="665"/>
      <c r="CI178" s="665"/>
      <c r="CJ178" s="665"/>
      <c r="CK178" s="665"/>
      <c r="CL178" s="665"/>
      <c r="CM178" s="665"/>
      <c r="CN178" s="665"/>
      <c r="CO178" s="665"/>
      <c r="CP178" s="665"/>
      <c r="CQ178" s="665"/>
      <c r="CR178" s="673">
        <f>+M178+BG178</f>
        <v>1500</v>
      </c>
      <c r="CS178" s="678"/>
      <c r="CT178" s="678"/>
      <c r="CU178" s="678"/>
      <c r="CV178" s="678"/>
      <c r="CW178" s="673">
        <f t="shared" si="59"/>
        <v>0</v>
      </c>
      <c r="CX178" s="678">
        <v>500</v>
      </c>
      <c r="CY178" s="678"/>
      <c r="CZ178" s="678">
        <v>500</v>
      </c>
      <c r="DA178" s="678"/>
      <c r="DB178" s="673">
        <f t="shared" si="60"/>
        <v>1000</v>
      </c>
      <c r="DC178" s="678"/>
      <c r="DD178" s="678"/>
      <c r="DE178" s="678">
        <v>500</v>
      </c>
      <c r="DF178" s="678"/>
      <c r="DG178" s="673">
        <f t="shared" si="61"/>
        <v>500</v>
      </c>
      <c r="DH178" s="682">
        <f t="shared" si="62"/>
        <v>1500</v>
      </c>
      <c r="DI178" s="683" t="str">
        <f t="shared" si="63"/>
        <v>SI</v>
      </c>
      <c r="DJ178" s="682">
        <f t="shared" si="64"/>
        <v>0</v>
      </c>
    </row>
    <row r="179" s="633" customFormat="1" ht="51" spans="1:114">
      <c r="A179" s="646" t="s">
        <v>1706</v>
      </c>
      <c r="B179" s="646" t="s">
        <v>1707</v>
      </c>
      <c r="C179" s="646" t="s">
        <v>1707</v>
      </c>
      <c r="D179" s="647" t="s">
        <v>1728</v>
      </c>
      <c r="E179" s="646" t="s">
        <v>1893</v>
      </c>
      <c r="F179" s="646">
        <v>2</v>
      </c>
      <c r="G179" s="646" t="s">
        <v>1894</v>
      </c>
      <c r="H179" s="652">
        <v>292</v>
      </c>
      <c r="I179" s="654">
        <v>42282</v>
      </c>
      <c r="J179" s="652">
        <v>11</v>
      </c>
      <c r="K179" s="665">
        <v>85</v>
      </c>
      <c r="L179" s="666" t="s">
        <v>1730</v>
      </c>
      <c r="M179" s="667">
        <v>0</v>
      </c>
      <c r="N179" s="665"/>
      <c r="O179" s="665"/>
      <c r="P179" s="665"/>
      <c r="Q179" s="665"/>
      <c r="R179" s="665"/>
      <c r="S179" s="665"/>
      <c r="T179" s="665"/>
      <c r="U179" s="665"/>
      <c r="V179" s="665"/>
      <c r="W179" s="665"/>
      <c r="X179" s="665"/>
      <c r="Y179" s="665"/>
      <c r="Z179" s="665"/>
      <c r="AA179" s="665"/>
      <c r="AB179" s="665"/>
      <c r="AC179" s="665"/>
      <c r="AD179" s="665"/>
      <c r="AE179" s="665"/>
      <c r="AF179" s="665"/>
      <c r="AG179" s="665"/>
      <c r="AH179" s="665"/>
      <c r="AI179" s="665"/>
      <c r="AJ179" s="665"/>
      <c r="AK179" s="665"/>
      <c r="AL179" s="665"/>
      <c r="AM179" s="665"/>
      <c r="AN179" s="665"/>
      <c r="AO179" s="665"/>
      <c r="AP179" s="665"/>
      <c r="AQ179" s="665"/>
      <c r="AR179" s="665"/>
      <c r="AS179" s="665"/>
      <c r="AT179" s="665"/>
      <c r="AU179" s="665"/>
      <c r="AV179" s="665"/>
      <c r="AW179" s="665"/>
      <c r="AX179" s="665"/>
      <c r="AY179" s="665"/>
      <c r="AZ179" s="665"/>
      <c r="BA179" s="665"/>
      <c r="BB179" s="665"/>
      <c r="BC179" s="665"/>
      <c r="BD179" s="665"/>
      <c r="BE179" s="665"/>
      <c r="BF179" s="665"/>
      <c r="BG179" s="665">
        <v>170</v>
      </c>
      <c r="BH179" s="665"/>
      <c r="BI179" s="665"/>
      <c r="BJ179" s="665"/>
      <c r="BK179" s="665"/>
      <c r="BL179" s="665"/>
      <c r="BM179" s="665"/>
      <c r="BN179" s="665"/>
      <c r="BO179" s="665"/>
      <c r="BP179" s="665"/>
      <c r="BQ179" s="665"/>
      <c r="BR179" s="665"/>
      <c r="BS179" s="665"/>
      <c r="BT179" s="665"/>
      <c r="BU179" s="665"/>
      <c r="BV179" s="665"/>
      <c r="BW179" s="665"/>
      <c r="BX179" s="665"/>
      <c r="BY179" s="665"/>
      <c r="BZ179" s="665"/>
      <c r="CA179" s="665"/>
      <c r="CB179" s="665"/>
      <c r="CC179" s="665"/>
      <c r="CD179" s="665"/>
      <c r="CE179" s="665"/>
      <c r="CF179" s="665"/>
      <c r="CG179" s="665"/>
      <c r="CH179" s="665"/>
      <c r="CI179" s="665"/>
      <c r="CJ179" s="665"/>
      <c r="CK179" s="665"/>
      <c r="CL179" s="665"/>
      <c r="CM179" s="665"/>
      <c r="CN179" s="665"/>
      <c r="CO179" s="665"/>
      <c r="CP179" s="665"/>
      <c r="CQ179" s="665"/>
      <c r="CR179" s="673">
        <f>+M179+BG179</f>
        <v>170</v>
      </c>
      <c r="CS179" s="678"/>
      <c r="CT179" s="678"/>
      <c r="CU179" s="678"/>
      <c r="CV179" s="678"/>
      <c r="CW179" s="673">
        <f t="shared" si="59"/>
        <v>0</v>
      </c>
      <c r="CX179" s="678">
        <v>170</v>
      </c>
      <c r="CY179" s="678"/>
      <c r="CZ179" s="678"/>
      <c r="DA179" s="678"/>
      <c r="DB179" s="673">
        <f t="shared" si="60"/>
        <v>170</v>
      </c>
      <c r="DC179" s="678"/>
      <c r="DD179" s="678"/>
      <c r="DE179" s="678"/>
      <c r="DF179" s="678"/>
      <c r="DG179" s="673">
        <f t="shared" si="61"/>
        <v>0</v>
      </c>
      <c r="DH179" s="682">
        <f t="shared" ref="DH179" si="65">+CW179+DB179+DG179</f>
        <v>170</v>
      </c>
      <c r="DI179" s="683" t="str">
        <f t="shared" ref="DI179" si="66">IF(CR179=DH179,"SI","NO")</f>
        <v>SI</v>
      </c>
      <c r="DJ179" s="682">
        <f t="shared" ref="DJ179" si="67">CR179-DH179</f>
        <v>0</v>
      </c>
    </row>
    <row r="180" s="633" customFormat="1" ht="51" spans="1:114">
      <c r="A180" s="646" t="s">
        <v>1706</v>
      </c>
      <c r="B180" s="646" t="s">
        <v>1707</v>
      </c>
      <c r="C180" s="646" t="s">
        <v>1707</v>
      </c>
      <c r="D180" s="647" t="s">
        <v>1728</v>
      </c>
      <c r="E180" s="646" t="s">
        <v>1895</v>
      </c>
      <c r="F180" s="646">
        <v>50</v>
      </c>
      <c r="G180" s="646" t="s">
        <v>1745</v>
      </c>
      <c r="H180" s="652">
        <v>296</v>
      </c>
      <c r="I180" s="654">
        <v>137583</v>
      </c>
      <c r="J180" s="652">
        <v>11</v>
      </c>
      <c r="K180" s="665">
        <f>CR180/F180</f>
        <v>8.98</v>
      </c>
      <c r="L180" s="666" t="s">
        <v>1730</v>
      </c>
      <c r="M180" s="667">
        <v>500</v>
      </c>
      <c r="N180" s="665"/>
      <c r="O180" s="665"/>
      <c r="P180" s="665"/>
      <c r="Q180" s="665"/>
      <c r="R180" s="665"/>
      <c r="S180" s="665"/>
      <c r="T180" s="665"/>
      <c r="U180" s="665"/>
      <c r="V180" s="665"/>
      <c r="W180" s="665"/>
      <c r="X180" s="665"/>
      <c r="Y180" s="665"/>
      <c r="Z180" s="665"/>
      <c r="AA180" s="665"/>
      <c r="AB180" s="665"/>
      <c r="AC180" s="665"/>
      <c r="AD180" s="665"/>
      <c r="AE180" s="665"/>
      <c r="AF180" s="665"/>
      <c r="AG180" s="665"/>
      <c r="AH180" s="665"/>
      <c r="AI180" s="665"/>
      <c r="AJ180" s="665"/>
      <c r="AK180" s="665"/>
      <c r="AL180" s="665"/>
      <c r="AM180" s="665"/>
      <c r="AN180" s="665"/>
      <c r="AO180" s="665"/>
      <c r="AP180" s="665"/>
      <c r="AQ180" s="665"/>
      <c r="AR180" s="665"/>
      <c r="AS180" s="665"/>
      <c r="AT180" s="665"/>
      <c r="AU180" s="665"/>
      <c r="AV180" s="665"/>
      <c r="AW180" s="665"/>
      <c r="AX180" s="665"/>
      <c r="AY180" s="665"/>
      <c r="AZ180" s="665"/>
      <c r="BA180" s="665"/>
      <c r="BB180" s="665"/>
      <c r="BC180" s="665"/>
      <c r="BD180" s="665"/>
      <c r="BE180" s="665"/>
      <c r="BF180" s="665">
        <v>-500</v>
      </c>
      <c r="BG180" s="665"/>
      <c r="BH180" s="665"/>
      <c r="BI180" s="665"/>
      <c r="BJ180" s="665"/>
      <c r="BK180" s="665"/>
      <c r="BL180" s="665"/>
      <c r="BM180" s="665"/>
      <c r="BN180" s="665"/>
      <c r="BO180" s="665"/>
      <c r="BP180" s="665"/>
      <c r="BQ180" s="665"/>
      <c r="BR180" s="665"/>
      <c r="BS180" s="665"/>
      <c r="BT180" s="665"/>
      <c r="BU180" s="665"/>
      <c r="BV180" s="665"/>
      <c r="BW180" s="665"/>
      <c r="BX180" s="665"/>
      <c r="BY180" s="665"/>
      <c r="BZ180" s="665"/>
      <c r="CA180" s="665"/>
      <c r="CB180" s="665"/>
      <c r="CC180" s="665"/>
      <c r="CD180" s="665">
        <v>0</v>
      </c>
      <c r="CE180" s="665">
        <v>449</v>
      </c>
      <c r="CF180" s="665"/>
      <c r="CG180" s="665"/>
      <c r="CH180" s="665"/>
      <c r="CI180" s="665"/>
      <c r="CJ180" s="665"/>
      <c r="CK180" s="665"/>
      <c r="CL180" s="665"/>
      <c r="CM180" s="665"/>
      <c r="CN180" s="665"/>
      <c r="CO180" s="665"/>
      <c r="CP180" s="665"/>
      <c r="CQ180" s="665"/>
      <c r="CR180" s="673">
        <f>+CE180</f>
        <v>449</v>
      </c>
      <c r="CS180" s="678"/>
      <c r="CT180" s="678"/>
      <c r="CU180" s="678">
        <v>449</v>
      </c>
      <c r="CV180" s="678">
        <v>0</v>
      </c>
      <c r="CW180" s="673">
        <f t="shared" si="59"/>
        <v>449</v>
      </c>
      <c r="CX180" s="678"/>
      <c r="CY180" s="678"/>
      <c r="CZ180" s="678"/>
      <c r="DA180" s="678"/>
      <c r="DB180" s="673">
        <f t="shared" si="60"/>
        <v>0</v>
      </c>
      <c r="DC180" s="678"/>
      <c r="DD180" s="678"/>
      <c r="DE180" s="678"/>
      <c r="DF180" s="678"/>
      <c r="DG180" s="673">
        <f t="shared" si="61"/>
        <v>0</v>
      </c>
      <c r="DH180" s="682">
        <f t="shared" si="62"/>
        <v>449</v>
      </c>
      <c r="DI180" s="683" t="str">
        <f t="shared" si="63"/>
        <v>SI</v>
      </c>
      <c r="DJ180" s="682">
        <f t="shared" si="64"/>
        <v>0</v>
      </c>
    </row>
    <row r="181" s="633" customFormat="1" ht="51" spans="1:114">
      <c r="A181" s="646" t="s">
        <v>1706</v>
      </c>
      <c r="B181" s="646" t="s">
        <v>1707</v>
      </c>
      <c r="C181" s="646" t="s">
        <v>1707</v>
      </c>
      <c r="D181" s="647" t="s">
        <v>1728</v>
      </c>
      <c r="E181" s="654" t="s">
        <v>1896</v>
      </c>
      <c r="F181" s="646">
        <v>50</v>
      </c>
      <c r="G181" s="646" t="s">
        <v>1745</v>
      </c>
      <c r="H181" s="652">
        <v>296</v>
      </c>
      <c r="I181" s="654">
        <v>58767</v>
      </c>
      <c r="J181" s="652">
        <v>11</v>
      </c>
      <c r="K181" s="665">
        <f>CR181/F181</f>
        <v>0</v>
      </c>
      <c r="L181" s="666" t="s">
        <v>1730</v>
      </c>
      <c r="M181" s="667">
        <v>500</v>
      </c>
      <c r="N181" s="665"/>
      <c r="O181" s="665"/>
      <c r="P181" s="665"/>
      <c r="Q181" s="665"/>
      <c r="R181" s="665"/>
      <c r="S181" s="665"/>
      <c r="T181" s="665"/>
      <c r="U181" s="665"/>
      <c r="V181" s="665"/>
      <c r="W181" s="665"/>
      <c r="X181" s="665"/>
      <c r="Y181" s="665"/>
      <c r="Z181" s="665"/>
      <c r="AA181" s="665"/>
      <c r="AB181" s="665"/>
      <c r="AC181" s="665"/>
      <c r="AD181" s="665"/>
      <c r="AE181" s="665"/>
      <c r="AF181" s="665"/>
      <c r="AG181" s="665"/>
      <c r="AH181" s="665"/>
      <c r="AI181" s="665"/>
      <c r="AJ181" s="665"/>
      <c r="AK181" s="665"/>
      <c r="AL181" s="665"/>
      <c r="AM181" s="665"/>
      <c r="AN181" s="665"/>
      <c r="AO181" s="665"/>
      <c r="AP181" s="665"/>
      <c r="AQ181" s="665"/>
      <c r="AR181" s="665"/>
      <c r="AS181" s="665"/>
      <c r="AT181" s="665"/>
      <c r="AU181" s="665"/>
      <c r="AV181" s="665"/>
      <c r="AW181" s="665"/>
      <c r="AX181" s="665"/>
      <c r="AY181" s="665"/>
      <c r="AZ181" s="665"/>
      <c r="BA181" s="665"/>
      <c r="BB181" s="665"/>
      <c r="BC181" s="665"/>
      <c r="BD181" s="665"/>
      <c r="BE181" s="665"/>
      <c r="BF181" s="665">
        <v>-500</v>
      </c>
      <c r="BG181" s="665"/>
      <c r="BH181" s="665"/>
      <c r="BI181" s="665"/>
      <c r="BJ181" s="665"/>
      <c r="BK181" s="665"/>
      <c r="BL181" s="665"/>
      <c r="BM181" s="665"/>
      <c r="BN181" s="665"/>
      <c r="BO181" s="665"/>
      <c r="BP181" s="665"/>
      <c r="BQ181" s="665"/>
      <c r="BR181" s="665"/>
      <c r="BS181" s="665"/>
      <c r="BT181" s="665"/>
      <c r="BU181" s="665"/>
      <c r="BV181" s="665"/>
      <c r="BW181" s="665"/>
      <c r="BX181" s="665"/>
      <c r="BY181" s="665"/>
      <c r="BZ181" s="665"/>
      <c r="CA181" s="665"/>
      <c r="CB181" s="665"/>
      <c r="CC181" s="665"/>
      <c r="CD181" s="665"/>
      <c r="CE181" s="665"/>
      <c r="CF181" s="665"/>
      <c r="CG181" s="665"/>
      <c r="CH181" s="665"/>
      <c r="CI181" s="665"/>
      <c r="CJ181" s="665"/>
      <c r="CK181" s="665"/>
      <c r="CL181" s="665"/>
      <c r="CM181" s="665"/>
      <c r="CN181" s="665"/>
      <c r="CO181" s="665"/>
      <c r="CP181" s="665"/>
      <c r="CQ181" s="665"/>
      <c r="CR181" s="673">
        <f>+M181+BF181</f>
        <v>0</v>
      </c>
      <c r="CS181" s="678"/>
      <c r="CT181" s="678"/>
      <c r="CU181" s="678"/>
      <c r="CV181" s="678">
        <v>0</v>
      </c>
      <c r="CW181" s="673">
        <f t="shared" si="59"/>
        <v>0</v>
      </c>
      <c r="CX181" s="678"/>
      <c r="CY181" s="678"/>
      <c r="CZ181" s="678"/>
      <c r="DA181" s="678"/>
      <c r="DB181" s="673">
        <f t="shared" si="60"/>
        <v>0</v>
      </c>
      <c r="DC181" s="678"/>
      <c r="DD181" s="678"/>
      <c r="DE181" s="678"/>
      <c r="DF181" s="678"/>
      <c r="DG181" s="673">
        <f t="shared" si="61"/>
        <v>0</v>
      </c>
      <c r="DH181" s="682">
        <f t="shared" si="62"/>
        <v>0</v>
      </c>
      <c r="DI181" s="683" t="str">
        <f t="shared" si="63"/>
        <v>SI</v>
      </c>
      <c r="DJ181" s="682">
        <f t="shared" si="64"/>
        <v>0</v>
      </c>
    </row>
    <row r="182" s="633" customFormat="1" ht="51" spans="1:114">
      <c r="A182" s="646" t="s">
        <v>1706</v>
      </c>
      <c r="B182" s="646" t="s">
        <v>1707</v>
      </c>
      <c r="C182" s="646" t="s">
        <v>1707</v>
      </c>
      <c r="D182" s="647" t="s">
        <v>1728</v>
      </c>
      <c r="E182" s="646" t="s">
        <v>1897</v>
      </c>
      <c r="F182" s="646">
        <v>3</v>
      </c>
      <c r="G182" s="646" t="s">
        <v>1745</v>
      </c>
      <c r="H182" s="652">
        <v>296</v>
      </c>
      <c r="I182" s="654">
        <v>61280</v>
      </c>
      <c r="J182" s="652">
        <v>11</v>
      </c>
      <c r="K182" s="665">
        <f>CR182/F182</f>
        <v>1200</v>
      </c>
      <c r="L182" s="666" t="s">
        <v>1730</v>
      </c>
      <c r="M182" s="667">
        <v>1800</v>
      </c>
      <c r="N182" s="665"/>
      <c r="O182" s="665"/>
      <c r="P182" s="665"/>
      <c r="Q182" s="665"/>
      <c r="R182" s="665"/>
      <c r="S182" s="665"/>
      <c r="T182" s="665"/>
      <c r="U182" s="665"/>
      <c r="V182" s="665"/>
      <c r="W182" s="665"/>
      <c r="X182" s="665"/>
      <c r="Y182" s="665"/>
      <c r="Z182" s="665"/>
      <c r="AA182" s="665"/>
      <c r="AB182" s="665"/>
      <c r="AC182" s="665"/>
      <c r="AD182" s="665"/>
      <c r="AE182" s="665">
        <v>1200</v>
      </c>
      <c r="AF182" s="665"/>
      <c r="AG182" s="665"/>
      <c r="AH182" s="665"/>
      <c r="AI182" s="665"/>
      <c r="AJ182" s="665"/>
      <c r="AK182" s="665"/>
      <c r="AL182" s="665"/>
      <c r="AM182" s="665"/>
      <c r="AN182" s="665"/>
      <c r="AO182" s="665"/>
      <c r="AP182" s="665"/>
      <c r="AQ182" s="665"/>
      <c r="AR182" s="665"/>
      <c r="AS182" s="665"/>
      <c r="AT182" s="665"/>
      <c r="AU182" s="665"/>
      <c r="AV182" s="665"/>
      <c r="AW182" s="665"/>
      <c r="AX182" s="665"/>
      <c r="AY182" s="665"/>
      <c r="AZ182" s="665"/>
      <c r="BA182" s="665"/>
      <c r="BB182" s="665"/>
      <c r="BC182" s="665"/>
      <c r="BD182" s="665"/>
      <c r="BE182" s="665"/>
      <c r="BF182" s="665"/>
      <c r="BG182" s="665">
        <v>2000</v>
      </c>
      <c r="BH182" s="665"/>
      <c r="BI182" s="665"/>
      <c r="BJ182" s="665"/>
      <c r="BK182" s="665"/>
      <c r="BL182" s="665"/>
      <c r="BM182" s="665"/>
      <c r="BN182" s="665"/>
      <c r="BO182" s="665"/>
      <c r="BP182" s="665"/>
      <c r="BQ182" s="665"/>
      <c r="BR182" s="665"/>
      <c r="BS182" s="665"/>
      <c r="BT182" s="665"/>
      <c r="BU182" s="665"/>
      <c r="BV182" s="665"/>
      <c r="BW182" s="665"/>
      <c r="BX182" s="665"/>
      <c r="BY182" s="665"/>
      <c r="BZ182" s="665"/>
      <c r="CA182" s="665"/>
      <c r="CB182" s="665"/>
      <c r="CC182" s="665"/>
      <c r="CD182" s="665">
        <v>-1400</v>
      </c>
      <c r="CE182" s="665"/>
      <c r="CF182" s="665"/>
      <c r="CG182" s="665"/>
      <c r="CH182" s="665"/>
      <c r="CI182" s="665"/>
      <c r="CJ182" s="665"/>
      <c r="CK182" s="665"/>
      <c r="CL182" s="665"/>
      <c r="CM182" s="665"/>
      <c r="CN182" s="665"/>
      <c r="CO182" s="665"/>
      <c r="CP182" s="665"/>
      <c r="CQ182" s="665"/>
      <c r="CR182" s="673">
        <f>+M182+AE182+BG182+CD182</f>
        <v>3600</v>
      </c>
      <c r="CS182" s="681"/>
      <c r="CT182" s="681"/>
      <c r="CU182" s="681">
        <v>0</v>
      </c>
      <c r="CV182" s="681">
        <v>0</v>
      </c>
      <c r="CW182" s="673">
        <f>+CV182+CU182+CT182+CS182</f>
        <v>0</v>
      </c>
      <c r="CX182" s="678"/>
      <c r="CY182" s="678">
        <v>0</v>
      </c>
      <c r="CZ182" s="678"/>
      <c r="DA182" s="678">
        <v>3600</v>
      </c>
      <c r="DB182" s="673">
        <f>+DA182+CZ182+CY182+CX182</f>
        <v>3600</v>
      </c>
      <c r="DC182" s="678"/>
      <c r="DD182" s="678"/>
      <c r="DE182" s="678"/>
      <c r="DF182" s="678">
        <v>0</v>
      </c>
      <c r="DG182" s="673">
        <f>+DF182+DE182+DD182+DC182</f>
        <v>0</v>
      </c>
      <c r="DH182" s="682">
        <f>+CW182+DB182+DG182</f>
        <v>3600</v>
      </c>
      <c r="DI182" s="683" t="str">
        <f>IF(CR182=DH182,"SI","NO")</f>
        <v>SI</v>
      </c>
      <c r="DJ182" s="682">
        <f>CR182-DH182</f>
        <v>0</v>
      </c>
    </row>
    <row r="183" s="633" customFormat="1" ht="51" spans="1:114">
      <c r="A183" s="646" t="s">
        <v>1706</v>
      </c>
      <c r="B183" s="646" t="s">
        <v>1707</v>
      </c>
      <c r="C183" s="646" t="s">
        <v>1707</v>
      </c>
      <c r="D183" s="647" t="s">
        <v>1728</v>
      </c>
      <c r="E183" s="646" t="s">
        <v>1897</v>
      </c>
      <c r="F183" s="646">
        <v>2</v>
      </c>
      <c r="G183" s="646" t="s">
        <v>1745</v>
      </c>
      <c r="H183" s="652">
        <v>296</v>
      </c>
      <c r="I183" s="654">
        <v>124927</v>
      </c>
      <c r="J183" s="652">
        <v>11</v>
      </c>
      <c r="K183" s="665">
        <v>600</v>
      </c>
      <c r="L183" s="666" t="s">
        <v>1730</v>
      </c>
      <c r="M183" s="667">
        <v>0</v>
      </c>
      <c r="N183" s="665"/>
      <c r="O183" s="665"/>
      <c r="P183" s="665"/>
      <c r="Q183" s="665"/>
      <c r="R183" s="665"/>
      <c r="S183" s="665"/>
      <c r="T183" s="665"/>
      <c r="U183" s="665"/>
      <c r="V183" s="665"/>
      <c r="W183" s="665"/>
      <c r="X183" s="665"/>
      <c r="Y183" s="665"/>
      <c r="Z183" s="665"/>
      <c r="AA183" s="665"/>
      <c r="AB183" s="665"/>
      <c r="AC183" s="665"/>
      <c r="AD183" s="665"/>
      <c r="AE183" s="665">
        <v>1200</v>
      </c>
      <c r="AF183" s="665"/>
      <c r="AG183" s="665"/>
      <c r="AH183" s="665"/>
      <c r="AI183" s="665"/>
      <c r="AJ183" s="665"/>
      <c r="AK183" s="665"/>
      <c r="AL183" s="665"/>
      <c r="AM183" s="665"/>
      <c r="AN183" s="665"/>
      <c r="AO183" s="665"/>
      <c r="AP183" s="665"/>
      <c r="AQ183" s="665"/>
      <c r="AR183" s="665"/>
      <c r="AS183" s="665"/>
      <c r="AT183" s="665"/>
      <c r="AU183" s="665"/>
      <c r="AV183" s="665"/>
      <c r="AW183" s="665"/>
      <c r="AX183" s="665"/>
      <c r="AY183" s="665"/>
      <c r="AZ183" s="665"/>
      <c r="BA183" s="665"/>
      <c r="BB183" s="665"/>
      <c r="BC183" s="665"/>
      <c r="BD183" s="665"/>
      <c r="BE183" s="665"/>
      <c r="BF183" s="665"/>
      <c r="BG183" s="665">
        <v>1000</v>
      </c>
      <c r="BH183" s="665"/>
      <c r="BI183" s="665"/>
      <c r="BJ183" s="665"/>
      <c r="BK183" s="665"/>
      <c r="BL183" s="665"/>
      <c r="BM183" s="665"/>
      <c r="BN183" s="665"/>
      <c r="BO183" s="665"/>
      <c r="BP183" s="665"/>
      <c r="BQ183" s="665"/>
      <c r="BR183" s="665"/>
      <c r="BS183" s="665"/>
      <c r="BT183" s="665"/>
      <c r="BU183" s="665"/>
      <c r="BV183" s="665"/>
      <c r="BW183" s="665"/>
      <c r="BX183" s="665"/>
      <c r="BY183" s="665"/>
      <c r="BZ183" s="665"/>
      <c r="CA183" s="665"/>
      <c r="CB183" s="665"/>
      <c r="CC183" s="665"/>
      <c r="CD183" s="665">
        <v>-1049</v>
      </c>
      <c r="CE183" s="665"/>
      <c r="CF183" s="665"/>
      <c r="CG183" s="665"/>
      <c r="CH183" s="665"/>
      <c r="CI183" s="665"/>
      <c r="CJ183" s="665"/>
      <c r="CK183" s="665"/>
      <c r="CL183" s="665"/>
      <c r="CM183" s="665"/>
      <c r="CN183" s="665"/>
      <c r="CO183" s="665"/>
      <c r="CP183" s="665"/>
      <c r="CQ183" s="665"/>
      <c r="CR183" s="673">
        <f>+M183+AE183+BG183+CD183</f>
        <v>1151</v>
      </c>
      <c r="CS183" s="681"/>
      <c r="CT183" s="681"/>
      <c r="CU183" s="681">
        <v>0</v>
      </c>
      <c r="CV183" s="681"/>
      <c r="CW183" s="673">
        <f t="shared" si="59"/>
        <v>0</v>
      </c>
      <c r="CX183" s="678"/>
      <c r="CY183" s="678">
        <v>0</v>
      </c>
      <c r="CZ183" s="678"/>
      <c r="DA183" s="678"/>
      <c r="DB183" s="673">
        <f t="shared" si="60"/>
        <v>0</v>
      </c>
      <c r="DC183" s="678"/>
      <c r="DD183" s="678">
        <v>0</v>
      </c>
      <c r="DE183" s="678"/>
      <c r="DF183" s="678">
        <v>1151</v>
      </c>
      <c r="DG183" s="673">
        <f t="shared" si="61"/>
        <v>1151</v>
      </c>
      <c r="DH183" s="682">
        <f t="shared" si="62"/>
        <v>1151</v>
      </c>
      <c r="DI183" s="683" t="str">
        <f t="shared" si="63"/>
        <v>SI</v>
      </c>
      <c r="DJ183" s="682">
        <f t="shared" si="64"/>
        <v>0</v>
      </c>
    </row>
    <row r="184" s="633" customFormat="1" ht="51" spans="1:114">
      <c r="A184" s="646" t="s">
        <v>1706</v>
      </c>
      <c r="B184" s="646" t="s">
        <v>1707</v>
      </c>
      <c r="C184" s="646" t="s">
        <v>1707</v>
      </c>
      <c r="D184" s="647" t="s">
        <v>1728</v>
      </c>
      <c r="E184" s="646" t="s">
        <v>1898</v>
      </c>
      <c r="F184" s="646">
        <v>40</v>
      </c>
      <c r="G184" s="646" t="s">
        <v>1745</v>
      </c>
      <c r="H184" s="652">
        <v>297</v>
      </c>
      <c r="I184" s="654">
        <v>2792</v>
      </c>
      <c r="J184" s="652">
        <v>11</v>
      </c>
      <c r="K184" s="665">
        <f>CR184/F184</f>
        <v>40</v>
      </c>
      <c r="L184" s="666" t="s">
        <v>1730</v>
      </c>
      <c r="M184" s="667">
        <v>1600</v>
      </c>
      <c r="N184" s="665"/>
      <c r="O184" s="665"/>
      <c r="P184" s="665"/>
      <c r="Q184" s="665"/>
      <c r="R184" s="665"/>
      <c r="S184" s="665"/>
      <c r="T184" s="665"/>
      <c r="U184" s="665"/>
      <c r="V184" s="665"/>
      <c r="W184" s="665"/>
      <c r="X184" s="665"/>
      <c r="Y184" s="665"/>
      <c r="Z184" s="665"/>
      <c r="AA184" s="665"/>
      <c r="AB184" s="665"/>
      <c r="AC184" s="665"/>
      <c r="AD184" s="665"/>
      <c r="AE184" s="665"/>
      <c r="AF184" s="665"/>
      <c r="AG184" s="665"/>
      <c r="AH184" s="665"/>
      <c r="AI184" s="665"/>
      <c r="AJ184" s="665"/>
      <c r="AK184" s="665"/>
      <c r="AL184" s="665"/>
      <c r="AM184" s="665"/>
      <c r="AN184" s="665"/>
      <c r="AO184" s="665"/>
      <c r="AP184" s="665"/>
      <c r="AQ184" s="665"/>
      <c r="AR184" s="665"/>
      <c r="AS184" s="665"/>
      <c r="AT184" s="665"/>
      <c r="AU184" s="665"/>
      <c r="AV184" s="665"/>
      <c r="AW184" s="665"/>
      <c r="AX184" s="665"/>
      <c r="AY184" s="665"/>
      <c r="AZ184" s="665"/>
      <c r="BA184" s="665"/>
      <c r="BB184" s="665"/>
      <c r="BC184" s="665"/>
      <c r="BD184" s="665"/>
      <c r="BE184" s="665"/>
      <c r="BF184" s="665"/>
      <c r="BG184" s="665"/>
      <c r="BH184" s="665"/>
      <c r="BI184" s="665"/>
      <c r="BJ184" s="665"/>
      <c r="BK184" s="665"/>
      <c r="BL184" s="665"/>
      <c r="BM184" s="665"/>
      <c r="BN184" s="665"/>
      <c r="BO184" s="665"/>
      <c r="BP184" s="665"/>
      <c r="BQ184" s="665"/>
      <c r="BR184" s="665"/>
      <c r="BS184" s="665"/>
      <c r="BT184" s="665"/>
      <c r="BU184" s="665"/>
      <c r="BV184" s="665"/>
      <c r="BW184" s="665"/>
      <c r="BX184" s="665"/>
      <c r="BY184" s="665"/>
      <c r="BZ184" s="665"/>
      <c r="CA184" s="665"/>
      <c r="CB184" s="665"/>
      <c r="CC184" s="665"/>
      <c r="CD184" s="665"/>
      <c r="CE184" s="665"/>
      <c r="CF184" s="665"/>
      <c r="CG184" s="665"/>
      <c r="CH184" s="665"/>
      <c r="CI184" s="665"/>
      <c r="CJ184" s="665"/>
      <c r="CK184" s="665"/>
      <c r="CL184" s="665"/>
      <c r="CM184" s="665"/>
      <c r="CN184" s="665"/>
      <c r="CO184" s="665"/>
      <c r="CP184" s="665"/>
      <c r="CQ184" s="665"/>
      <c r="CR184" s="673">
        <f>+M184</f>
        <v>1600</v>
      </c>
      <c r="CS184" s="678"/>
      <c r="CT184" s="678"/>
      <c r="CU184" s="678"/>
      <c r="CV184" s="678">
        <v>800</v>
      </c>
      <c r="CW184" s="673">
        <f t="shared" si="59"/>
        <v>800</v>
      </c>
      <c r="CX184" s="678"/>
      <c r="CY184" s="678"/>
      <c r="CZ184" s="678"/>
      <c r="DA184" s="678"/>
      <c r="DB184" s="673">
        <f t="shared" si="60"/>
        <v>0</v>
      </c>
      <c r="DC184" s="678">
        <v>800</v>
      </c>
      <c r="DD184" s="678"/>
      <c r="DE184" s="678"/>
      <c r="DF184" s="678"/>
      <c r="DG184" s="673">
        <f t="shared" si="61"/>
        <v>800</v>
      </c>
      <c r="DH184" s="682">
        <f t="shared" si="62"/>
        <v>1600</v>
      </c>
      <c r="DI184" s="683" t="str">
        <f t="shared" si="63"/>
        <v>SI</v>
      </c>
      <c r="DJ184" s="682">
        <f t="shared" si="64"/>
        <v>0</v>
      </c>
    </row>
    <row r="185" s="633" customFormat="1" ht="51" spans="1:114">
      <c r="A185" s="646" t="s">
        <v>1706</v>
      </c>
      <c r="B185" s="646" t="s">
        <v>1707</v>
      </c>
      <c r="C185" s="646" t="s">
        <v>1707</v>
      </c>
      <c r="D185" s="647" t="s">
        <v>1728</v>
      </c>
      <c r="E185" s="646" t="s">
        <v>1899</v>
      </c>
      <c r="F185" s="646">
        <v>10</v>
      </c>
      <c r="G185" s="646" t="s">
        <v>1745</v>
      </c>
      <c r="H185" s="652">
        <v>297</v>
      </c>
      <c r="I185" s="654">
        <v>101651</v>
      </c>
      <c r="J185" s="652">
        <v>11</v>
      </c>
      <c r="K185" s="665">
        <f>CR185/F185</f>
        <v>90</v>
      </c>
      <c r="L185" s="666" t="s">
        <v>1730</v>
      </c>
      <c r="M185" s="667">
        <v>900</v>
      </c>
      <c r="N185" s="665"/>
      <c r="O185" s="665"/>
      <c r="P185" s="665"/>
      <c r="Q185" s="665"/>
      <c r="R185" s="665"/>
      <c r="S185" s="665"/>
      <c r="T185" s="665"/>
      <c r="U185" s="665"/>
      <c r="V185" s="665"/>
      <c r="W185" s="665"/>
      <c r="X185" s="665"/>
      <c r="Y185" s="665"/>
      <c r="Z185" s="665"/>
      <c r="AA185" s="665"/>
      <c r="AB185" s="665"/>
      <c r="AC185" s="665"/>
      <c r="AD185" s="665"/>
      <c r="AE185" s="665"/>
      <c r="AF185" s="665"/>
      <c r="AG185" s="665"/>
      <c r="AH185" s="665"/>
      <c r="AI185" s="665"/>
      <c r="AJ185" s="665"/>
      <c r="AK185" s="665"/>
      <c r="AL185" s="665"/>
      <c r="AM185" s="665"/>
      <c r="AN185" s="665"/>
      <c r="AO185" s="665"/>
      <c r="AP185" s="665"/>
      <c r="AQ185" s="665"/>
      <c r="AR185" s="665"/>
      <c r="AS185" s="665"/>
      <c r="AT185" s="665"/>
      <c r="AU185" s="665"/>
      <c r="AV185" s="665"/>
      <c r="AW185" s="665"/>
      <c r="AX185" s="665"/>
      <c r="AY185" s="665"/>
      <c r="AZ185" s="665"/>
      <c r="BA185" s="665"/>
      <c r="BB185" s="665"/>
      <c r="BC185" s="665"/>
      <c r="BD185" s="665"/>
      <c r="BE185" s="665"/>
      <c r="BF185" s="665"/>
      <c r="BG185" s="665"/>
      <c r="BH185" s="665"/>
      <c r="BI185" s="665"/>
      <c r="BJ185" s="665"/>
      <c r="BK185" s="665"/>
      <c r="BL185" s="665"/>
      <c r="BM185" s="665"/>
      <c r="BN185" s="665"/>
      <c r="BO185" s="665"/>
      <c r="BP185" s="665"/>
      <c r="BQ185" s="665"/>
      <c r="BR185" s="665"/>
      <c r="BS185" s="665"/>
      <c r="BT185" s="665"/>
      <c r="BU185" s="665"/>
      <c r="BV185" s="665"/>
      <c r="BW185" s="665"/>
      <c r="BX185" s="665"/>
      <c r="BY185" s="665"/>
      <c r="BZ185" s="665"/>
      <c r="CA185" s="665"/>
      <c r="CB185" s="665"/>
      <c r="CC185" s="665"/>
      <c r="CD185" s="665"/>
      <c r="CE185" s="665"/>
      <c r="CF185" s="665"/>
      <c r="CG185" s="665"/>
      <c r="CH185" s="665"/>
      <c r="CI185" s="665"/>
      <c r="CJ185" s="665"/>
      <c r="CK185" s="665"/>
      <c r="CL185" s="665"/>
      <c r="CM185" s="665"/>
      <c r="CN185" s="665"/>
      <c r="CO185" s="665"/>
      <c r="CP185" s="665"/>
      <c r="CQ185" s="665"/>
      <c r="CR185" s="673">
        <f>+M185</f>
        <v>900</v>
      </c>
      <c r="CS185" s="687"/>
      <c r="CT185" s="687">
        <v>300</v>
      </c>
      <c r="CU185" s="687"/>
      <c r="CV185" s="687"/>
      <c r="CW185" s="673">
        <f t="shared" si="59"/>
        <v>300</v>
      </c>
      <c r="CX185" s="687"/>
      <c r="CY185" s="687"/>
      <c r="CZ185" s="687"/>
      <c r="DA185" s="687">
        <v>600</v>
      </c>
      <c r="DB185" s="673">
        <f t="shared" si="60"/>
        <v>600</v>
      </c>
      <c r="DC185" s="687"/>
      <c r="DD185" s="687"/>
      <c r="DE185" s="687"/>
      <c r="DF185" s="687"/>
      <c r="DG185" s="673">
        <f t="shared" si="61"/>
        <v>0</v>
      </c>
      <c r="DH185" s="682">
        <f t="shared" si="62"/>
        <v>900</v>
      </c>
      <c r="DI185" s="683" t="str">
        <f t="shared" si="63"/>
        <v>SI</v>
      </c>
      <c r="DJ185" s="682">
        <f t="shared" si="64"/>
        <v>0</v>
      </c>
    </row>
    <row r="186" s="633" customFormat="1" ht="51" spans="1:114">
      <c r="A186" s="646" t="s">
        <v>1706</v>
      </c>
      <c r="B186" s="646" t="s">
        <v>1707</v>
      </c>
      <c r="C186" s="646" t="s">
        <v>1707</v>
      </c>
      <c r="D186" s="647" t="s">
        <v>1728</v>
      </c>
      <c r="E186" s="646" t="s">
        <v>1900</v>
      </c>
      <c r="F186" s="646">
        <v>8</v>
      </c>
      <c r="G186" s="646" t="s">
        <v>1745</v>
      </c>
      <c r="H186" s="652">
        <v>297</v>
      </c>
      <c r="I186" s="654">
        <v>115425</v>
      </c>
      <c r="J186" s="652">
        <v>11</v>
      </c>
      <c r="K186" s="665">
        <f>CR186/F186</f>
        <v>75</v>
      </c>
      <c r="L186" s="666" t="s">
        <v>1730</v>
      </c>
      <c r="M186" s="667">
        <v>600</v>
      </c>
      <c r="N186" s="665"/>
      <c r="O186" s="665"/>
      <c r="P186" s="665"/>
      <c r="Q186" s="665"/>
      <c r="R186" s="665"/>
      <c r="S186" s="665"/>
      <c r="T186" s="665"/>
      <c r="U186" s="665"/>
      <c r="V186" s="665"/>
      <c r="W186" s="665"/>
      <c r="X186" s="665"/>
      <c r="Y186" s="665"/>
      <c r="Z186" s="665"/>
      <c r="AA186" s="665"/>
      <c r="AB186" s="665"/>
      <c r="AC186" s="665"/>
      <c r="AD186" s="665"/>
      <c r="AE186" s="665"/>
      <c r="AF186" s="665"/>
      <c r="AG186" s="665"/>
      <c r="AH186" s="665"/>
      <c r="AI186" s="665"/>
      <c r="AJ186" s="665"/>
      <c r="AK186" s="665"/>
      <c r="AL186" s="665"/>
      <c r="AM186" s="665"/>
      <c r="AN186" s="665"/>
      <c r="AO186" s="665"/>
      <c r="AP186" s="665"/>
      <c r="AQ186" s="665"/>
      <c r="AR186" s="665"/>
      <c r="AS186" s="665"/>
      <c r="AT186" s="665"/>
      <c r="AU186" s="665"/>
      <c r="AV186" s="665"/>
      <c r="AW186" s="665"/>
      <c r="AX186" s="665"/>
      <c r="AY186" s="665"/>
      <c r="AZ186" s="665"/>
      <c r="BA186" s="665"/>
      <c r="BB186" s="665"/>
      <c r="BC186" s="665"/>
      <c r="BD186" s="665"/>
      <c r="BE186" s="665"/>
      <c r="BF186" s="665"/>
      <c r="BG186" s="665"/>
      <c r="BH186" s="665"/>
      <c r="BI186" s="665"/>
      <c r="BJ186" s="665"/>
      <c r="BK186" s="665"/>
      <c r="BL186" s="665"/>
      <c r="BM186" s="665"/>
      <c r="BN186" s="665"/>
      <c r="BO186" s="665"/>
      <c r="BP186" s="665"/>
      <c r="BQ186" s="665"/>
      <c r="BR186" s="665"/>
      <c r="BS186" s="665"/>
      <c r="BT186" s="665"/>
      <c r="BU186" s="665"/>
      <c r="BV186" s="665"/>
      <c r="BW186" s="665"/>
      <c r="BX186" s="665"/>
      <c r="BY186" s="665"/>
      <c r="BZ186" s="665"/>
      <c r="CA186" s="665"/>
      <c r="CB186" s="665"/>
      <c r="CC186" s="665"/>
      <c r="CD186" s="665"/>
      <c r="CE186" s="665"/>
      <c r="CF186" s="665"/>
      <c r="CG186" s="665"/>
      <c r="CH186" s="665"/>
      <c r="CI186" s="665"/>
      <c r="CJ186" s="665"/>
      <c r="CK186" s="665"/>
      <c r="CL186" s="665"/>
      <c r="CM186" s="665"/>
      <c r="CN186" s="665"/>
      <c r="CO186" s="665"/>
      <c r="CP186" s="665"/>
      <c r="CQ186" s="665"/>
      <c r="CR186" s="673">
        <f>+M186</f>
        <v>600</v>
      </c>
      <c r="CS186" s="687"/>
      <c r="CT186" s="687">
        <v>300</v>
      </c>
      <c r="CU186" s="687"/>
      <c r="CV186" s="687"/>
      <c r="CW186" s="673">
        <f t="shared" si="59"/>
        <v>300</v>
      </c>
      <c r="CX186" s="687"/>
      <c r="CY186" s="687"/>
      <c r="CZ186" s="687"/>
      <c r="DA186" s="687">
        <v>300</v>
      </c>
      <c r="DB186" s="673">
        <f t="shared" si="60"/>
        <v>300</v>
      </c>
      <c r="DC186" s="687"/>
      <c r="DD186" s="687"/>
      <c r="DE186" s="687"/>
      <c r="DF186" s="687"/>
      <c r="DG186" s="673">
        <f t="shared" si="61"/>
        <v>0</v>
      </c>
      <c r="DH186" s="682">
        <f t="shared" si="62"/>
        <v>600</v>
      </c>
      <c r="DI186" s="683" t="str">
        <f t="shared" si="63"/>
        <v>SI</v>
      </c>
      <c r="DJ186" s="682">
        <f t="shared" si="64"/>
        <v>0</v>
      </c>
    </row>
    <row r="187" s="633" customFormat="1" ht="51" spans="1:114">
      <c r="A187" s="646" t="s">
        <v>1706</v>
      </c>
      <c r="B187" s="646" t="s">
        <v>1707</v>
      </c>
      <c r="C187" s="646" t="s">
        <v>1707</v>
      </c>
      <c r="D187" s="647" t="s">
        <v>1728</v>
      </c>
      <c r="E187" s="646" t="s">
        <v>1901</v>
      </c>
      <c r="F187" s="646">
        <v>8</v>
      </c>
      <c r="G187" s="646" t="s">
        <v>1745</v>
      </c>
      <c r="H187" s="652">
        <v>297</v>
      </c>
      <c r="I187" s="654">
        <v>115424</v>
      </c>
      <c r="J187" s="652">
        <v>11</v>
      </c>
      <c r="K187" s="665">
        <f>CR187/F187</f>
        <v>150</v>
      </c>
      <c r="L187" s="666" t="s">
        <v>1730</v>
      </c>
      <c r="M187" s="667">
        <v>1200</v>
      </c>
      <c r="N187" s="665"/>
      <c r="O187" s="665"/>
      <c r="P187" s="665"/>
      <c r="Q187" s="665"/>
      <c r="R187" s="665"/>
      <c r="S187" s="665"/>
      <c r="T187" s="665"/>
      <c r="U187" s="665"/>
      <c r="V187" s="665"/>
      <c r="W187" s="665"/>
      <c r="X187" s="665"/>
      <c r="Y187" s="665"/>
      <c r="Z187" s="665"/>
      <c r="AA187" s="665"/>
      <c r="AB187" s="665"/>
      <c r="AC187" s="665"/>
      <c r="AD187" s="665"/>
      <c r="AE187" s="665"/>
      <c r="AF187" s="665"/>
      <c r="AG187" s="665"/>
      <c r="AH187" s="665"/>
      <c r="AI187" s="665"/>
      <c r="AJ187" s="665"/>
      <c r="AK187" s="665"/>
      <c r="AL187" s="665"/>
      <c r="AM187" s="665"/>
      <c r="AN187" s="665"/>
      <c r="AO187" s="665"/>
      <c r="AP187" s="665"/>
      <c r="AQ187" s="665"/>
      <c r="AR187" s="665"/>
      <c r="AS187" s="665"/>
      <c r="AT187" s="665"/>
      <c r="AU187" s="665"/>
      <c r="AV187" s="665"/>
      <c r="AW187" s="665"/>
      <c r="AX187" s="665"/>
      <c r="AY187" s="665"/>
      <c r="AZ187" s="665"/>
      <c r="BA187" s="665"/>
      <c r="BB187" s="665"/>
      <c r="BC187" s="665"/>
      <c r="BD187" s="665"/>
      <c r="BE187" s="665"/>
      <c r="BF187" s="665"/>
      <c r="BG187" s="665"/>
      <c r="BH187" s="665"/>
      <c r="BI187" s="665"/>
      <c r="BJ187" s="665"/>
      <c r="BK187" s="665"/>
      <c r="BL187" s="665"/>
      <c r="BM187" s="665"/>
      <c r="BN187" s="665"/>
      <c r="BO187" s="665"/>
      <c r="BP187" s="665"/>
      <c r="BQ187" s="665"/>
      <c r="BR187" s="665"/>
      <c r="BS187" s="665"/>
      <c r="BT187" s="665"/>
      <c r="BU187" s="665"/>
      <c r="BV187" s="665"/>
      <c r="BW187" s="665"/>
      <c r="BX187" s="665"/>
      <c r="BY187" s="665"/>
      <c r="BZ187" s="665"/>
      <c r="CA187" s="665"/>
      <c r="CB187" s="665"/>
      <c r="CC187" s="665"/>
      <c r="CD187" s="665"/>
      <c r="CE187" s="665"/>
      <c r="CF187" s="665"/>
      <c r="CG187" s="665"/>
      <c r="CH187" s="665"/>
      <c r="CI187" s="665"/>
      <c r="CJ187" s="665"/>
      <c r="CK187" s="665"/>
      <c r="CL187" s="665"/>
      <c r="CM187" s="665"/>
      <c r="CN187" s="665"/>
      <c r="CO187" s="665"/>
      <c r="CP187" s="665"/>
      <c r="CQ187" s="665"/>
      <c r="CR187" s="673">
        <f>+M187</f>
        <v>1200</v>
      </c>
      <c r="CS187" s="687"/>
      <c r="CT187" s="687">
        <v>400</v>
      </c>
      <c r="CU187" s="687"/>
      <c r="CV187" s="687"/>
      <c r="CW187" s="673">
        <f t="shared" si="59"/>
        <v>400</v>
      </c>
      <c r="CX187" s="687"/>
      <c r="CY187" s="687"/>
      <c r="CZ187" s="687"/>
      <c r="DA187" s="687">
        <v>800</v>
      </c>
      <c r="DB187" s="673">
        <f t="shared" si="60"/>
        <v>800</v>
      </c>
      <c r="DC187" s="687"/>
      <c r="DD187" s="687"/>
      <c r="DE187" s="687"/>
      <c r="DF187" s="687"/>
      <c r="DG187" s="673">
        <f t="shared" si="61"/>
        <v>0</v>
      </c>
      <c r="DH187" s="682">
        <f t="shared" si="62"/>
        <v>1200</v>
      </c>
      <c r="DI187" s="683" t="str">
        <f t="shared" si="63"/>
        <v>SI</v>
      </c>
      <c r="DJ187" s="682">
        <f t="shared" si="64"/>
        <v>0</v>
      </c>
    </row>
    <row r="188" s="633" customFormat="1" ht="51" spans="1:114">
      <c r="A188" s="646" t="s">
        <v>1706</v>
      </c>
      <c r="B188" s="646" t="s">
        <v>1707</v>
      </c>
      <c r="C188" s="646" t="s">
        <v>1707</v>
      </c>
      <c r="D188" s="647" t="s">
        <v>1728</v>
      </c>
      <c r="E188" s="654" t="s">
        <v>1902</v>
      </c>
      <c r="F188" s="646">
        <v>40</v>
      </c>
      <c r="G188" s="646" t="s">
        <v>1903</v>
      </c>
      <c r="H188" s="652">
        <v>297</v>
      </c>
      <c r="I188" s="654">
        <v>135033</v>
      </c>
      <c r="J188" s="652">
        <v>11</v>
      </c>
      <c r="K188" s="665">
        <f>CR188/F188</f>
        <v>15</v>
      </c>
      <c r="L188" s="666" t="s">
        <v>1730</v>
      </c>
      <c r="M188" s="667">
        <v>600</v>
      </c>
      <c r="N188" s="665"/>
      <c r="O188" s="665"/>
      <c r="P188" s="665"/>
      <c r="Q188" s="665"/>
      <c r="R188" s="665"/>
      <c r="S188" s="665"/>
      <c r="T188" s="665"/>
      <c r="U188" s="665"/>
      <c r="V188" s="665"/>
      <c r="W188" s="665"/>
      <c r="X188" s="665"/>
      <c r="Y188" s="665"/>
      <c r="Z188" s="665"/>
      <c r="AA188" s="665"/>
      <c r="AB188" s="665"/>
      <c r="AC188" s="665"/>
      <c r="AD188" s="665"/>
      <c r="AE188" s="665"/>
      <c r="AF188" s="665"/>
      <c r="AG188" s="665"/>
      <c r="AH188" s="665"/>
      <c r="AI188" s="665"/>
      <c r="AJ188" s="665"/>
      <c r="AK188" s="665"/>
      <c r="AL188" s="665"/>
      <c r="AM188" s="665"/>
      <c r="AN188" s="665"/>
      <c r="AO188" s="665"/>
      <c r="AP188" s="665"/>
      <c r="AQ188" s="665"/>
      <c r="AR188" s="665"/>
      <c r="AS188" s="665"/>
      <c r="AT188" s="665"/>
      <c r="AU188" s="665"/>
      <c r="AV188" s="665"/>
      <c r="AW188" s="665"/>
      <c r="AX188" s="665"/>
      <c r="AY188" s="665"/>
      <c r="AZ188" s="665"/>
      <c r="BA188" s="665"/>
      <c r="BB188" s="665"/>
      <c r="BC188" s="665"/>
      <c r="BD188" s="665"/>
      <c r="BE188" s="665"/>
      <c r="BF188" s="665"/>
      <c r="BG188" s="665"/>
      <c r="BH188" s="665"/>
      <c r="BI188" s="665"/>
      <c r="BJ188" s="665"/>
      <c r="BK188" s="665"/>
      <c r="BL188" s="665"/>
      <c r="BM188" s="665"/>
      <c r="BN188" s="665"/>
      <c r="BO188" s="665"/>
      <c r="BP188" s="665"/>
      <c r="BQ188" s="665"/>
      <c r="BR188" s="665"/>
      <c r="BS188" s="665"/>
      <c r="BT188" s="665"/>
      <c r="BU188" s="665"/>
      <c r="BV188" s="665"/>
      <c r="BW188" s="665"/>
      <c r="BX188" s="665"/>
      <c r="BY188" s="665"/>
      <c r="BZ188" s="665"/>
      <c r="CA188" s="665"/>
      <c r="CB188" s="665"/>
      <c r="CC188" s="665"/>
      <c r="CD188" s="665"/>
      <c r="CE188" s="665"/>
      <c r="CF188" s="665"/>
      <c r="CG188" s="665"/>
      <c r="CH188" s="665"/>
      <c r="CI188" s="665"/>
      <c r="CJ188" s="665"/>
      <c r="CK188" s="665"/>
      <c r="CL188" s="665"/>
      <c r="CM188" s="665"/>
      <c r="CN188" s="665"/>
      <c r="CO188" s="665"/>
      <c r="CP188" s="665"/>
      <c r="CQ188" s="665"/>
      <c r="CR188" s="673">
        <f>+M188</f>
        <v>600</v>
      </c>
      <c r="CS188" s="678"/>
      <c r="CT188" s="678"/>
      <c r="CU188" s="678">
        <v>300</v>
      </c>
      <c r="CV188" s="678"/>
      <c r="CW188" s="673">
        <f t="shared" si="59"/>
        <v>300</v>
      </c>
      <c r="CX188" s="678"/>
      <c r="CY188" s="678"/>
      <c r="CZ188" s="678"/>
      <c r="DA188" s="678">
        <v>300</v>
      </c>
      <c r="DB188" s="673">
        <f t="shared" si="60"/>
        <v>300</v>
      </c>
      <c r="DC188" s="678"/>
      <c r="DD188" s="678"/>
      <c r="DE188" s="678"/>
      <c r="DF188" s="678"/>
      <c r="DG188" s="673">
        <f t="shared" si="61"/>
        <v>0</v>
      </c>
      <c r="DH188" s="682">
        <f t="shared" si="62"/>
        <v>600</v>
      </c>
      <c r="DI188" s="683" t="str">
        <f t="shared" si="63"/>
        <v>SI</v>
      </c>
      <c r="DJ188" s="682">
        <f t="shared" si="64"/>
        <v>0</v>
      </c>
    </row>
    <row r="189" s="633" customFormat="1" ht="51" spans="1:114">
      <c r="A189" s="646" t="s">
        <v>1706</v>
      </c>
      <c r="B189" s="646" t="s">
        <v>1707</v>
      </c>
      <c r="C189" s="646" t="s">
        <v>1707</v>
      </c>
      <c r="D189" s="647" t="s">
        <v>1728</v>
      </c>
      <c r="E189" s="646" t="s">
        <v>1904</v>
      </c>
      <c r="F189" s="646"/>
      <c r="G189" s="646"/>
      <c r="H189" s="652">
        <v>298</v>
      </c>
      <c r="I189" s="654"/>
      <c r="J189" s="652">
        <v>11</v>
      </c>
      <c r="K189" s="665"/>
      <c r="L189" s="666" t="s">
        <v>1730</v>
      </c>
      <c r="M189" s="667">
        <v>15000</v>
      </c>
      <c r="N189" s="665"/>
      <c r="O189" s="665"/>
      <c r="P189" s="665"/>
      <c r="Q189" s="665"/>
      <c r="R189" s="665"/>
      <c r="S189" s="665"/>
      <c r="T189" s="665"/>
      <c r="U189" s="665"/>
      <c r="V189" s="665"/>
      <c r="W189" s="665"/>
      <c r="X189" s="665"/>
      <c r="Y189" s="665"/>
      <c r="Z189" s="665"/>
      <c r="AA189" s="665"/>
      <c r="AB189" s="665"/>
      <c r="AC189" s="665"/>
      <c r="AD189" s="665">
        <v>-3000</v>
      </c>
      <c r="AE189" s="665"/>
      <c r="AF189" s="665"/>
      <c r="AG189" s="665"/>
      <c r="AH189" s="665"/>
      <c r="AI189" s="665"/>
      <c r="AJ189" s="665"/>
      <c r="AK189" s="665"/>
      <c r="AL189" s="665"/>
      <c r="AM189" s="665"/>
      <c r="AN189" s="665"/>
      <c r="AO189" s="665"/>
      <c r="AP189" s="665"/>
      <c r="AQ189" s="665"/>
      <c r="AR189" s="665"/>
      <c r="AS189" s="665"/>
      <c r="AT189" s="665"/>
      <c r="AU189" s="665"/>
      <c r="AV189" s="665"/>
      <c r="AW189" s="665"/>
      <c r="AX189" s="665"/>
      <c r="AY189" s="665"/>
      <c r="AZ189" s="665"/>
      <c r="BA189" s="665"/>
      <c r="BB189" s="665"/>
      <c r="BC189" s="665"/>
      <c r="BD189" s="665"/>
      <c r="BE189" s="665"/>
      <c r="BF189" s="665"/>
      <c r="BG189" s="665"/>
      <c r="BH189" s="665"/>
      <c r="BI189" s="665"/>
      <c r="BJ189" s="665"/>
      <c r="BK189" s="665"/>
      <c r="BL189" s="665"/>
      <c r="BM189" s="665"/>
      <c r="BN189" s="665"/>
      <c r="BO189" s="665"/>
      <c r="BP189" s="665"/>
      <c r="BQ189" s="665"/>
      <c r="BR189" s="665"/>
      <c r="BS189" s="665"/>
      <c r="BT189" s="665"/>
      <c r="BU189" s="665"/>
      <c r="BV189" s="665"/>
      <c r="BW189" s="665"/>
      <c r="BX189" s="665"/>
      <c r="BY189" s="665"/>
      <c r="BZ189" s="665"/>
      <c r="CA189" s="665"/>
      <c r="CB189" s="665"/>
      <c r="CC189" s="665"/>
      <c r="CD189" s="665">
        <v>-6000</v>
      </c>
      <c r="CE189" s="665"/>
      <c r="CF189" s="665"/>
      <c r="CG189" s="665"/>
      <c r="CH189" s="665"/>
      <c r="CI189" s="665"/>
      <c r="CJ189" s="665"/>
      <c r="CK189" s="665"/>
      <c r="CL189" s="665"/>
      <c r="CM189" s="665"/>
      <c r="CN189" s="665"/>
      <c r="CO189" s="665"/>
      <c r="CP189" s="665"/>
      <c r="CQ189" s="665"/>
      <c r="CR189" s="673">
        <f>+M189+AD189+CD189</f>
        <v>6000</v>
      </c>
      <c r="CS189" s="678"/>
      <c r="CT189" s="678"/>
      <c r="CU189" s="678">
        <v>0</v>
      </c>
      <c r="CV189" s="678">
        <v>1572</v>
      </c>
      <c r="CW189" s="673">
        <f t="shared" si="59"/>
        <v>1572</v>
      </c>
      <c r="CX189" s="678">
        <v>0</v>
      </c>
      <c r="CY189" s="678">
        <v>0</v>
      </c>
      <c r="CZ189" s="678">
        <v>0</v>
      </c>
      <c r="DA189" s="678">
        <v>1490</v>
      </c>
      <c r="DB189" s="673">
        <f t="shared" si="60"/>
        <v>1490</v>
      </c>
      <c r="DC189" s="678"/>
      <c r="DD189" s="678">
        <v>0</v>
      </c>
      <c r="DE189" s="678"/>
      <c r="DF189" s="678">
        <v>2938</v>
      </c>
      <c r="DG189" s="673">
        <f t="shared" si="61"/>
        <v>2938</v>
      </c>
      <c r="DH189" s="682">
        <f t="shared" si="62"/>
        <v>6000</v>
      </c>
      <c r="DI189" s="683" t="str">
        <f t="shared" si="63"/>
        <v>SI</v>
      </c>
      <c r="DJ189" s="682">
        <f t="shared" si="64"/>
        <v>0</v>
      </c>
    </row>
    <row r="190" s="633" customFormat="1" ht="51" spans="1:114">
      <c r="A190" s="646" t="s">
        <v>1706</v>
      </c>
      <c r="B190" s="646" t="s">
        <v>1707</v>
      </c>
      <c r="C190" s="646" t="s">
        <v>1707</v>
      </c>
      <c r="D190" s="647" t="s">
        <v>1728</v>
      </c>
      <c r="E190" s="646" t="s">
        <v>1905</v>
      </c>
      <c r="F190" s="646">
        <v>20</v>
      </c>
      <c r="G190" s="646" t="s">
        <v>1745</v>
      </c>
      <c r="H190" s="652">
        <v>299</v>
      </c>
      <c r="I190" s="654">
        <v>47546</v>
      </c>
      <c r="J190" s="652">
        <v>11</v>
      </c>
      <c r="K190" s="665">
        <f>CR190/F190</f>
        <v>150</v>
      </c>
      <c r="L190" s="666" t="s">
        <v>1730</v>
      </c>
      <c r="M190" s="667">
        <v>3000</v>
      </c>
      <c r="N190" s="665"/>
      <c r="O190" s="665"/>
      <c r="P190" s="665"/>
      <c r="Q190" s="665"/>
      <c r="R190" s="665"/>
      <c r="S190" s="665"/>
      <c r="T190" s="665"/>
      <c r="U190" s="665"/>
      <c r="V190" s="665"/>
      <c r="W190" s="665"/>
      <c r="X190" s="665"/>
      <c r="Y190" s="665"/>
      <c r="Z190" s="665"/>
      <c r="AA190" s="665"/>
      <c r="AB190" s="665"/>
      <c r="AC190" s="665"/>
      <c r="AD190" s="665"/>
      <c r="AE190" s="665"/>
      <c r="AF190" s="665"/>
      <c r="AG190" s="665"/>
      <c r="AH190" s="665"/>
      <c r="AI190" s="665"/>
      <c r="AJ190" s="665"/>
      <c r="AK190" s="665"/>
      <c r="AL190" s="665"/>
      <c r="AM190" s="665"/>
      <c r="AN190" s="665"/>
      <c r="AO190" s="665"/>
      <c r="AP190" s="665"/>
      <c r="AQ190" s="665"/>
      <c r="AR190" s="665"/>
      <c r="AS190" s="665"/>
      <c r="AT190" s="665"/>
      <c r="AU190" s="665"/>
      <c r="AV190" s="665"/>
      <c r="AW190" s="665"/>
      <c r="AX190" s="665"/>
      <c r="AY190" s="665"/>
      <c r="AZ190" s="665"/>
      <c r="BA190" s="665"/>
      <c r="BB190" s="665"/>
      <c r="BC190" s="665"/>
      <c r="BD190" s="665"/>
      <c r="BE190" s="665"/>
      <c r="BF190" s="665"/>
      <c r="BG190" s="665"/>
      <c r="BH190" s="665"/>
      <c r="BI190" s="665"/>
      <c r="BJ190" s="665"/>
      <c r="BK190" s="665"/>
      <c r="BL190" s="665"/>
      <c r="BM190" s="665"/>
      <c r="BN190" s="665"/>
      <c r="BO190" s="665"/>
      <c r="BP190" s="665"/>
      <c r="BQ190" s="665"/>
      <c r="BR190" s="665"/>
      <c r="BS190" s="665"/>
      <c r="BT190" s="665"/>
      <c r="BU190" s="665"/>
      <c r="BV190" s="665"/>
      <c r="BW190" s="665"/>
      <c r="BX190" s="665"/>
      <c r="BY190" s="665"/>
      <c r="BZ190" s="665"/>
      <c r="CA190" s="665"/>
      <c r="CB190" s="665"/>
      <c r="CC190" s="665"/>
      <c r="CD190" s="665"/>
      <c r="CE190" s="665"/>
      <c r="CF190" s="665"/>
      <c r="CG190" s="665"/>
      <c r="CH190" s="665"/>
      <c r="CI190" s="665"/>
      <c r="CJ190" s="665"/>
      <c r="CK190" s="665"/>
      <c r="CL190" s="665"/>
      <c r="CM190" s="665"/>
      <c r="CN190" s="665"/>
      <c r="CO190" s="665"/>
      <c r="CP190" s="665"/>
      <c r="CQ190" s="665"/>
      <c r="CR190" s="673">
        <f>+M190</f>
        <v>3000</v>
      </c>
      <c r="CS190" s="678"/>
      <c r="CT190" s="678"/>
      <c r="CU190" s="678"/>
      <c r="CV190" s="678">
        <v>400</v>
      </c>
      <c r="CW190" s="673">
        <f t="shared" si="59"/>
        <v>400</v>
      </c>
      <c r="CX190" s="678"/>
      <c r="CY190" s="678"/>
      <c r="CZ190" s="678"/>
      <c r="DA190" s="678"/>
      <c r="DB190" s="673">
        <f t="shared" si="60"/>
        <v>0</v>
      </c>
      <c r="DC190" s="678"/>
      <c r="DD190" s="678"/>
      <c r="DE190" s="678"/>
      <c r="DF190" s="678">
        <v>2600</v>
      </c>
      <c r="DG190" s="673">
        <f t="shared" si="61"/>
        <v>2600</v>
      </c>
      <c r="DH190" s="682">
        <f t="shared" si="62"/>
        <v>3000</v>
      </c>
      <c r="DI190" s="683" t="str">
        <f t="shared" si="63"/>
        <v>SI</v>
      </c>
      <c r="DJ190" s="682">
        <f t="shared" si="64"/>
        <v>0</v>
      </c>
    </row>
    <row r="191" s="633" customFormat="1" ht="51" spans="1:114">
      <c r="A191" s="646" t="s">
        <v>1706</v>
      </c>
      <c r="B191" s="646" t="s">
        <v>1707</v>
      </c>
      <c r="C191" s="646" t="s">
        <v>1707</v>
      </c>
      <c r="D191" s="647" t="s">
        <v>1728</v>
      </c>
      <c r="E191" s="646" t="s">
        <v>1906</v>
      </c>
      <c r="F191" s="646">
        <v>3</v>
      </c>
      <c r="G191" s="646" t="s">
        <v>1745</v>
      </c>
      <c r="H191" s="652">
        <v>322</v>
      </c>
      <c r="I191" s="654">
        <v>53699</v>
      </c>
      <c r="J191" s="652">
        <v>11</v>
      </c>
      <c r="K191" s="665">
        <f>CR191/F191</f>
        <v>0</v>
      </c>
      <c r="L191" s="666" t="s">
        <v>1730</v>
      </c>
      <c r="M191" s="667">
        <v>3000</v>
      </c>
      <c r="N191" s="665"/>
      <c r="O191" s="665"/>
      <c r="P191" s="665"/>
      <c r="Q191" s="665"/>
      <c r="R191" s="665"/>
      <c r="S191" s="665"/>
      <c r="T191" s="665"/>
      <c r="U191" s="665"/>
      <c r="V191" s="665"/>
      <c r="W191" s="665"/>
      <c r="X191" s="665"/>
      <c r="Y191" s="665"/>
      <c r="Z191" s="665"/>
      <c r="AA191" s="665"/>
      <c r="AB191" s="665"/>
      <c r="AC191" s="665"/>
      <c r="AD191" s="665">
        <v>-3000</v>
      </c>
      <c r="AE191" s="665"/>
      <c r="AF191" s="665"/>
      <c r="AG191" s="665"/>
      <c r="AH191" s="665"/>
      <c r="AI191" s="665"/>
      <c r="AJ191" s="665"/>
      <c r="AK191" s="665"/>
      <c r="AL191" s="665"/>
      <c r="AM191" s="665"/>
      <c r="AN191" s="665"/>
      <c r="AO191" s="665"/>
      <c r="AP191" s="665"/>
      <c r="AQ191" s="665"/>
      <c r="AR191" s="665"/>
      <c r="AS191" s="665"/>
      <c r="AT191" s="665"/>
      <c r="AU191" s="665"/>
      <c r="AV191" s="665"/>
      <c r="AW191" s="665"/>
      <c r="AX191" s="665"/>
      <c r="AY191" s="665"/>
      <c r="AZ191" s="665"/>
      <c r="BA191" s="665"/>
      <c r="BB191" s="665"/>
      <c r="BC191" s="665"/>
      <c r="BD191" s="665"/>
      <c r="BE191" s="665"/>
      <c r="BF191" s="665"/>
      <c r="BG191" s="665"/>
      <c r="BH191" s="665"/>
      <c r="BI191" s="665"/>
      <c r="BJ191" s="665"/>
      <c r="BK191" s="665"/>
      <c r="BL191" s="665"/>
      <c r="BM191" s="665"/>
      <c r="BN191" s="665"/>
      <c r="BO191" s="665"/>
      <c r="BP191" s="665"/>
      <c r="BQ191" s="665"/>
      <c r="BR191" s="665"/>
      <c r="BS191" s="665"/>
      <c r="BT191" s="665"/>
      <c r="BU191" s="665"/>
      <c r="BV191" s="665"/>
      <c r="BW191" s="665"/>
      <c r="BX191" s="665"/>
      <c r="BY191" s="665"/>
      <c r="BZ191" s="665"/>
      <c r="CA191" s="665"/>
      <c r="CB191" s="665"/>
      <c r="CC191" s="665"/>
      <c r="CD191" s="665"/>
      <c r="CE191" s="665"/>
      <c r="CF191" s="665"/>
      <c r="CG191" s="665"/>
      <c r="CH191" s="665"/>
      <c r="CI191" s="665"/>
      <c r="CJ191" s="665"/>
      <c r="CK191" s="665"/>
      <c r="CL191" s="665"/>
      <c r="CM191" s="665"/>
      <c r="CN191" s="665"/>
      <c r="CO191" s="665"/>
      <c r="CP191" s="665"/>
      <c r="CQ191" s="665"/>
      <c r="CR191" s="673">
        <f>+M191+AD191</f>
        <v>0</v>
      </c>
      <c r="CS191" s="678"/>
      <c r="CT191" s="678"/>
      <c r="CU191" s="678"/>
      <c r="CV191" s="678">
        <v>0</v>
      </c>
      <c r="CW191" s="673">
        <f t="shared" si="59"/>
        <v>0</v>
      </c>
      <c r="CX191" s="678"/>
      <c r="CY191" s="678"/>
      <c r="CZ191" s="678"/>
      <c r="DA191" s="678"/>
      <c r="DB191" s="673">
        <f t="shared" si="60"/>
        <v>0</v>
      </c>
      <c r="DC191" s="678"/>
      <c r="DD191" s="678"/>
      <c r="DE191" s="678"/>
      <c r="DF191" s="678"/>
      <c r="DG191" s="673">
        <f t="shared" si="61"/>
        <v>0</v>
      </c>
      <c r="DH191" s="682">
        <f t="shared" si="62"/>
        <v>0</v>
      </c>
      <c r="DI191" s="683" t="str">
        <f t="shared" si="63"/>
        <v>SI</v>
      </c>
      <c r="DJ191" s="682">
        <f t="shared" si="64"/>
        <v>0</v>
      </c>
    </row>
    <row r="192" s="633" customFormat="1" ht="51" spans="1:114">
      <c r="A192" s="646" t="s">
        <v>1706</v>
      </c>
      <c r="B192" s="646" t="s">
        <v>1707</v>
      </c>
      <c r="C192" s="646" t="s">
        <v>1707</v>
      </c>
      <c r="D192" s="647" t="s">
        <v>1728</v>
      </c>
      <c r="E192" s="646" t="s">
        <v>1907</v>
      </c>
      <c r="F192" s="646">
        <v>3</v>
      </c>
      <c r="G192" s="646" t="s">
        <v>1745</v>
      </c>
      <c r="H192" s="652">
        <v>322</v>
      </c>
      <c r="I192" s="654">
        <v>108730</v>
      </c>
      <c r="J192" s="652">
        <v>11</v>
      </c>
      <c r="K192" s="665">
        <f>CR192/F192</f>
        <v>0</v>
      </c>
      <c r="L192" s="666" t="s">
        <v>1730</v>
      </c>
      <c r="M192" s="667">
        <v>3000</v>
      </c>
      <c r="N192" s="665"/>
      <c r="O192" s="665"/>
      <c r="P192" s="665"/>
      <c r="Q192" s="665"/>
      <c r="R192" s="665"/>
      <c r="S192" s="665"/>
      <c r="T192" s="665"/>
      <c r="U192" s="665"/>
      <c r="V192" s="665"/>
      <c r="W192" s="665"/>
      <c r="X192" s="665"/>
      <c r="Y192" s="665"/>
      <c r="Z192" s="665"/>
      <c r="AA192" s="665"/>
      <c r="AB192" s="665"/>
      <c r="AC192" s="665"/>
      <c r="AD192" s="665">
        <v>-3000</v>
      </c>
      <c r="AE192" s="665"/>
      <c r="AF192" s="665"/>
      <c r="AG192" s="665"/>
      <c r="AH192" s="665"/>
      <c r="AI192" s="665"/>
      <c r="AJ192" s="665"/>
      <c r="AK192" s="665"/>
      <c r="AL192" s="665"/>
      <c r="AM192" s="665"/>
      <c r="AN192" s="665"/>
      <c r="AO192" s="665"/>
      <c r="AP192" s="665"/>
      <c r="AQ192" s="665"/>
      <c r="AR192" s="665"/>
      <c r="AS192" s="665"/>
      <c r="AT192" s="665"/>
      <c r="AU192" s="665"/>
      <c r="AV192" s="665"/>
      <c r="AW192" s="665"/>
      <c r="AX192" s="665"/>
      <c r="AY192" s="665"/>
      <c r="AZ192" s="665"/>
      <c r="BA192" s="665"/>
      <c r="BB192" s="665"/>
      <c r="BC192" s="665"/>
      <c r="BD192" s="665"/>
      <c r="BE192" s="665"/>
      <c r="BF192" s="665"/>
      <c r="BG192" s="665"/>
      <c r="BH192" s="665"/>
      <c r="BI192" s="665"/>
      <c r="BJ192" s="665"/>
      <c r="BK192" s="665"/>
      <c r="BL192" s="665"/>
      <c r="BM192" s="665"/>
      <c r="BN192" s="665"/>
      <c r="BO192" s="665"/>
      <c r="BP192" s="665"/>
      <c r="BQ192" s="665"/>
      <c r="BR192" s="665"/>
      <c r="BS192" s="665"/>
      <c r="BT192" s="665"/>
      <c r="BU192" s="665"/>
      <c r="BV192" s="665"/>
      <c r="BW192" s="665"/>
      <c r="BX192" s="665"/>
      <c r="BY192" s="665"/>
      <c r="BZ192" s="665"/>
      <c r="CA192" s="665"/>
      <c r="CB192" s="665"/>
      <c r="CC192" s="665"/>
      <c r="CD192" s="665"/>
      <c r="CE192" s="665"/>
      <c r="CF192" s="665"/>
      <c r="CG192" s="665"/>
      <c r="CH192" s="665"/>
      <c r="CI192" s="665"/>
      <c r="CJ192" s="665"/>
      <c r="CK192" s="665"/>
      <c r="CL192" s="665"/>
      <c r="CM192" s="665"/>
      <c r="CN192" s="665"/>
      <c r="CO192" s="665"/>
      <c r="CP192" s="665"/>
      <c r="CQ192" s="665"/>
      <c r="CR192" s="673">
        <f>+M192+AD192</f>
        <v>0</v>
      </c>
      <c r="CS192" s="678"/>
      <c r="CT192" s="678"/>
      <c r="CU192" s="678"/>
      <c r="CV192" s="678">
        <v>0</v>
      </c>
      <c r="CW192" s="673">
        <f t="shared" si="59"/>
        <v>0</v>
      </c>
      <c r="CX192" s="678"/>
      <c r="CY192" s="678"/>
      <c r="CZ192" s="678"/>
      <c r="DA192" s="678"/>
      <c r="DB192" s="673">
        <f t="shared" si="60"/>
        <v>0</v>
      </c>
      <c r="DC192" s="678"/>
      <c r="DD192" s="678"/>
      <c r="DE192" s="678"/>
      <c r="DF192" s="678"/>
      <c r="DG192" s="673">
        <f t="shared" si="61"/>
        <v>0</v>
      </c>
      <c r="DH192" s="682">
        <f t="shared" si="62"/>
        <v>0</v>
      </c>
      <c r="DI192" s="683" t="str">
        <f t="shared" si="63"/>
        <v>SI</v>
      </c>
      <c r="DJ192" s="682">
        <f t="shared" si="64"/>
        <v>0</v>
      </c>
    </row>
    <row r="193" s="633" customFormat="1" ht="102" spans="1:114">
      <c r="A193" s="646" t="s">
        <v>1706</v>
      </c>
      <c r="B193" s="646" t="s">
        <v>1707</v>
      </c>
      <c r="C193" s="646" t="s">
        <v>1707</v>
      </c>
      <c r="D193" s="647" t="s">
        <v>1908</v>
      </c>
      <c r="E193" s="646" t="s">
        <v>1909</v>
      </c>
      <c r="F193" s="646">
        <v>6</v>
      </c>
      <c r="G193" s="654" t="s">
        <v>1745</v>
      </c>
      <c r="H193" s="652">
        <v>297</v>
      </c>
      <c r="I193" s="654">
        <v>101697</v>
      </c>
      <c r="J193" s="652">
        <v>11</v>
      </c>
      <c r="K193" s="665">
        <f>CR193/F193</f>
        <v>0</v>
      </c>
      <c r="L193" s="666" t="s">
        <v>1730</v>
      </c>
      <c r="M193" s="667">
        <v>3600</v>
      </c>
      <c r="N193" s="665"/>
      <c r="O193" s="665"/>
      <c r="P193" s="665"/>
      <c r="Q193" s="665"/>
      <c r="R193" s="665"/>
      <c r="S193" s="665"/>
      <c r="T193" s="665"/>
      <c r="U193" s="665"/>
      <c r="V193" s="665"/>
      <c r="W193" s="665"/>
      <c r="X193" s="665"/>
      <c r="Y193" s="665"/>
      <c r="Z193" s="665"/>
      <c r="AA193" s="665"/>
      <c r="AB193" s="665"/>
      <c r="AC193" s="665"/>
      <c r="AD193" s="665"/>
      <c r="AE193" s="665"/>
      <c r="AF193" s="665"/>
      <c r="AG193" s="665"/>
      <c r="AH193" s="665"/>
      <c r="AI193" s="665"/>
      <c r="AJ193" s="665"/>
      <c r="AK193" s="665"/>
      <c r="AL193" s="665"/>
      <c r="AM193" s="665"/>
      <c r="AN193" s="665"/>
      <c r="AO193" s="665"/>
      <c r="AP193" s="665"/>
      <c r="AQ193" s="665"/>
      <c r="AR193" s="665"/>
      <c r="AS193" s="665"/>
      <c r="AT193" s="665"/>
      <c r="AU193" s="665"/>
      <c r="AV193" s="665"/>
      <c r="AW193" s="665"/>
      <c r="AX193" s="665"/>
      <c r="AY193" s="665"/>
      <c r="AZ193" s="665"/>
      <c r="BA193" s="665"/>
      <c r="BB193" s="665"/>
      <c r="BC193" s="665"/>
      <c r="BD193" s="665"/>
      <c r="BE193" s="665"/>
      <c r="BF193" s="665"/>
      <c r="BG193" s="665"/>
      <c r="BH193" s="665"/>
      <c r="BI193" s="665"/>
      <c r="BJ193" s="665"/>
      <c r="BK193" s="665"/>
      <c r="BL193" s="665"/>
      <c r="BM193" s="665"/>
      <c r="BN193" s="665"/>
      <c r="BO193" s="665"/>
      <c r="BP193" s="665"/>
      <c r="BQ193" s="665"/>
      <c r="BR193" s="665"/>
      <c r="BS193" s="665"/>
      <c r="BT193" s="665"/>
      <c r="BU193" s="665"/>
      <c r="BV193" s="665"/>
      <c r="BW193" s="665"/>
      <c r="BX193" s="665"/>
      <c r="BY193" s="665"/>
      <c r="BZ193" s="665"/>
      <c r="CA193" s="665"/>
      <c r="CB193" s="665"/>
      <c r="CC193" s="665"/>
      <c r="CD193" s="665">
        <v>-3600</v>
      </c>
      <c r="CE193" s="665"/>
      <c r="CF193" s="665"/>
      <c r="CG193" s="665"/>
      <c r="CH193" s="665"/>
      <c r="CI193" s="665"/>
      <c r="CJ193" s="665"/>
      <c r="CK193" s="665"/>
      <c r="CL193" s="665"/>
      <c r="CM193" s="665"/>
      <c r="CN193" s="665"/>
      <c r="CO193" s="665"/>
      <c r="CP193" s="665"/>
      <c r="CQ193" s="665"/>
      <c r="CR193" s="673">
        <f>+M193+CD193</f>
        <v>0</v>
      </c>
      <c r="CS193" s="681"/>
      <c r="CT193" s="681"/>
      <c r="CU193" s="681"/>
      <c r="CV193" s="681"/>
      <c r="CW193" s="673">
        <f t="shared" si="59"/>
        <v>0</v>
      </c>
      <c r="CX193" s="681">
        <v>0</v>
      </c>
      <c r="CY193" s="681"/>
      <c r="CZ193" s="681"/>
      <c r="DA193" s="681"/>
      <c r="DB193" s="673">
        <f t="shared" si="60"/>
        <v>0</v>
      </c>
      <c r="DC193" s="681"/>
      <c r="DD193" s="681"/>
      <c r="DE193" s="681"/>
      <c r="DF193" s="681"/>
      <c r="DG193" s="673">
        <f t="shared" si="61"/>
        <v>0</v>
      </c>
      <c r="DH193" s="682">
        <f t="shared" si="62"/>
        <v>0</v>
      </c>
      <c r="DI193" s="683" t="str">
        <f t="shared" si="63"/>
        <v>SI</v>
      </c>
      <c r="DJ193" s="682">
        <f t="shared" si="64"/>
        <v>0</v>
      </c>
    </row>
    <row r="194" s="633" customFormat="1" ht="102" spans="1:114">
      <c r="A194" s="646" t="s">
        <v>1706</v>
      </c>
      <c r="B194" s="646" t="s">
        <v>1707</v>
      </c>
      <c r="C194" s="646" t="s">
        <v>1707</v>
      </c>
      <c r="D194" s="647" t="s">
        <v>1908</v>
      </c>
      <c r="E194" s="646" t="s">
        <v>1910</v>
      </c>
      <c r="F194" s="646"/>
      <c r="G194" s="654"/>
      <c r="H194" s="652">
        <v>169</v>
      </c>
      <c r="I194" s="654"/>
      <c r="J194" s="652">
        <v>11</v>
      </c>
      <c r="K194" s="665"/>
      <c r="L194" s="666" t="s">
        <v>1730</v>
      </c>
      <c r="M194" s="667">
        <v>5200</v>
      </c>
      <c r="N194" s="665"/>
      <c r="O194" s="665"/>
      <c r="P194" s="665"/>
      <c r="Q194" s="665"/>
      <c r="R194" s="665"/>
      <c r="S194" s="665"/>
      <c r="T194" s="665"/>
      <c r="U194" s="665"/>
      <c r="V194" s="665"/>
      <c r="W194" s="665"/>
      <c r="X194" s="665"/>
      <c r="Y194" s="665"/>
      <c r="Z194" s="665"/>
      <c r="AA194" s="665"/>
      <c r="AB194" s="665"/>
      <c r="AC194" s="665"/>
      <c r="AD194" s="665"/>
      <c r="AE194" s="665"/>
      <c r="AF194" s="665"/>
      <c r="AG194" s="665"/>
      <c r="AH194" s="665"/>
      <c r="AI194" s="665"/>
      <c r="AJ194" s="665"/>
      <c r="AK194" s="665"/>
      <c r="AL194" s="665"/>
      <c r="AM194" s="665"/>
      <c r="AN194" s="665"/>
      <c r="AO194" s="665"/>
      <c r="AP194" s="665"/>
      <c r="AQ194" s="665"/>
      <c r="AR194" s="665"/>
      <c r="AS194" s="665"/>
      <c r="AT194" s="665"/>
      <c r="AU194" s="665"/>
      <c r="AV194" s="665"/>
      <c r="AW194" s="665"/>
      <c r="AX194" s="665"/>
      <c r="AY194" s="665"/>
      <c r="AZ194" s="665"/>
      <c r="BA194" s="665"/>
      <c r="BB194" s="665"/>
      <c r="BC194" s="665"/>
      <c r="BD194" s="665"/>
      <c r="BE194" s="665"/>
      <c r="BF194" s="665"/>
      <c r="BG194" s="665"/>
      <c r="BH194" s="665"/>
      <c r="BI194" s="665"/>
      <c r="BJ194" s="665"/>
      <c r="BK194" s="665"/>
      <c r="BL194" s="665"/>
      <c r="BM194" s="665"/>
      <c r="BN194" s="665"/>
      <c r="BO194" s="665"/>
      <c r="BP194" s="665"/>
      <c r="BQ194" s="665"/>
      <c r="BR194" s="665"/>
      <c r="BS194" s="665"/>
      <c r="BT194" s="665"/>
      <c r="BU194" s="665"/>
      <c r="BV194" s="665"/>
      <c r="BW194" s="665"/>
      <c r="BX194" s="665"/>
      <c r="BY194" s="665"/>
      <c r="BZ194" s="665"/>
      <c r="CA194" s="665"/>
      <c r="CB194" s="665"/>
      <c r="CC194" s="665"/>
      <c r="CD194" s="665">
        <v>-5200</v>
      </c>
      <c r="CE194" s="665"/>
      <c r="CF194" s="665"/>
      <c r="CG194" s="665"/>
      <c r="CH194" s="665"/>
      <c r="CI194" s="665"/>
      <c r="CJ194" s="665"/>
      <c r="CK194" s="665"/>
      <c r="CL194" s="665"/>
      <c r="CM194" s="665"/>
      <c r="CN194" s="665"/>
      <c r="CO194" s="665"/>
      <c r="CP194" s="665"/>
      <c r="CQ194" s="665"/>
      <c r="CR194" s="673">
        <f>+M194+CD194</f>
        <v>0</v>
      </c>
      <c r="CS194" s="681"/>
      <c r="CT194" s="681"/>
      <c r="CU194" s="681"/>
      <c r="CV194" s="681"/>
      <c r="CW194" s="673">
        <f t="shared" si="59"/>
        <v>0</v>
      </c>
      <c r="CX194" s="681">
        <v>0</v>
      </c>
      <c r="CY194" s="681"/>
      <c r="CZ194" s="681"/>
      <c r="DA194" s="681"/>
      <c r="DB194" s="673">
        <f t="shared" si="60"/>
        <v>0</v>
      </c>
      <c r="DC194" s="681"/>
      <c r="DD194" s="681"/>
      <c r="DE194" s="681"/>
      <c r="DF194" s="681"/>
      <c r="DG194" s="673">
        <f t="shared" si="61"/>
        <v>0</v>
      </c>
      <c r="DH194" s="682">
        <f t="shared" si="62"/>
        <v>0</v>
      </c>
      <c r="DI194" s="683" t="str">
        <f t="shared" si="63"/>
        <v>SI</v>
      </c>
      <c r="DJ194" s="682">
        <f t="shared" si="64"/>
        <v>0</v>
      </c>
    </row>
    <row r="195" s="633" customFormat="1" ht="102" spans="1:114">
      <c r="A195" s="646" t="s">
        <v>1706</v>
      </c>
      <c r="B195" s="646" t="s">
        <v>1707</v>
      </c>
      <c r="C195" s="646" t="s">
        <v>1707</v>
      </c>
      <c r="D195" s="647" t="s">
        <v>1908</v>
      </c>
      <c r="E195" s="646" t="s">
        <v>1911</v>
      </c>
      <c r="F195" s="646">
        <v>2</v>
      </c>
      <c r="G195" s="646" t="s">
        <v>1745</v>
      </c>
      <c r="H195" s="652">
        <v>329</v>
      </c>
      <c r="I195" s="654">
        <v>66514</v>
      </c>
      <c r="J195" s="652">
        <v>11</v>
      </c>
      <c r="K195" s="665">
        <f>CR195/F195</f>
        <v>1000</v>
      </c>
      <c r="L195" s="666" t="s">
        <v>1730</v>
      </c>
      <c r="M195" s="667">
        <v>6000</v>
      </c>
      <c r="N195" s="665"/>
      <c r="O195" s="665"/>
      <c r="P195" s="665"/>
      <c r="Q195" s="665"/>
      <c r="R195" s="665"/>
      <c r="S195" s="665"/>
      <c r="T195" s="665"/>
      <c r="U195" s="665"/>
      <c r="V195" s="665"/>
      <c r="W195" s="665"/>
      <c r="X195" s="665"/>
      <c r="Y195" s="665"/>
      <c r="Z195" s="665"/>
      <c r="AA195" s="665"/>
      <c r="AB195" s="665"/>
      <c r="AC195" s="665"/>
      <c r="AD195" s="665">
        <v>-4000</v>
      </c>
      <c r="AE195" s="665"/>
      <c r="AF195" s="665"/>
      <c r="AG195" s="665"/>
      <c r="AH195" s="665"/>
      <c r="AI195" s="665"/>
      <c r="AJ195" s="665"/>
      <c r="AK195" s="665"/>
      <c r="AL195" s="665"/>
      <c r="AM195" s="665"/>
      <c r="AN195" s="665"/>
      <c r="AO195" s="665"/>
      <c r="AP195" s="665"/>
      <c r="AQ195" s="665"/>
      <c r="AR195" s="665"/>
      <c r="AS195" s="665"/>
      <c r="AT195" s="665"/>
      <c r="AU195" s="665"/>
      <c r="AV195" s="665"/>
      <c r="AW195" s="665"/>
      <c r="AX195" s="665"/>
      <c r="AY195" s="665"/>
      <c r="AZ195" s="665"/>
      <c r="BA195" s="665"/>
      <c r="BB195" s="665"/>
      <c r="BC195" s="665"/>
      <c r="BD195" s="665"/>
      <c r="BE195" s="665"/>
      <c r="BF195" s="665"/>
      <c r="BG195" s="665"/>
      <c r="BH195" s="665"/>
      <c r="BI195" s="665"/>
      <c r="BJ195" s="665"/>
      <c r="BK195" s="665"/>
      <c r="BL195" s="665"/>
      <c r="BM195" s="665"/>
      <c r="BN195" s="665"/>
      <c r="BO195" s="665"/>
      <c r="BP195" s="665"/>
      <c r="BQ195" s="665"/>
      <c r="BR195" s="665"/>
      <c r="BS195" s="665"/>
      <c r="BT195" s="665"/>
      <c r="BU195" s="665"/>
      <c r="BV195" s="665"/>
      <c r="BW195" s="665"/>
      <c r="BX195" s="665"/>
      <c r="BY195" s="665"/>
      <c r="BZ195" s="665"/>
      <c r="CA195" s="665"/>
      <c r="CB195" s="665"/>
      <c r="CC195" s="665"/>
      <c r="CD195" s="665"/>
      <c r="CE195" s="665"/>
      <c r="CF195" s="665"/>
      <c r="CG195" s="665"/>
      <c r="CH195" s="665"/>
      <c r="CI195" s="665"/>
      <c r="CJ195" s="665"/>
      <c r="CK195" s="665"/>
      <c r="CL195" s="665"/>
      <c r="CM195" s="665"/>
      <c r="CN195" s="665"/>
      <c r="CO195" s="665"/>
      <c r="CP195" s="665"/>
      <c r="CQ195" s="665"/>
      <c r="CR195" s="673">
        <f>+M195+AD195</f>
        <v>2000</v>
      </c>
      <c r="CS195" s="681"/>
      <c r="CT195" s="681"/>
      <c r="CU195" s="681"/>
      <c r="CV195" s="681">
        <v>0</v>
      </c>
      <c r="CW195" s="673">
        <f t="shared" si="59"/>
        <v>0</v>
      </c>
      <c r="CX195" s="681"/>
      <c r="CY195" s="681"/>
      <c r="CZ195" s="681"/>
      <c r="DA195" s="681"/>
      <c r="DB195" s="673">
        <f t="shared" si="60"/>
        <v>0</v>
      </c>
      <c r="DC195" s="681"/>
      <c r="DD195" s="681"/>
      <c r="DE195" s="681"/>
      <c r="DF195" s="681">
        <v>2000</v>
      </c>
      <c r="DG195" s="673">
        <f t="shared" si="61"/>
        <v>2000</v>
      </c>
      <c r="DH195" s="682">
        <f t="shared" si="62"/>
        <v>2000</v>
      </c>
      <c r="DI195" s="683" t="str">
        <f t="shared" si="63"/>
        <v>SI</v>
      </c>
      <c r="DJ195" s="682">
        <f t="shared" si="64"/>
        <v>0</v>
      </c>
    </row>
    <row r="196" s="633" customFormat="1" ht="76.5" spans="1:114">
      <c r="A196" s="646" t="s">
        <v>1706</v>
      </c>
      <c r="B196" s="646" t="s">
        <v>1707</v>
      </c>
      <c r="C196" s="646" t="s">
        <v>1707</v>
      </c>
      <c r="D196" s="688" t="s">
        <v>1728</v>
      </c>
      <c r="E196" s="653" t="s">
        <v>1741</v>
      </c>
      <c r="F196" s="646"/>
      <c r="G196" s="646"/>
      <c r="H196" s="652">
        <v>165</v>
      </c>
      <c r="I196" s="654"/>
      <c r="J196" s="652">
        <v>12</v>
      </c>
      <c r="K196" s="665"/>
      <c r="L196" s="666" t="s">
        <v>1730</v>
      </c>
      <c r="M196" s="667">
        <v>0</v>
      </c>
      <c r="N196" s="665"/>
      <c r="O196" s="665"/>
      <c r="P196" s="665"/>
      <c r="Q196" s="665"/>
      <c r="R196" s="665"/>
      <c r="S196" s="665"/>
      <c r="T196" s="665"/>
      <c r="U196" s="665"/>
      <c r="V196" s="665"/>
      <c r="W196" s="665"/>
      <c r="X196" s="665"/>
      <c r="Y196" s="665"/>
      <c r="Z196" s="665"/>
      <c r="AA196" s="665"/>
      <c r="AB196" s="665"/>
      <c r="AC196" s="665">
        <v>135000</v>
      </c>
      <c r="AD196" s="665"/>
      <c r="AE196" s="665"/>
      <c r="AF196" s="665"/>
      <c r="AG196" s="665"/>
      <c r="AH196" s="665"/>
      <c r="AI196" s="665"/>
      <c r="AJ196" s="665"/>
      <c r="AK196" s="665"/>
      <c r="AL196" s="665"/>
      <c r="AM196" s="665"/>
      <c r="AN196" s="665"/>
      <c r="AO196" s="665"/>
      <c r="AP196" s="665"/>
      <c r="AQ196" s="665"/>
      <c r="AR196" s="665"/>
      <c r="AS196" s="665"/>
      <c r="AT196" s="665"/>
      <c r="AU196" s="665"/>
      <c r="AV196" s="665"/>
      <c r="AW196" s="665"/>
      <c r="AX196" s="665"/>
      <c r="AY196" s="665"/>
      <c r="AZ196" s="665"/>
      <c r="BA196" s="665"/>
      <c r="BB196" s="665"/>
      <c r="BC196" s="665"/>
      <c r="BD196" s="665"/>
      <c r="BE196" s="665"/>
      <c r="BF196" s="665"/>
      <c r="BG196" s="665"/>
      <c r="BH196" s="665"/>
      <c r="BI196" s="665"/>
      <c r="BJ196" s="665"/>
      <c r="BK196" s="665"/>
      <c r="BL196" s="665"/>
      <c r="BM196" s="665"/>
      <c r="BN196" s="665"/>
      <c r="BO196" s="665"/>
      <c r="BP196" s="665"/>
      <c r="BQ196" s="665"/>
      <c r="BR196" s="665"/>
      <c r="BS196" s="665"/>
      <c r="BT196" s="665"/>
      <c r="BU196" s="665"/>
      <c r="BV196" s="665"/>
      <c r="BW196" s="665"/>
      <c r="BX196" s="665">
        <v>-25000</v>
      </c>
      <c r="BY196" s="665"/>
      <c r="BZ196" s="665"/>
      <c r="CA196" s="665"/>
      <c r="CB196" s="665"/>
      <c r="CC196" s="665"/>
      <c r="CD196" s="665"/>
      <c r="CE196" s="665"/>
      <c r="CF196" s="665"/>
      <c r="CG196" s="665"/>
      <c r="CH196" s="665"/>
      <c r="CI196" s="665"/>
      <c r="CJ196" s="665"/>
      <c r="CK196" s="665"/>
      <c r="CL196" s="665"/>
      <c r="CM196" s="665"/>
      <c r="CN196" s="665"/>
      <c r="CO196" s="665"/>
      <c r="CP196" s="665"/>
      <c r="CQ196" s="665"/>
      <c r="CR196" s="673">
        <f>+AC196+M196+BX196</f>
        <v>110000</v>
      </c>
      <c r="CS196" s="681"/>
      <c r="CT196" s="681"/>
      <c r="CU196" s="681"/>
      <c r="CV196" s="681">
        <v>4425</v>
      </c>
      <c r="CW196" s="673">
        <f t="shared" ref="CW196:CW210" si="68">+CV196+CU196+CT196+CS196</f>
        <v>4425</v>
      </c>
      <c r="CX196" s="681">
        <v>7242</v>
      </c>
      <c r="CY196" s="681">
        <v>8854</v>
      </c>
      <c r="CZ196" s="681">
        <v>4020</v>
      </c>
      <c r="DA196" s="681">
        <v>1325</v>
      </c>
      <c r="DB196" s="673">
        <f t="shared" ref="DB196:DB209" si="69">+DA196+CZ196+CY196+CX196</f>
        <v>21441</v>
      </c>
      <c r="DC196" s="681">
        <v>17252</v>
      </c>
      <c r="DD196" s="681">
        <v>21329</v>
      </c>
      <c r="DE196" s="681">
        <v>19680</v>
      </c>
      <c r="DF196" s="681">
        <v>25873</v>
      </c>
      <c r="DG196" s="673">
        <f t="shared" ref="DG196:DG209" si="70">+DF196+DE196+DD196+DC196</f>
        <v>84134</v>
      </c>
      <c r="DH196" s="682">
        <f t="shared" ref="DH196:DH210" si="71">+CW196+DB196+DG196</f>
        <v>110000</v>
      </c>
      <c r="DI196" s="683" t="str">
        <f t="shared" ref="DI196:DI209" si="72">IF(CR196=DH196,"SI","NO")</f>
        <v>SI</v>
      </c>
      <c r="DJ196" s="682">
        <f t="shared" ref="DJ196:DJ209" si="73">CR196-DH196</f>
        <v>0</v>
      </c>
    </row>
    <row r="197" s="633" customFormat="1" ht="76.5" spans="1:114">
      <c r="A197" s="646" t="s">
        <v>1706</v>
      </c>
      <c r="B197" s="646" t="s">
        <v>1707</v>
      </c>
      <c r="C197" s="646" t="s">
        <v>1707</v>
      </c>
      <c r="D197" s="688" t="s">
        <v>1728</v>
      </c>
      <c r="E197" s="689" t="s">
        <v>1912</v>
      </c>
      <c r="F197" s="646"/>
      <c r="G197" s="646"/>
      <c r="H197" s="652">
        <v>191</v>
      </c>
      <c r="I197" s="654"/>
      <c r="J197" s="652">
        <v>12</v>
      </c>
      <c r="K197" s="665"/>
      <c r="L197" s="666" t="s">
        <v>1730</v>
      </c>
      <c r="M197" s="667">
        <v>0</v>
      </c>
      <c r="N197" s="665"/>
      <c r="O197" s="665"/>
      <c r="P197" s="665"/>
      <c r="Q197" s="665"/>
      <c r="R197" s="665"/>
      <c r="S197" s="665"/>
      <c r="T197" s="665"/>
      <c r="U197" s="665"/>
      <c r="V197" s="665"/>
      <c r="W197" s="665"/>
      <c r="X197" s="665"/>
      <c r="Y197" s="665"/>
      <c r="Z197" s="665"/>
      <c r="AA197" s="665"/>
      <c r="AB197" s="665"/>
      <c r="AC197" s="665">
        <v>65000</v>
      </c>
      <c r="AD197" s="665"/>
      <c r="AE197" s="665"/>
      <c r="AF197" s="665"/>
      <c r="AG197" s="665"/>
      <c r="AH197" s="665"/>
      <c r="AI197" s="665"/>
      <c r="AJ197" s="665"/>
      <c r="AK197" s="665"/>
      <c r="AL197" s="665">
        <v>-5000</v>
      </c>
      <c r="AM197" s="665"/>
      <c r="AN197" s="665"/>
      <c r="AO197" s="665"/>
      <c r="AP197" s="665"/>
      <c r="AQ197" s="665"/>
      <c r="AR197" s="665"/>
      <c r="AS197" s="665"/>
      <c r="AT197" s="665"/>
      <c r="AU197" s="665"/>
      <c r="AV197" s="665"/>
      <c r="AW197" s="665"/>
      <c r="AX197" s="665"/>
      <c r="AY197" s="665"/>
      <c r="AZ197" s="665"/>
      <c r="BA197" s="665"/>
      <c r="BB197" s="665"/>
      <c r="BC197" s="665"/>
      <c r="BD197" s="665"/>
      <c r="BE197" s="665"/>
      <c r="BF197" s="665"/>
      <c r="BG197" s="665"/>
      <c r="BH197" s="665"/>
      <c r="BI197" s="665"/>
      <c r="BJ197" s="665"/>
      <c r="BK197" s="665"/>
      <c r="BL197" s="665"/>
      <c r="BM197" s="665"/>
      <c r="BN197" s="665"/>
      <c r="BO197" s="665"/>
      <c r="BP197" s="665"/>
      <c r="BQ197" s="665"/>
      <c r="BR197" s="665"/>
      <c r="BS197" s="665"/>
      <c r="BT197" s="665"/>
      <c r="BU197" s="665"/>
      <c r="BV197" s="665"/>
      <c r="BW197" s="665"/>
      <c r="BX197" s="665"/>
      <c r="BY197" s="665"/>
      <c r="BZ197" s="665"/>
      <c r="CA197" s="665"/>
      <c r="CB197" s="665"/>
      <c r="CC197" s="665"/>
      <c r="CD197" s="665"/>
      <c r="CE197" s="665"/>
      <c r="CF197" s="665"/>
      <c r="CG197" s="665"/>
      <c r="CH197" s="665"/>
      <c r="CI197" s="665"/>
      <c r="CJ197" s="665"/>
      <c r="CK197" s="665"/>
      <c r="CL197" s="665"/>
      <c r="CM197" s="665"/>
      <c r="CN197" s="665"/>
      <c r="CO197" s="665"/>
      <c r="CP197" s="665"/>
      <c r="CQ197" s="665"/>
      <c r="CR197" s="673">
        <f>+AC197+M197+AL197</f>
        <v>60000</v>
      </c>
      <c r="CS197" s="681"/>
      <c r="CT197" s="681"/>
      <c r="CU197" s="681"/>
      <c r="CV197" s="681">
        <v>0</v>
      </c>
      <c r="CW197" s="673">
        <f t="shared" si="68"/>
        <v>0</v>
      </c>
      <c r="CX197" s="681">
        <v>0</v>
      </c>
      <c r="CY197" s="681">
        <v>0</v>
      </c>
      <c r="CZ197" s="681">
        <v>0</v>
      </c>
      <c r="DA197" s="681">
        <v>0</v>
      </c>
      <c r="DB197" s="673">
        <f t="shared" si="69"/>
        <v>0</v>
      </c>
      <c r="DC197" s="681">
        <v>0</v>
      </c>
      <c r="DD197" s="681">
        <v>0</v>
      </c>
      <c r="DE197" s="681">
        <v>0</v>
      </c>
      <c r="DF197" s="681">
        <v>60000</v>
      </c>
      <c r="DG197" s="673">
        <f t="shared" si="70"/>
        <v>60000</v>
      </c>
      <c r="DH197" s="682">
        <f t="shared" si="71"/>
        <v>60000</v>
      </c>
      <c r="DI197" s="683" t="str">
        <f t="shared" si="72"/>
        <v>SI</v>
      </c>
      <c r="DJ197" s="682">
        <f t="shared" si="73"/>
        <v>0</v>
      </c>
    </row>
    <row r="198" s="633" customFormat="1" ht="76.5" spans="1:114">
      <c r="A198" s="646" t="s">
        <v>1706</v>
      </c>
      <c r="B198" s="646" t="s">
        <v>1707</v>
      </c>
      <c r="C198" s="646" t="s">
        <v>1707</v>
      </c>
      <c r="D198" s="688" t="s">
        <v>1728</v>
      </c>
      <c r="E198" s="689" t="s">
        <v>1913</v>
      </c>
      <c r="F198" s="646"/>
      <c r="G198" s="646"/>
      <c r="H198" s="652">
        <v>191</v>
      </c>
      <c r="I198" s="654"/>
      <c r="J198" s="652">
        <v>12</v>
      </c>
      <c r="K198" s="665"/>
      <c r="L198" s="666" t="s">
        <v>1730</v>
      </c>
      <c r="M198" s="667">
        <v>0</v>
      </c>
      <c r="N198" s="665"/>
      <c r="O198" s="665"/>
      <c r="P198" s="665"/>
      <c r="Q198" s="665"/>
      <c r="R198" s="665"/>
      <c r="S198" s="665"/>
      <c r="T198" s="665"/>
      <c r="U198" s="665"/>
      <c r="V198" s="665"/>
      <c r="W198" s="665"/>
      <c r="X198" s="665"/>
      <c r="Y198" s="665"/>
      <c r="Z198" s="665"/>
      <c r="AA198" s="665"/>
      <c r="AB198" s="665"/>
      <c r="AC198" s="665">
        <v>50000</v>
      </c>
      <c r="AD198" s="665"/>
      <c r="AE198" s="665"/>
      <c r="AF198" s="665"/>
      <c r="AG198" s="665"/>
      <c r="AH198" s="665"/>
      <c r="AI198" s="665"/>
      <c r="AJ198" s="665"/>
      <c r="AK198" s="665"/>
      <c r="AL198" s="665">
        <v>-50000</v>
      </c>
      <c r="AM198" s="665"/>
      <c r="AN198" s="665"/>
      <c r="AO198" s="665"/>
      <c r="AP198" s="665"/>
      <c r="AQ198" s="665"/>
      <c r="AR198" s="665"/>
      <c r="AS198" s="665"/>
      <c r="AT198" s="665"/>
      <c r="AU198" s="665"/>
      <c r="AV198" s="665"/>
      <c r="AW198" s="665"/>
      <c r="AX198" s="665"/>
      <c r="AY198" s="665"/>
      <c r="AZ198" s="665"/>
      <c r="BA198" s="665"/>
      <c r="BB198" s="665"/>
      <c r="BC198" s="665"/>
      <c r="BD198" s="665"/>
      <c r="BE198" s="665"/>
      <c r="BF198" s="665"/>
      <c r="BG198" s="665"/>
      <c r="BH198" s="665"/>
      <c r="BI198" s="665"/>
      <c r="BJ198" s="665"/>
      <c r="BK198" s="665"/>
      <c r="BL198" s="665"/>
      <c r="BM198" s="665"/>
      <c r="BN198" s="665"/>
      <c r="BO198" s="665"/>
      <c r="BP198" s="665"/>
      <c r="BQ198" s="665"/>
      <c r="BR198" s="665"/>
      <c r="BS198" s="665"/>
      <c r="BT198" s="665"/>
      <c r="BU198" s="665"/>
      <c r="BV198" s="665"/>
      <c r="BW198" s="665"/>
      <c r="BX198" s="665"/>
      <c r="BY198" s="665"/>
      <c r="BZ198" s="665"/>
      <c r="CA198" s="665"/>
      <c r="CB198" s="665"/>
      <c r="CC198" s="665"/>
      <c r="CD198" s="665"/>
      <c r="CE198" s="665"/>
      <c r="CF198" s="665"/>
      <c r="CG198" s="665"/>
      <c r="CH198" s="665"/>
      <c r="CI198" s="665"/>
      <c r="CJ198" s="665"/>
      <c r="CK198" s="665"/>
      <c r="CL198" s="665"/>
      <c r="CM198" s="665"/>
      <c r="CN198" s="665"/>
      <c r="CO198" s="665"/>
      <c r="CP198" s="665"/>
      <c r="CQ198" s="665"/>
      <c r="CR198" s="673">
        <f>+AC198+M198+AL198</f>
        <v>0</v>
      </c>
      <c r="CS198" s="681"/>
      <c r="CT198" s="681"/>
      <c r="CU198" s="681"/>
      <c r="CV198" s="681">
        <v>0</v>
      </c>
      <c r="CW198" s="673">
        <f t="shared" si="68"/>
        <v>0</v>
      </c>
      <c r="CX198" s="681">
        <v>0</v>
      </c>
      <c r="CY198" s="681">
        <v>0</v>
      </c>
      <c r="CZ198" s="681">
        <v>0</v>
      </c>
      <c r="DA198" s="681">
        <v>0</v>
      </c>
      <c r="DB198" s="673">
        <f t="shared" si="69"/>
        <v>0</v>
      </c>
      <c r="DC198" s="681">
        <v>0</v>
      </c>
      <c r="DD198" s="681">
        <v>0</v>
      </c>
      <c r="DE198" s="681">
        <v>0</v>
      </c>
      <c r="DF198" s="681"/>
      <c r="DG198" s="673">
        <f t="shared" si="70"/>
        <v>0</v>
      </c>
      <c r="DH198" s="682">
        <f t="shared" si="71"/>
        <v>0</v>
      </c>
      <c r="DI198" s="683" t="str">
        <f t="shared" si="72"/>
        <v>SI</v>
      </c>
      <c r="DJ198" s="682">
        <f t="shared" si="73"/>
        <v>0</v>
      </c>
    </row>
    <row r="199" s="633" customFormat="1" ht="76.5" spans="1:114">
      <c r="A199" s="646" t="s">
        <v>1706</v>
      </c>
      <c r="B199" s="646" t="s">
        <v>1707</v>
      </c>
      <c r="C199" s="646" t="s">
        <v>1707</v>
      </c>
      <c r="D199" s="688" t="s">
        <v>1728</v>
      </c>
      <c r="E199" s="689" t="s">
        <v>1913</v>
      </c>
      <c r="F199" s="646"/>
      <c r="G199" s="646"/>
      <c r="H199" s="652">
        <v>233</v>
      </c>
      <c r="I199" s="654"/>
      <c r="J199" s="652">
        <v>12</v>
      </c>
      <c r="K199" s="665"/>
      <c r="L199" s="666" t="s">
        <v>1730</v>
      </c>
      <c r="M199" s="667">
        <v>0</v>
      </c>
      <c r="N199" s="665"/>
      <c r="O199" s="665"/>
      <c r="P199" s="665"/>
      <c r="Q199" s="665"/>
      <c r="R199" s="665"/>
      <c r="S199" s="665"/>
      <c r="T199" s="665"/>
      <c r="U199" s="665"/>
      <c r="V199" s="665"/>
      <c r="W199" s="665"/>
      <c r="X199" s="665"/>
      <c r="Y199" s="665"/>
      <c r="Z199" s="665"/>
      <c r="AA199" s="665"/>
      <c r="AB199" s="665"/>
      <c r="AC199" s="665"/>
      <c r="AD199" s="665"/>
      <c r="AE199" s="665"/>
      <c r="AF199" s="665"/>
      <c r="AG199" s="665"/>
      <c r="AH199" s="665"/>
      <c r="AI199" s="665"/>
      <c r="AJ199" s="665"/>
      <c r="AK199" s="665"/>
      <c r="AL199" s="665"/>
      <c r="AM199" s="665"/>
      <c r="AN199" s="665"/>
      <c r="AO199" s="665"/>
      <c r="AP199" s="665"/>
      <c r="AQ199" s="665"/>
      <c r="AR199" s="665"/>
      <c r="AS199" s="665"/>
      <c r="AT199" s="665"/>
      <c r="AU199" s="665"/>
      <c r="AV199" s="665"/>
      <c r="AW199" s="665"/>
      <c r="AX199" s="665"/>
      <c r="AY199" s="665"/>
      <c r="AZ199" s="665"/>
      <c r="BA199" s="665"/>
      <c r="BB199" s="665"/>
      <c r="BC199" s="665"/>
      <c r="BD199" s="665"/>
      <c r="BE199" s="665"/>
      <c r="BF199" s="665"/>
      <c r="BG199" s="665"/>
      <c r="BH199" s="665"/>
      <c r="BI199" s="665"/>
      <c r="BJ199" s="665"/>
      <c r="BK199" s="665"/>
      <c r="BL199" s="665"/>
      <c r="BM199" s="665"/>
      <c r="BN199" s="665"/>
      <c r="BO199" s="665"/>
      <c r="BP199" s="665"/>
      <c r="BQ199" s="665"/>
      <c r="BR199" s="665"/>
      <c r="BS199" s="665"/>
      <c r="BT199" s="665"/>
      <c r="BU199" s="665"/>
      <c r="BV199" s="665"/>
      <c r="BW199" s="665"/>
      <c r="BX199" s="665"/>
      <c r="BY199" s="665">
        <v>25000</v>
      </c>
      <c r="BZ199" s="665"/>
      <c r="CA199" s="665"/>
      <c r="CB199" s="665"/>
      <c r="CC199" s="665"/>
      <c r="CD199" s="665"/>
      <c r="CE199" s="665"/>
      <c r="CF199" s="665"/>
      <c r="CG199" s="665"/>
      <c r="CH199" s="665"/>
      <c r="CI199" s="665"/>
      <c r="CJ199" s="665"/>
      <c r="CK199" s="665"/>
      <c r="CL199" s="665"/>
      <c r="CM199" s="665"/>
      <c r="CN199" s="665"/>
      <c r="CO199" s="665"/>
      <c r="CP199" s="665"/>
      <c r="CQ199" s="665"/>
      <c r="CR199" s="673">
        <f>+M199+BY199</f>
        <v>25000</v>
      </c>
      <c r="CS199" s="681"/>
      <c r="CT199" s="681"/>
      <c r="CU199" s="681"/>
      <c r="CV199" s="681"/>
      <c r="CW199" s="673">
        <f t="shared" si="68"/>
        <v>0</v>
      </c>
      <c r="CX199" s="681"/>
      <c r="CY199" s="681"/>
      <c r="CZ199" s="681"/>
      <c r="DA199" s="681"/>
      <c r="DB199" s="673">
        <f t="shared" si="69"/>
        <v>0</v>
      </c>
      <c r="DC199" s="681"/>
      <c r="DD199" s="681"/>
      <c r="DE199" s="681"/>
      <c r="DF199" s="681">
        <v>25000</v>
      </c>
      <c r="DG199" s="673">
        <f t="shared" si="70"/>
        <v>25000</v>
      </c>
      <c r="DH199" s="682">
        <f t="shared" ref="DH199" si="74">+CW199+DB199+DG199</f>
        <v>25000</v>
      </c>
      <c r="DI199" s="683" t="str">
        <f t="shared" ref="DI199" si="75">IF(CR199=DH199,"SI","NO")</f>
        <v>SI</v>
      </c>
      <c r="DJ199" s="682">
        <f t="shared" ref="DJ199" si="76">CR199-DH199</f>
        <v>0</v>
      </c>
    </row>
    <row r="200" s="633" customFormat="1" ht="51" spans="1:114">
      <c r="A200" s="646" t="s">
        <v>1706</v>
      </c>
      <c r="B200" s="646" t="s">
        <v>1707</v>
      </c>
      <c r="C200" s="646" t="s">
        <v>1707</v>
      </c>
      <c r="D200" s="688" t="s">
        <v>1728</v>
      </c>
      <c r="E200" s="690" t="s">
        <v>1810</v>
      </c>
      <c r="F200" s="646">
        <v>800</v>
      </c>
      <c r="G200" s="646" t="s">
        <v>1811</v>
      </c>
      <c r="H200" s="652">
        <v>262</v>
      </c>
      <c r="I200" s="654">
        <v>33102</v>
      </c>
      <c r="J200" s="652">
        <v>12</v>
      </c>
      <c r="K200" s="665">
        <v>100</v>
      </c>
      <c r="L200" s="666" t="s">
        <v>1730</v>
      </c>
      <c r="M200" s="667">
        <v>0</v>
      </c>
      <c r="N200" s="665"/>
      <c r="O200" s="665"/>
      <c r="P200" s="665"/>
      <c r="Q200" s="665"/>
      <c r="R200" s="665"/>
      <c r="S200" s="665"/>
      <c r="T200" s="665"/>
      <c r="U200" s="665"/>
      <c r="V200" s="665"/>
      <c r="W200" s="665"/>
      <c r="X200" s="665"/>
      <c r="Y200" s="665"/>
      <c r="Z200" s="665"/>
      <c r="AA200" s="665"/>
      <c r="AB200" s="665"/>
      <c r="AC200" s="665">
        <v>80000</v>
      </c>
      <c r="AD200" s="665"/>
      <c r="AE200" s="665"/>
      <c r="AF200" s="665"/>
      <c r="AG200" s="665"/>
      <c r="AH200" s="665"/>
      <c r="AI200" s="665"/>
      <c r="AJ200" s="665"/>
      <c r="AK200" s="665"/>
      <c r="AL200" s="665"/>
      <c r="AM200" s="665"/>
      <c r="AN200" s="665"/>
      <c r="AO200" s="665"/>
      <c r="AP200" s="665"/>
      <c r="AQ200" s="665"/>
      <c r="AR200" s="665"/>
      <c r="AS200" s="665"/>
      <c r="AT200" s="665"/>
      <c r="AU200" s="665"/>
      <c r="AV200" s="665"/>
      <c r="AW200" s="665"/>
      <c r="AX200" s="665"/>
      <c r="AY200" s="665"/>
      <c r="AZ200" s="665"/>
      <c r="BA200" s="665"/>
      <c r="BB200" s="665"/>
      <c r="BC200" s="665"/>
      <c r="BD200" s="665"/>
      <c r="BE200" s="665"/>
      <c r="BF200" s="665"/>
      <c r="BG200" s="665"/>
      <c r="BH200" s="665"/>
      <c r="BI200" s="665"/>
      <c r="BJ200" s="665"/>
      <c r="BK200" s="665"/>
      <c r="BL200" s="665"/>
      <c r="BM200" s="665"/>
      <c r="BN200" s="665"/>
      <c r="BO200" s="665"/>
      <c r="BP200" s="665"/>
      <c r="BQ200" s="665"/>
      <c r="BR200" s="665"/>
      <c r="BS200" s="665"/>
      <c r="BT200" s="665"/>
      <c r="BU200" s="665"/>
      <c r="BV200" s="665"/>
      <c r="BW200" s="665"/>
      <c r="BX200" s="665"/>
      <c r="BY200" s="665"/>
      <c r="BZ200" s="665"/>
      <c r="CA200" s="665"/>
      <c r="CB200" s="665"/>
      <c r="CC200" s="665"/>
      <c r="CD200" s="665"/>
      <c r="CE200" s="665"/>
      <c r="CF200" s="665"/>
      <c r="CG200" s="665"/>
      <c r="CH200" s="665"/>
      <c r="CI200" s="665"/>
      <c r="CJ200" s="665"/>
      <c r="CK200" s="665"/>
      <c r="CL200" s="665"/>
      <c r="CM200" s="665"/>
      <c r="CN200" s="665"/>
      <c r="CO200" s="665"/>
      <c r="CP200" s="665"/>
      <c r="CQ200" s="665"/>
      <c r="CR200" s="673">
        <f>+AC200+M200</f>
        <v>80000</v>
      </c>
      <c r="CS200" s="681"/>
      <c r="CT200" s="681"/>
      <c r="CU200" s="681"/>
      <c r="CV200" s="681">
        <v>0</v>
      </c>
      <c r="CW200" s="673">
        <f t="shared" si="68"/>
        <v>0</v>
      </c>
      <c r="CX200" s="681">
        <v>0</v>
      </c>
      <c r="CY200" s="681">
        <v>0</v>
      </c>
      <c r="CZ200" s="681">
        <v>0</v>
      </c>
      <c r="DA200" s="681">
        <v>40000</v>
      </c>
      <c r="DB200" s="673">
        <f t="shared" si="69"/>
        <v>40000</v>
      </c>
      <c r="DC200" s="681">
        <v>0</v>
      </c>
      <c r="DD200" s="681">
        <v>0</v>
      </c>
      <c r="DE200" s="681">
        <v>40000</v>
      </c>
      <c r="DF200" s="681"/>
      <c r="DG200" s="673">
        <f t="shared" si="70"/>
        <v>40000</v>
      </c>
      <c r="DH200" s="682">
        <f t="shared" si="71"/>
        <v>80000</v>
      </c>
      <c r="DI200" s="683" t="str">
        <f t="shared" si="72"/>
        <v>SI</v>
      </c>
      <c r="DJ200" s="682">
        <f t="shared" si="73"/>
        <v>0</v>
      </c>
    </row>
    <row r="201" s="633" customFormat="1" ht="51" spans="1:114">
      <c r="A201" s="646" t="s">
        <v>1706</v>
      </c>
      <c r="B201" s="646" t="s">
        <v>1707</v>
      </c>
      <c r="C201" s="646" t="s">
        <v>1707</v>
      </c>
      <c r="D201" s="688" t="s">
        <v>1728</v>
      </c>
      <c r="E201" s="690" t="s">
        <v>1812</v>
      </c>
      <c r="F201" s="646">
        <v>760</v>
      </c>
      <c r="G201" s="646" t="s">
        <v>1811</v>
      </c>
      <c r="H201" s="652">
        <v>262</v>
      </c>
      <c r="I201" s="654">
        <v>38247</v>
      </c>
      <c r="J201" s="652">
        <v>12</v>
      </c>
      <c r="K201" s="665">
        <v>50</v>
      </c>
      <c r="L201" s="666" t="s">
        <v>1730</v>
      </c>
      <c r="M201" s="667">
        <v>0</v>
      </c>
      <c r="N201" s="665"/>
      <c r="O201" s="665"/>
      <c r="P201" s="665"/>
      <c r="Q201" s="665"/>
      <c r="R201" s="665"/>
      <c r="S201" s="665"/>
      <c r="T201" s="665"/>
      <c r="U201" s="665"/>
      <c r="V201" s="665"/>
      <c r="W201" s="665"/>
      <c r="X201" s="665"/>
      <c r="Y201" s="665"/>
      <c r="Z201" s="665"/>
      <c r="AA201" s="665"/>
      <c r="AB201" s="665"/>
      <c r="AC201" s="665">
        <v>38000</v>
      </c>
      <c r="AD201" s="665"/>
      <c r="AE201" s="665"/>
      <c r="AF201" s="665"/>
      <c r="AG201" s="665"/>
      <c r="AH201" s="665"/>
      <c r="AI201" s="665"/>
      <c r="AJ201" s="665"/>
      <c r="AK201" s="665"/>
      <c r="AL201" s="665"/>
      <c r="AM201" s="665"/>
      <c r="AN201" s="665"/>
      <c r="AO201" s="665"/>
      <c r="AP201" s="665"/>
      <c r="AQ201" s="665"/>
      <c r="AR201" s="665"/>
      <c r="AS201" s="665"/>
      <c r="AT201" s="665"/>
      <c r="AU201" s="665"/>
      <c r="AV201" s="665"/>
      <c r="AW201" s="665"/>
      <c r="AX201" s="665"/>
      <c r="AY201" s="665"/>
      <c r="AZ201" s="665"/>
      <c r="BA201" s="665"/>
      <c r="BB201" s="665"/>
      <c r="BC201" s="665"/>
      <c r="BD201" s="665"/>
      <c r="BE201" s="665"/>
      <c r="BF201" s="665"/>
      <c r="BG201" s="665"/>
      <c r="BH201" s="665"/>
      <c r="BI201" s="665"/>
      <c r="BJ201" s="665"/>
      <c r="BK201" s="665"/>
      <c r="BL201" s="665"/>
      <c r="BM201" s="665"/>
      <c r="BN201" s="665"/>
      <c r="BO201" s="665"/>
      <c r="BP201" s="665"/>
      <c r="BQ201" s="665"/>
      <c r="BR201" s="665"/>
      <c r="BS201" s="665"/>
      <c r="BT201" s="665"/>
      <c r="BU201" s="665"/>
      <c r="BV201" s="665"/>
      <c r="BW201" s="665"/>
      <c r="BX201" s="665"/>
      <c r="BY201" s="665"/>
      <c r="BZ201" s="665"/>
      <c r="CA201" s="665"/>
      <c r="CB201" s="665"/>
      <c r="CC201" s="665"/>
      <c r="CD201" s="665"/>
      <c r="CE201" s="665"/>
      <c r="CF201" s="665"/>
      <c r="CG201" s="665"/>
      <c r="CH201" s="665"/>
      <c r="CI201" s="665"/>
      <c r="CJ201" s="665"/>
      <c r="CK201" s="665"/>
      <c r="CL201" s="665"/>
      <c r="CM201" s="665"/>
      <c r="CN201" s="665"/>
      <c r="CO201" s="665"/>
      <c r="CP201" s="665"/>
      <c r="CQ201" s="665"/>
      <c r="CR201" s="673">
        <f>+AC201+M201</f>
        <v>38000</v>
      </c>
      <c r="CS201" s="681"/>
      <c r="CT201" s="681"/>
      <c r="CU201" s="681"/>
      <c r="CV201" s="681">
        <v>0</v>
      </c>
      <c r="CW201" s="673">
        <f t="shared" si="68"/>
        <v>0</v>
      </c>
      <c r="CX201" s="681">
        <v>0</v>
      </c>
      <c r="CY201" s="681">
        <v>0</v>
      </c>
      <c r="CZ201" s="681">
        <v>0</v>
      </c>
      <c r="DA201" s="681">
        <v>20000</v>
      </c>
      <c r="DB201" s="673">
        <f t="shared" si="69"/>
        <v>20000</v>
      </c>
      <c r="DC201" s="681">
        <v>0</v>
      </c>
      <c r="DD201" s="681">
        <v>0</v>
      </c>
      <c r="DE201" s="681">
        <v>18000</v>
      </c>
      <c r="DF201" s="681"/>
      <c r="DG201" s="673">
        <f t="shared" si="70"/>
        <v>18000</v>
      </c>
      <c r="DH201" s="682">
        <f t="shared" si="71"/>
        <v>38000</v>
      </c>
      <c r="DI201" s="683" t="str">
        <f t="shared" si="72"/>
        <v>SI</v>
      </c>
      <c r="DJ201" s="682">
        <f t="shared" si="73"/>
        <v>0</v>
      </c>
    </row>
    <row r="202" s="633" customFormat="1" ht="51" spans="1:114">
      <c r="A202" s="646" t="s">
        <v>1706</v>
      </c>
      <c r="B202" s="646" t="s">
        <v>1707</v>
      </c>
      <c r="C202" s="646" t="s">
        <v>1707</v>
      </c>
      <c r="D202" s="688" t="s">
        <v>1728</v>
      </c>
      <c r="E202" s="690" t="s">
        <v>1906</v>
      </c>
      <c r="F202" s="690">
        <v>3</v>
      </c>
      <c r="G202" s="646" t="s">
        <v>1914</v>
      </c>
      <c r="H202" s="652">
        <v>322</v>
      </c>
      <c r="I202" s="694">
        <v>53699</v>
      </c>
      <c r="J202" s="652">
        <v>12</v>
      </c>
      <c r="K202" s="665">
        <v>1000</v>
      </c>
      <c r="L202" s="666" t="s">
        <v>1730</v>
      </c>
      <c r="M202" s="667">
        <v>0</v>
      </c>
      <c r="N202" s="665"/>
      <c r="O202" s="665"/>
      <c r="P202" s="665"/>
      <c r="Q202" s="665"/>
      <c r="R202" s="665"/>
      <c r="S202" s="665"/>
      <c r="T202" s="665"/>
      <c r="U202" s="665"/>
      <c r="V202" s="665"/>
      <c r="W202" s="665"/>
      <c r="X202" s="665"/>
      <c r="Y202" s="665"/>
      <c r="Z202" s="665"/>
      <c r="AA202" s="665"/>
      <c r="AB202" s="665"/>
      <c r="AC202" s="665">
        <v>3000</v>
      </c>
      <c r="AD202" s="665">
        <v>0</v>
      </c>
      <c r="AE202" s="665"/>
      <c r="AF202" s="665"/>
      <c r="AG202" s="665"/>
      <c r="AH202" s="665"/>
      <c r="AI202" s="665"/>
      <c r="AJ202" s="665"/>
      <c r="AK202" s="665"/>
      <c r="AL202" s="665"/>
      <c r="AM202" s="665"/>
      <c r="AN202" s="665"/>
      <c r="AO202" s="665"/>
      <c r="AP202" s="665"/>
      <c r="AQ202" s="665"/>
      <c r="AR202" s="665"/>
      <c r="AS202" s="665"/>
      <c r="AT202" s="665"/>
      <c r="AU202" s="665"/>
      <c r="AV202" s="665"/>
      <c r="AW202" s="665"/>
      <c r="AX202" s="665"/>
      <c r="AY202" s="665"/>
      <c r="AZ202" s="665"/>
      <c r="BA202" s="665"/>
      <c r="BB202" s="665"/>
      <c r="BC202" s="665"/>
      <c r="BD202" s="665"/>
      <c r="BE202" s="665"/>
      <c r="BF202" s="665"/>
      <c r="BG202" s="665"/>
      <c r="BH202" s="665"/>
      <c r="BI202" s="665"/>
      <c r="BJ202" s="665"/>
      <c r="BK202" s="665"/>
      <c r="BL202" s="665"/>
      <c r="BM202" s="665"/>
      <c r="BN202" s="665"/>
      <c r="BO202" s="665"/>
      <c r="BP202" s="665"/>
      <c r="BQ202" s="665"/>
      <c r="BR202" s="665"/>
      <c r="BS202" s="665"/>
      <c r="BT202" s="665"/>
      <c r="BU202" s="665"/>
      <c r="BV202" s="665"/>
      <c r="BW202" s="665"/>
      <c r="BX202" s="665"/>
      <c r="BY202" s="665"/>
      <c r="BZ202" s="665"/>
      <c r="CA202" s="665"/>
      <c r="CB202" s="665"/>
      <c r="CC202" s="665"/>
      <c r="CD202" s="665"/>
      <c r="CE202" s="665"/>
      <c r="CF202" s="665"/>
      <c r="CG202" s="665"/>
      <c r="CH202" s="665"/>
      <c r="CI202" s="665"/>
      <c r="CJ202" s="665"/>
      <c r="CK202" s="665"/>
      <c r="CL202" s="665"/>
      <c r="CM202" s="665"/>
      <c r="CN202" s="665"/>
      <c r="CO202" s="665"/>
      <c r="CP202" s="665"/>
      <c r="CQ202" s="665"/>
      <c r="CR202" s="673">
        <f>+M202+AC202</f>
        <v>3000</v>
      </c>
      <c r="CS202" s="681"/>
      <c r="CT202" s="681"/>
      <c r="CU202" s="681"/>
      <c r="CV202" s="681">
        <v>3000</v>
      </c>
      <c r="CW202" s="673">
        <f t="shared" si="68"/>
        <v>3000</v>
      </c>
      <c r="CX202" s="681">
        <v>0</v>
      </c>
      <c r="CY202" s="681">
        <v>0</v>
      </c>
      <c r="CZ202" s="681">
        <v>0</v>
      </c>
      <c r="DA202" s="681">
        <v>0</v>
      </c>
      <c r="DB202" s="673">
        <f t="shared" si="69"/>
        <v>0</v>
      </c>
      <c r="DC202" s="681">
        <v>0</v>
      </c>
      <c r="DD202" s="681">
        <v>0</v>
      </c>
      <c r="DE202" s="681">
        <v>0</v>
      </c>
      <c r="DF202" s="681"/>
      <c r="DG202" s="673">
        <f t="shared" si="70"/>
        <v>0</v>
      </c>
      <c r="DH202" s="682">
        <f t="shared" si="71"/>
        <v>3000</v>
      </c>
      <c r="DI202" s="683" t="str">
        <f t="shared" si="72"/>
        <v>SI</v>
      </c>
      <c r="DJ202" s="682">
        <f t="shared" si="73"/>
        <v>0</v>
      </c>
    </row>
    <row r="203" s="633" customFormat="1" ht="51" spans="1:114">
      <c r="A203" s="646" t="s">
        <v>1706</v>
      </c>
      <c r="B203" s="646" t="s">
        <v>1707</v>
      </c>
      <c r="C203" s="646" t="s">
        <v>1707</v>
      </c>
      <c r="D203" s="688" t="s">
        <v>1728</v>
      </c>
      <c r="E203" s="690" t="s">
        <v>1915</v>
      </c>
      <c r="F203" s="691">
        <v>6</v>
      </c>
      <c r="G203" s="646" t="s">
        <v>1914</v>
      </c>
      <c r="H203" s="652">
        <v>322</v>
      </c>
      <c r="I203" s="695">
        <v>130073</v>
      </c>
      <c r="J203" s="652">
        <v>12</v>
      </c>
      <c r="K203" s="665">
        <v>1100</v>
      </c>
      <c r="L203" s="666" t="s">
        <v>1730</v>
      </c>
      <c r="M203" s="667">
        <v>0</v>
      </c>
      <c r="N203" s="665"/>
      <c r="O203" s="665"/>
      <c r="P203" s="665"/>
      <c r="Q203" s="665"/>
      <c r="R203" s="665"/>
      <c r="S203" s="665"/>
      <c r="T203" s="665"/>
      <c r="U203" s="665"/>
      <c r="V203" s="665"/>
      <c r="W203" s="665"/>
      <c r="X203" s="665"/>
      <c r="Y203" s="665"/>
      <c r="Z203" s="665"/>
      <c r="AA203" s="665"/>
      <c r="AB203" s="665"/>
      <c r="AC203" s="665">
        <v>6600</v>
      </c>
      <c r="AD203" s="665"/>
      <c r="AE203" s="665"/>
      <c r="AF203" s="665"/>
      <c r="AG203" s="665"/>
      <c r="AH203" s="665"/>
      <c r="AI203" s="665"/>
      <c r="AJ203" s="665"/>
      <c r="AK203" s="665"/>
      <c r="AL203" s="665"/>
      <c r="AM203" s="665"/>
      <c r="AN203" s="665"/>
      <c r="AO203" s="665"/>
      <c r="AP203" s="665"/>
      <c r="AQ203" s="665"/>
      <c r="AR203" s="665"/>
      <c r="AS203" s="665"/>
      <c r="AT203" s="665"/>
      <c r="AU203" s="665"/>
      <c r="AV203" s="665"/>
      <c r="AW203" s="665"/>
      <c r="AX203" s="665"/>
      <c r="AY203" s="665"/>
      <c r="AZ203" s="665"/>
      <c r="BA203" s="665"/>
      <c r="BB203" s="665"/>
      <c r="BC203" s="665"/>
      <c r="BD203" s="665"/>
      <c r="BE203" s="665"/>
      <c r="BF203" s="665"/>
      <c r="BG203" s="665"/>
      <c r="BH203" s="665"/>
      <c r="BI203" s="665"/>
      <c r="BJ203" s="665"/>
      <c r="BK203" s="665"/>
      <c r="BL203" s="665"/>
      <c r="BM203" s="665"/>
      <c r="BN203" s="665"/>
      <c r="BO203" s="665"/>
      <c r="BP203" s="665"/>
      <c r="BQ203" s="665"/>
      <c r="BR203" s="665"/>
      <c r="BS203" s="665"/>
      <c r="BT203" s="665"/>
      <c r="BU203" s="665"/>
      <c r="BV203" s="665"/>
      <c r="BW203" s="665"/>
      <c r="BX203" s="665"/>
      <c r="BY203" s="665"/>
      <c r="BZ203" s="665"/>
      <c r="CA203" s="665"/>
      <c r="CB203" s="665"/>
      <c r="CC203" s="665"/>
      <c r="CD203" s="665"/>
      <c r="CE203" s="665"/>
      <c r="CF203" s="665"/>
      <c r="CG203" s="665"/>
      <c r="CH203" s="665"/>
      <c r="CI203" s="665"/>
      <c r="CJ203" s="665"/>
      <c r="CK203" s="665"/>
      <c r="CL203" s="665"/>
      <c r="CM203" s="665"/>
      <c r="CN203" s="665"/>
      <c r="CO203" s="665"/>
      <c r="CP203" s="665"/>
      <c r="CQ203" s="665"/>
      <c r="CR203" s="673">
        <f>+M203+AC203</f>
        <v>6600</v>
      </c>
      <c r="CS203" s="681"/>
      <c r="CT203" s="681"/>
      <c r="CU203" s="681">
        <v>6600</v>
      </c>
      <c r="CV203" s="681">
        <v>0</v>
      </c>
      <c r="CW203" s="673">
        <f t="shared" si="68"/>
        <v>6600</v>
      </c>
      <c r="CX203" s="681">
        <v>0</v>
      </c>
      <c r="CY203" s="681">
        <v>0</v>
      </c>
      <c r="CZ203" s="681">
        <v>0</v>
      </c>
      <c r="DA203" s="681">
        <v>0</v>
      </c>
      <c r="DB203" s="673">
        <f t="shared" si="69"/>
        <v>0</v>
      </c>
      <c r="DC203" s="681">
        <v>0</v>
      </c>
      <c r="DD203" s="681">
        <v>0</v>
      </c>
      <c r="DE203" s="681">
        <v>0</v>
      </c>
      <c r="DF203" s="681"/>
      <c r="DG203" s="673">
        <f t="shared" si="70"/>
        <v>0</v>
      </c>
      <c r="DH203" s="682">
        <f t="shared" si="71"/>
        <v>6600</v>
      </c>
      <c r="DI203" s="683" t="str">
        <f t="shared" si="72"/>
        <v>SI</v>
      </c>
      <c r="DJ203" s="682">
        <f t="shared" si="73"/>
        <v>0</v>
      </c>
    </row>
    <row r="204" s="633" customFormat="1" ht="51" spans="1:114">
      <c r="A204" s="646" t="s">
        <v>1706</v>
      </c>
      <c r="B204" s="646" t="s">
        <v>1707</v>
      </c>
      <c r="C204" s="646" t="s">
        <v>1707</v>
      </c>
      <c r="D204" s="688" t="s">
        <v>1728</v>
      </c>
      <c r="E204" s="691" t="s">
        <v>1907</v>
      </c>
      <c r="F204" s="691">
        <v>3</v>
      </c>
      <c r="G204" s="646" t="s">
        <v>1914</v>
      </c>
      <c r="H204" s="652">
        <v>322</v>
      </c>
      <c r="I204" s="695">
        <v>108730</v>
      </c>
      <c r="J204" s="652">
        <v>12</v>
      </c>
      <c r="K204" s="665">
        <v>1000</v>
      </c>
      <c r="L204" s="666" t="s">
        <v>1730</v>
      </c>
      <c r="M204" s="667">
        <v>0</v>
      </c>
      <c r="N204" s="665"/>
      <c r="O204" s="665"/>
      <c r="P204" s="674"/>
      <c r="Q204" s="665"/>
      <c r="R204" s="665"/>
      <c r="S204" s="665"/>
      <c r="T204" s="665"/>
      <c r="U204" s="665"/>
      <c r="V204" s="665"/>
      <c r="W204" s="665"/>
      <c r="X204" s="665"/>
      <c r="Y204" s="665"/>
      <c r="Z204" s="665"/>
      <c r="AA204" s="665"/>
      <c r="AB204" s="665"/>
      <c r="AC204" s="665">
        <v>3000</v>
      </c>
      <c r="AD204" s="665"/>
      <c r="AE204" s="665"/>
      <c r="AF204" s="665"/>
      <c r="AG204" s="665"/>
      <c r="AH204" s="665"/>
      <c r="AI204" s="665"/>
      <c r="AJ204" s="665"/>
      <c r="AK204" s="665"/>
      <c r="AL204" s="665"/>
      <c r="AM204" s="665"/>
      <c r="AN204" s="665"/>
      <c r="AO204" s="665"/>
      <c r="AP204" s="665"/>
      <c r="AQ204" s="665"/>
      <c r="AR204" s="665"/>
      <c r="AS204" s="665"/>
      <c r="AT204" s="665"/>
      <c r="AU204" s="665"/>
      <c r="AV204" s="665"/>
      <c r="AW204" s="665"/>
      <c r="AX204" s="665"/>
      <c r="AY204" s="665"/>
      <c r="AZ204" s="665"/>
      <c r="BA204" s="665"/>
      <c r="BB204" s="665"/>
      <c r="BC204" s="665"/>
      <c r="BD204" s="665"/>
      <c r="BE204" s="665"/>
      <c r="BF204" s="665"/>
      <c r="BG204" s="665"/>
      <c r="BH204" s="665"/>
      <c r="BI204" s="665"/>
      <c r="BJ204" s="665"/>
      <c r="BK204" s="665"/>
      <c r="BL204" s="665"/>
      <c r="BM204" s="665"/>
      <c r="BN204" s="665"/>
      <c r="BO204" s="665"/>
      <c r="BP204" s="665"/>
      <c r="BQ204" s="665"/>
      <c r="BR204" s="665"/>
      <c r="BS204" s="665"/>
      <c r="BT204" s="665"/>
      <c r="BU204" s="665"/>
      <c r="BV204" s="665"/>
      <c r="BW204" s="665"/>
      <c r="BX204" s="665"/>
      <c r="BY204" s="665"/>
      <c r="BZ204" s="665"/>
      <c r="CA204" s="665"/>
      <c r="CB204" s="665"/>
      <c r="CC204" s="665"/>
      <c r="CD204" s="665"/>
      <c r="CE204" s="665"/>
      <c r="CF204" s="665"/>
      <c r="CG204" s="665"/>
      <c r="CH204" s="665"/>
      <c r="CI204" s="665"/>
      <c r="CJ204" s="665"/>
      <c r="CK204" s="665"/>
      <c r="CL204" s="665"/>
      <c r="CM204" s="665"/>
      <c r="CN204" s="665"/>
      <c r="CO204" s="665"/>
      <c r="CP204" s="665"/>
      <c r="CQ204" s="665"/>
      <c r="CR204" s="673">
        <f>+M204+AC204</f>
        <v>3000</v>
      </c>
      <c r="CS204" s="681"/>
      <c r="CT204" s="681"/>
      <c r="CU204" s="681"/>
      <c r="CV204" s="681">
        <v>3000</v>
      </c>
      <c r="CW204" s="673">
        <f t="shared" si="68"/>
        <v>3000</v>
      </c>
      <c r="CX204" s="681">
        <v>0</v>
      </c>
      <c r="CY204" s="681">
        <v>0</v>
      </c>
      <c r="CZ204" s="681">
        <v>0</v>
      </c>
      <c r="DA204" s="681">
        <v>0</v>
      </c>
      <c r="DB204" s="673">
        <f t="shared" si="69"/>
        <v>0</v>
      </c>
      <c r="DC204" s="681">
        <v>0</v>
      </c>
      <c r="DD204" s="681">
        <v>0</v>
      </c>
      <c r="DE204" s="681">
        <v>0</v>
      </c>
      <c r="DF204" s="681"/>
      <c r="DG204" s="673">
        <f t="shared" si="70"/>
        <v>0</v>
      </c>
      <c r="DH204" s="682">
        <f t="shared" si="71"/>
        <v>3000</v>
      </c>
      <c r="DI204" s="683" t="str">
        <f t="shared" si="72"/>
        <v>SI</v>
      </c>
      <c r="DJ204" s="682">
        <f t="shared" si="73"/>
        <v>0</v>
      </c>
    </row>
    <row r="205" s="633" customFormat="1" ht="51" spans="1:114">
      <c r="A205" s="646" t="s">
        <v>1706</v>
      </c>
      <c r="B205" s="646" t="s">
        <v>1707</v>
      </c>
      <c r="C205" s="646" t="s">
        <v>1707</v>
      </c>
      <c r="D205" s="688" t="s">
        <v>1728</v>
      </c>
      <c r="E205" s="690" t="s">
        <v>1916</v>
      </c>
      <c r="F205" s="690">
        <v>1</v>
      </c>
      <c r="G205" s="646" t="s">
        <v>1914</v>
      </c>
      <c r="H205" s="652">
        <v>322</v>
      </c>
      <c r="I205" s="694">
        <v>108871</v>
      </c>
      <c r="J205" s="652">
        <v>12</v>
      </c>
      <c r="K205" s="665">
        <v>2000</v>
      </c>
      <c r="L205" s="666" t="s">
        <v>1730</v>
      </c>
      <c r="M205" s="667">
        <v>0</v>
      </c>
      <c r="N205" s="665"/>
      <c r="O205" s="665"/>
      <c r="P205" s="665"/>
      <c r="Q205" s="665"/>
      <c r="R205" s="665"/>
      <c r="S205" s="665"/>
      <c r="T205" s="665"/>
      <c r="U205" s="665"/>
      <c r="V205" s="665"/>
      <c r="W205" s="665"/>
      <c r="X205" s="665"/>
      <c r="Y205" s="665"/>
      <c r="Z205" s="665"/>
      <c r="AA205" s="665"/>
      <c r="AB205" s="665"/>
      <c r="AC205" s="665">
        <v>2000</v>
      </c>
      <c r="AD205" s="665"/>
      <c r="AE205" s="665"/>
      <c r="AF205" s="665"/>
      <c r="AG205" s="665"/>
      <c r="AH205" s="665"/>
      <c r="AI205" s="665"/>
      <c r="AJ205" s="665"/>
      <c r="AK205" s="665"/>
      <c r="AL205" s="665"/>
      <c r="AM205" s="665"/>
      <c r="AN205" s="665"/>
      <c r="AO205" s="665"/>
      <c r="AP205" s="665"/>
      <c r="AQ205" s="665"/>
      <c r="AR205" s="665"/>
      <c r="AS205" s="665"/>
      <c r="AT205" s="665"/>
      <c r="AU205" s="665"/>
      <c r="AV205" s="665"/>
      <c r="AW205" s="665"/>
      <c r="AX205" s="665"/>
      <c r="AY205" s="665"/>
      <c r="AZ205" s="665"/>
      <c r="BA205" s="665"/>
      <c r="BB205" s="665"/>
      <c r="BC205" s="665"/>
      <c r="BD205" s="665"/>
      <c r="BE205" s="665"/>
      <c r="BF205" s="665"/>
      <c r="BG205" s="665"/>
      <c r="BH205" s="665"/>
      <c r="BI205" s="665"/>
      <c r="BJ205" s="665"/>
      <c r="BK205" s="665"/>
      <c r="BL205" s="665"/>
      <c r="BM205" s="665"/>
      <c r="BN205" s="665"/>
      <c r="BO205" s="665"/>
      <c r="BP205" s="665"/>
      <c r="BQ205" s="665"/>
      <c r="BR205" s="665"/>
      <c r="BS205" s="665"/>
      <c r="BT205" s="665"/>
      <c r="BU205" s="665"/>
      <c r="BV205" s="665"/>
      <c r="BW205" s="665"/>
      <c r="BX205" s="665"/>
      <c r="BY205" s="665"/>
      <c r="BZ205" s="665"/>
      <c r="CA205" s="665"/>
      <c r="CB205" s="665"/>
      <c r="CC205" s="665"/>
      <c r="CD205" s="665"/>
      <c r="CE205" s="665"/>
      <c r="CF205" s="665"/>
      <c r="CG205" s="665"/>
      <c r="CH205" s="665"/>
      <c r="CI205" s="665"/>
      <c r="CJ205" s="665"/>
      <c r="CK205" s="665"/>
      <c r="CL205" s="665"/>
      <c r="CM205" s="665"/>
      <c r="CN205" s="665"/>
      <c r="CO205" s="665"/>
      <c r="CP205" s="665"/>
      <c r="CQ205" s="665"/>
      <c r="CR205" s="673">
        <f>+M205+AC205</f>
        <v>2000</v>
      </c>
      <c r="CS205" s="681"/>
      <c r="CT205" s="681"/>
      <c r="CU205" s="681"/>
      <c r="CV205" s="681">
        <v>2000</v>
      </c>
      <c r="CW205" s="673">
        <f t="shared" si="68"/>
        <v>2000</v>
      </c>
      <c r="CX205" s="681">
        <v>0</v>
      </c>
      <c r="CY205" s="681">
        <v>0</v>
      </c>
      <c r="CZ205" s="681">
        <v>0</v>
      </c>
      <c r="DA205" s="681">
        <v>0</v>
      </c>
      <c r="DB205" s="673">
        <f t="shared" si="69"/>
        <v>0</v>
      </c>
      <c r="DC205" s="681">
        <v>0</v>
      </c>
      <c r="DD205" s="681">
        <v>0</v>
      </c>
      <c r="DE205" s="681">
        <v>0</v>
      </c>
      <c r="DF205" s="681"/>
      <c r="DG205" s="673">
        <f t="shared" si="70"/>
        <v>0</v>
      </c>
      <c r="DH205" s="682">
        <f t="shared" si="71"/>
        <v>2000</v>
      </c>
      <c r="DI205" s="683" t="str">
        <f t="shared" si="72"/>
        <v>SI</v>
      </c>
      <c r="DJ205" s="682">
        <f t="shared" si="73"/>
        <v>0</v>
      </c>
    </row>
    <row r="206" s="633" customFormat="1" ht="51" spans="1:114">
      <c r="A206" s="646" t="s">
        <v>1706</v>
      </c>
      <c r="B206" s="646" t="s">
        <v>1707</v>
      </c>
      <c r="C206" s="646" t="s">
        <v>1707</v>
      </c>
      <c r="D206" s="688" t="s">
        <v>1728</v>
      </c>
      <c r="E206" s="692" t="s">
        <v>1917</v>
      </c>
      <c r="F206" s="692">
        <v>15</v>
      </c>
      <c r="G206" s="646" t="s">
        <v>1914</v>
      </c>
      <c r="H206" s="652">
        <v>322</v>
      </c>
      <c r="I206" s="696">
        <v>44415</v>
      </c>
      <c r="J206" s="652">
        <v>12</v>
      </c>
      <c r="K206" s="665">
        <v>1300</v>
      </c>
      <c r="L206" s="666" t="s">
        <v>1730</v>
      </c>
      <c r="M206" s="667">
        <v>0</v>
      </c>
      <c r="N206" s="665"/>
      <c r="O206" s="665"/>
      <c r="P206" s="665"/>
      <c r="Q206" s="665"/>
      <c r="R206" s="665"/>
      <c r="S206" s="665"/>
      <c r="T206" s="665"/>
      <c r="U206" s="665"/>
      <c r="V206" s="665"/>
      <c r="W206" s="665"/>
      <c r="X206" s="665"/>
      <c r="Y206" s="665"/>
      <c r="Z206" s="665"/>
      <c r="AA206" s="665"/>
      <c r="AB206" s="665"/>
      <c r="AC206" s="665">
        <v>19500</v>
      </c>
      <c r="AD206" s="665"/>
      <c r="AE206" s="665"/>
      <c r="AF206" s="665"/>
      <c r="AG206" s="665"/>
      <c r="AH206" s="665"/>
      <c r="AI206" s="665"/>
      <c r="AJ206" s="665"/>
      <c r="AK206" s="665"/>
      <c r="AL206" s="665"/>
      <c r="AM206" s="665"/>
      <c r="AN206" s="665"/>
      <c r="AO206" s="665"/>
      <c r="AP206" s="665"/>
      <c r="AQ206" s="665"/>
      <c r="AR206" s="665"/>
      <c r="AS206" s="665"/>
      <c r="AT206" s="665"/>
      <c r="AU206" s="665"/>
      <c r="AV206" s="665"/>
      <c r="AW206" s="665"/>
      <c r="AX206" s="665"/>
      <c r="AY206" s="665"/>
      <c r="AZ206" s="665"/>
      <c r="BA206" s="665"/>
      <c r="BB206" s="665"/>
      <c r="BC206" s="665"/>
      <c r="BD206" s="665"/>
      <c r="BE206" s="665"/>
      <c r="BF206" s="665"/>
      <c r="BG206" s="665"/>
      <c r="BH206" s="665"/>
      <c r="BI206" s="665"/>
      <c r="BJ206" s="665"/>
      <c r="BK206" s="665"/>
      <c r="BL206" s="665"/>
      <c r="BM206" s="665"/>
      <c r="BN206" s="665"/>
      <c r="BO206" s="665"/>
      <c r="BP206" s="665"/>
      <c r="BQ206" s="665"/>
      <c r="BR206" s="665"/>
      <c r="BS206" s="665"/>
      <c r="BT206" s="665"/>
      <c r="BU206" s="665"/>
      <c r="BV206" s="665"/>
      <c r="BW206" s="665"/>
      <c r="BX206" s="665"/>
      <c r="BY206" s="665"/>
      <c r="BZ206" s="665"/>
      <c r="CA206" s="665"/>
      <c r="CB206" s="665"/>
      <c r="CC206" s="665"/>
      <c r="CD206" s="665"/>
      <c r="CE206" s="665"/>
      <c r="CF206" s="665"/>
      <c r="CG206" s="665"/>
      <c r="CH206" s="665"/>
      <c r="CI206" s="665"/>
      <c r="CJ206" s="665"/>
      <c r="CK206" s="665"/>
      <c r="CL206" s="665"/>
      <c r="CM206" s="665"/>
      <c r="CN206" s="665"/>
      <c r="CO206" s="665"/>
      <c r="CP206" s="665"/>
      <c r="CQ206" s="665"/>
      <c r="CR206" s="673">
        <f>+M206+AC206</f>
        <v>19500</v>
      </c>
      <c r="CS206" s="681"/>
      <c r="CT206" s="681"/>
      <c r="CU206" s="681">
        <v>19500</v>
      </c>
      <c r="CV206" s="681">
        <v>0</v>
      </c>
      <c r="CW206" s="673">
        <f t="shared" si="68"/>
        <v>19500</v>
      </c>
      <c r="CX206" s="681">
        <v>0</v>
      </c>
      <c r="CY206" s="681">
        <v>0</v>
      </c>
      <c r="CZ206" s="681">
        <v>0</v>
      </c>
      <c r="DA206" s="681">
        <v>0</v>
      </c>
      <c r="DB206" s="673">
        <f t="shared" si="69"/>
        <v>0</v>
      </c>
      <c r="DC206" s="681">
        <v>0</v>
      </c>
      <c r="DD206" s="681">
        <v>0</v>
      </c>
      <c r="DE206" s="681">
        <v>0</v>
      </c>
      <c r="DF206" s="681"/>
      <c r="DG206" s="673">
        <f t="shared" si="70"/>
        <v>0</v>
      </c>
      <c r="DH206" s="682">
        <f t="shared" si="71"/>
        <v>19500</v>
      </c>
      <c r="DI206" s="683" t="str">
        <f t="shared" si="72"/>
        <v>SI</v>
      </c>
      <c r="DJ206" s="682">
        <f t="shared" si="73"/>
        <v>0</v>
      </c>
    </row>
    <row r="207" s="633" customFormat="1" ht="51" spans="1:114">
      <c r="A207" s="646" t="s">
        <v>1706</v>
      </c>
      <c r="B207" s="646" t="s">
        <v>1707</v>
      </c>
      <c r="C207" s="646" t="s">
        <v>1707</v>
      </c>
      <c r="D207" s="688" t="s">
        <v>1728</v>
      </c>
      <c r="E207" s="692" t="s">
        <v>1918</v>
      </c>
      <c r="F207" s="692">
        <v>15</v>
      </c>
      <c r="G207" s="646" t="s">
        <v>1914</v>
      </c>
      <c r="H207" s="652">
        <v>329</v>
      </c>
      <c r="I207" s="697">
        <v>88726</v>
      </c>
      <c r="J207" s="652">
        <v>12</v>
      </c>
      <c r="K207" s="665">
        <v>1500</v>
      </c>
      <c r="L207" s="666" t="s">
        <v>1730</v>
      </c>
      <c r="M207" s="667">
        <v>0</v>
      </c>
      <c r="N207" s="665"/>
      <c r="O207" s="665"/>
      <c r="P207" s="665"/>
      <c r="Q207" s="665"/>
      <c r="R207" s="665"/>
      <c r="S207" s="665"/>
      <c r="T207" s="665"/>
      <c r="U207" s="665"/>
      <c r="V207" s="665"/>
      <c r="W207" s="665"/>
      <c r="X207" s="665"/>
      <c r="Y207" s="665"/>
      <c r="Z207" s="665"/>
      <c r="AA207" s="665"/>
      <c r="AB207" s="665"/>
      <c r="AC207" s="665">
        <v>22500</v>
      </c>
      <c r="AD207" s="665"/>
      <c r="AE207" s="665"/>
      <c r="AF207" s="665"/>
      <c r="AG207" s="665"/>
      <c r="AH207" s="665"/>
      <c r="AI207" s="665"/>
      <c r="AJ207" s="665"/>
      <c r="AK207" s="665"/>
      <c r="AL207" s="665"/>
      <c r="AM207" s="665"/>
      <c r="AN207" s="665"/>
      <c r="AO207" s="665"/>
      <c r="AP207" s="665"/>
      <c r="AQ207" s="665"/>
      <c r="AR207" s="665"/>
      <c r="AS207" s="665"/>
      <c r="AT207" s="665"/>
      <c r="AU207" s="665"/>
      <c r="AV207" s="665"/>
      <c r="AW207" s="665"/>
      <c r="AX207" s="665"/>
      <c r="AY207" s="665"/>
      <c r="AZ207" s="665"/>
      <c r="BA207" s="665"/>
      <c r="BB207" s="665"/>
      <c r="BC207" s="665"/>
      <c r="BD207" s="665"/>
      <c r="BE207" s="665"/>
      <c r="BF207" s="665"/>
      <c r="BG207" s="665"/>
      <c r="BH207" s="665"/>
      <c r="BI207" s="665"/>
      <c r="BJ207" s="665"/>
      <c r="BK207" s="665"/>
      <c r="BL207" s="665"/>
      <c r="BM207" s="665"/>
      <c r="BN207" s="665"/>
      <c r="BO207" s="665"/>
      <c r="BP207" s="665"/>
      <c r="BQ207" s="665"/>
      <c r="BR207" s="665"/>
      <c r="BS207" s="665"/>
      <c r="BT207" s="665"/>
      <c r="BU207" s="665"/>
      <c r="BV207" s="665"/>
      <c r="BW207" s="665"/>
      <c r="BX207" s="665"/>
      <c r="BY207" s="665"/>
      <c r="BZ207" s="665"/>
      <c r="CA207" s="665"/>
      <c r="CB207" s="665"/>
      <c r="CC207" s="665"/>
      <c r="CD207" s="665"/>
      <c r="CE207" s="665"/>
      <c r="CF207" s="665"/>
      <c r="CG207" s="665"/>
      <c r="CH207" s="665"/>
      <c r="CI207" s="665"/>
      <c r="CJ207" s="665"/>
      <c r="CK207" s="665"/>
      <c r="CL207" s="665"/>
      <c r="CM207" s="665"/>
      <c r="CN207" s="665"/>
      <c r="CO207" s="665"/>
      <c r="CP207" s="665"/>
      <c r="CQ207" s="665"/>
      <c r="CR207" s="673">
        <f>+AC207+M207</f>
        <v>22500</v>
      </c>
      <c r="CS207" s="681"/>
      <c r="CT207" s="681"/>
      <c r="CU207" s="681">
        <v>22500</v>
      </c>
      <c r="CV207" s="681">
        <v>0</v>
      </c>
      <c r="CW207" s="673">
        <f t="shared" si="68"/>
        <v>22500</v>
      </c>
      <c r="CX207" s="681">
        <v>0</v>
      </c>
      <c r="CY207" s="681">
        <v>0</v>
      </c>
      <c r="CZ207" s="681">
        <v>0</v>
      </c>
      <c r="DA207" s="681">
        <v>0</v>
      </c>
      <c r="DB207" s="673">
        <f t="shared" si="69"/>
        <v>0</v>
      </c>
      <c r="DC207" s="681">
        <v>0</v>
      </c>
      <c r="DD207" s="681">
        <v>0</v>
      </c>
      <c r="DE207" s="681">
        <v>0</v>
      </c>
      <c r="DF207" s="681"/>
      <c r="DG207" s="673">
        <f t="shared" si="70"/>
        <v>0</v>
      </c>
      <c r="DH207" s="682">
        <f t="shared" si="71"/>
        <v>22500</v>
      </c>
      <c r="DI207" s="683" t="str">
        <f t="shared" si="72"/>
        <v>SI</v>
      </c>
      <c r="DJ207" s="682">
        <f t="shared" si="73"/>
        <v>0</v>
      </c>
    </row>
    <row r="208" s="633" customFormat="1" ht="102" hidden="1" spans="1:114">
      <c r="A208" s="649" t="s">
        <v>1714</v>
      </c>
      <c r="B208" s="646" t="s">
        <v>1571</v>
      </c>
      <c r="C208" s="649" t="s">
        <v>1581</v>
      </c>
      <c r="D208" s="650" t="s">
        <v>1919</v>
      </c>
      <c r="E208" s="646" t="s">
        <v>1920</v>
      </c>
      <c r="F208" s="646"/>
      <c r="G208" s="683"/>
      <c r="H208" s="652">
        <v>151</v>
      </c>
      <c r="I208" s="654" t="s">
        <v>897</v>
      </c>
      <c r="J208" s="652">
        <v>11</v>
      </c>
      <c r="K208" s="665"/>
      <c r="L208" s="666" t="s">
        <v>1730</v>
      </c>
      <c r="M208" s="667">
        <v>253200</v>
      </c>
      <c r="N208" s="665"/>
      <c r="O208" s="665"/>
      <c r="P208" s="665">
        <v>-253200</v>
      </c>
      <c r="Q208" s="665"/>
      <c r="R208" s="665"/>
      <c r="S208" s="665"/>
      <c r="T208" s="665"/>
      <c r="U208" s="665"/>
      <c r="V208" s="665"/>
      <c r="W208" s="665"/>
      <c r="X208" s="665"/>
      <c r="Y208" s="665"/>
      <c r="Z208" s="665"/>
      <c r="AA208" s="665"/>
      <c r="AB208" s="665"/>
      <c r="AC208" s="665"/>
      <c r="AD208" s="665"/>
      <c r="AE208" s="665"/>
      <c r="AF208" s="665"/>
      <c r="AG208" s="665"/>
      <c r="AH208" s="665"/>
      <c r="AI208" s="665"/>
      <c r="AJ208" s="665"/>
      <c r="AK208" s="665"/>
      <c r="AL208" s="665"/>
      <c r="AM208" s="665">
        <v>37000</v>
      </c>
      <c r="AN208" s="665"/>
      <c r="AO208" s="665"/>
      <c r="AP208" s="665"/>
      <c r="AQ208" s="665"/>
      <c r="AR208" s="665"/>
      <c r="AS208" s="665"/>
      <c r="AT208" s="665"/>
      <c r="AU208" s="665"/>
      <c r="AV208" s="665"/>
      <c r="AW208" s="665"/>
      <c r="AX208" s="665"/>
      <c r="AY208" s="665"/>
      <c r="AZ208" s="665"/>
      <c r="BA208" s="665"/>
      <c r="BB208" s="665"/>
      <c r="BC208" s="665"/>
      <c r="BD208" s="665"/>
      <c r="BE208" s="665"/>
      <c r="BF208" s="665"/>
      <c r="BG208" s="665"/>
      <c r="BH208" s="665"/>
      <c r="BI208" s="665"/>
      <c r="BJ208" s="665"/>
      <c r="BK208" s="665"/>
      <c r="BL208" s="665"/>
      <c r="BM208" s="665"/>
      <c r="BN208" s="665"/>
      <c r="BO208" s="665"/>
      <c r="BP208" s="665"/>
      <c r="BQ208" s="665"/>
      <c r="BR208" s="665"/>
      <c r="BS208" s="665"/>
      <c r="BT208" s="665"/>
      <c r="BU208" s="665"/>
      <c r="BV208" s="665"/>
      <c r="BW208" s="665"/>
      <c r="BX208" s="665"/>
      <c r="BY208" s="665"/>
      <c r="BZ208" s="665"/>
      <c r="CA208" s="665"/>
      <c r="CB208" s="665"/>
      <c r="CC208" s="665"/>
      <c r="CD208" s="665"/>
      <c r="CE208" s="665"/>
      <c r="CF208" s="665"/>
      <c r="CG208" s="665"/>
      <c r="CH208" s="665"/>
      <c r="CI208" s="665"/>
      <c r="CJ208" s="665"/>
      <c r="CK208" s="665"/>
      <c r="CL208" s="665"/>
      <c r="CM208" s="665"/>
      <c r="CN208" s="665"/>
      <c r="CO208" s="665"/>
      <c r="CP208" s="665"/>
      <c r="CQ208" s="665"/>
      <c r="CR208" s="673">
        <f>+M208+P208+AM208</f>
        <v>37000</v>
      </c>
      <c r="CS208" s="681">
        <v>0</v>
      </c>
      <c r="CT208" s="681">
        <v>0</v>
      </c>
      <c r="CU208" s="681">
        <v>0</v>
      </c>
      <c r="CV208" s="681">
        <v>0</v>
      </c>
      <c r="CW208" s="673">
        <f t="shared" si="68"/>
        <v>0</v>
      </c>
      <c r="CX208" s="681">
        <v>4500</v>
      </c>
      <c r="CY208" s="681">
        <v>4500</v>
      </c>
      <c r="CZ208" s="681">
        <v>4500</v>
      </c>
      <c r="DA208" s="681">
        <v>4500</v>
      </c>
      <c r="DB208" s="673">
        <f t="shared" si="69"/>
        <v>18000</v>
      </c>
      <c r="DC208" s="681">
        <v>4500</v>
      </c>
      <c r="DD208" s="681">
        <v>4500</v>
      </c>
      <c r="DE208" s="681">
        <v>4500</v>
      </c>
      <c r="DF208" s="681">
        <v>5500</v>
      </c>
      <c r="DG208" s="673">
        <f t="shared" si="70"/>
        <v>19000</v>
      </c>
      <c r="DH208" s="682">
        <f t="shared" si="71"/>
        <v>37000</v>
      </c>
      <c r="DI208" s="683" t="str">
        <f t="shared" si="72"/>
        <v>SI</v>
      </c>
      <c r="DJ208" s="682">
        <f t="shared" si="73"/>
        <v>0</v>
      </c>
    </row>
    <row r="209" s="633" customFormat="1" ht="102" hidden="1" spans="1:114">
      <c r="A209" s="649" t="s">
        <v>1714</v>
      </c>
      <c r="B209" s="646" t="s">
        <v>1571</v>
      </c>
      <c r="C209" s="649" t="s">
        <v>1581</v>
      </c>
      <c r="D209" s="650" t="s">
        <v>1919</v>
      </c>
      <c r="E209" s="646" t="s">
        <v>1920</v>
      </c>
      <c r="F209" s="646"/>
      <c r="G209" s="683"/>
      <c r="H209" s="652">
        <v>151</v>
      </c>
      <c r="I209" s="654" t="s">
        <v>897</v>
      </c>
      <c r="J209" s="652">
        <v>12</v>
      </c>
      <c r="K209" s="665"/>
      <c r="L209" s="666" t="s">
        <v>1730</v>
      </c>
      <c r="M209" s="667">
        <v>0</v>
      </c>
      <c r="N209" s="665"/>
      <c r="O209" s="665"/>
      <c r="P209" s="665">
        <v>0</v>
      </c>
      <c r="Q209" s="665"/>
      <c r="R209" s="665"/>
      <c r="S209" s="665"/>
      <c r="T209" s="665"/>
      <c r="U209" s="665"/>
      <c r="V209" s="665"/>
      <c r="W209" s="665"/>
      <c r="X209" s="665"/>
      <c r="Y209" s="665"/>
      <c r="Z209" s="665"/>
      <c r="AA209" s="665"/>
      <c r="AB209" s="665"/>
      <c r="AC209" s="665"/>
      <c r="AD209" s="665"/>
      <c r="AE209" s="665"/>
      <c r="AF209" s="665"/>
      <c r="AG209" s="665"/>
      <c r="AH209" s="665"/>
      <c r="AI209" s="665"/>
      <c r="AJ209" s="665"/>
      <c r="AK209" s="665"/>
      <c r="AL209" s="665"/>
      <c r="AM209" s="665">
        <v>55000</v>
      </c>
      <c r="AN209" s="665"/>
      <c r="AO209" s="665"/>
      <c r="AP209" s="665"/>
      <c r="AQ209" s="665"/>
      <c r="AR209" s="665"/>
      <c r="AS209" s="665"/>
      <c r="AT209" s="665"/>
      <c r="AU209" s="665"/>
      <c r="AV209" s="665"/>
      <c r="AW209" s="665"/>
      <c r="AX209" s="665"/>
      <c r="AY209" s="665"/>
      <c r="AZ209" s="665"/>
      <c r="BA209" s="665"/>
      <c r="BB209" s="665"/>
      <c r="BC209" s="665"/>
      <c r="BD209" s="665"/>
      <c r="BE209" s="665"/>
      <c r="BF209" s="665"/>
      <c r="BG209" s="665"/>
      <c r="BH209" s="665"/>
      <c r="BI209" s="665"/>
      <c r="BJ209" s="665"/>
      <c r="BK209" s="665"/>
      <c r="BL209" s="665"/>
      <c r="BM209" s="665"/>
      <c r="BN209" s="665"/>
      <c r="BO209" s="665"/>
      <c r="BP209" s="665"/>
      <c r="BQ209" s="665"/>
      <c r="BR209" s="665"/>
      <c r="BS209" s="665"/>
      <c r="BT209" s="665"/>
      <c r="BU209" s="665"/>
      <c r="BV209" s="665"/>
      <c r="BW209" s="665"/>
      <c r="BX209" s="665"/>
      <c r="BY209" s="665"/>
      <c r="BZ209" s="665"/>
      <c r="CA209" s="665"/>
      <c r="CB209" s="665"/>
      <c r="CC209" s="665"/>
      <c r="CD209" s="665"/>
      <c r="CE209" s="665"/>
      <c r="CF209" s="665"/>
      <c r="CG209" s="665"/>
      <c r="CH209" s="665"/>
      <c r="CI209" s="665"/>
      <c r="CJ209" s="665"/>
      <c r="CK209" s="665"/>
      <c r="CL209" s="665"/>
      <c r="CM209" s="665"/>
      <c r="CN209" s="665"/>
      <c r="CO209" s="665"/>
      <c r="CP209" s="665"/>
      <c r="CQ209" s="665"/>
      <c r="CR209" s="673">
        <f>+M209+AM209</f>
        <v>55000</v>
      </c>
      <c r="CS209" s="681">
        <v>0</v>
      </c>
      <c r="CT209" s="681">
        <v>0</v>
      </c>
      <c r="CU209" s="681">
        <v>0</v>
      </c>
      <c r="CV209" s="681">
        <v>0</v>
      </c>
      <c r="CW209" s="673">
        <f t="shared" si="68"/>
        <v>0</v>
      </c>
      <c r="CX209" s="681">
        <v>7000</v>
      </c>
      <c r="CY209" s="681">
        <v>7000</v>
      </c>
      <c r="CZ209" s="681">
        <v>7000</v>
      </c>
      <c r="DA209" s="681">
        <v>7000</v>
      </c>
      <c r="DB209" s="673">
        <f t="shared" si="69"/>
        <v>28000</v>
      </c>
      <c r="DC209" s="681">
        <v>7000</v>
      </c>
      <c r="DD209" s="681">
        <v>7000</v>
      </c>
      <c r="DE209" s="681">
        <v>7000</v>
      </c>
      <c r="DF209" s="681">
        <v>6000</v>
      </c>
      <c r="DG209" s="673">
        <f t="shared" si="70"/>
        <v>27000</v>
      </c>
      <c r="DH209" s="682">
        <f t="shared" si="71"/>
        <v>55000</v>
      </c>
      <c r="DI209" s="683" t="str">
        <f t="shared" si="72"/>
        <v>SI</v>
      </c>
      <c r="DJ209" s="682">
        <f t="shared" si="73"/>
        <v>0</v>
      </c>
    </row>
    <row r="210" s="633" customFormat="1" ht="76.5" spans="1:114">
      <c r="A210" s="646" t="s">
        <v>1706</v>
      </c>
      <c r="B210" s="646" t="s">
        <v>1707</v>
      </c>
      <c r="C210" s="646" t="s">
        <v>1707</v>
      </c>
      <c r="D210" s="647" t="s">
        <v>1921</v>
      </c>
      <c r="E210" s="646"/>
      <c r="F210" s="646"/>
      <c r="G210" s="646"/>
      <c r="H210" s="652">
        <v>133</v>
      </c>
      <c r="I210" s="654"/>
      <c r="J210" s="652">
        <v>11</v>
      </c>
      <c r="K210" s="698"/>
      <c r="L210" s="669" t="s">
        <v>1922</v>
      </c>
      <c r="M210" s="667">
        <v>13000</v>
      </c>
      <c r="N210" s="665"/>
      <c r="O210" s="665"/>
      <c r="P210" s="665"/>
      <c r="Q210" s="665"/>
      <c r="R210" s="665"/>
      <c r="S210" s="665"/>
      <c r="T210" s="665"/>
      <c r="U210" s="665"/>
      <c r="V210" s="665"/>
      <c r="W210" s="665"/>
      <c r="X210" s="665"/>
      <c r="Y210" s="665"/>
      <c r="Z210" s="665"/>
      <c r="AA210" s="665"/>
      <c r="AB210" s="665"/>
      <c r="AC210" s="665"/>
      <c r="AD210" s="665"/>
      <c r="AE210" s="665"/>
      <c r="AF210" s="665"/>
      <c r="AG210" s="665"/>
      <c r="AH210" s="665"/>
      <c r="AI210" s="665"/>
      <c r="AJ210" s="665"/>
      <c r="AK210" s="665"/>
      <c r="AL210" s="665"/>
      <c r="AM210" s="665"/>
      <c r="AN210" s="665"/>
      <c r="AO210" s="665"/>
      <c r="AP210" s="665"/>
      <c r="AQ210" s="665"/>
      <c r="AR210" s="665"/>
      <c r="AS210" s="665"/>
      <c r="AT210" s="665"/>
      <c r="AU210" s="665"/>
      <c r="AV210" s="665"/>
      <c r="AW210" s="665"/>
      <c r="AX210" s="665"/>
      <c r="AY210" s="665"/>
      <c r="AZ210" s="665"/>
      <c r="BA210" s="665"/>
      <c r="BB210" s="665"/>
      <c r="BC210" s="665"/>
      <c r="BD210" s="665"/>
      <c r="BE210" s="665"/>
      <c r="BF210" s="665"/>
      <c r="BG210" s="665"/>
      <c r="BH210" s="665"/>
      <c r="BI210" s="665"/>
      <c r="BJ210" s="665">
        <v>-2300</v>
      </c>
      <c r="BK210" s="665"/>
      <c r="BL210" s="665"/>
      <c r="BM210" s="665"/>
      <c r="BN210" s="665"/>
      <c r="BO210" s="665"/>
      <c r="BP210" s="665"/>
      <c r="BQ210" s="665"/>
      <c r="BR210" s="665"/>
      <c r="BS210" s="665"/>
      <c r="BT210" s="665"/>
      <c r="BU210" s="665"/>
      <c r="BV210" s="665"/>
      <c r="BW210" s="665"/>
      <c r="BX210" s="665">
        <v>-1300</v>
      </c>
      <c r="BY210" s="665"/>
      <c r="BZ210" s="665"/>
      <c r="CA210" s="665"/>
      <c r="CB210" s="665"/>
      <c r="CC210" s="665"/>
      <c r="CD210" s="665"/>
      <c r="CE210" s="665"/>
      <c r="CF210" s="665"/>
      <c r="CG210" s="665"/>
      <c r="CH210" s="665"/>
      <c r="CI210" s="665"/>
      <c r="CJ210" s="665"/>
      <c r="CK210" s="665"/>
      <c r="CL210" s="665"/>
      <c r="CM210" s="665"/>
      <c r="CN210" s="665"/>
      <c r="CO210" s="665"/>
      <c r="CP210" s="665"/>
      <c r="CQ210" s="665"/>
      <c r="CR210" s="673">
        <f>+M210+BJ210+BX210</f>
        <v>9400</v>
      </c>
      <c r="CS210" s="677">
        <v>0</v>
      </c>
      <c r="CT210" s="677">
        <v>0</v>
      </c>
      <c r="CU210" s="677">
        <v>0</v>
      </c>
      <c r="CV210" s="677">
        <v>0</v>
      </c>
      <c r="CW210" s="673">
        <f t="shared" si="68"/>
        <v>0</v>
      </c>
      <c r="CX210" s="677">
        <v>0</v>
      </c>
      <c r="CY210" s="677">
        <v>210</v>
      </c>
      <c r="CZ210" s="677">
        <v>1260</v>
      </c>
      <c r="DA210" s="677">
        <v>2100</v>
      </c>
      <c r="DB210" s="673">
        <f t="shared" si="60"/>
        <v>3570</v>
      </c>
      <c r="DC210" s="677">
        <v>0</v>
      </c>
      <c r="DD210" s="677">
        <v>2100</v>
      </c>
      <c r="DE210" s="677">
        <v>3730</v>
      </c>
      <c r="DF210" s="677">
        <v>0</v>
      </c>
      <c r="DG210" s="673">
        <f t="shared" si="61"/>
        <v>5830</v>
      </c>
      <c r="DH210" s="682">
        <f t="shared" si="71"/>
        <v>9400</v>
      </c>
      <c r="DI210" s="683" t="str">
        <f t="shared" si="63"/>
        <v>SI</v>
      </c>
      <c r="DJ210" s="682">
        <f t="shared" si="64"/>
        <v>0</v>
      </c>
    </row>
    <row r="211" s="633" customFormat="1" ht="76.5" spans="1:114">
      <c r="A211" s="646" t="s">
        <v>1706</v>
      </c>
      <c r="B211" s="646" t="s">
        <v>1707</v>
      </c>
      <c r="C211" s="646" t="s">
        <v>1707</v>
      </c>
      <c r="D211" s="647" t="s">
        <v>1921</v>
      </c>
      <c r="E211" s="237" t="s">
        <v>1923</v>
      </c>
      <c r="F211" s="237">
        <v>20</v>
      </c>
      <c r="G211" s="237" t="s">
        <v>1745</v>
      </c>
      <c r="H211" s="252">
        <v>241</v>
      </c>
      <c r="I211" s="252">
        <v>149678</v>
      </c>
      <c r="J211" s="252">
        <v>11</v>
      </c>
      <c r="K211" s="699">
        <v>20</v>
      </c>
      <c r="L211" s="669" t="s">
        <v>1922</v>
      </c>
      <c r="M211" s="667"/>
      <c r="N211" s="665"/>
      <c r="O211" s="665"/>
      <c r="P211" s="665"/>
      <c r="Q211" s="665"/>
      <c r="R211" s="665"/>
      <c r="S211" s="665"/>
      <c r="T211" s="665"/>
      <c r="U211" s="665"/>
      <c r="V211" s="665"/>
      <c r="W211" s="665"/>
      <c r="X211" s="665"/>
      <c r="Y211" s="665"/>
      <c r="Z211" s="665"/>
      <c r="AA211" s="665"/>
      <c r="AB211" s="665"/>
      <c r="AC211" s="665"/>
      <c r="AD211" s="665"/>
      <c r="AE211" s="665"/>
      <c r="AF211" s="665"/>
      <c r="AG211" s="665"/>
      <c r="AH211" s="665"/>
      <c r="AI211" s="665"/>
      <c r="AJ211" s="665"/>
      <c r="AK211" s="665"/>
      <c r="AL211" s="665"/>
      <c r="AM211" s="665"/>
      <c r="AN211" s="665"/>
      <c r="AO211" s="665"/>
      <c r="AP211" s="665"/>
      <c r="AQ211" s="665"/>
      <c r="AR211" s="665"/>
      <c r="AS211" s="665"/>
      <c r="AT211" s="665"/>
      <c r="AU211" s="665"/>
      <c r="AV211" s="665"/>
      <c r="AW211" s="665"/>
      <c r="AX211" s="665"/>
      <c r="AY211" s="665"/>
      <c r="AZ211" s="665"/>
      <c r="BA211" s="665"/>
      <c r="BB211" s="665"/>
      <c r="BC211" s="665"/>
      <c r="BD211" s="665"/>
      <c r="BE211" s="665"/>
      <c r="BF211" s="665"/>
      <c r="BG211" s="665"/>
      <c r="BH211" s="665"/>
      <c r="BI211" s="665"/>
      <c r="BJ211" s="665"/>
      <c r="BK211" s="665">
        <v>400</v>
      </c>
      <c r="BL211" s="665"/>
      <c r="BM211" s="665"/>
      <c r="BN211" s="665"/>
      <c r="BO211" s="665"/>
      <c r="BP211" s="665"/>
      <c r="BQ211" s="665"/>
      <c r="BR211" s="665"/>
      <c r="BS211" s="665"/>
      <c r="BT211" s="665"/>
      <c r="BU211" s="665"/>
      <c r="BV211" s="665"/>
      <c r="BW211" s="665"/>
      <c r="BX211" s="665"/>
      <c r="BY211" s="665"/>
      <c r="BZ211" s="665"/>
      <c r="CA211" s="665"/>
      <c r="CB211" s="665"/>
      <c r="CC211" s="665"/>
      <c r="CD211" s="665"/>
      <c r="CE211" s="665"/>
      <c r="CF211" s="665"/>
      <c r="CG211" s="665"/>
      <c r="CH211" s="665"/>
      <c r="CI211" s="665"/>
      <c r="CJ211" s="665"/>
      <c r="CK211" s="665"/>
      <c r="CL211" s="665"/>
      <c r="CM211" s="665"/>
      <c r="CN211" s="665"/>
      <c r="CO211" s="665"/>
      <c r="CP211" s="665"/>
      <c r="CQ211" s="665"/>
      <c r="CR211" s="673">
        <f>+BK211</f>
        <v>400</v>
      </c>
      <c r="CS211" s="677"/>
      <c r="CT211" s="677"/>
      <c r="CU211" s="677"/>
      <c r="CV211" s="677"/>
      <c r="CW211" s="673">
        <f t="shared" ref="CW211:CW230" si="77">+CV211+CU211+CT211+CS211</f>
        <v>0</v>
      </c>
      <c r="CX211" s="677"/>
      <c r="CY211" s="677"/>
      <c r="CZ211" s="677"/>
      <c r="DA211" s="677"/>
      <c r="DB211" s="673">
        <f t="shared" si="60"/>
        <v>0</v>
      </c>
      <c r="DC211" s="677">
        <v>400</v>
      </c>
      <c r="DD211" s="677"/>
      <c r="DE211" s="677"/>
      <c r="DF211" s="677"/>
      <c r="DG211" s="673">
        <f t="shared" si="61"/>
        <v>400</v>
      </c>
      <c r="DH211" s="682">
        <f t="shared" ref="DH211:DH231" si="78">+CW211+DB211+DG211</f>
        <v>400</v>
      </c>
      <c r="DI211" s="683" t="str">
        <f t="shared" ref="DI211:DI231" si="79">IF(CR211=DH211,"SI","NO")</f>
        <v>SI</v>
      </c>
      <c r="DJ211" s="682">
        <f t="shared" ref="DJ211:DJ231" si="80">CR211-DH211</f>
        <v>0</v>
      </c>
    </row>
    <row r="212" s="633" customFormat="1" ht="76.5" spans="1:114">
      <c r="A212" s="646" t="s">
        <v>1706</v>
      </c>
      <c r="B212" s="646" t="s">
        <v>1707</v>
      </c>
      <c r="C212" s="646" t="s">
        <v>1707</v>
      </c>
      <c r="D212" s="647" t="s">
        <v>1921</v>
      </c>
      <c r="E212" s="237" t="s">
        <v>1924</v>
      </c>
      <c r="F212" s="237">
        <v>2</v>
      </c>
      <c r="G212" s="237" t="s">
        <v>1745</v>
      </c>
      <c r="H212" s="252">
        <v>268</v>
      </c>
      <c r="I212" s="252">
        <v>79663</v>
      </c>
      <c r="J212" s="252">
        <v>11</v>
      </c>
      <c r="K212" s="699">
        <v>47.5</v>
      </c>
      <c r="L212" s="669" t="s">
        <v>1922</v>
      </c>
      <c r="M212" s="667"/>
      <c r="N212" s="665"/>
      <c r="O212" s="665"/>
      <c r="P212" s="665"/>
      <c r="Q212" s="665"/>
      <c r="R212" s="665"/>
      <c r="S212" s="665"/>
      <c r="T212" s="665"/>
      <c r="U212" s="665"/>
      <c r="V212" s="665"/>
      <c r="W212" s="665"/>
      <c r="X212" s="665"/>
      <c r="Y212" s="665"/>
      <c r="Z212" s="665"/>
      <c r="AA212" s="665"/>
      <c r="AB212" s="665"/>
      <c r="AC212" s="665"/>
      <c r="AD212" s="665"/>
      <c r="AE212" s="665"/>
      <c r="AF212" s="665"/>
      <c r="AG212" s="665"/>
      <c r="AH212" s="665"/>
      <c r="AI212" s="665"/>
      <c r="AJ212" s="665"/>
      <c r="AK212" s="665"/>
      <c r="AL212" s="665"/>
      <c r="AM212" s="665"/>
      <c r="AN212" s="665"/>
      <c r="AO212" s="665"/>
      <c r="AP212" s="665"/>
      <c r="AQ212" s="665"/>
      <c r="AR212" s="665"/>
      <c r="AS212" s="665"/>
      <c r="AT212" s="665"/>
      <c r="AU212" s="665"/>
      <c r="AV212" s="665"/>
      <c r="AW212" s="665"/>
      <c r="AX212" s="665"/>
      <c r="AY212" s="665"/>
      <c r="AZ212" s="665"/>
      <c r="BA212" s="665"/>
      <c r="BB212" s="665"/>
      <c r="BC212" s="665"/>
      <c r="BD212" s="665"/>
      <c r="BE212" s="665"/>
      <c r="BF212" s="665"/>
      <c r="BG212" s="665"/>
      <c r="BH212" s="665"/>
      <c r="BI212" s="665"/>
      <c r="BJ212" s="665"/>
      <c r="BK212" s="665">
        <v>95</v>
      </c>
      <c r="BL212" s="665"/>
      <c r="BM212" s="665"/>
      <c r="BN212" s="665"/>
      <c r="BO212" s="665"/>
      <c r="BP212" s="665"/>
      <c r="BQ212" s="665"/>
      <c r="BR212" s="665"/>
      <c r="BS212" s="665"/>
      <c r="BT212" s="665"/>
      <c r="BU212" s="665"/>
      <c r="BV212" s="665"/>
      <c r="BW212" s="665"/>
      <c r="BX212" s="665"/>
      <c r="BY212" s="665"/>
      <c r="BZ212" s="665"/>
      <c r="CA212" s="665"/>
      <c r="CB212" s="665"/>
      <c r="CC212" s="665"/>
      <c r="CD212" s="665"/>
      <c r="CE212" s="665"/>
      <c r="CF212" s="665"/>
      <c r="CG212" s="665"/>
      <c r="CH212" s="665"/>
      <c r="CI212" s="665"/>
      <c r="CJ212" s="665"/>
      <c r="CK212" s="665"/>
      <c r="CL212" s="665"/>
      <c r="CM212" s="665"/>
      <c r="CN212" s="665"/>
      <c r="CO212" s="665"/>
      <c r="CP212" s="665"/>
      <c r="CQ212" s="665"/>
      <c r="CR212" s="673">
        <f t="shared" ref="CR212:CR231" si="81">+BK212</f>
        <v>95</v>
      </c>
      <c r="CS212" s="677"/>
      <c r="CT212" s="677"/>
      <c r="CU212" s="677"/>
      <c r="CV212" s="677"/>
      <c r="CW212" s="673">
        <f t="shared" si="77"/>
        <v>0</v>
      </c>
      <c r="CX212" s="677"/>
      <c r="CY212" s="677"/>
      <c r="CZ212" s="677"/>
      <c r="DA212" s="677"/>
      <c r="DB212" s="673">
        <f t="shared" si="60"/>
        <v>0</v>
      </c>
      <c r="DC212" s="677">
        <v>95</v>
      </c>
      <c r="DD212" s="677"/>
      <c r="DE212" s="677"/>
      <c r="DF212" s="677"/>
      <c r="DG212" s="673">
        <f t="shared" si="61"/>
        <v>95</v>
      </c>
      <c r="DH212" s="682">
        <f t="shared" si="78"/>
        <v>95</v>
      </c>
      <c r="DI212" s="683" t="str">
        <f t="shared" si="79"/>
        <v>SI</v>
      </c>
      <c r="DJ212" s="682">
        <f t="shared" si="80"/>
        <v>0</v>
      </c>
    </row>
    <row r="213" s="633" customFormat="1" ht="76.5" spans="1:114">
      <c r="A213" s="646" t="s">
        <v>1706</v>
      </c>
      <c r="B213" s="646" t="s">
        <v>1707</v>
      </c>
      <c r="C213" s="646" t="s">
        <v>1707</v>
      </c>
      <c r="D213" s="647" t="s">
        <v>1921</v>
      </c>
      <c r="E213" s="237" t="s">
        <v>1925</v>
      </c>
      <c r="F213" s="237">
        <v>50</v>
      </c>
      <c r="G213" s="237" t="s">
        <v>1926</v>
      </c>
      <c r="H213" s="252">
        <v>281</v>
      </c>
      <c r="I213" s="252">
        <v>8020</v>
      </c>
      <c r="J213" s="252">
        <v>11</v>
      </c>
      <c r="K213" s="699">
        <v>6.7</v>
      </c>
      <c r="L213" s="669" t="s">
        <v>1922</v>
      </c>
      <c r="M213" s="667"/>
      <c r="N213" s="665"/>
      <c r="O213" s="665"/>
      <c r="P213" s="665"/>
      <c r="Q213" s="665"/>
      <c r="R213" s="665"/>
      <c r="S213" s="665"/>
      <c r="T213" s="665"/>
      <c r="U213" s="665"/>
      <c r="V213" s="665"/>
      <c r="W213" s="665"/>
      <c r="X213" s="665"/>
      <c r="Y213" s="665"/>
      <c r="Z213" s="665"/>
      <c r="AA213" s="665"/>
      <c r="AB213" s="665"/>
      <c r="AC213" s="665"/>
      <c r="AD213" s="665"/>
      <c r="AE213" s="665"/>
      <c r="AF213" s="665"/>
      <c r="AG213" s="665"/>
      <c r="AH213" s="665"/>
      <c r="AI213" s="665"/>
      <c r="AJ213" s="665"/>
      <c r="AK213" s="665"/>
      <c r="AL213" s="665"/>
      <c r="AM213" s="665"/>
      <c r="AN213" s="665"/>
      <c r="AO213" s="665"/>
      <c r="AP213" s="665"/>
      <c r="AQ213" s="665"/>
      <c r="AR213" s="665"/>
      <c r="AS213" s="665"/>
      <c r="AT213" s="665"/>
      <c r="AU213" s="665"/>
      <c r="AV213" s="665"/>
      <c r="AW213" s="665"/>
      <c r="AX213" s="665"/>
      <c r="AY213" s="665"/>
      <c r="AZ213" s="665"/>
      <c r="BA213" s="665"/>
      <c r="BB213" s="665"/>
      <c r="BC213" s="665"/>
      <c r="BD213" s="665"/>
      <c r="BE213" s="665"/>
      <c r="BF213" s="665"/>
      <c r="BG213" s="665"/>
      <c r="BH213" s="665"/>
      <c r="BI213" s="665"/>
      <c r="BJ213" s="665"/>
      <c r="BK213" s="665">
        <v>335</v>
      </c>
      <c r="BL213" s="665"/>
      <c r="BM213" s="665"/>
      <c r="BN213" s="665"/>
      <c r="BO213" s="665"/>
      <c r="BP213" s="665"/>
      <c r="BQ213" s="665"/>
      <c r="BR213" s="665"/>
      <c r="BS213" s="665"/>
      <c r="BT213" s="665"/>
      <c r="BU213" s="665"/>
      <c r="BV213" s="665"/>
      <c r="BW213" s="665"/>
      <c r="BX213" s="665"/>
      <c r="BY213" s="665"/>
      <c r="BZ213" s="665"/>
      <c r="CA213" s="665"/>
      <c r="CB213" s="665"/>
      <c r="CC213" s="665"/>
      <c r="CD213" s="665"/>
      <c r="CE213" s="665"/>
      <c r="CF213" s="665"/>
      <c r="CG213" s="665"/>
      <c r="CH213" s="665"/>
      <c r="CI213" s="665"/>
      <c r="CJ213" s="665"/>
      <c r="CK213" s="665"/>
      <c r="CL213" s="665"/>
      <c r="CM213" s="665"/>
      <c r="CN213" s="665"/>
      <c r="CO213" s="665"/>
      <c r="CP213" s="665"/>
      <c r="CQ213" s="665"/>
      <c r="CR213" s="673">
        <f t="shared" si="81"/>
        <v>335</v>
      </c>
      <c r="CS213" s="677"/>
      <c r="CT213" s="677"/>
      <c r="CU213" s="677"/>
      <c r="CV213" s="677"/>
      <c r="CW213" s="673">
        <f t="shared" si="77"/>
        <v>0</v>
      </c>
      <c r="CX213" s="677"/>
      <c r="CY213" s="677"/>
      <c r="CZ213" s="677"/>
      <c r="DA213" s="677"/>
      <c r="DB213" s="673">
        <f t="shared" si="60"/>
        <v>0</v>
      </c>
      <c r="DC213" s="677">
        <v>335</v>
      </c>
      <c r="DD213" s="677"/>
      <c r="DE213" s="677"/>
      <c r="DF213" s="677"/>
      <c r="DG213" s="673">
        <f t="shared" si="61"/>
        <v>335</v>
      </c>
      <c r="DH213" s="682">
        <f t="shared" si="78"/>
        <v>335</v>
      </c>
      <c r="DI213" s="683" t="str">
        <f t="shared" si="79"/>
        <v>SI</v>
      </c>
      <c r="DJ213" s="682">
        <f t="shared" si="80"/>
        <v>0</v>
      </c>
    </row>
    <row r="214" s="633" customFormat="1" ht="76.5" spans="1:114">
      <c r="A214" s="646" t="s">
        <v>1706</v>
      </c>
      <c r="B214" s="646" t="s">
        <v>1707</v>
      </c>
      <c r="C214" s="646" t="s">
        <v>1707</v>
      </c>
      <c r="D214" s="647" t="s">
        <v>1921</v>
      </c>
      <c r="E214" s="237" t="s">
        <v>1927</v>
      </c>
      <c r="F214" s="237">
        <v>1</v>
      </c>
      <c r="G214" s="237" t="s">
        <v>1745</v>
      </c>
      <c r="H214" s="252">
        <v>286</v>
      </c>
      <c r="I214" s="252">
        <v>1741</v>
      </c>
      <c r="J214" s="252">
        <v>11</v>
      </c>
      <c r="K214" s="699">
        <v>141</v>
      </c>
      <c r="L214" s="669" t="s">
        <v>1922</v>
      </c>
      <c r="M214" s="667"/>
      <c r="N214" s="665"/>
      <c r="O214" s="665"/>
      <c r="P214" s="665"/>
      <c r="Q214" s="665"/>
      <c r="R214" s="665"/>
      <c r="S214" s="665"/>
      <c r="T214" s="665"/>
      <c r="U214" s="665"/>
      <c r="V214" s="665"/>
      <c r="W214" s="665"/>
      <c r="X214" s="665"/>
      <c r="Y214" s="665"/>
      <c r="Z214" s="665"/>
      <c r="AA214" s="665"/>
      <c r="AB214" s="665"/>
      <c r="AC214" s="665"/>
      <c r="AD214" s="665"/>
      <c r="AE214" s="665"/>
      <c r="AF214" s="665"/>
      <c r="AG214" s="665"/>
      <c r="AH214" s="665"/>
      <c r="AI214" s="665"/>
      <c r="AJ214" s="665"/>
      <c r="AK214" s="665"/>
      <c r="AL214" s="665"/>
      <c r="AM214" s="665"/>
      <c r="AN214" s="665"/>
      <c r="AO214" s="665"/>
      <c r="AP214" s="665"/>
      <c r="AQ214" s="665"/>
      <c r="AR214" s="665"/>
      <c r="AS214" s="665"/>
      <c r="AT214" s="665"/>
      <c r="AU214" s="665"/>
      <c r="AV214" s="665"/>
      <c r="AW214" s="665"/>
      <c r="AX214" s="665"/>
      <c r="AY214" s="665"/>
      <c r="AZ214" s="665"/>
      <c r="BA214" s="665"/>
      <c r="BB214" s="665"/>
      <c r="BC214" s="665"/>
      <c r="BD214" s="665"/>
      <c r="BE214" s="665"/>
      <c r="BF214" s="665"/>
      <c r="BG214" s="665"/>
      <c r="BH214" s="665"/>
      <c r="BI214" s="665"/>
      <c r="BJ214" s="665"/>
      <c r="BK214" s="665">
        <v>141</v>
      </c>
      <c r="BL214" s="665"/>
      <c r="BM214" s="665"/>
      <c r="BN214" s="665"/>
      <c r="BO214" s="665"/>
      <c r="BP214" s="665"/>
      <c r="BQ214" s="665"/>
      <c r="BR214" s="665"/>
      <c r="BS214" s="665"/>
      <c r="BT214" s="665"/>
      <c r="BU214" s="665"/>
      <c r="BV214" s="665"/>
      <c r="BW214" s="665"/>
      <c r="BX214" s="665"/>
      <c r="BY214" s="665"/>
      <c r="BZ214" s="665"/>
      <c r="CA214" s="665"/>
      <c r="CB214" s="665"/>
      <c r="CC214" s="665"/>
      <c r="CD214" s="665"/>
      <c r="CE214" s="665"/>
      <c r="CF214" s="665"/>
      <c r="CG214" s="665"/>
      <c r="CH214" s="665"/>
      <c r="CI214" s="665"/>
      <c r="CJ214" s="665"/>
      <c r="CK214" s="665"/>
      <c r="CL214" s="665"/>
      <c r="CM214" s="665"/>
      <c r="CN214" s="665"/>
      <c r="CO214" s="665"/>
      <c r="CP214" s="665"/>
      <c r="CQ214" s="665"/>
      <c r="CR214" s="673">
        <f t="shared" si="81"/>
        <v>141</v>
      </c>
      <c r="CS214" s="677"/>
      <c r="CT214" s="677"/>
      <c r="CU214" s="677"/>
      <c r="CV214" s="677"/>
      <c r="CW214" s="673">
        <f t="shared" si="77"/>
        <v>0</v>
      </c>
      <c r="CX214" s="677"/>
      <c r="CY214" s="677"/>
      <c r="CZ214" s="677"/>
      <c r="DA214" s="677"/>
      <c r="DB214" s="673">
        <f t="shared" si="60"/>
        <v>0</v>
      </c>
      <c r="DC214" s="665">
        <v>141</v>
      </c>
      <c r="DD214" s="677"/>
      <c r="DE214" s="677"/>
      <c r="DF214" s="677"/>
      <c r="DG214" s="673">
        <f t="shared" si="61"/>
        <v>141</v>
      </c>
      <c r="DH214" s="682">
        <f t="shared" si="78"/>
        <v>141</v>
      </c>
      <c r="DI214" s="683" t="str">
        <f t="shared" si="79"/>
        <v>SI</v>
      </c>
      <c r="DJ214" s="682">
        <f t="shared" si="80"/>
        <v>0</v>
      </c>
    </row>
    <row r="215" s="633" customFormat="1" ht="76.5" spans="1:114">
      <c r="A215" s="646" t="s">
        <v>1706</v>
      </c>
      <c r="B215" s="646" t="s">
        <v>1707</v>
      </c>
      <c r="C215" s="646" t="s">
        <v>1707</v>
      </c>
      <c r="D215" s="647" t="s">
        <v>1921</v>
      </c>
      <c r="E215" s="237" t="s">
        <v>1928</v>
      </c>
      <c r="F215" s="237">
        <v>2</v>
      </c>
      <c r="G215" s="237" t="s">
        <v>1745</v>
      </c>
      <c r="H215" s="252">
        <v>286</v>
      </c>
      <c r="I215" s="252">
        <v>1705</v>
      </c>
      <c r="J215" s="252">
        <v>11</v>
      </c>
      <c r="K215" s="699">
        <v>65</v>
      </c>
      <c r="L215" s="669" t="s">
        <v>1922</v>
      </c>
      <c r="M215" s="667"/>
      <c r="N215" s="665"/>
      <c r="O215" s="665"/>
      <c r="P215" s="665"/>
      <c r="Q215" s="665"/>
      <c r="R215" s="665"/>
      <c r="S215" s="665"/>
      <c r="T215" s="665"/>
      <c r="U215" s="665"/>
      <c r="V215" s="665"/>
      <c r="W215" s="665"/>
      <c r="X215" s="665"/>
      <c r="Y215" s="665"/>
      <c r="Z215" s="665"/>
      <c r="AA215" s="665"/>
      <c r="AB215" s="665"/>
      <c r="AC215" s="665"/>
      <c r="AD215" s="665"/>
      <c r="AE215" s="665"/>
      <c r="AF215" s="665"/>
      <c r="AG215" s="665"/>
      <c r="AH215" s="665"/>
      <c r="AI215" s="665"/>
      <c r="AJ215" s="665"/>
      <c r="AK215" s="665"/>
      <c r="AL215" s="665"/>
      <c r="AM215" s="665"/>
      <c r="AN215" s="665"/>
      <c r="AO215" s="665"/>
      <c r="AP215" s="665"/>
      <c r="AQ215" s="665"/>
      <c r="AR215" s="665"/>
      <c r="AS215" s="665"/>
      <c r="AT215" s="665"/>
      <c r="AU215" s="665"/>
      <c r="AV215" s="665"/>
      <c r="AW215" s="665"/>
      <c r="AX215" s="665"/>
      <c r="AY215" s="665"/>
      <c r="AZ215" s="665"/>
      <c r="BA215" s="665"/>
      <c r="BB215" s="665"/>
      <c r="BC215" s="665"/>
      <c r="BD215" s="665"/>
      <c r="BE215" s="665"/>
      <c r="BF215" s="665"/>
      <c r="BG215" s="665"/>
      <c r="BH215" s="665"/>
      <c r="BI215" s="665"/>
      <c r="BJ215" s="665"/>
      <c r="BK215" s="665">
        <v>130</v>
      </c>
      <c r="BL215" s="665"/>
      <c r="BM215" s="665"/>
      <c r="BN215" s="665"/>
      <c r="BO215" s="665"/>
      <c r="BP215" s="665"/>
      <c r="BQ215" s="665"/>
      <c r="BR215" s="665"/>
      <c r="BS215" s="665"/>
      <c r="BT215" s="665"/>
      <c r="BU215" s="665"/>
      <c r="BV215" s="665"/>
      <c r="BW215" s="665"/>
      <c r="BX215" s="665"/>
      <c r="BY215" s="665"/>
      <c r="BZ215" s="665"/>
      <c r="CA215" s="665"/>
      <c r="CB215" s="665"/>
      <c r="CC215" s="665"/>
      <c r="CD215" s="665"/>
      <c r="CE215" s="665"/>
      <c r="CF215" s="665"/>
      <c r="CG215" s="665"/>
      <c r="CH215" s="665"/>
      <c r="CI215" s="665"/>
      <c r="CJ215" s="665"/>
      <c r="CK215" s="665"/>
      <c r="CL215" s="665"/>
      <c r="CM215" s="665"/>
      <c r="CN215" s="665"/>
      <c r="CO215" s="665"/>
      <c r="CP215" s="665"/>
      <c r="CQ215" s="665"/>
      <c r="CR215" s="673">
        <f t="shared" si="81"/>
        <v>130</v>
      </c>
      <c r="CS215" s="677"/>
      <c r="CT215" s="677"/>
      <c r="CU215" s="677"/>
      <c r="CV215" s="677"/>
      <c r="CW215" s="673">
        <f t="shared" si="77"/>
        <v>0</v>
      </c>
      <c r="CX215" s="677"/>
      <c r="CY215" s="677"/>
      <c r="CZ215" s="677"/>
      <c r="DA215" s="677"/>
      <c r="DB215" s="673">
        <f t="shared" si="60"/>
        <v>0</v>
      </c>
      <c r="DC215" s="665">
        <v>130</v>
      </c>
      <c r="DD215" s="677"/>
      <c r="DE215" s="677"/>
      <c r="DF215" s="677"/>
      <c r="DG215" s="673">
        <f t="shared" si="61"/>
        <v>130</v>
      </c>
      <c r="DH215" s="682">
        <f t="shared" ref="DH215:DH227" si="82">+CW215+DB215+DG215</f>
        <v>130</v>
      </c>
      <c r="DI215" s="683" t="str">
        <f t="shared" ref="DI215:DI227" si="83">IF(CR215=DH215,"SI","NO")</f>
        <v>SI</v>
      </c>
      <c r="DJ215" s="682">
        <f t="shared" ref="DJ215:DJ227" si="84">CR215-DH215</f>
        <v>0</v>
      </c>
    </row>
    <row r="216" s="633" customFormat="1" ht="76.5" spans="1:114">
      <c r="A216" s="646" t="s">
        <v>1706</v>
      </c>
      <c r="B216" s="646" t="s">
        <v>1707</v>
      </c>
      <c r="C216" s="646" t="s">
        <v>1707</v>
      </c>
      <c r="D216" s="647" t="s">
        <v>1921</v>
      </c>
      <c r="E216" s="237" t="s">
        <v>1929</v>
      </c>
      <c r="F216" s="237">
        <v>1</v>
      </c>
      <c r="G216" s="237" t="s">
        <v>1930</v>
      </c>
      <c r="H216" s="252">
        <v>286</v>
      </c>
      <c r="I216" s="252">
        <v>5375</v>
      </c>
      <c r="J216" s="252">
        <v>11</v>
      </c>
      <c r="K216" s="699">
        <v>130</v>
      </c>
      <c r="L216" s="669" t="s">
        <v>1922</v>
      </c>
      <c r="M216" s="667"/>
      <c r="N216" s="665"/>
      <c r="O216" s="665"/>
      <c r="P216" s="665"/>
      <c r="Q216" s="665"/>
      <c r="R216" s="665"/>
      <c r="S216" s="665"/>
      <c r="T216" s="665"/>
      <c r="U216" s="665"/>
      <c r="V216" s="665"/>
      <c r="W216" s="665"/>
      <c r="X216" s="665"/>
      <c r="Y216" s="665"/>
      <c r="Z216" s="665"/>
      <c r="AA216" s="665"/>
      <c r="AB216" s="665"/>
      <c r="AC216" s="665"/>
      <c r="AD216" s="665"/>
      <c r="AE216" s="665"/>
      <c r="AF216" s="665"/>
      <c r="AG216" s="665"/>
      <c r="AH216" s="665"/>
      <c r="AI216" s="665"/>
      <c r="AJ216" s="665"/>
      <c r="AK216" s="665"/>
      <c r="AL216" s="665"/>
      <c r="AM216" s="665"/>
      <c r="AN216" s="665"/>
      <c r="AO216" s="665"/>
      <c r="AP216" s="665"/>
      <c r="AQ216" s="665"/>
      <c r="AR216" s="665"/>
      <c r="AS216" s="665"/>
      <c r="AT216" s="665"/>
      <c r="AU216" s="665"/>
      <c r="AV216" s="665"/>
      <c r="AW216" s="665"/>
      <c r="AX216" s="665"/>
      <c r="AY216" s="665"/>
      <c r="AZ216" s="665"/>
      <c r="BA216" s="665"/>
      <c r="BB216" s="665"/>
      <c r="BC216" s="665"/>
      <c r="BD216" s="665"/>
      <c r="BE216" s="665"/>
      <c r="BF216" s="665"/>
      <c r="BG216" s="665"/>
      <c r="BH216" s="665"/>
      <c r="BI216" s="665"/>
      <c r="BJ216" s="665"/>
      <c r="BK216" s="665">
        <v>130</v>
      </c>
      <c r="BL216" s="665"/>
      <c r="BM216" s="665"/>
      <c r="BN216" s="665"/>
      <c r="BO216" s="665"/>
      <c r="BP216" s="665"/>
      <c r="BQ216" s="665"/>
      <c r="BR216" s="665"/>
      <c r="BS216" s="665"/>
      <c r="BT216" s="665"/>
      <c r="BU216" s="665"/>
      <c r="BV216" s="665"/>
      <c r="BW216" s="665"/>
      <c r="BX216" s="665"/>
      <c r="BY216" s="665"/>
      <c r="BZ216" s="665"/>
      <c r="CA216" s="665"/>
      <c r="CB216" s="665"/>
      <c r="CC216" s="665"/>
      <c r="CD216" s="665"/>
      <c r="CE216" s="665"/>
      <c r="CF216" s="665"/>
      <c r="CG216" s="665"/>
      <c r="CH216" s="665"/>
      <c r="CI216" s="665"/>
      <c r="CJ216" s="665"/>
      <c r="CK216" s="665"/>
      <c r="CL216" s="665"/>
      <c r="CM216" s="665"/>
      <c r="CN216" s="665"/>
      <c r="CO216" s="665"/>
      <c r="CP216" s="665"/>
      <c r="CQ216" s="665"/>
      <c r="CR216" s="673">
        <f t="shared" si="81"/>
        <v>130</v>
      </c>
      <c r="CS216" s="677"/>
      <c r="CT216" s="677"/>
      <c r="CU216" s="677"/>
      <c r="CV216" s="677"/>
      <c r="CW216" s="673">
        <f t="shared" si="77"/>
        <v>0</v>
      </c>
      <c r="CX216" s="677"/>
      <c r="CY216" s="677"/>
      <c r="CZ216" s="677"/>
      <c r="DA216" s="677"/>
      <c r="DB216" s="673">
        <f t="shared" si="60"/>
        <v>0</v>
      </c>
      <c r="DC216" s="665">
        <v>130</v>
      </c>
      <c r="DD216" s="677"/>
      <c r="DE216" s="677"/>
      <c r="DF216" s="677"/>
      <c r="DG216" s="673">
        <f t="shared" si="61"/>
        <v>130</v>
      </c>
      <c r="DH216" s="682">
        <f t="shared" si="82"/>
        <v>130</v>
      </c>
      <c r="DI216" s="683" t="str">
        <f t="shared" si="83"/>
        <v>SI</v>
      </c>
      <c r="DJ216" s="682">
        <f t="shared" si="84"/>
        <v>0</v>
      </c>
    </row>
    <row r="217" s="633" customFormat="1" ht="76.5" spans="1:114">
      <c r="A217" s="646" t="s">
        <v>1706</v>
      </c>
      <c r="B217" s="646" t="s">
        <v>1707</v>
      </c>
      <c r="C217" s="646" t="s">
        <v>1707</v>
      </c>
      <c r="D217" s="647" t="s">
        <v>1921</v>
      </c>
      <c r="E217" s="237" t="s">
        <v>1931</v>
      </c>
      <c r="F217" s="237">
        <v>1</v>
      </c>
      <c r="G217" s="237" t="s">
        <v>1745</v>
      </c>
      <c r="H217" s="252">
        <v>286</v>
      </c>
      <c r="I217" s="252">
        <v>111788</v>
      </c>
      <c r="J217" s="252">
        <v>11</v>
      </c>
      <c r="K217" s="699">
        <v>70</v>
      </c>
      <c r="L217" s="669" t="s">
        <v>1922</v>
      </c>
      <c r="M217" s="667"/>
      <c r="N217" s="665"/>
      <c r="O217" s="665"/>
      <c r="P217" s="665"/>
      <c r="Q217" s="665"/>
      <c r="R217" s="665"/>
      <c r="S217" s="665"/>
      <c r="T217" s="665"/>
      <c r="U217" s="665"/>
      <c r="V217" s="665"/>
      <c r="W217" s="665"/>
      <c r="X217" s="665"/>
      <c r="Y217" s="665"/>
      <c r="Z217" s="665"/>
      <c r="AA217" s="665"/>
      <c r="AB217" s="665"/>
      <c r="AC217" s="665"/>
      <c r="AD217" s="665"/>
      <c r="AE217" s="665"/>
      <c r="AF217" s="665"/>
      <c r="AG217" s="665"/>
      <c r="AH217" s="665"/>
      <c r="AI217" s="665"/>
      <c r="AJ217" s="665"/>
      <c r="AK217" s="665"/>
      <c r="AL217" s="665"/>
      <c r="AM217" s="665"/>
      <c r="AN217" s="665"/>
      <c r="AO217" s="665"/>
      <c r="AP217" s="665"/>
      <c r="AQ217" s="665"/>
      <c r="AR217" s="665"/>
      <c r="AS217" s="665"/>
      <c r="AT217" s="665"/>
      <c r="AU217" s="665"/>
      <c r="AV217" s="665"/>
      <c r="AW217" s="665"/>
      <c r="AX217" s="665"/>
      <c r="AY217" s="665"/>
      <c r="AZ217" s="665"/>
      <c r="BA217" s="665"/>
      <c r="BB217" s="665"/>
      <c r="BC217" s="665"/>
      <c r="BD217" s="665"/>
      <c r="BE217" s="665"/>
      <c r="BF217" s="665"/>
      <c r="BG217" s="665"/>
      <c r="BH217" s="665"/>
      <c r="BI217" s="665"/>
      <c r="BJ217" s="665"/>
      <c r="BK217" s="665">
        <v>70</v>
      </c>
      <c r="BL217" s="665"/>
      <c r="BM217" s="665"/>
      <c r="BN217" s="665"/>
      <c r="BO217" s="665"/>
      <c r="BP217" s="665"/>
      <c r="BQ217" s="665"/>
      <c r="BR217" s="665"/>
      <c r="BS217" s="665"/>
      <c r="BT217" s="665"/>
      <c r="BU217" s="665"/>
      <c r="BV217" s="665"/>
      <c r="BW217" s="665"/>
      <c r="BX217" s="665"/>
      <c r="BY217" s="665"/>
      <c r="BZ217" s="665"/>
      <c r="CA217" s="665"/>
      <c r="CB217" s="665"/>
      <c r="CC217" s="665"/>
      <c r="CD217" s="665"/>
      <c r="CE217" s="665"/>
      <c r="CF217" s="665"/>
      <c r="CG217" s="665"/>
      <c r="CH217" s="665"/>
      <c r="CI217" s="665"/>
      <c r="CJ217" s="665"/>
      <c r="CK217" s="665"/>
      <c r="CL217" s="665"/>
      <c r="CM217" s="665"/>
      <c r="CN217" s="665"/>
      <c r="CO217" s="665"/>
      <c r="CP217" s="665"/>
      <c r="CQ217" s="665"/>
      <c r="CR217" s="673">
        <f t="shared" si="81"/>
        <v>70</v>
      </c>
      <c r="CS217" s="677"/>
      <c r="CT217" s="677"/>
      <c r="CU217" s="677"/>
      <c r="CV217" s="677"/>
      <c r="CW217" s="673">
        <f t="shared" si="77"/>
        <v>0</v>
      </c>
      <c r="CX217" s="677"/>
      <c r="CY217" s="677"/>
      <c r="CZ217" s="677"/>
      <c r="DA217" s="677"/>
      <c r="DB217" s="673">
        <f t="shared" si="60"/>
        <v>0</v>
      </c>
      <c r="DC217" s="665">
        <v>70</v>
      </c>
      <c r="DD217" s="677"/>
      <c r="DE217" s="677"/>
      <c r="DF217" s="677"/>
      <c r="DG217" s="673">
        <f t="shared" si="61"/>
        <v>70</v>
      </c>
      <c r="DH217" s="682">
        <f t="shared" si="82"/>
        <v>70</v>
      </c>
      <c r="DI217" s="683" t="str">
        <f t="shared" si="83"/>
        <v>SI</v>
      </c>
      <c r="DJ217" s="682">
        <f t="shared" si="84"/>
        <v>0</v>
      </c>
    </row>
    <row r="218" s="633" customFormat="1" ht="76.5" spans="1:114">
      <c r="A218" s="646" t="s">
        <v>1706</v>
      </c>
      <c r="B218" s="646" t="s">
        <v>1707</v>
      </c>
      <c r="C218" s="646" t="s">
        <v>1707</v>
      </c>
      <c r="D218" s="647" t="s">
        <v>1921</v>
      </c>
      <c r="E218" s="237" t="s">
        <v>1932</v>
      </c>
      <c r="F218" s="237">
        <v>1</v>
      </c>
      <c r="G218" s="237" t="s">
        <v>1745</v>
      </c>
      <c r="H218" s="252">
        <v>286</v>
      </c>
      <c r="I218" s="252">
        <v>137841</v>
      </c>
      <c r="J218" s="252">
        <v>11</v>
      </c>
      <c r="K218" s="699">
        <v>60</v>
      </c>
      <c r="L218" s="669" t="s">
        <v>1922</v>
      </c>
      <c r="M218" s="667"/>
      <c r="N218" s="665"/>
      <c r="O218" s="665"/>
      <c r="P218" s="665"/>
      <c r="Q218" s="665"/>
      <c r="R218" s="665"/>
      <c r="S218" s="665"/>
      <c r="T218" s="665"/>
      <c r="U218" s="665"/>
      <c r="V218" s="665"/>
      <c r="W218" s="665"/>
      <c r="X218" s="665"/>
      <c r="Y218" s="665"/>
      <c r="Z218" s="665"/>
      <c r="AA218" s="665"/>
      <c r="AB218" s="665"/>
      <c r="AC218" s="665"/>
      <c r="AD218" s="665"/>
      <c r="AE218" s="665"/>
      <c r="AF218" s="665"/>
      <c r="AG218" s="665"/>
      <c r="AH218" s="665"/>
      <c r="AI218" s="665"/>
      <c r="AJ218" s="665"/>
      <c r="AK218" s="665"/>
      <c r="AL218" s="665"/>
      <c r="AM218" s="665"/>
      <c r="AN218" s="665"/>
      <c r="AO218" s="665"/>
      <c r="AP218" s="665"/>
      <c r="AQ218" s="665"/>
      <c r="AR218" s="665"/>
      <c r="AS218" s="665"/>
      <c r="AT218" s="665"/>
      <c r="AU218" s="665"/>
      <c r="AV218" s="665"/>
      <c r="AW218" s="665"/>
      <c r="AX218" s="665"/>
      <c r="AY218" s="665"/>
      <c r="AZ218" s="665"/>
      <c r="BA218" s="665"/>
      <c r="BB218" s="665"/>
      <c r="BC218" s="665"/>
      <c r="BD218" s="665"/>
      <c r="BE218" s="665"/>
      <c r="BF218" s="665"/>
      <c r="BG218" s="665"/>
      <c r="BH218" s="665"/>
      <c r="BI218" s="665"/>
      <c r="BJ218" s="665"/>
      <c r="BK218" s="665">
        <v>60</v>
      </c>
      <c r="BL218" s="665"/>
      <c r="BM218" s="665"/>
      <c r="BN218" s="665"/>
      <c r="BO218" s="665"/>
      <c r="BP218" s="665"/>
      <c r="BQ218" s="665"/>
      <c r="BR218" s="665"/>
      <c r="BS218" s="665"/>
      <c r="BT218" s="665"/>
      <c r="BU218" s="665"/>
      <c r="BV218" s="665"/>
      <c r="BW218" s="665"/>
      <c r="BX218" s="665"/>
      <c r="BY218" s="665"/>
      <c r="BZ218" s="665"/>
      <c r="CA218" s="665"/>
      <c r="CB218" s="665"/>
      <c r="CC218" s="665"/>
      <c r="CD218" s="665"/>
      <c r="CE218" s="665"/>
      <c r="CF218" s="665"/>
      <c r="CG218" s="665"/>
      <c r="CH218" s="665"/>
      <c r="CI218" s="665"/>
      <c r="CJ218" s="665"/>
      <c r="CK218" s="665"/>
      <c r="CL218" s="665"/>
      <c r="CM218" s="665"/>
      <c r="CN218" s="665"/>
      <c r="CO218" s="665"/>
      <c r="CP218" s="665"/>
      <c r="CQ218" s="665"/>
      <c r="CR218" s="673">
        <f t="shared" si="81"/>
        <v>60</v>
      </c>
      <c r="CS218" s="677"/>
      <c r="CT218" s="677"/>
      <c r="CU218" s="677"/>
      <c r="CV218" s="677"/>
      <c r="CW218" s="673">
        <f t="shared" si="77"/>
        <v>0</v>
      </c>
      <c r="CX218" s="677"/>
      <c r="CY218" s="677"/>
      <c r="CZ218" s="677"/>
      <c r="DA218" s="677"/>
      <c r="DB218" s="673">
        <f t="shared" si="60"/>
        <v>0</v>
      </c>
      <c r="DC218" s="665">
        <v>60</v>
      </c>
      <c r="DD218" s="677"/>
      <c r="DE218" s="677"/>
      <c r="DF218" s="677"/>
      <c r="DG218" s="673">
        <f t="shared" si="61"/>
        <v>60</v>
      </c>
      <c r="DH218" s="682">
        <f t="shared" si="82"/>
        <v>60</v>
      </c>
      <c r="DI218" s="683" t="str">
        <f t="shared" si="83"/>
        <v>SI</v>
      </c>
      <c r="DJ218" s="682">
        <f t="shared" si="84"/>
        <v>0</v>
      </c>
    </row>
    <row r="219" s="633" customFormat="1" ht="76.5" spans="1:114">
      <c r="A219" s="646" t="s">
        <v>1706</v>
      </c>
      <c r="B219" s="646" t="s">
        <v>1707</v>
      </c>
      <c r="C219" s="646" t="s">
        <v>1707</v>
      </c>
      <c r="D219" s="647" t="s">
        <v>1921</v>
      </c>
      <c r="E219" s="237" t="s">
        <v>1933</v>
      </c>
      <c r="F219" s="237">
        <v>1</v>
      </c>
      <c r="G219" s="237" t="s">
        <v>1745</v>
      </c>
      <c r="H219" s="252">
        <v>286</v>
      </c>
      <c r="I219" s="252">
        <v>111168</v>
      </c>
      <c r="J219" s="252">
        <v>11</v>
      </c>
      <c r="K219" s="699">
        <v>55</v>
      </c>
      <c r="L219" s="669" t="s">
        <v>1922</v>
      </c>
      <c r="M219" s="667"/>
      <c r="N219" s="665"/>
      <c r="O219" s="665"/>
      <c r="P219" s="665"/>
      <c r="Q219" s="665"/>
      <c r="R219" s="665"/>
      <c r="S219" s="665"/>
      <c r="T219" s="665"/>
      <c r="U219" s="665"/>
      <c r="V219" s="665"/>
      <c r="W219" s="665"/>
      <c r="X219" s="665"/>
      <c r="Y219" s="665"/>
      <c r="Z219" s="665"/>
      <c r="AA219" s="665"/>
      <c r="AB219" s="665"/>
      <c r="AC219" s="665"/>
      <c r="AD219" s="665"/>
      <c r="AE219" s="665"/>
      <c r="AF219" s="665"/>
      <c r="AG219" s="665"/>
      <c r="AH219" s="665"/>
      <c r="AI219" s="665"/>
      <c r="AJ219" s="665"/>
      <c r="AK219" s="665"/>
      <c r="AL219" s="665"/>
      <c r="AM219" s="665"/>
      <c r="AN219" s="665"/>
      <c r="AO219" s="665"/>
      <c r="AP219" s="665"/>
      <c r="AQ219" s="665"/>
      <c r="AR219" s="665"/>
      <c r="AS219" s="665"/>
      <c r="AT219" s="665"/>
      <c r="AU219" s="665"/>
      <c r="AV219" s="665"/>
      <c r="AW219" s="665"/>
      <c r="AX219" s="665"/>
      <c r="AY219" s="665"/>
      <c r="AZ219" s="665"/>
      <c r="BA219" s="665"/>
      <c r="BB219" s="665"/>
      <c r="BC219" s="665"/>
      <c r="BD219" s="665"/>
      <c r="BE219" s="665"/>
      <c r="BF219" s="665"/>
      <c r="BG219" s="665"/>
      <c r="BH219" s="665"/>
      <c r="BI219" s="665"/>
      <c r="BJ219" s="665"/>
      <c r="BK219" s="665">
        <v>55</v>
      </c>
      <c r="BL219" s="665"/>
      <c r="BM219" s="665"/>
      <c r="BN219" s="665"/>
      <c r="BO219" s="665"/>
      <c r="BP219" s="665"/>
      <c r="BQ219" s="665"/>
      <c r="BR219" s="665"/>
      <c r="BS219" s="665"/>
      <c r="BT219" s="665"/>
      <c r="BU219" s="665"/>
      <c r="BV219" s="665"/>
      <c r="BW219" s="665"/>
      <c r="BX219" s="665"/>
      <c r="BY219" s="665"/>
      <c r="BZ219" s="665"/>
      <c r="CA219" s="665"/>
      <c r="CB219" s="665"/>
      <c r="CC219" s="665"/>
      <c r="CD219" s="665"/>
      <c r="CE219" s="665"/>
      <c r="CF219" s="665"/>
      <c r="CG219" s="665"/>
      <c r="CH219" s="665"/>
      <c r="CI219" s="665"/>
      <c r="CJ219" s="665"/>
      <c r="CK219" s="665"/>
      <c r="CL219" s="665"/>
      <c r="CM219" s="665"/>
      <c r="CN219" s="665"/>
      <c r="CO219" s="665"/>
      <c r="CP219" s="665"/>
      <c r="CQ219" s="665"/>
      <c r="CR219" s="673">
        <f t="shared" si="81"/>
        <v>55</v>
      </c>
      <c r="CS219" s="677"/>
      <c r="CT219" s="677"/>
      <c r="CU219" s="677"/>
      <c r="CV219" s="677"/>
      <c r="CW219" s="673">
        <f t="shared" si="77"/>
        <v>0</v>
      </c>
      <c r="CX219" s="677"/>
      <c r="CY219" s="677"/>
      <c r="CZ219" s="677"/>
      <c r="DA219" s="677"/>
      <c r="DB219" s="673">
        <f t="shared" si="60"/>
        <v>0</v>
      </c>
      <c r="DC219" s="665">
        <v>55</v>
      </c>
      <c r="DD219" s="677"/>
      <c r="DE219" s="677"/>
      <c r="DF219" s="677"/>
      <c r="DG219" s="673">
        <f t="shared" si="61"/>
        <v>55</v>
      </c>
      <c r="DH219" s="682">
        <f t="shared" si="82"/>
        <v>55</v>
      </c>
      <c r="DI219" s="683" t="str">
        <f t="shared" si="83"/>
        <v>SI</v>
      </c>
      <c r="DJ219" s="682">
        <f t="shared" si="84"/>
        <v>0</v>
      </c>
    </row>
    <row r="220" s="633" customFormat="1" ht="76.5" spans="1:114">
      <c r="A220" s="646" t="s">
        <v>1706</v>
      </c>
      <c r="B220" s="646" t="s">
        <v>1707</v>
      </c>
      <c r="C220" s="646" t="s">
        <v>1707</v>
      </c>
      <c r="D220" s="647" t="s">
        <v>1921</v>
      </c>
      <c r="E220" s="237" t="s">
        <v>1934</v>
      </c>
      <c r="F220" s="237">
        <v>1</v>
      </c>
      <c r="G220" s="237" t="s">
        <v>1745</v>
      </c>
      <c r="H220" s="252">
        <v>286</v>
      </c>
      <c r="I220" s="252">
        <v>45490</v>
      </c>
      <c r="J220" s="252">
        <v>11</v>
      </c>
      <c r="K220" s="699">
        <v>65</v>
      </c>
      <c r="L220" s="669" t="s">
        <v>1922</v>
      </c>
      <c r="M220" s="667"/>
      <c r="N220" s="665"/>
      <c r="O220" s="665"/>
      <c r="P220" s="665"/>
      <c r="Q220" s="665"/>
      <c r="R220" s="665"/>
      <c r="S220" s="665"/>
      <c r="T220" s="665"/>
      <c r="U220" s="665"/>
      <c r="V220" s="665"/>
      <c r="W220" s="665"/>
      <c r="X220" s="665"/>
      <c r="Y220" s="665"/>
      <c r="Z220" s="665"/>
      <c r="AA220" s="665"/>
      <c r="AB220" s="665"/>
      <c r="AC220" s="665"/>
      <c r="AD220" s="665"/>
      <c r="AE220" s="665"/>
      <c r="AF220" s="665"/>
      <c r="AG220" s="665"/>
      <c r="AH220" s="665"/>
      <c r="AI220" s="665"/>
      <c r="AJ220" s="665"/>
      <c r="AK220" s="665"/>
      <c r="AL220" s="665"/>
      <c r="AM220" s="665"/>
      <c r="AN220" s="665"/>
      <c r="AO220" s="665"/>
      <c r="AP220" s="665"/>
      <c r="AQ220" s="665"/>
      <c r="AR220" s="665"/>
      <c r="AS220" s="665"/>
      <c r="AT220" s="665"/>
      <c r="AU220" s="665"/>
      <c r="AV220" s="665"/>
      <c r="AW220" s="665"/>
      <c r="AX220" s="665"/>
      <c r="AY220" s="665"/>
      <c r="AZ220" s="665"/>
      <c r="BA220" s="665"/>
      <c r="BB220" s="665"/>
      <c r="BC220" s="665"/>
      <c r="BD220" s="665"/>
      <c r="BE220" s="665"/>
      <c r="BF220" s="665"/>
      <c r="BG220" s="665"/>
      <c r="BH220" s="665"/>
      <c r="BI220" s="665"/>
      <c r="BJ220" s="665"/>
      <c r="BK220" s="665">
        <v>65</v>
      </c>
      <c r="BL220" s="665"/>
      <c r="BM220" s="665"/>
      <c r="BN220" s="665"/>
      <c r="BO220" s="665"/>
      <c r="BP220" s="665"/>
      <c r="BQ220" s="665"/>
      <c r="BR220" s="665"/>
      <c r="BS220" s="665"/>
      <c r="BT220" s="665"/>
      <c r="BU220" s="665"/>
      <c r="BV220" s="665"/>
      <c r="BW220" s="665"/>
      <c r="BX220" s="665"/>
      <c r="BY220" s="665"/>
      <c r="BZ220" s="665"/>
      <c r="CA220" s="665"/>
      <c r="CB220" s="665"/>
      <c r="CC220" s="665"/>
      <c r="CD220" s="665"/>
      <c r="CE220" s="665"/>
      <c r="CF220" s="665"/>
      <c r="CG220" s="665"/>
      <c r="CH220" s="665"/>
      <c r="CI220" s="665"/>
      <c r="CJ220" s="665"/>
      <c r="CK220" s="665"/>
      <c r="CL220" s="665"/>
      <c r="CM220" s="665"/>
      <c r="CN220" s="665"/>
      <c r="CO220" s="665"/>
      <c r="CP220" s="665"/>
      <c r="CQ220" s="665"/>
      <c r="CR220" s="673">
        <f t="shared" si="81"/>
        <v>65</v>
      </c>
      <c r="CS220" s="677"/>
      <c r="CT220" s="677"/>
      <c r="CU220" s="677"/>
      <c r="CV220" s="677"/>
      <c r="CW220" s="673">
        <f t="shared" si="77"/>
        <v>0</v>
      </c>
      <c r="CX220" s="677"/>
      <c r="CY220" s="677"/>
      <c r="CZ220" s="677"/>
      <c r="DA220" s="677"/>
      <c r="DB220" s="673">
        <f t="shared" si="60"/>
        <v>0</v>
      </c>
      <c r="DC220" s="665">
        <v>65</v>
      </c>
      <c r="DD220" s="677"/>
      <c r="DE220" s="677"/>
      <c r="DF220" s="677"/>
      <c r="DG220" s="673">
        <f t="shared" si="61"/>
        <v>65</v>
      </c>
      <c r="DH220" s="682">
        <f t="shared" si="82"/>
        <v>65</v>
      </c>
      <c r="DI220" s="683" t="str">
        <f t="shared" si="83"/>
        <v>SI</v>
      </c>
      <c r="DJ220" s="682">
        <f t="shared" si="84"/>
        <v>0</v>
      </c>
    </row>
    <row r="221" s="633" customFormat="1" ht="76.5" spans="1:114">
      <c r="A221" s="646" t="s">
        <v>1706</v>
      </c>
      <c r="B221" s="646" t="s">
        <v>1707</v>
      </c>
      <c r="C221" s="646" t="s">
        <v>1707</v>
      </c>
      <c r="D221" s="647" t="s">
        <v>1921</v>
      </c>
      <c r="E221" s="237" t="s">
        <v>1935</v>
      </c>
      <c r="F221" s="237">
        <v>1</v>
      </c>
      <c r="G221" s="237" t="s">
        <v>1745</v>
      </c>
      <c r="H221" s="252">
        <v>286</v>
      </c>
      <c r="I221" s="252">
        <v>157546</v>
      </c>
      <c r="J221" s="252">
        <v>11</v>
      </c>
      <c r="K221" s="699">
        <v>70</v>
      </c>
      <c r="L221" s="669" t="s">
        <v>1922</v>
      </c>
      <c r="M221" s="667"/>
      <c r="N221" s="665"/>
      <c r="O221" s="665"/>
      <c r="P221" s="665"/>
      <c r="Q221" s="665"/>
      <c r="R221" s="665"/>
      <c r="S221" s="665"/>
      <c r="T221" s="665"/>
      <c r="U221" s="665"/>
      <c r="V221" s="665"/>
      <c r="W221" s="665"/>
      <c r="X221" s="665"/>
      <c r="Y221" s="665"/>
      <c r="Z221" s="665"/>
      <c r="AA221" s="665"/>
      <c r="AB221" s="665"/>
      <c r="AC221" s="665"/>
      <c r="AD221" s="665"/>
      <c r="AE221" s="665"/>
      <c r="AF221" s="665"/>
      <c r="AG221" s="665"/>
      <c r="AH221" s="665"/>
      <c r="AI221" s="665"/>
      <c r="AJ221" s="665"/>
      <c r="AK221" s="665"/>
      <c r="AL221" s="665"/>
      <c r="AM221" s="665"/>
      <c r="AN221" s="665"/>
      <c r="AO221" s="665"/>
      <c r="AP221" s="665"/>
      <c r="AQ221" s="665"/>
      <c r="AR221" s="665"/>
      <c r="AS221" s="665"/>
      <c r="AT221" s="665"/>
      <c r="AU221" s="665"/>
      <c r="AV221" s="665"/>
      <c r="AW221" s="665"/>
      <c r="AX221" s="665"/>
      <c r="AY221" s="665"/>
      <c r="AZ221" s="665"/>
      <c r="BA221" s="665"/>
      <c r="BB221" s="665"/>
      <c r="BC221" s="665"/>
      <c r="BD221" s="665"/>
      <c r="BE221" s="665"/>
      <c r="BF221" s="665"/>
      <c r="BG221" s="665"/>
      <c r="BH221" s="665"/>
      <c r="BI221" s="665"/>
      <c r="BJ221" s="665"/>
      <c r="BK221" s="665">
        <v>70</v>
      </c>
      <c r="BL221" s="665"/>
      <c r="BM221" s="665"/>
      <c r="BN221" s="665"/>
      <c r="BO221" s="665"/>
      <c r="BP221" s="665"/>
      <c r="BQ221" s="665"/>
      <c r="BR221" s="665"/>
      <c r="BS221" s="665"/>
      <c r="BT221" s="665"/>
      <c r="BU221" s="665"/>
      <c r="BV221" s="665"/>
      <c r="BW221" s="665"/>
      <c r="BX221" s="665"/>
      <c r="BY221" s="665"/>
      <c r="BZ221" s="665"/>
      <c r="CA221" s="665"/>
      <c r="CB221" s="665"/>
      <c r="CC221" s="665"/>
      <c r="CD221" s="665"/>
      <c r="CE221" s="665"/>
      <c r="CF221" s="665"/>
      <c r="CG221" s="665"/>
      <c r="CH221" s="665"/>
      <c r="CI221" s="665"/>
      <c r="CJ221" s="665"/>
      <c r="CK221" s="665"/>
      <c r="CL221" s="665"/>
      <c r="CM221" s="665"/>
      <c r="CN221" s="665"/>
      <c r="CO221" s="665"/>
      <c r="CP221" s="665"/>
      <c r="CQ221" s="665"/>
      <c r="CR221" s="673">
        <f t="shared" si="81"/>
        <v>70</v>
      </c>
      <c r="CS221" s="677"/>
      <c r="CT221" s="677"/>
      <c r="CU221" s="677"/>
      <c r="CV221" s="677"/>
      <c r="CW221" s="673">
        <f t="shared" si="77"/>
        <v>0</v>
      </c>
      <c r="CX221" s="677"/>
      <c r="CY221" s="677"/>
      <c r="CZ221" s="677"/>
      <c r="DA221" s="677"/>
      <c r="DB221" s="673">
        <f t="shared" si="60"/>
        <v>0</v>
      </c>
      <c r="DC221" s="665">
        <v>70</v>
      </c>
      <c r="DD221" s="677"/>
      <c r="DE221" s="677"/>
      <c r="DF221" s="677"/>
      <c r="DG221" s="673">
        <f t="shared" si="61"/>
        <v>70</v>
      </c>
      <c r="DH221" s="682">
        <f t="shared" si="82"/>
        <v>70</v>
      </c>
      <c r="DI221" s="683" t="str">
        <f t="shared" si="83"/>
        <v>SI</v>
      </c>
      <c r="DJ221" s="682">
        <f t="shared" si="84"/>
        <v>0</v>
      </c>
    </row>
    <row r="222" s="633" customFormat="1" ht="76.5" spans="1:114">
      <c r="A222" s="646" t="s">
        <v>1706</v>
      </c>
      <c r="B222" s="646" t="s">
        <v>1707</v>
      </c>
      <c r="C222" s="646" t="s">
        <v>1707</v>
      </c>
      <c r="D222" s="647" t="s">
        <v>1921</v>
      </c>
      <c r="E222" s="237" t="s">
        <v>1936</v>
      </c>
      <c r="F222" s="237">
        <v>1</v>
      </c>
      <c r="G222" s="237" t="s">
        <v>1745</v>
      </c>
      <c r="H222" s="252">
        <v>286</v>
      </c>
      <c r="I222" s="252">
        <v>60727</v>
      </c>
      <c r="J222" s="252">
        <v>11</v>
      </c>
      <c r="K222" s="699">
        <v>50</v>
      </c>
      <c r="L222" s="669" t="s">
        <v>1922</v>
      </c>
      <c r="M222" s="667"/>
      <c r="N222" s="665"/>
      <c r="O222" s="665"/>
      <c r="P222" s="665"/>
      <c r="Q222" s="665"/>
      <c r="R222" s="665"/>
      <c r="S222" s="665"/>
      <c r="T222" s="665"/>
      <c r="U222" s="665"/>
      <c r="V222" s="665"/>
      <c r="W222" s="665"/>
      <c r="X222" s="665"/>
      <c r="Y222" s="665"/>
      <c r="Z222" s="665"/>
      <c r="AA222" s="665"/>
      <c r="AB222" s="665"/>
      <c r="AC222" s="665"/>
      <c r="AD222" s="665"/>
      <c r="AE222" s="665"/>
      <c r="AF222" s="665"/>
      <c r="AG222" s="665"/>
      <c r="AH222" s="665"/>
      <c r="AI222" s="665"/>
      <c r="AJ222" s="665"/>
      <c r="AK222" s="665"/>
      <c r="AL222" s="665"/>
      <c r="AM222" s="665"/>
      <c r="AN222" s="665"/>
      <c r="AO222" s="665"/>
      <c r="AP222" s="665"/>
      <c r="AQ222" s="665"/>
      <c r="AR222" s="665"/>
      <c r="AS222" s="665"/>
      <c r="AT222" s="665"/>
      <c r="AU222" s="665"/>
      <c r="AV222" s="665"/>
      <c r="AW222" s="665"/>
      <c r="AX222" s="665"/>
      <c r="AY222" s="665"/>
      <c r="AZ222" s="665"/>
      <c r="BA222" s="665"/>
      <c r="BB222" s="665"/>
      <c r="BC222" s="665"/>
      <c r="BD222" s="665"/>
      <c r="BE222" s="665"/>
      <c r="BF222" s="665"/>
      <c r="BG222" s="665"/>
      <c r="BH222" s="665"/>
      <c r="BI222" s="665"/>
      <c r="BJ222" s="665"/>
      <c r="BK222" s="665">
        <v>50</v>
      </c>
      <c r="BL222" s="665"/>
      <c r="BM222" s="665"/>
      <c r="BN222" s="665"/>
      <c r="BO222" s="665"/>
      <c r="BP222" s="665"/>
      <c r="BQ222" s="665"/>
      <c r="BR222" s="665"/>
      <c r="BS222" s="665"/>
      <c r="BT222" s="665"/>
      <c r="BU222" s="665"/>
      <c r="BV222" s="665"/>
      <c r="BW222" s="665"/>
      <c r="BX222" s="665"/>
      <c r="BY222" s="665"/>
      <c r="BZ222" s="665"/>
      <c r="CA222" s="665"/>
      <c r="CB222" s="665"/>
      <c r="CC222" s="665"/>
      <c r="CD222" s="665"/>
      <c r="CE222" s="665"/>
      <c r="CF222" s="665"/>
      <c r="CG222" s="665"/>
      <c r="CH222" s="665"/>
      <c r="CI222" s="665"/>
      <c r="CJ222" s="665"/>
      <c r="CK222" s="665"/>
      <c r="CL222" s="665"/>
      <c r="CM222" s="665"/>
      <c r="CN222" s="665"/>
      <c r="CO222" s="665"/>
      <c r="CP222" s="665"/>
      <c r="CQ222" s="665"/>
      <c r="CR222" s="673">
        <f t="shared" si="81"/>
        <v>50</v>
      </c>
      <c r="CS222" s="677"/>
      <c r="CT222" s="677"/>
      <c r="CU222" s="677"/>
      <c r="CV222" s="677"/>
      <c r="CW222" s="673">
        <f t="shared" si="77"/>
        <v>0</v>
      </c>
      <c r="CX222" s="677"/>
      <c r="CY222" s="677"/>
      <c r="CZ222" s="677"/>
      <c r="DA222" s="677"/>
      <c r="DB222" s="673">
        <f t="shared" si="60"/>
        <v>0</v>
      </c>
      <c r="DC222" s="665">
        <v>50</v>
      </c>
      <c r="DD222" s="677"/>
      <c r="DE222" s="677"/>
      <c r="DF222" s="677"/>
      <c r="DG222" s="673">
        <f t="shared" si="61"/>
        <v>50</v>
      </c>
      <c r="DH222" s="682">
        <f t="shared" si="82"/>
        <v>50</v>
      </c>
      <c r="DI222" s="683" t="str">
        <f t="shared" si="83"/>
        <v>SI</v>
      </c>
      <c r="DJ222" s="682">
        <f t="shared" si="84"/>
        <v>0</v>
      </c>
    </row>
    <row r="223" s="633" customFormat="1" ht="76.5" spans="1:114">
      <c r="A223" s="646" t="s">
        <v>1706</v>
      </c>
      <c r="B223" s="646" t="s">
        <v>1707</v>
      </c>
      <c r="C223" s="646" t="s">
        <v>1707</v>
      </c>
      <c r="D223" s="647" t="s">
        <v>1921</v>
      </c>
      <c r="E223" s="237" t="s">
        <v>1937</v>
      </c>
      <c r="F223" s="237">
        <v>1</v>
      </c>
      <c r="G223" s="237" t="s">
        <v>1745</v>
      </c>
      <c r="H223" s="252">
        <v>286</v>
      </c>
      <c r="I223" s="252">
        <v>165700</v>
      </c>
      <c r="J223" s="252">
        <v>11</v>
      </c>
      <c r="K223" s="699">
        <v>70</v>
      </c>
      <c r="L223" s="669" t="s">
        <v>1922</v>
      </c>
      <c r="M223" s="667"/>
      <c r="N223" s="665"/>
      <c r="O223" s="665"/>
      <c r="P223" s="665"/>
      <c r="Q223" s="665"/>
      <c r="R223" s="665"/>
      <c r="S223" s="665"/>
      <c r="T223" s="665"/>
      <c r="U223" s="665"/>
      <c r="V223" s="665"/>
      <c r="W223" s="665"/>
      <c r="X223" s="665"/>
      <c r="Y223" s="665"/>
      <c r="Z223" s="665"/>
      <c r="AA223" s="665"/>
      <c r="AB223" s="665"/>
      <c r="AC223" s="665"/>
      <c r="AD223" s="665"/>
      <c r="AE223" s="665"/>
      <c r="AF223" s="665"/>
      <c r="AG223" s="665"/>
      <c r="AH223" s="665"/>
      <c r="AI223" s="665"/>
      <c r="AJ223" s="665"/>
      <c r="AK223" s="665"/>
      <c r="AL223" s="665"/>
      <c r="AM223" s="665"/>
      <c r="AN223" s="665"/>
      <c r="AO223" s="665"/>
      <c r="AP223" s="665"/>
      <c r="AQ223" s="665"/>
      <c r="AR223" s="665"/>
      <c r="AS223" s="665"/>
      <c r="AT223" s="665"/>
      <c r="AU223" s="665"/>
      <c r="AV223" s="665"/>
      <c r="AW223" s="665"/>
      <c r="AX223" s="665"/>
      <c r="AY223" s="665"/>
      <c r="AZ223" s="665"/>
      <c r="BA223" s="665"/>
      <c r="BB223" s="665"/>
      <c r="BC223" s="665"/>
      <c r="BD223" s="665"/>
      <c r="BE223" s="665"/>
      <c r="BF223" s="665"/>
      <c r="BG223" s="665"/>
      <c r="BH223" s="665"/>
      <c r="BI223" s="665"/>
      <c r="BJ223" s="665"/>
      <c r="BK223" s="665">
        <v>70</v>
      </c>
      <c r="BL223" s="665"/>
      <c r="BM223" s="665"/>
      <c r="BN223" s="665"/>
      <c r="BO223" s="665"/>
      <c r="BP223" s="665"/>
      <c r="BQ223" s="665"/>
      <c r="BR223" s="665"/>
      <c r="BS223" s="665"/>
      <c r="BT223" s="665"/>
      <c r="BU223" s="665"/>
      <c r="BV223" s="665"/>
      <c r="BW223" s="665"/>
      <c r="BX223" s="665"/>
      <c r="BY223" s="665"/>
      <c r="BZ223" s="665"/>
      <c r="CA223" s="665"/>
      <c r="CB223" s="665"/>
      <c r="CC223" s="665"/>
      <c r="CD223" s="665"/>
      <c r="CE223" s="665"/>
      <c r="CF223" s="665"/>
      <c r="CG223" s="665"/>
      <c r="CH223" s="665"/>
      <c r="CI223" s="665"/>
      <c r="CJ223" s="665"/>
      <c r="CK223" s="665"/>
      <c r="CL223" s="665"/>
      <c r="CM223" s="665"/>
      <c r="CN223" s="665"/>
      <c r="CO223" s="665"/>
      <c r="CP223" s="665"/>
      <c r="CQ223" s="665"/>
      <c r="CR223" s="673">
        <f t="shared" si="81"/>
        <v>70</v>
      </c>
      <c r="CS223" s="677"/>
      <c r="CT223" s="677"/>
      <c r="CU223" s="677"/>
      <c r="CV223" s="677"/>
      <c r="CW223" s="673">
        <f t="shared" si="77"/>
        <v>0</v>
      </c>
      <c r="CX223" s="677"/>
      <c r="CY223" s="677"/>
      <c r="CZ223" s="677"/>
      <c r="DA223" s="677"/>
      <c r="DB223" s="673">
        <f t="shared" si="60"/>
        <v>0</v>
      </c>
      <c r="DC223" s="665">
        <v>70</v>
      </c>
      <c r="DD223" s="677"/>
      <c r="DE223" s="677"/>
      <c r="DF223" s="677"/>
      <c r="DG223" s="673">
        <f t="shared" si="61"/>
        <v>70</v>
      </c>
      <c r="DH223" s="682">
        <f t="shared" si="82"/>
        <v>70</v>
      </c>
      <c r="DI223" s="683" t="str">
        <f t="shared" si="83"/>
        <v>SI</v>
      </c>
      <c r="DJ223" s="682">
        <f t="shared" si="84"/>
        <v>0</v>
      </c>
    </row>
    <row r="224" s="633" customFormat="1" ht="76.5" spans="1:114">
      <c r="A224" s="646" t="s">
        <v>1706</v>
      </c>
      <c r="B224" s="646" t="s">
        <v>1707</v>
      </c>
      <c r="C224" s="646" t="s">
        <v>1707</v>
      </c>
      <c r="D224" s="647" t="s">
        <v>1921</v>
      </c>
      <c r="E224" s="237" t="s">
        <v>1938</v>
      </c>
      <c r="F224" s="237">
        <v>1</v>
      </c>
      <c r="G224" s="237" t="s">
        <v>1745</v>
      </c>
      <c r="H224" s="252">
        <v>286</v>
      </c>
      <c r="I224" s="252">
        <v>49082</v>
      </c>
      <c r="J224" s="252">
        <v>11</v>
      </c>
      <c r="K224" s="699">
        <v>33</v>
      </c>
      <c r="L224" s="669" t="s">
        <v>1922</v>
      </c>
      <c r="M224" s="667"/>
      <c r="N224" s="665"/>
      <c r="O224" s="665"/>
      <c r="P224" s="665"/>
      <c r="Q224" s="665"/>
      <c r="R224" s="665"/>
      <c r="S224" s="665"/>
      <c r="T224" s="665"/>
      <c r="U224" s="665"/>
      <c r="V224" s="665"/>
      <c r="W224" s="665"/>
      <c r="X224" s="665"/>
      <c r="Y224" s="665"/>
      <c r="Z224" s="665"/>
      <c r="AA224" s="665"/>
      <c r="AB224" s="665"/>
      <c r="AC224" s="665"/>
      <c r="AD224" s="665"/>
      <c r="AE224" s="665"/>
      <c r="AF224" s="665"/>
      <c r="AG224" s="665"/>
      <c r="AH224" s="665"/>
      <c r="AI224" s="665"/>
      <c r="AJ224" s="665"/>
      <c r="AK224" s="665"/>
      <c r="AL224" s="665"/>
      <c r="AM224" s="665"/>
      <c r="AN224" s="665"/>
      <c r="AO224" s="665"/>
      <c r="AP224" s="665"/>
      <c r="AQ224" s="665"/>
      <c r="AR224" s="665"/>
      <c r="AS224" s="665"/>
      <c r="AT224" s="665"/>
      <c r="AU224" s="665"/>
      <c r="AV224" s="665"/>
      <c r="AW224" s="665"/>
      <c r="AX224" s="665"/>
      <c r="AY224" s="665"/>
      <c r="AZ224" s="665"/>
      <c r="BA224" s="665"/>
      <c r="BB224" s="665"/>
      <c r="BC224" s="665"/>
      <c r="BD224" s="665"/>
      <c r="BE224" s="665"/>
      <c r="BF224" s="665"/>
      <c r="BG224" s="665"/>
      <c r="BH224" s="665"/>
      <c r="BI224" s="665"/>
      <c r="BJ224" s="665"/>
      <c r="BK224" s="665">
        <v>33</v>
      </c>
      <c r="BL224" s="665"/>
      <c r="BM224" s="665"/>
      <c r="BN224" s="665"/>
      <c r="BO224" s="665"/>
      <c r="BP224" s="665"/>
      <c r="BQ224" s="665"/>
      <c r="BR224" s="665"/>
      <c r="BS224" s="665"/>
      <c r="BT224" s="665"/>
      <c r="BU224" s="665"/>
      <c r="BV224" s="665"/>
      <c r="BW224" s="665"/>
      <c r="BX224" s="665"/>
      <c r="BY224" s="665"/>
      <c r="BZ224" s="665"/>
      <c r="CA224" s="665"/>
      <c r="CB224" s="665"/>
      <c r="CC224" s="665"/>
      <c r="CD224" s="665"/>
      <c r="CE224" s="665"/>
      <c r="CF224" s="665"/>
      <c r="CG224" s="665"/>
      <c r="CH224" s="665"/>
      <c r="CI224" s="665"/>
      <c r="CJ224" s="665"/>
      <c r="CK224" s="665"/>
      <c r="CL224" s="665"/>
      <c r="CM224" s="665"/>
      <c r="CN224" s="665"/>
      <c r="CO224" s="665"/>
      <c r="CP224" s="665"/>
      <c r="CQ224" s="665"/>
      <c r="CR224" s="673">
        <f t="shared" si="81"/>
        <v>33</v>
      </c>
      <c r="CS224" s="677"/>
      <c r="CT224" s="677"/>
      <c r="CU224" s="677"/>
      <c r="CV224" s="677"/>
      <c r="CW224" s="673">
        <f t="shared" si="77"/>
        <v>0</v>
      </c>
      <c r="CX224" s="677"/>
      <c r="CY224" s="677"/>
      <c r="CZ224" s="677"/>
      <c r="DA224" s="677"/>
      <c r="DB224" s="673">
        <f t="shared" si="60"/>
        <v>0</v>
      </c>
      <c r="DC224" s="665">
        <v>33</v>
      </c>
      <c r="DD224" s="677"/>
      <c r="DE224" s="677"/>
      <c r="DF224" s="677"/>
      <c r="DG224" s="673">
        <f t="shared" si="61"/>
        <v>33</v>
      </c>
      <c r="DH224" s="682">
        <f t="shared" si="82"/>
        <v>33</v>
      </c>
      <c r="DI224" s="683" t="str">
        <f t="shared" si="83"/>
        <v>SI</v>
      </c>
      <c r="DJ224" s="682">
        <f t="shared" si="84"/>
        <v>0</v>
      </c>
    </row>
    <row r="225" s="633" customFormat="1" ht="76.5" spans="1:114">
      <c r="A225" s="646" t="s">
        <v>1706</v>
      </c>
      <c r="B225" s="646" t="s">
        <v>1707</v>
      </c>
      <c r="C225" s="646" t="s">
        <v>1707</v>
      </c>
      <c r="D225" s="647" t="s">
        <v>1921</v>
      </c>
      <c r="E225" s="237" t="s">
        <v>1939</v>
      </c>
      <c r="F225" s="237">
        <v>1</v>
      </c>
      <c r="G225" s="237" t="s">
        <v>1745</v>
      </c>
      <c r="H225" s="252">
        <v>286</v>
      </c>
      <c r="I225" s="252">
        <v>72571</v>
      </c>
      <c r="J225" s="252">
        <v>11</v>
      </c>
      <c r="K225" s="699">
        <v>82</v>
      </c>
      <c r="L225" s="669" t="s">
        <v>1922</v>
      </c>
      <c r="M225" s="667"/>
      <c r="N225" s="665"/>
      <c r="O225" s="665"/>
      <c r="P225" s="665"/>
      <c r="Q225" s="665"/>
      <c r="R225" s="665"/>
      <c r="S225" s="665"/>
      <c r="T225" s="665"/>
      <c r="U225" s="665"/>
      <c r="V225" s="665"/>
      <c r="W225" s="665"/>
      <c r="X225" s="665"/>
      <c r="Y225" s="665"/>
      <c r="Z225" s="665"/>
      <c r="AA225" s="665"/>
      <c r="AB225" s="665"/>
      <c r="AC225" s="665"/>
      <c r="AD225" s="665"/>
      <c r="AE225" s="665"/>
      <c r="AF225" s="665"/>
      <c r="AG225" s="665"/>
      <c r="AH225" s="665"/>
      <c r="AI225" s="665"/>
      <c r="AJ225" s="665"/>
      <c r="AK225" s="665"/>
      <c r="AL225" s="665"/>
      <c r="AM225" s="665"/>
      <c r="AN225" s="665"/>
      <c r="AO225" s="665"/>
      <c r="AP225" s="665"/>
      <c r="AQ225" s="665"/>
      <c r="AR225" s="665"/>
      <c r="AS225" s="665"/>
      <c r="AT225" s="665"/>
      <c r="AU225" s="665"/>
      <c r="AV225" s="665"/>
      <c r="AW225" s="665"/>
      <c r="AX225" s="665"/>
      <c r="AY225" s="665"/>
      <c r="AZ225" s="665"/>
      <c r="BA225" s="665"/>
      <c r="BB225" s="665"/>
      <c r="BC225" s="665"/>
      <c r="BD225" s="665"/>
      <c r="BE225" s="665"/>
      <c r="BF225" s="665"/>
      <c r="BG225" s="665"/>
      <c r="BH225" s="665"/>
      <c r="BI225" s="665"/>
      <c r="BJ225" s="665"/>
      <c r="BK225" s="665">
        <v>82</v>
      </c>
      <c r="BL225" s="665"/>
      <c r="BM225" s="665"/>
      <c r="BN225" s="665"/>
      <c r="BO225" s="665"/>
      <c r="BP225" s="665"/>
      <c r="BQ225" s="665"/>
      <c r="BR225" s="665"/>
      <c r="BS225" s="665"/>
      <c r="BT225" s="665"/>
      <c r="BU225" s="665"/>
      <c r="BV225" s="665"/>
      <c r="BW225" s="665"/>
      <c r="BX225" s="665"/>
      <c r="BY225" s="665"/>
      <c r="BZ225" s="665"/>
      <c r="CA225" s="665"/>
      <c r="CB225" s="665"/>
      <c r="CC225" s="665"/>
      <c r="CD225" s="665"/>
      <c r="CE225" s="665"/>
      <c r="CF225" s="665"/>
      <c r="CG225" s="665"/>
      <c r="CH225" s="665"/>
      <c r="CI225" s="665"/>
      <c r="CJ225" s="665"/>
      <c r="CK225" s="665"/>
      <c r="CL225" s="665"/>
      <c r="CM225" s="665"/>
      <c r="CN225" s="665"/>
      <c r="CO225" s="665"/>
      <c r="CP225" s="665"/>
      <c r="CQ225" s="665"/>
      <c r="CR225" s="673">
        <f t="shared" si="81"/>
        <v>82</v>
      </c>
      <c r="CS225" s="677"/>
      <c r="CT225" s="677"/>
      <c r="CU225" s="677"/>
      <c r="CV225" s="677"/>
      <c r="CW225" s="673">
        <f t="shared" si="77"/>
        <v>0</v>
      </c>
      <c r="CX225" s="677"/>
      <c r="CY225" s="677"/>
      <c r="CZ225" s="677"/>
      <c r="DA225" s="677"/>
      <c r="DB225" s="673">
        <f t="shared" si="60"/>
        <v>0</v>
      </c>
      <c r="DC225" s="665">
        <v>82</v>
      </c>
      <c r="DD225" s="677"/>
      <c r="DE225" s="677"/>
      <c r="DF225" s="677"/>
      <c r="DG225" s="673">
        <f t="shared" si="61"/>
        <v>82</v>
      </c>
      <c r="DH225" s="682">
        <f t="shared" si="82"/>
        <v>82</v>
      </c>
      <c r="DI225" s="683" t="str">
        <f t="shared" si="83"/>
        <v>SI</v>
      </c>
      <c r="DJ225" s="682">
        <f t="shared" si="84"/>
        <v>0</v>
      </c>
    </row>
    <row r="226" s="633" customFormat="1" ht="76.5" spans="1:114">
      <c r="A226" s="646" t="s">
        <v>1706</v>
      </c>
      <c r="B226" s="646" t="s">
        <v>1707</v>
      </c>
      <c r="C226" s="646" t="s">
        <v>1707</v>
      </c>
      <c r="D226" s="647" t="s">
        <v>1921</v>
      </c>
      <c r="E226" s="237" t="s">
        <v>1929</v>
      </c>
      <c r="F226" s="237">
        <v>1</v>
      </c>
      <c r="G226" s="237" t="s">
        <v>1745</v>
      </c>
      <c r="H226" s="252">
        <v>286</v>
      </c>
      <c r="I226" s="252">
        <v>148860</v>
      </c>
      <c r="J226" s="252">
        <v>11</v>
      </c>
      <c r="K226" s="699">
        <v>22</v>
      </c>
      <c r="L226" s="669" t="s">
        <v>1922</v>
      </c>
      <c r="M226" s="667"/>
      <c r="N226" s="665"/>
      <c r="O226" s="665"/>
      <c r="P226" s="665"/>
      <c r="Q226" s="665"/>
      <c r="R226" s="665"/>
      <c r="S226" s="665"/>
      <c r="T226" s="665"/>
      <c r="U226" s="665"/>
      <c r="V226" s="665"/>
      <c r="W226" s="665"/>
      <c r="X226" s="665"/>
      <c r="Y226" s="665"/>
      <c r="Z226" s="665"/>
      <c r="AA226" s="665"/>
      <c r="AB226" s="665"/>
      <c r="AC226" s="665"/>
      <c r="AD226" s="665"/>
      <c r="AE226" s="665"/>
      <c r="AF226" s="665"/>
      <c r="AG226" s="665"/>
      <c r="AH226" s="665"/>
      <c r="AI226" s="665"/>
      <c r="AJ226" s="665"/>
      <c r="AK226" s="665"/>
      <c r="AL226" s="665"/>
      <c r="AM226" s="665"/>
      <c r="AN226" s="665"/>
      <c r="AO226" s="665"/>
      <c r="AP226" s="665"/>
      <c r="AQ226" s="665"/>
      <c r="AR226" s="665"/>
      <c r="AS226" s="665"/>
      <c r="AT226" s="665"/>
      <c r="AU226" s="665"/>
      <c r="AV226" s="665"/>
      <c r="AW226" s="665"/>
      <c r="AX226" s="665"/>
      <c r="AY226" s="665"/>
      <c r="AZ226" s="665"/>
      <c r="BA226" s="665"/>
      <c r="BB226" s="665"/>
      <c r="BC226" s="665"/>
      <c r="BD226" s="665"/>
      <c r="BE226" s="665"/>
      <c r="BF226" s="665"/>
      <c r="BG226" s="665"/>
      <c r="BH226" s="665"/>
      <c r="BI226" s="665"/>
      <c r="BJ226" s="665"/>
      <c r="BK226" s="665">
        <v>22</v>
      </c>
      <c r="BL226" s="665"/>
      <c r="BM226" s="665"/>
      <c r="BN226" s="665"/>
      <c r="BO226" s="665"/>
      <c r="BP226" s="665"/>
      <c r="BQ226" s="665"/>
      <c r="BR226" s="665"/>
      <c r="BS226" s="665"/>
      <c r="BT226" s="665"/>
      <c r="BU226" s="665"/>
      <c r="BV226" s="665"/>
      <c r="BW226" s="665"/>
      <c r="BX226" s="665"/>
      <c r="BY226" s="665"/>
      <c r="BZ226" s="665"/>
      <c r="CA226" s="665"/>
      <c r="CB226" s="665"/>
      <c r="CC226" s="665"/>
      <c r="CD226" s="665"/>
      <c r="CE226" s="665"/>
      <c r="CF226" s="665"/>
      <c r="CG226" s="665"/>
      <c r="CH226" s="665"/>
      <c r="CI226" s="665"/>
      <c r="CJ226" s="665"/>
      <c r="CK226" s="665"/>
      <c r="CL226" s="665"/>
      <c r="CM226" s="665"/>
      <c r="CN226" s="665"/>
      <c r="CO226" s="665"/>
      <c r="CP226" s="665"/>
      <c r="CQ226" s="665"/>
      <c r="CR226" s="673">
        <f t="shared" si="81"/>
        <v>22</v>
      </c>
      <c r="CS226" s="677"/>
      <c r="CT226" s="677"/>
      <c r="CU226" s="677"/>
      <c r="CV226" s="677"/>
      <c r="CW226" s="673">
        <f t="shared" si="77"/>
        <v>0</v>
      </c>
      <c r="CX226" s="677"/>
      <c r="CY226" s="677"/>
      <c r="CZ226" s="677"/>
      <c r="DA226" s="677"/>
      <c r="DB226" s="673">
        <f t="shared" si="60"/>
        <v>0</v>
      </c>
      <c r="DC226" s="665">
        <v>22</v>
      </c>
      <c r="DD226" s="677"/>
      <c r="DE226" s="677"/>
      <c r="DF226" s="677"/>
      <c r="DG226" s="673">
        <f t="shared" si="61"/>
        <v>22</v>
      </c>
      <c r="DH226" s="682">
        <f t="shared" si="82"/>
        <v>22</v>
      </c>
      <c r="DI226" s="683" t="str">
        <f t="shared" si="83"/>
        <v>SI</v>
      </c>
      <c r="DJ226" s="682">
        <f t="shared" si="84"/>
        <v>0</v>
      </c>
    </row>
    <row r="227" s="633" customFormat="1" ht="76.5" spans="1:114">
      <c r="A227" s="646" t="s">
        <v>1706</v>
      </c>
      <c r="B227" s="646" t="s">
        <v>1707</v>
      </c>
      <c r="C227" s="646" t="s">
        <v>1707</v>
      </c>
      <c r="D227" s="647" t="s">
        <v>1921</v>
      </c>
      <c r="E227" s="237" t="s">
        <v>1940</v>
      </c>
      <c r="F227" s="237">
        <v>1</v>
      </c>
      <c r="G227" s="237" t="s">
        <v>1745</v>
      </c>
      <c r="H227" s="252">
        <v>286</v>
      </c>
      <c r="I227" s="252">
        <v>148860</v>
      </c>
      <c r="J227" s="252">
        <v>11</v>
      </c>
      <c r="K227" s="699">
        <v>22</v>
      </c>
      <c r="L227" s="669" t="s">
        <v>1922</v>
      </c>
      <c r="M227" s="667"/>
      <c r="N227" s="665"/>
      <c r="O227" s="665"/>
      <c r="P227" s="665"/>
      <c r="Q227" s="665"/>
      <c r="R227" s="665"/>
      <c r="S227" s="665"/>
      <c r="T227" s="665"/>
      <c r="U227" s="665"/>
      <c r="V227" s="665"/>
      <c r="W227" s="665"/>
      <c r="X227" s="665"/>
      <c r="Y227" s="665"/>
      <c r="Z227" s="665"/>
      <c r="AA227" s="665"/>
      <c r="AB227" s="665"/>
      <c r="AC227" s="665"/>
      <c r="AD227" s="665"/>
      <c r="AE227" s="665"/>
      <c r="AF227" s="665"/>
      <c r="AG227" s="665"/>
      <c r="AH227" s="665"/>
      <c r="AI227" s="665"/>
      <c r="AJ227" s="665"/>
      <c r="AK227" s="665"/>
      <c r="AL227" s="665"/>
      <c r="AM227" s="665"/>
      <c r="AN227" s="665"/>
      <c r="AO227" s="665"/>
      <c r="AP227" s="665"/>
      <c r="AQ227" s="665"/>
      <c r="AR227" s="665"/>
      <c r="AS227" s="665"/>
      <c r="AT227" s="665"/>
      <c r="AU227" s="665"/>
      <c r="AV227" s="665"/>
      <c r="AW227" s="665"/>
      <c r="AX227" s="665"/>
      <c r="AY227" s="665"/>
      <c r="AZ227" s="665"/>
      <c r="BA227" s="665"/>
      <c r="BB227" s="665"/>
      <c r="BC227" s="665"/>
      <c r="BD227" s="665"/>
      <c r="BE227" s="665"/>
      <c r="BF227" s="665"/>
      <c r="BG227" s="665"/>
      <c r="BH227" s="665"/>
      <c r="BI227" s="665"/>
      <c r="BJ227" s="665"/>
      <c r="BK227" s="665">
        <v>22</v>
      </c>
      <c r="BL227" s="665"/>
      <c r="BM227" s="665"/>
      <c r="BN227" s="665"/>
      <c r="BO227" s="665"/>
      <c r="BP227" s="665"/>
      <c r="BQ227" s="665"/>
      <c r="BR227" s="665"/>
      <c r="BS227" s="665"/>
      <c r="BT227" s="665"/>
      <c r="BU227" s="665"/>
      <c r="BV227" s="665"/>
      <c r="BW227" s="665"/>
      <c r="BX227" s="665"/>
      <c r="BY227" s="665"/>
      <c r="BZ227" s="665"/>
      <c r="CA227" s="665"/>
      <c r="CB227" s="665"/>
      <c r="CC227" s="665"/>
      <c r="CD227" s="665"/>
      <c r="CE227" s="665"/>
      <c r="CF227" s="665"/>
      <c r="CG227" s="665"/>
      <c r="CH227" s="665"/>
      <c r="CI227" s="665"/>
      <c r="CJ227" s="665"/>
      <c r="CK227" s="665"/>
      <c r="CL227" s="665"/>
      <c r="CM227" s="665"/>
      <c r="CN227" s="665"/>
      <c r="CO227" s="665"/>
      <c r="CP227" s="665"/>
      <c r="CQ227" s="665"/>
      <c r="CR227" s="673">
        <f t="shared" si="81"/>
        <v>22</v>
      </c>
      <c r="CS227" s="677"/>
      <c r="CT227" s="677"/>
      <c r="CU227" s="677"/>
      <c r="CV227" s="677"/>
      <c r="CW227" s="673">
        <f t="shared" si="77"/>
        <v>0</v>
      </c>
      <c r="CX227" s="677"/>
      <c r="CY227" s="677"/>
      <c r="CZ227" s="677"/>
      <c r="DA227" s="677"/>
      <c r="DB227" s="673">
        <f t="shared" si="60"/>
        <v>0</v>
      </c>
      <c r="DC227" s="665">
        <v>22</v>
      </c>
      <c r="DD227" s="677"/>
      <c r="DE227" s="677"/>
      <c r="DF227" s="677"/>
      <c r="DG227" s="673">
        <f t="shared" si="61"/>
        <v>22</v>
      </c>
      <c r="DH227" s="682">
        <f t="shared" si="82"/>
        <v>22</v>
      </c>
      <c r="DI227" s="683" t="str">
        <f t="shared" si="83"/>
        <v>SI</v>
      </c>
      <c r="DJ227" s="682">
        <f t="shared" si="84"/>
        <v>0</v>
      </c>
    </row>
    <row r="228" s="633" customFormat="1" ht="76.5" spans="1:114">
      <c r="A228" s="646" t="s">
        <v>1706</v>
      </c>
      <c r="B228" s="646" t="s">
        <v>1707</v>
      </c>
      <c r="C228" s="646" t="s">
        <v>1707</v>
      </c>
      <c r="D228" s="647" t="s">
        <v>1921</v>
      </c>
      <c r="E228" s="237" t="s">
        <v>1941</v>
      </c>
      <c r="F228" s="237">
        <v>2</v>
      </c>
      <c r="G228" s="237" t="s">
        <v>1745</v>
      </c>
      <c r="H228" s="252">
        <v>294</v>
      </c>
      <c r="I228" s="252">
        <v>127063</v>
      </c>
      <c r="J228" s="252">
        <v>11</v>
      </c>
      <c r="K228" s="699">
        <v>85</v>
      </c>
      <c r="L228" s="669" t="s">
        <v>1922</v>
      </c>
      <c r="M228" s="667"/>
      <c r="N228" s="665"/>
      <c r="O228" s="665"/>
      <c r="P228" s="665"/>
      <c r="Q228" s="665"/>
      <c r="R228" s="665"/>
      <c r="S228" s="665"/>
      <c r="T228" s="665"/>
      <c r="U228" s="665"/>
      <c r="V228" s="665"/>
      <c r="W228" s="665"/>
      <c r="X228" s="665"/>
      <c r="Y228" s="665"/>
      <c r="Z228" s="665"/>
      <c r="AA228" s="665"/>
      <c r="AB228" s="665"/>
      <c r="AC228" s="665"/>
      <c r="AD228" s="665"/>
      <c r="AE228" s="665"/>
      <c r="AF228" s="665"/>
      <c r="AG228" s="665"/>
      <c r="AH228" s="665"/>
      <c r="AI228" s="665"/>
      <c r="AJ228" s="665"/>
      <c r="AK228" s="665"/>
      <c r="AL228" s="665"/>
      <c r="AM228" s="665"/>
      <c r="AN228" s="665"/>
      <c r="AO228" s="665"/>
      <c r="AP228" s="665"/>
      <c r="AQ228" s="665"/>
      <c r="AR228" s="665"/>
      <c r="AS228" s="665"/>
      <c r="AT228" s="665"/>
      <c r="AU228" s="665"/>
      <c r="AV228" s="665"/>
      <c r="AW228" s="665"/>
      <c r="AX228" s="665"/>
      <c r="AY228" s="665"/>
      <c r="AZ228" s="665"/>
      <c r="BA228" s="665"/>
      <c r="BB228" s="665"/>
      <c r="BC228" s="665"/>
      <c r="BD228" s="665"/>
      <c r="BE228" s="665"/>
      <c r="BF228" s="665"/>
      <c r="BG228" s="665"/>
      <c r="BH228" s="665"/>
      <c r="BI228" s="665"/>
      <c r="BJ228" s="665"/>
      <c r="BK228" s="665">
        <v>170</v>
      </c>
      <c r="BL228" s="665"/>
      <c r="BM228" s="665"/>
      <c r="BN228" s="665"/>
      <c r="BO228" s="665"/>
      <c r="BP228" s="665"/>
      <c r="BQ228" s="665"/>
      <c r="BR228" s="665"/>
      <c r="BS228" s="665"/>
      <c r="BT228" s="665"/>
      <c r="BU228" s="665"/>
      <c r="BV228" s="665"/>
      <c r="BW228" s="665"/>
      <c r="BX228" s="665"/>
      <c r="BY228" s="665"/>
      <c r="BZ228" s="665"/>
      <c r="CA228" s="665"/>
      <c r="CB228" s="665"/>
      <c r="CC228" s="665"/>
      <c r="CD228" s="665"/>
      <c r="CE228" s="665"/>
      <c r="CF228" s="665"/>
      <c r="CG228" s="665"/>
      <c r="CH228" s="665"/>
      <c r="CI228" s="665"/>
      <c r="CJ228" s="665"/>
      <c r="CK228" s="665"/>
      <c r="CL228" s="665"/>
      <c r="CM228" s="665"/>
      <c r="CN228" s="665"/>
      <c r="CO228" s="665"/>
      <c r="CP228" s="665"/>
      <c r="CQ228" s="665"/>
      <c r="CR228" s="673">
        <f t="shared" si="81"/>
        <v>170</v>
      </c>
      <c r="CS228" s="677"/>
      <c r="CT228" s="677"/>
      <c r="CU228" s="677"/>
      <c r="CV228" s="677"/>
      <c r="CW228" s="673">
        <f t="shared" si="77"/>
        <v>0</v>
      </c>
      <c r="CX228" s="677"/>
      <c r="CY228" s="677"/>
      <c r="CZ228" s="677"/>
      <c r="DA228" s="677"/>
      <c r="DB228" s="673">
        <f t="shared" si="60"/>
        <v>0</v>
      </c>
      <c r="DC228" s="677">
        <v>170</v>
      </c>
      <c r="DD228" s="677"/>
      <c r="DE228" s="677"/>
      <c r="DF228" s="677"/>
      <c r="DG228" s="673">
        <f t="shared" si="61"/>
        <v>170</v>
      </c>
      <c r="DH228" s="682">
        <f t="shared" si="78"/>
        <v>170</v>
      </c>
      <c r="DI228" s="683" t="str">
        <f t="shared" si="79"/>
        <v>SI</v>
      </c>
      <c r="DJ228" s="682">
        <f t="shared" si="80"/>
        <v>0</v>
      </c>
    </row>
    <row r="229" s="633" customFormat="1" ht="76.5" spans="1:114">
      <c r="A229" s="646" t="s">
        <v>1706</v>
      </c>
      <c r="B229" s="646" t="s">
        <v>1707</v>
      </c>
      <c r="C229" s="646" t="s">
        <v>1707</v>
      </c>
      <c r="D229" s="647" t="s">
        <v>1921</v>
      </c>
      <c r="E229" s="237" t="s">
        <v>1942</v>
      </c>
      <c r="F229" s="237">
        <v>2</v>
      </c>
      <c r="G229" s="237" t="s">
        <v>1745</v>
      </c>
      <c r="H229" s="252">
        <v>295</v>
      </c>
      <c r="I229" s="252">
        <v>126432</v>
      </c>
      <c r="J229" s="252">
        <v>11</v>
      </c>
      <c r="K229" s="699">
        <v>25</v>
      </c>
      <c r="L229" s="669" t="s">
        <v>1922</v>
      </c>
      <c r="M229" s="667"/>
      <c r="N229" s="665"/>
      <c r="O229" s="665"/>
      <c r="P229" s="665"/>
      <c r="Q229" s="665"/>
      <c r="R229" s="665"/>
      <c r="S229" s="665"/>
      <c r="T229" s="665"/>
      <c r="U229" s="665"/>
      <c r="V229" s="665"/>
      <c r="W229" s="665"/>
      <c r="X229" s="665"/>
      <c r="Y229" s="665"/>
      <c r="Z229" s="665"/>
      <c r="AA229" s="665"/>
      <c r="AB229" s="665"/>
      <c r="AC229" s="665"/>
      <c r="AD229" s="665"/>
      <c r="AE229" s="665"/>
      <c r="AF229" s="665"/>
      <c r="AG229" s="665"/>
      <c r="AH229" s="665"/>
      <c r="AI229" s="665"/>
      <c r="AJ229" s="665"/>
      <c r="AK229" s="665"/>
      <c r="AL229" s="665"/>
      <c r="AM229" s="665"/>
      <c r="AN229" s="665"/>
      <c r="AO229" s="665"/>
      <c r="AP229" s="665"/>
      <c r="AQ229" s="665"/>
      <c r="AR229" s="665"/>
      <c r="AS229" s="665"/>
      <c r="AT229" s="665"/>
      <c r="AU229" s="665"/>
      <c r="AV229" s="665"/>
      <c r="AW229" s="665"/>
      <c r="AX229" s="665"/>
      <c r="AY229" s="665"/>
      <c r="AZ229" s="665"/>
      <c r="BA229" s="665"/>
      <c r="BB229" s="665"/>
      <c r="BC229" s="665"/>
      <c r="BD229" s="665"/>
      <c r="BE229" s="665"/>
      <c r="BF229" s="665"/>
      <c r="BG229" s="665"/>
      <c r="BH229" s="665"/>
      <c r="BI229" s="665"/>
      <c r="BJ229" s="665"/>
      <c r="BK229" s="665">
        <v>50</v>
      </c>
      <c r="BL229" s="665"/>
      <c r="BM229" s="665"/>
      <c r="BN229" s="665"/>
      <c r="BO229" s="665"/>
      <c r="BP229" s="665"/>
      <c r="BQ229" s="665"/>
      <c r="BR229" s="665"/>
      <c r="BS229" s="665"/>
      <c r="BT229" s="665"/>
      <c r="BU229" s="665"/>
      <c r="BV229" s="665"/>
      <c r="BW229" s="665"/>
      <c r="BX229" s="665"/>
      <c r="BY229" s="665"/>
      <c r="BZ229" s="665"/>
      <c r="CA229" s="665"/>
      <c r="CB229" s="665"/>
      <c r="CC229" s="665"/>
      <c r="CD229" s="665"/>
      <c r="CE229" s="665"/>
      <c r="CF229" s="665"/>
      <c r="CG229" s="665"/>
      <c r="CH229" s="665"/>
      <c r="CI229" s="665"/>
      <c r="CJ229" s="665"/>
      <c r="CK229" s="665"/>
      <c r="CL229" s="665"/>
      <c r="CM229" s="665"/>
      <c r="CN229" s="665"/>
      <c r="CO229" s="665"/>
      <c r="CP229" s="665"/>
      <c r="CQ229" s="665"/>
      <c r="CR229" s="673">
        <f t="shared" si="81"/>
        <v>50</v>
      </c>
      <c r="CS229" s="677"/>
      <c r="CT229" s="677"/>
      <c r="CU229" s="677"/>
      <c r="CV229" s="677"/>
      <c r="CW229" s="673">
        <f t="shared" si="77"/>
        <v>0</v>
      </c>
      <c r="CX229" s="677"/>
      <c r="CY229" s="677"/>
      <c r="CZ229" s="677"/>
      <c r="DA229" s="677"/>
      <c r="DB229" s="673">
        <f t="shared" si="60"/>
        <v>0</v>
      </c>
      <c r="DC229" s="677">
        <v>50</v>
      </c>
      <c r="DD229" s="677"/>
      <c r="DE229" s="677"/>
      <c r="DF229" s="677"/>
      <c r="DG229" s="673">
        <f t="shared" si="61"/>
        <v>50</v>
      </c>
      <c r="DH229" s="682">
        <f t="shared" si="78"/>
        <v>50</v>
      </c>
      <c r="DI229" s="683" t="str">
        <f t="shared" si="79"/>
        <v>SI</v>
      </c>
      <c r="DJ229" s="682">
        <f t="shared" si="80"/>
        <v>0</v>
      </c>
    </row>
    <row r="230" s="633" customFormat="1" ht="76.5" spans="1:114">
      <c r="A230" s="646" t="s">
        <v>1706</v>
      </c>
      <c r="B230" s="646" t="s">
        <v>1707</v>
      </c>
      <c r="C230" s="646" t="s">
        <v>1707</v>
      </c>
      <c r="D230" s="647" t="s">
        <v>1921</v>
      </c>
      <c r="E230" s="237" t="s">
        <v>1943</v>
      </c>
      <c r="F230" s="237">
        <v>1</v>
      </c>
      <c r="G230" s="237" t="s">
        <v>1745</v>
      </c>
      <c r="H230" s="252">
        <v>297</v>
      </c>
      <c r="I230" s="252">
        <v>147181</v>
      </c>
      <c r="J230" s="252">
        <v>11</v>
      </c>
      <c r="K230" s="699">
        <v>150</v>
      </c>
      <c r="L230" s="669" t="s">
        <v>1922</v>
      </c>
      <c r="M230" s="667"/>
      <c r="N230" s="665"/>
      <c r="O230" s="665"/>
      <c r="P230" s="665"/>
      <c r="Q230" s="665"/>
      <c r="R230" s="665"/>
      <c r="S230" s="665"/>
      <c r="T230" s="665"/>
      <c r="U230" s="665"/>
      <c r="V230" s="665"/>
      <c r="W230" s="665"/>
      <c r="X230" s="665"/>
      <c r="Y230" s="665"/>
      <c r="Z230" s="665"/>
      <c r="AA230" s="665"/>
      <c r="AB230" s="665"/>
      <c r="AC230" s="665"/>
      <c r="AD230" s="665"/>
      <c r="AE230" s="665"/>
      <c r="AF230" s="665"/>
      <c r="AG230" s="665"/>
      <c r="AH230" s="665"/>
      <c r="AI230" s="665"/>
      <c r="AJ230" s="665"/>
      <c r="AK230" s="665"/>
      <c r="AL230" s="665"/>
      <c r="AM230" s="665"/>
      <c r="AN230" s="665"/>
      <c r="AO230" s="665"/>
      <c r="AP230" s="665"/>
      <c r="AQ230" s="665"/>
      <c r="AR230" s="665"/>
      <c r="AS230" s="665"/>
      <c r="AT230" s="665"/>
      <c r="AU230" s="665"/>
      <c r="AV230" s="665"/>
      <c r="AW230" s="665"/>
      <c r="AX230" s="665"/>
      <c r="AY230" s="665"/>
      <c r="AZ230" s="665"/>
      <c r="BA230" s="665"/>
      <c r="BB230" s="665"/>
      <c r="BC230" s="665"/>
      <c r="BD230" s="665"/>
      <c r="BE230" s="665"/>
      <c r="BF230" s="665"/>
      <c r="BG230" s="665"/>
      <c r="BH230" s="665"/>
      <c r="BI230" s="665"/>
      <c r="BJ230" s="665"/>
      <c r="BK230" s="665">
        <v>150</v>
      </c>
      <c r="BL230" s="665"/>
      <c r="BM230" s="665"/>
      <c r="BN230" s="665"/>
      <c r="BO230" s="665"/>
      <c r="BP230" s="665"/>
      <c r="BQ230" s="665"/>
      <c r="BR230" s="665"/>
      <c r="BS230" s="665"/>
      <c r="BT230" s="665"/>
      <c r="BU230" s="665"/>
      <c r="BV230" s="665"/>
      <c r="BW230" s="665"/>
      <c r="BX230" s="665"/>
      <c r="BY230" s="665"/>
      <c r="BZ230" s="665"/>
      <c r="CA230" s="665"/>
      <c r="CB230" s="665"/>
      <c r="CC230" s="665"/>
      <c r="CD230" s="665"/>
      <c r="CE230" s="665"/>
      <c r="CF230" s="665"/>
      <c r="CG230" s="665"/>
      <c r="CH230" s="665"/>
      <c r="CI230" s="665"/>
      <c r="CJ230" s="665"/>
      <c r="CK230" s="665"/>
      <c r="CL230" s="665"/>
      <c r="CM230" s="665"/>
      <c r="CN230" s="665"/>
      <c r="CO230" s="665"/>
      <c r="CP230" s="665"/>
      <c r="CQ230" s="665"/>
      <c r="CR230" s="673">
        <f t="shared" si="81"/>
        <v>150</v>
      </c>
      <c r="CS230" s="677"/>
      <c r="CT230" s="677"/>
      <c r="CU230" s="677"/>
      <c r="CV230" s="677"/>
      <c r="CW230" s="673">
        <f t="shared" si="77"/>
        <v>0</v>
      </c>
      <c r="CX230" s="677"/>
      <c r="CY230" s="677"/>
      <c r="CZ230" s="677"/>
      <c r="DA230" s="677"/>
      <c r="DB230" s="673">
        <f t="shared" si="60"/>
        <v>0</v>
      </c>
      <c r="DC230" s="677">
        <v>150</v>
      </c>
      <c r="DD230" s="677"/>
      <c r="DE230" s="677"/>
      <c r="DF230" s="677"/>
      <c r="DG230" s="673">
        <f t="shared" si="61"/>
        <v>150</v>
      </c>
      <c r="DH230" s="682">
        <f t="shared" si="78"/>
        <v>150</v>
      </c>
      <c r="DI230" s="683" t="str">
        <f t="shared" si="79"/>
        <v>SI</v>
      </c>
      <c r="DJ230" s="682">
        <f t="shared" si="80"/>
        <v>0</v>
      </c>
    </row>
    <row r="231" s="633" customFormat="1" ht="76.5" spans="1:114">
      <c r="A231" s="646" t="s">
        <v>1706</v>
      </c>
      <c r="B231" s="646" t="s">
        <v>1707</v>
      </c>
      <c r="C231" s="646" t="s">
        <v>1707</v>
      </c>
      <c r="D231" s="647" t="s">
        <v>1921</v>
      </c>
      <c r="E231" s="237" t="s">
        <v>1944</v>
      </c>
      <c r="F231" s="237">
        <v>2</v>
      </c>
      <c r="G231" s="237" t="s">
        <v>1805</v>
      </c>
      <c r="H231" s="252">
        <v>299</v>
      </c>
      <c r="I231" s="252">
        <v>175927</v>
      </c>
      <c r="J231" s="252">
        <v>11</v>
      </c>
      <c r="K231" s="699">
        <v>50</v>
      </c>
      <c r="L231" s="669" t="s">
        <v>1922</v>
      </c>
      <c r="M231" s="667"/>
      <c r="N231" s="665"/>
      <c r="O231" s="665"/>
      <c r="P231" s="665"/>
      <c r="Q231" s="665"/>
      <c r="R231" s="665"/>
      <c r="S231" s="665"/>
      <c r="T231" s="665"/>
      <c r="U231" s="665"/>
      <c r="V231" s="665"/>
      <c r="W231" s="665"/>
      <c r="X231" s="665"/>
      <c r="Y231" s="665"/>
      <c r="Z231" s="665"/>
      <c r="AA231" s="665"/>
      <c r="AB231" s="665"/>
      <c r="AC231" s="665"/>
      <c r="AD231" s="665"/>
      <c r="AE231" s="665"/>
      <c r="AF231" s="665"/>
      <c r="AG231" s="665"/>
      <c r="AH231" s="665"/>
      <c r="AI231" s="665"/>
      <c r="AJ231" s="665"/>
      <c r="AK231" s="665"/>
      <c r="AL231" s="665"/>
      <c r="AM231" s="665"/>
      <c r="AN231" s="665"/>
      <c r="AO231" s="665"/>
      <c r="AP231" s="665"/>
      <c r="AQ231" s="665"/>
      <c r="AR231" s="665"/>
      <c r="AS231" s="665"/>
      <c r="AT231" s="665"/>
      <c r="AU231" s="665"/>
      <c r="AV231" s="665"/>
      <c r="AW231" s="665"/>
      <c r="AX231" s="665"/>
      <c r="AY231" s="665"/>
      <c r="AZ231" s="665"/>
      <c r="BA231" s="665"/>
      <c r="BB231" s="665"/>
      <c r="BC231" s="665"/>
      <c r="BD231" s="665"/>
      <c r="BE231" s="665"/>
      <c r="BF231" s="665"/>
      <c r="BG231" s="665"/>
      <c r="BH231" s="665"/>
      <c r="BI231" s="665"/>
      <c r="BJ231" s="665"/>
      <c r="BK231" s="665">
        <v>100</v>
      </c>
      <c r="BL231" s="665"/>
      <c r="BM231" s="665"/>
      <c r="BN231" s="665"/>
      <c r="BO231" s="665"/>
      <c r="BP231" s="665"/>
      <c r="BQ231" s="665"/>
      <c r="BR231" s="665"/>
      <c r="BS231" s="665"/>
      <c r="BT231" s="665"/>
      <c r="BU231" s="665"/>
      <c r="BV231" s="665"/>
      <c r="BW231" s="665"/>
      <c r="BX231" s="665"/>
      <c r="BY231" s="665"/>
      <c r="BZ231" s="665"/>
      <c r="CA231" s="665"/>
      <c r="CB231" s="665"/>
      <c r="CC231" s="665"/>
      <c r="CD231" s="665"/>
      <c r="CE231" s="665"/>
      <c r="CF231" s="665"/>
      <c r="CG231" s="665"/>
      <c r="CH231" s="665"/>
      <c r="CI231" s="665"/>
      <c r="CJ231" s="665"/>
      <c r="CK231" s="665"/>
      <c r="CL231" s="665"/>
      <c r="CM231" s="665"/>
      <c r="CN231" s="665"/>
      <c r="CO231" s="665"/>
      <c r="CP231" s="665"/>
      <c r="CQ231" s="665"/>
      <c r="CR231" s="673">
        <f t="shared" si="81"/>
        <v>100</v>
      </c>
      <c r="CS231" s="677"/>
      <c r="CT231" s="677"/>
      <c r="CU231" s="677"/>
      <c r="CV231" s="677"/>
      <c r="CW231" s="673"/>
      <c r="CX231" s="677"/>
      <c r="CY231" s="677"/>
      <c r="CZ231" s="677"/>
      <c r="DA231" s="677"/>
      <c r="DB231" s="673">
        <f t="shared" si="60"/>
        <v>0</v>
      </c>
      <c r="DC231" s="677">
        <v>100</v>
      </c>
      <c r="DD231" s="677"/>
      <c r="DE231" s="677"/>
      <c r="DF231" s="677"/>
      <c r="DG231" s="673">
        <f t="shared" si="61"/>
        <v>100</v>
      </c>
      <c r="DH231" s="682">
        <f t="shared" si="78"/>
        <v>100</v>
      </c>
      <c r="DI231" s="683" t="str">
        <f t="shared" si="79"/>
        <v>SI</v>
      </c>
      <c r="DJ231" s="682">
        <f t="shared" si="80"/>
        <v>0</v>
      </c>
    </row>
    <row r="232" s="633" customFormat="1" ht="76.5" spans="1:114">
      <c r="A232" s="646" t="s">
        <v>1706</v>
      </c>
      <c r="B232" s="646" t="s">
        <v>1707</v>
      </c>
      <c r="C232" s="646" t="s">
        <v>1707</v>
      </c>
      <c r="D232" s="647" t="s">
        <v>1921</v>
      </c>
      <c r="E232" s="646"/>
      <c r="F232" s="646"/>
      <c r="G232" s="646"/>
      <c r="H232" s="652">
        <v>195</v>
      </c>
      <c r="I232" s="654"/>
      <c r="J232" s="652">
        <v>11</v>
      </c>
      <c r="K232" s="698"/>
      <c r="L232" s="669" t="s">
        <v>1922</v>
      </c>
      <c r="M232" s="667">
        <v>4000</v>
      </c>
      <c r="N232" s="665"/>
      <c r="O232" s="665"/>
      <c r="P232" s="665"/>
      <c r="Q232" s="665"/>
      <c r="R232" s="665"/>
      <c r="S232" s="665"/>
      <c r="T232" s="665"/>
      <c r="U232" s="665"/>
      <c r="V232" s="665"/>
      <c r="W232" s="665"/>
      <c r="X232" s="665"/>
      <c r="Y232" s="665"/>
      <c r="Z232" s="665"/>
      <c r="AA232" s="665"/>
      <c r="AB232" s="665"/>
      <c r="AC232" s="665"/>
      <c r="AD232" s="665"/>
      <c r="AE232" s="665"/>
      <c r="AF232" s="665"/>
      <c r="AG232" s="665"/>
      <c r="AH232" s="665"/>
      <c r="AI232" s="665"/>
      <c r="AJ232" s="665"/>
      <c r="AK232" s="665"/>
      <c r="AL232" s="665"/>
      <c r="AM232" s="665"/>
      <c r="AN232" s="665"/>
      <c r="AO232" s="665"/>
      <c r="AP232" s="665"/>
      <c r="AQ232" s="665"/>
      <c r="AR232" s="665"/>
      <c r="AS232" s="665"/>
      <c r="AT232" s="665"/>
      <c r="AU232" s="665"/>
      <c r="AV232" s="665"/>
      <c r="AW232" s="665"/>
      <c r="AX232" s="665"/>
      <c r="AY232" s="665"/>
      <c r="AZ232" s="665"/>
      <c r="BA232" s="665"/>
      <c r="BB232" s="665"/>
      <c r="BC232" s="665"/>
      <c r="BD232" s="665"/>
      <c r="BE232" s="665"/>
      <c r="BF232" s="665"/>
      <c r="BG232" s="665"/>
      <c r="BH232" s="665"/>
      <c r="BI232" s="665"/>
      <c r="BJ232" s="665"/>
      <c r="BK232" s="665"/>
      <c r="BL232" s="665"/>
      <c r="BM232" s="665"/>
      <c r="BN232" s="665"/>
      <c r="BO232" s="665"/>
      <c r="BP232" s="665"/>
      <c r="BQ232" s="665"/>
      <c r="BR232" s="665"/>
      <c r="BS232" s="665"/>
      <c r="BT232" s="665"/>
      <c r="BU232" s="665"/>
      <c r="BV232" s="665"/>
      <c r="BW232" s="665"/>
      <c r="BX232" s="665"/>
      <c r="BY232" s="665"/>
      <c r="BZ232" s="665"/>
      <c r="CA232" s="665"/>
      <c r="CB232" s="665"/>
      <c r="CC232" s="665"/>
      <c r="CD232" s="665"/>
      <c r="CE232" s="665"/>
      <c r="CF232" s="665"/>
      <c r="CG232" s="665"/>
      <c r="CH232" s="665"/>
      <c r="CI232" s="665"/>
      <c r="CJ232" s="665"/>
      <c r="CK232" s="665"/>
      <c r="CL232" s="665"/>
      <c r="CM232" s="665"/>
      <c r="CN232" s="665"/>
      <c r="CO232" s="665"/>
      <c r="CP232" s="665"/>
      <c r="CQ232" s="665"/>
      <c r="CR232" s="673">
        <f>+M232</f>
        <v>4000</v>
      </c>
      <c r="CS232" s="677">
        <v>0</v>
      </c>
      <c r="CT232" s="677">
        <v>0</v>
      </c>
      <c r="CU232" s="677">
        <v>4000</v>
      </c>
      <c r="CV232" s="677">
        <v>0</v>
      </c>
      <c r="CW232" s="673">
        <f t="shared" si="59"/>
        <v>4000</v>
      </c>
      <c r="CX232" s="677">
        <v>0</v>
      </c>
      <c r="CY232" s="677">
        <v>0</v>
      </c>
      <c r="CZ232" s="677">
        <v>0</v>
      </c>
      <c r="DA232" s="677">
        <v>0</v>
      </c>
      <c r="DB232" s="673">
        <f t="shared" si="60"/>
        <v>0</v>
      </c>
      <c r="DC232" s="677">
        <v>0</v>
      </c>
      <c r="DD232" s="677">
        <v>0</v>
      </c>
      <c r="DE232" s="677">
        <v>0</v>
      </c>
      <c r="DF232" s="677">
        <v>0</v>
      </c>
      <c r="DG232" s="673">
        <f t="shared" si="61"/>
        <v>0</v>
      </c>
      <c r="DH232" s="682">
        <f t="shared" si="62"/>
        <v>4000</v>
      </c>
      <c r="DI232" s="683" t="str">
        <f t="shared" si="63"/>
        <v>SI</v>
      </c>
      <c r="DJ232" s="682">
        <f t="shared" si="64"/>
        <v>0</v>
      </c>
    </row>
    <row r="233" s="633" customFormat="1" ht="76.5" spans="1:114">
      <c r="A233" s="646" t="s">
        <v>1706</v>
      </c>
      <c r="B233" s="646" t="s">
        <v>1707</v>
      </c>
      <c r="C233" s="646" t="s">
        <v>1707</v>
      </c>
      <c r="D233" s="647" t="s">
        <v>1921</v>
      </c>
      <c r="E233" s="646" t="s">
        <v>1709</v>
      </c>
      <c r="F233" s="646">
        <v>30</v>
      </c>
      <c r="G233" s="646" t="s">
        <v>1710</v>
      </c>
      <c r="H233" s="652">
        <v>211</v>
      </c>
      <c r="I233" s="654">
        <v>26395</v>
      </c>
      <c r="J233" s="652">
        <v>11</v>
      </c>
      <c r="K233" s="698">
        <v>100</v>
      </c>
      <c r="L233" s="669" t="s">
        <v>1922</v>
      </c>
      <c r="M233" s="667">
        <v>3000</v>
      </c>
      <c r="N233" s="665"/>
      <c r="O233" s="665"/>
      <c r="P233" s="665"/>
      <c r="Q233" s="665"/>
      <c r="R233" s="665"/>
      <c r="S233" s="665"/>
      <c r="T233" s="665"/>
      <c r="U233" s="665"/>
      <c r="V233" s="665"/>
      <c r="W233" s="665"/>
      <c r="X233" s="665"/>
      <c r="Y233" s="665"/>
      <c r="Z233" s="665"/>
      <c r="AA233" s="665"/>
      <c r="AB233" s="665"/>
      <c r="AC233" s="665"/>
      <c r="AD233" s="665"/>
      <c r="AE233" s="665"/>
      <c r="AF233" s="665"/>
      <c r="AG233" s="665"/>
      <c r="AH233" s="665"/>
      <c r="AI233" s="665"/>
      <c r="AJ233" s="665"/>
      <c r="AK233" s="665"/>
      <c r="AL233" s="665"/>
      <c r="AM233" s="665"/>
      <c r="AN233" s="665"/>
      <c r="AO233" s="665"/>
      <c r="AP233" s="665"/>
      <c r="AQ233" s="665"/>
      <c r="AR233" s="665"/>
      <c r="AS233" s="665"/>
      <c r="AT233" s="665"/>
      <c r="AU233" s="665"/>
      <c r="AV233" s="665"/>
      <c r="AW233" s="665"/>
      <c r="AX233" s="665"/>
      <c r="AY233" s="665"/>
      <c r="AZ233" s="665"/>
      <c r="BA233" s="665"/>
      <c r="BB233" s="665"/>
      <c r="BC233" s="665"/>
      <c r="BD233" s="665"/>
      <c r="BE233" s="665"/>
      <c r="BF233" s="665"/>
      <c r="BG233" s="665"/>
      <c r="BH233" s="665"/>
      <c r="BI233" s="665"/>
      <c r="BJ233" s="665"/>
      <c r="BK233" s="665"/>
      <c r="BL233" s="665"/>
      <c r="BM233" s="665"/>
      <c r="BN233" s="665"/>
      <c r="BO233" s="665"/>
      <c r="BP233" s="665"/>
      <c r="BQ233" s="665"/>
      <c r="BR233" s="665"/>
      <c r="BS233" s="665"/>
      <c r="BT233" s="665"/>
      <c r="BU233" s="665"/>
      <c r="BV233" s="665"/>
      <c r="BW233" s="665"/>
      <c r="BX233" s="665"/>
      <c r="BY233" s="665">
        <v>1300</v>
      </c>
      <c r="BZ233" s="665"/>
      <c r="CA233" s="665"/>
      <c r="CB233" s="665"/>
      <c r="CC233" s="665"/>
      <c r="CD233" s="665"/>
      <c r="CE233" s="665"/>
      <c r="CF233" s="665"/>
      <c r="CG233" s="665"/>
      <c r="CH233" s="665"/>
      <c r="CI233" s="665"/>
      <c r="CJ233" s="665"/>
      <c r="CK233" s="665"/>
      <c r="CL233" s="665"/>
      <c r="CM233" s="665"/>
      <c r="CN233" s="665"/>
      <c r="CO233" s="665"/>
      <c r="CP233" s="665"/>
      <c r="CQ233" s="665"/>
      <c r="CR233" s="673">
        <f>+M233+BY233</f>
        <v>4300</v>
      </c>
      <c r="CS233" s="677">
        <v>450</v>
      </c>
      <c r="CT233" s="677">
        <v>0</v>
      </c>
      <c r="CU233" s="677">
        <v>0</v>
      </c>
      <c r="CV233" s="677">
        <v>120</v>
      </c>
      <c r="CW233" s="673">
        <f t="shared" si="59"/>
        <v>570</v>
      </c>
      <c r="CX233" s="677">
        <v>300</v>
      </c>
      <c r="CY233" s="677">
        <v>54</v>
      </c>
      <c r="CZ233" s="677">
        <v>0</v>
      </c>
      <c r="DA233" s="677">
        <v>429</v>
      </c>
      <c r="DB233" s="673">
        <f t="shared" si="60"/>
        <v>783</v>
      </c>
      <c r="DC233" s="677">
        <v>854</v>
      </c>
      <c r="DD233" s="677">
        <v>381</v>
      </c>
      <c r="DE233" s="677">
        <v>856</v>
      </c>
      <c r="DF233" s="677">
        <v>856</v>
      </c>
      <c r="DG233" s="673">
        <f t="shared" si="61"/>
        <v>2947</v>
      </c>
      <c r="DH233" s="682">
        <f t="shared" si="62"/>
        <v>4300</v>
      </c>
      <c r="DI233" s="683" t="str">
        <f t="shared" si="63"/>
        <v>SI</v>
      </c>
      <c r="DJ233" s="682">
        <f t="shared" si="64"/>
        <v>0</v>
      </c>
    </row>
    <row r="234" s="633" customFormat="1" ht="102" hidden="1" spans="1:114">
      <c r="A234" s="649" t="s">
        <v>1714</v>
      </c>
      <c r="B234" s="646" t="s">
        <v>1571</v>
      </c>
      <c r="C234" s="649" t="s">
        <v>1581</v>
      </c>
      <c r="D234" s="647" t="s">
        <v>1715</v>
      </c>
      <c r="E234" s="646"/>
      <c r="F234" s="646"/>
      <c r="G234" s="646"/>
      <c r="H234" s="239">
        <v>133</v>
      </c>
      <c r="I234" s="646"/>
      <c r="J234" s="239">
        <v>11</v>
      </c>
      <c r="K234" s="665"/>
      <c r="L234" s="669" t="s">
        <v>1922</v>
      </c>
      <c r="M234" s="667">
        <v>0</v>
      </c>
      <c r="N234" s="665"/>
      <c r="O234" s="665"/>
      <c r="P234" s="665"/>
      <c r="Q234" s="665"/>
      <c r="R234" s="665"/>
      <c r="S234" s="665"/>
      <c r="T234" s="665"/>
      <c r="U234" s="665"/>
      <c r="V234" s="665"/>
      <c r="W234" s="665"/>
      <c r="X234" s="665"/>
      <c r="Y234" s="665"/>
      <c r="Z234" s="665"/>
      <c r="AA234" s="665"/>
      <c r="AB234" s="665"/>
      <c r="AC234" s="665">
        <v>4200</v>
      </c>
      <c r="AD234" s="665"/>
      <c r="AE234" s="665">
        <v>4200</v>
      </c>
      <c r="AF234" s="665"/>
      <c r="AG234" s="665"/>
      <c r="AH234" s="665"/>
      <c r="AI234" s="665"/>
      <c r="AJ234" s="665"/>
      <c r="AK234" s="665"/>
      <c r="AL234" s="665"/>
      <c r="AM234" s="665"/>
      <c r="AN234" s="665"/>
      <c r="AO234" s="665"/>
      <c r="AP234" s="665"/>
      <c r="AQ234" s="665"/>
      <c r="AR234" s="665"/>
      <c r="AS234" s="665"/>
      <c r="AT234" s="665"/>
      <c r="AU234" s="665"/>
      <c r="AV234" s="665"/>
      <c r="AW234" s="665"/>
      <c r="AX234" s="665"/>
      <c r="AY234" s="665"/>
      <c r="AZ234" s="665"/>
      <c r="BA234" s="665"/>
      <c r="BB234" s="665"/>
      <c r="BC234" s="665"/>
      <c r="BD234" s="665"/>
      <c r="BE234" s="665"/>
      <c r="BF234" s="665"/>
      <c r="BG234" s="665"/>
      <c r="BH234" s="665"/>
      <c r="BI234" s="665"/>
      <c r="BJ234" s="665"/>
      <c r="BK234" s="665"/>
      <c r="BL234" s="665"/>
      <c r="BM234" s="665"/>
      <c r="BN234" s="665"/>
      <c r="BO234" s="665"/>
      <c r="BP234" s="665"/>
      <c r="BQ234" s="665"/>
      <c r="BR234" s="665"/>
      <c r="BS234" s="665"/>
      <c r="BT234" s="665"/>
      <c r="BU234" s="665"/>
      <c r="BV234" s="665"/>
      <c r="BW234" s="665"/>
      <c r="BX234" s="665"/>
      <c r="BY234" s="665"/>
      <c r="BZ234" s="665"/>
      <c r="CA234" s="665"/>
      <c r="CB234" s="665"/>
      <c r="CC234" s="665"/>
      <c r="CD234" s="665"/>
      <c r="CE234" s="665"/>
      <c r="CF234" s="665"/>
      <c r="CG234" s="665"/>
      <c r="CH234" s="665"/>
      <c r="CI234" s="665"/>
      <c r="CJ234" s="665"/>
      <c r="CK234" s="665"/>
      <c r="CL234" s="665"/>
      <c r="CM234" s="665"/>
      <c r="CN234" s="665"/>
      <c r="CO234" s="665"/>
      <c r="CP234" s="665"/>
      <c r="CQ234" s="665"/>
      <c r="CR234" s="673">
        <f>+M234+AC234</f>
        <v>4200</v>
      </c>
      <c r="CS234" s="674"/>
      <c r="CT234" s="674"/>
      <c r="CU234" s="677">
        <v>0</v>
      </c>
      <c r="CV234" s="674"/>
      <c r="CW234" s="673">
        <f>+CV234+CU234+CT234+CS234</f>
        <v>0</v>
      </c>
      <c r="CX234" s="677">
        <v>0</v>
      </c>
      <c r="CY234" s="674">
        <v>4200</v>
      </c>
      <c r="CZ234" s="674"/>
      <c r="DA234" s="674"/>
      <c r="DB234" s="673">
        <f>+DA234+CZ234+CY234+CX234</f>
        <v>4200</v>
      </c>
      <c r="DC234" s="677"/>
      <c r="DD234" s="674"/>
      <c r="DE234" s="674"/>
      <c r="DF234" s="674"/>
      <c r="DG234" s="673">
        <f>+DF234+DE234+DD234+DC234</f>
        <v>0</v>
      </c>
      <c r="DH234" s="682">
        <f>+CW234+DB234+DG234</f>
        <v>4200</v>
      </c>
      <c r="DI234" s="683" t="str">
        <f>IF(CR234=DH234,"SI","NO")</f>
        <v>SI</v>
      </c>
      <c r="DJ234" s="682">
        <f>CR234-DH234</f>
        <v>0</v>
      </c>
    </row>
    <row r="235" s="633" customFormat="1" ht="76.5" spans="1:114">
      <c r="A235" s="646" t="s">
        <v>1706</v>
      </c>
      <c r="B235" s="646" t="s">
        <v>1707</v>
      </c>
      <c r="C235" s="646" t="s">
        <v>1707</v>
      </c>
      <c r="D235" s="647" t="s">
        <v>1945</v>
      </c>
      <c r="E235" s="646"/>
      <c r="F235" s="646"/>
      <c r="G235" s="646"/>
      <c r="H235" s="239">
        <v>121</v>
      </c>
      <c r="I235" s="646"/>
      <c r="J235" s="239">
        <v>11</v>
      </c>
      <c r="K235" s="668"/>
      <c r="L235" s="669" t="s">
        <v>919</v>
      </c>
      <c r="M235" s="667">
        <v>10000</v>
      </c>
      <c r="N235" s="665"/>
      <c r="O235" s="665"/>
      <c r="P235" s="665"/>
      <c r="Q235" s="665"/>
      <c r="R235" s="665"/>
      <c r="S235" s="665"/>
      <c r="T235" s="665"/>
      <c r="U235" s="665"/>
      <c r="V235" s="665"/>
      <c r="W235" s="665"/>
      <c r="X235" s="665"/>
      <c r="Y235" s="665"/>
      <c r="Z235" s="665"/>
      <c r="AA235" s="665"/>
      <c r="AB235" s="665"/>
      <c r="AC235" s="665"/>
      <c r="AD235" s="665"/>
      <c r="AE235" s="665"/>
      <c r="AF235" s="665">
        <v>-10000</v>
      </c>
      <c r="AG235" s="665"/>
      <c r="AH235" s="665"/>
      <c r="AI235" s="665"/>
      <c r="AJ235" s="665"/>
      <c r="AK235" s="665"/>
      <c r="AL235" s="665"/>
      <c r="AM235" s="665"/>
      <c r="AN235" s="665"/>
      <c r="AO235" s="665"/>
      <c r="AP235" s="665"/>
      <c r="AQ235" s="665"/>
      <c r="AR235" s="665"/>
      <c r="AS235" s="665"/>
      <c r="AT235" s="665"/>
      <c r="AU235" s="665"/>
      <c r="AV235" s="665"/>
      <c r="AW235" s="665"/>
      <c r="AX235" s="665"/>
      <c r="AY235" s="665"/>
      <c r="AZ235" s="665"/>
      <c r="BA235" s="665"/>
      <c r="BB235" s="665"/>
      <c r="BC235" s="665"/>
      <c r="BD235" s="665"/>
      <c r="BE235" s="665"/>
      <c r="BF235" s="665"/>
      <c r="BG235" s="665"/>
      <c r="BH235" s="665"/>
      <c r="BI235" s="665"/>
      <c r="BJ235" s="665"/>
      <c r="BK235" s="665"/>
      <c r="BL235" s="665"/>
      <c r="BM235" s="665"/>
      <c r="BN235" s="665"/>
      <c r="BO235" s="665"/>
      <c r="BP235" s="665"/>
      <c r="BQ235" s="665">
        <v>35000</v>
      </c>
      <c r="BR235" s="665"/>
      <c r="BS235" s="665"/>
      <c r="BT235" s="665"/>
      <c r="BU235" s="665">
        <v>61561</v>
      </c>
      <c r="BV235" s="665"/>
      <c r="BW235" s="665"/>
      <c r="BX235" s="665"/>
      <c r="BY235" s="665"/>
      <c r="BZ235" s="665"/>
      <c r="CA235" s="665"/>
      <c r="CB235" s="665"/>
      <c r="CC235" s="665"/>
      <c r="CD235" s="665">
        <v>-61206</v>
      </c>
      <c r="CE235" s="665"/>
      <c r="CF235" s="665">
        <v>-10400</v>
      </c>
      <c r="CG235" s="665"/>
      <c r="CH235" s="665"/>
      <c r="CI235" s="665"/>
      <c r="CJ235" s="665"/>
      <c r="CK235" s="665"/>
      <c r="CL235" s="665"/>
      <c r="CM235" s="665"/>
      <c r="CN235" s="665"/>
      <c r="CO235" s="665"/>
      <c r="CP235" s="665"/>
      <c r="CQ235" s="665">
        <v>10000</v>
      </c>
      <c r="CR235" s="673">
        <f>+M235+AF235+BQ235+BU235+CF235+CD235+CQ235</f>
        <v>34955</v>
      </c>
      <c r="CS235" s="674">
        <v>0</v>
      </c>
      <c r="CT235" s="674">
        <v>0</v>
      </c>
      <c r="CU235" s="674">
        <v>0</v>
      </c>
      <c r="CV235" s="674">
        <v>0</v>
      </c>
      <c r="CW235" s="673">
        <f t="shared" si="59"/>
        <v>0</v>
      </c>
      <c r="CX235" s="674">
        <v>0</v>
      </c>
      <c r="CY235" s="674"/>
      <c r="CZ235" s="674"/>
      <c r="DA235" s="674"/>
      <c r="DB235" s="673">
        <f t="shared" si="60"/>
        <v>0</v>
      </c>
      <c r="DC235" s="674">
        <v>0</v>
      </c>
      <c r="DD235" s="674">
        <v>0</v>
      </c>
      <c r="DE235" s="674"/>
      <c r="DF235" s="674">
        <v>34955</v>
      </c>
      <c r="DG235" s="673">
        <f t="shared" si="61"/>
        <v>34955</v>
      </c>
      <c r="DH235" s="682">
        <f t="shared" si="62"/>
        <v>34955</v>
      </c>
      <c r="DI235" s="683" t="str">
        <f t="shared" si="63"/>
        <v>SI</v>
      </c>
      <c r="DJ235" s="682">
        <f t="shared" si="64"/>
        <v>0</v>
      </c>
    </row>
    <row r="236" s="633" customFormat="1" ht="76.5" spans="1:114">
      <c r="A236" s="646" t="s">
        <v>1706</v>
      </c>
      <c r="B236" s="646" t="s">
        <v>1707</v>
      </c>
      <c r="C236" s="646" t="s">
        <v>1707</v>
      </c>
      <c r="D236" s="647" t="s">
        <v>1945</v>
      </c>
      <c r="E236" s="646"/>
      <c r="F236" s="646"/>
      <c r="G236" s="646"/>
      <c r="H236" s="239">
        <v>136</v>
      </c>
      <c r="I236" s="646"/>
      <c r="J236" s="239">
        <v>11</v>
      </c>
      <c r="K236" s="668"/>
      <c r="L236" s="669" t="s">
        <v>919</v>
      </c>
      <c r="M236" s="667">
        <v>7000</v>
      </c>
      <c r="N236" s="665"/>
      <c r="O236" s="665"/>
      <c r="P236" s="665"/>
      <c r="Q236" s="665"/>
      <c r="R236" s="665"/>
      <c r="S236" s="665"/>
      <c r="T236" s="665"/>
      <c r="U236" s="665"/>
      <c r="V236" s="665"/>
      <c r="W236" s="665"/>
      <c r="X236" s="665"/>
      <c r="Y236" s="665"/>
      <c r="Z236" s="665"/>
      <c r="AA236" s="665"/>
      <c r="AB236" s="665"/>
      <c r="AC236" s="665"/>
      <c r="AD236" s="665"/>
      <c r="AE236" s="665"/>
      <c r="AF236" s="665">
        <v>-7000</v>
      </c>
      <c r="AG236" s="665"/>
      <c r="AH236" s="665"/>
      <c r="AI236" s="665"/>
      <c r="AJ236" s="665"/>
      <c r="AK236" s="665"/>
      <c r="AL236" s="665"/>
      <c r="AM236" s="665"/>
      <c r="AN236" s="665"/>
      <c r="AO236" s="665"/>
      <c r="AP236" s="665"/>
      <c r="AQ236" s="665"/>
      <c r="AR236" s="665"/>
      <c r="AS236" s="665"/>
      <c r="AT236" s="665"/>
      <c r="AU236" s="665"/>
      <c r="AV236" s="665"/>
      <c r="AW236" s="665"/>
      <c r="AX236" s="665"/>
      <c r="AY236" s="665"/>
      <c r="AZ236" s="665"/>
      <c r="BA236" s="665"/>
      <c r="BB236" s="665"/>
      <c r="BC236" s="665"/>
      <c r="BD236" s="665"/>
      <c r="BE236" s="665"/>
      <c r="BF236" s="665"/>
      <c r="BG236" s="665"/>
      <c r="BH236" s="665"/>
      <c r="BI236" s="665"/>
      <c r="BJ236" s="665"/>
      <c r="BK236" s="665"/>
      <c r="BL236" s="665"/>
      <c r="BM236" s="665"/>
      <c r="BN236" s="665"/>
      <c r="BO236" s="665"/>
      <c r="BP236" s="665"/>
      <c r="BQ236" s="665"/>
      <c r="BR236" s="665"/>
      <c r="BS236" s="665"/>
      <c r="BT236" s="665"/>
      <c r="BU236" s="665"/>
      <c r="BV236" s="665"/>
      <c r="BW236" s="665"/>
      <c r="BX236" s="665"/>
      <c r="BY236" s="665"/>
      <c r="BZ236" s="665"/>
      <c r="CA236" s="665"/>
      <c r="CB236" s="665"/>
      <c r="CC236" s="665"/>
      <c r="CD236" s="665"/>
      <c r="CE236" s="665"/>
      <c r="CF236" s="665"/>
      <c r="CG236" s="665"/>
      <c r="CH236" s="665"/>
      <c r="CI236" s="665"/>
      <c r="CJ236" s="665"/>
      <c r="CK236" s="665"/>
      <c r="CL236" s="665"/>
      <c r="CM236" s="665"/>
      <c r="CN236" s="665"/>
      <c r="CO236" s="665"/>
      <c r="CP236" s="665"/>
      <c r="CQ236" s="665"/>
      <c r="CR236" s="673">
        <f>+M236+AF236</f>
        <v>0</v>
      </c>
      <c r="CS236" s="674">
        <v>0</v>
      </c>
      <c r="CT236" s="674">
        <v>0</v>
      </c>
      <c r="CU236" s="674">
        <v>0</v>
      </c>
      <c r="CV236" s="674">
        <v>0</v>
      </c>
      <c r="CW236" s="673">
        <f t="shared" si="59"/>
        <v>0</v>
      </c>
      <c r="CX236" s="674">
        <v>0</v>
      </c>
      <c r="CY236" s="674">
        <v>0</v>
      </c>
      <c r="CZ236" s="674">
        <v>0</v>
      </c>
      <c r="DA236" s="674">
        <v>0</v>
      </c>
      <c r="DB236" s="673">
        <f t="shared" si="60"/>
        <v>0</v>
      </c>
      <c r="DC236" s="674">
        <v>0</v>
      </c>
      <c r="DD236" s="674">
        <v>0</v>
      </c>
      <c r="DE236" s="674">
        <v>0</v>
      </c>
      <c r="DF236" s="674"/>
      <c r="DG236" s="673">
        <f t="shared" si="61"/>
        <v>0</v>
      </c>
      <c r="DH236" s="682">
        <f t="shared" si="62"/>
        <v>0</v>
      </c>
      <c r="DI236" s="683" t="str">
        <f t="shared" si="63"/>
        <v>SI</v>
      </c>
      <c r="DJ236" s="682">
        <f t="shared" si="64"/>
        <v>0</v>
      </c>
    </row>
    <row r="237" s="633" customFormat="1" ht="76.5" spans="1:114">
      <c r="A237" s="646" t="s">
        <v>1706</v>
      </c>
      <c r="B237" s="646" t="s">
        <v>1707</v>
      </c>
      <c r="C237" s="646" t="s">
        <v>1707</v>
      </c>
      <c r="D237" s="647" t="s">
        <v>1945</v>
      </c>
      <c r="E237" s="646"/>
      <c r="F237" s="646"/>
      <c r="G237" s="646"/>
      <c r="H237" s="239">
        <v>133</v>
      </c>
      <c r="I237" s="646"/>
      <c r="J237" s="239">
        <v>11</v>
      </c>
      <c r="K237" s="668"/>
      <c r="L237" s="669" t="s">
        <v>919</v>
      </c>
      <c r="M237" s="667">
        <v>7100</v>
      </c>
      <c r="N237" s="665"/>
      <c r="O237" s="665"/>
      <c r="P237" s="665"/>
      <c r="Q237" s="665"/>
      <c r="R237" s="665"/>
      <c r="S237" s="665"/>
      <c r="T237" s="665"/>
      <c r="U237" s="665"/>
      <c r="V237" s="665"/>
      <c r="W237" s="665"/>
      <c r="X237" s="665"/>
      <c r="Y237" s="665"/>
      <c r="Z237" s="665"/>
      <c r="AA237" s="665"/>
      <c r="AB237" s="665"/>
      <c r="AC237" s="665"/>
      <c r="AD237" s="665"/>
      <c r="AE237" s="665"/>
      <c r="AF237" s="665">
        <v>-7100</v>
      </c>
      <c r="AG237" s="665"/>
      <c r="AH237" s="665"/>
      <c r="AI237" s="665"/>
      <c r="AJ237" s="665"/>
      <c r="AK237" s="665"/>
      <c r="AL237" s="665"/>
      <c r="AM237" s="665"/>
      <c r="AN237" s="665"/>
      <c r="AO237" s="665"/>
      <c r="AP237" s="665"/>
      <c r="AQ237" s="665"/>
      <c r="AR237" s="665"/>
      <c r="AS237" s="665">
        <v>19000</v>
      </c>
      <c r="AT237" s="665"/>
      <c r="AU237" s="665"/>
      <c r="AV237" s="665"/>
      <c r="AW237" s="665"/>
      <c r="AX237" s="665"/>
      <c r="AY237" s="665"/>
      <c r="AZ237" s="665"/>
      <c r="BA237" s="665"/>
      <c r="BB237" s="665"/>
      <c r="BC237" s="665"/>
      <c r="BD237" s="665"/>
      <c r="BE237" s="665"/>
      <c r="BF237" s="665"/>
      <c r="BG237" s="665"/>
      <c r="BH237" s="665"/>
      <c r="BI237" s="665"/>
      <c r="BJ237" s="665">
        <v>-13600</v>
      </c>
      <c r="BK237" s="665"/>
      <c r="BL237" s="665"/>
      <c r="BM237" s="665"/>
      <c r="BN237" s="665"/>
      <c r="BO237" s="665"/>
      <c r="BP237" s="665"/>
      <c r="BQ237" s="665"/>
      <c r="BR237" s="665"/>
      <c r="BS237" s="665"/>
      <c r="BT237" s="665"/>
      <c r="BU237" s="665"/>
      <c r="BV237" s="665"/>
      <c r="BW237" s="665"/>
      <c r="BX237" s="665"/>
      <c r="BY237" s="665"/>
      <c r="BZ237" s="665"/>
      <c r="CA237" s="665"/>
      <c r="CB237" s="665"/>
      <c r="CC237" s="665"/>
      <c r="CD237" s="665"/>
      <c r="CE237" s="665"/>
      <c r="CF237" s="665"/>
      <c r="CG237" s="665"/>
      <c r="CH237" s="665"/>
      <c r="CI237" s="665"/>
      <c r="CJ237" s="665"/>
      <c r="CK237" s="665"/>
      <c r="CL237" s="665"/>
      <c r="CM237" s="665"/>
      <c r="CN237" s="665"/>
      <c r="CO237" s="665"/>
      <c r="CP237" s="665"/>
      <c r="CQ237" s="665"/>
      <c r="CR237" s="673">
        <f>+M237+AF237+AS237+BJ237</f>
        <v>5400</v>
      </c>
      <c r="CS237" s="674">
        <v>0</v>
      </c>
      <c r="CT237" s="674">
        <v>0</v>
      </c>
      <c r="CU237" s="674">
        <v>0</v>
      </c>
      <c r="CV237" s="674">
        <v>630</v>
      </c>
      <c r="CW237" s="673">
        <f t="shared" si="59"/>
        <v>630</v>
      </c>
      <c r="CX237" s="674">
        <v>1840</v>
      </c>
      <c r="CY237" s="674">
        <v>0</v>
      </c>
      <c r="CZ237" s="674">
        <v>2930</v>
      </c>
      <c r="DA237" s="674">
        <v>0</v>
      </c>
      <c r="DB237" s="673">
        <f t="shared" si="60"/>
        <v>4770</v>
      </c>
      <c r="DC237" s="674">
        <v>0</v>
      </c>
      <c r="DD237" s="674">
        <v>0</v>
      </c>
      <c r="DE237" s="674">
        <v>0</v>
      </c>
      <c r="DF237" s="674">
        <v>0</v>
      </c>
      <c r="DG237" s="673">
        <f t="shared" si="61"/>
        <v>0</v>
      </c>
      <c r="DH237" s="682">
        <f t="shared" si="62"/>
        <v>5400</v>
      </c>
      <c r="DI237" s="683" t="str">
        <f t="shared" si="63"/>
        <v>SI</v>
      </c>
      <c r="DJ237" s="682">
        <f t="shared" si="64"/>
        <v>0</v>
      </c>
    </row>
    <row r="238" s="633" customFormat="1" ht="76.5" spans="1:114">
      <c r="A238" s="646" t="s">
        <v>1706</v>
      </c>
      <c r="B238" s="646" t="s">
        <v>1707</v>
      </c>
      <c r="C238" s="646" t="s">
        <v>1707</v>
      </c>
      <c r="D238" s="647" t="s">
        <v>1946</v>
      </c>
      <c r="E238" s="646"/>
      <c r="F238" s="646"/>
      <c r="G238" s="646"/>
      <c r="H238" s="239">
        <v>121</v>
      </c>
      <c r="I238" s="646"/>
      <c r="J238" s="239">
        <v>11</v>
      </c>
      <c r="K238" s="668"/>
      <c r="L238" s="669" t="s">
        <v>919</v>
      </c>
      <c r="M238" s="667">
        <v>20000</v>
      </c>
      <c r="N238" s="665"/>
      <c r="O238" s="665"/>
      <c r="P238" s="665"/>
      <c r="Q238" s="665"/>
      <c r="R238" s="665"/>
      <c r="S238" s="665"/>
      <c r="T238" s="665"/>
      <c r="U238" s="665"/>
      <c r="V238" s="665"/>
      <c r="W238" s="665"/>
      <c r="X238" s="665"/>
      <c r="Y238" s="665"/>
      <c r="Z238" s="665"/>
      <c r="AA238" s="665"/>
      <c r="AB238" s="665"/>
      <c r="AC238" s="665"/>
      <c r="AD238" s="665"/>
      <c r="AE238" s="665"/>
      <c r="AF238" s="665">
        <v>-20000</v>
      </c>
      <c r="AG238" s="665"/>
      <c r="AH238" s="665"/>
      <c r="AI238" s="665"/>
      <c r="AJ238" s="665"/>
      <c r="AK238" s="665"/>
      <c r="AL238" s="665"/>
      <c r="AM238" s="665"/>
      <c r="AN238" s="665"/>
      <c r="AO238" s="665"/>
      <c r="AP238" s="665"/>
      <c r="AQ238" s="665"/>
      <c r="AR238" s="665"/>
      <c r="AS238" s="665"/>
      <c r="AT238" s="665"/>
      <c r="AU238" s="665"/>
      <c r="AV238" s="665"/>
      <c r="AW238" s="665"/>
      <c r="AX238" s="665"/>
      <c r="AY238" s="665"/>
      <c r="AZ238" s="665"/>
      <c r="BA238" s="665"/>
      <c r="BB238" s="665"/>
      <c r="BC238" s="665"/>
      <c r="BD238" s="665"/>
      <c r="BE238" s="665"/>
      <c r="BF238" s="665"/>
      <c r="BG238" s="665"/>
      <c r="BH238" s="665"/>
      <c r="BI238" s="665"/>
      <c r="BJ238" s="665"/>
      <c r="BK238" s="665"/>
      <c r="BL238" s="665"/>
      <c r="BM238" s="665"/>
      <c r="BN238" s="665"/>
      <c r="BO238" s="665"/>
      <c r="BP238" s="665"/>
      <c r="BQ238" s="665"/>
      <c r="BR238" s="665"/>
      <c r="BS238" s="665"/>
      <c r="BT238" s="665"/>
      <c r="BU238" s="665"/>
      <c r="BV238" s="665"/>
      <c r="BW238" s="665"/>
      <c r="BX238" s="665"/>
      <c r="BY238" s="665"/>
      <c r="BZ238" s="665"/>
      <c r="CA238" s="665"/>
      <c r="CB238" s="665"/>
      <c r="CC238" s="665"/>
      <c r="CD238" s="665"/>
      <c r="CE238" s="665"/>
      <c r="CF238" s="665"/>
      <c r="CG238" s="665"/>
      <c r="CH238" s="665"/>
      <c r="CI238" s="665"/>
      <c r="CJ238" s="665"/>
      <c r="CK238" s="665"/>
      <c r="CL238" s="665"/>
      <c r="CM238" s="665"/>
      <c r="CN238" s="665"/>
      <c r="CO238" s="665"/>
      <c r="CP238" s="665"/>
      <c r="CQ238" s="665"/>
      <c r="CR238" s="673">
        <f>+M238+AF238</f>
        <v>0</v>
      </c>
      <c r="CS238" s="674">
        <v>0</v>
      </c>
      <c r="CT238" s="674">
        <v>0</v>
      </c>
      <c r="CU238" s="674">
        <v>0</v>
      </c>
      <c r="CV238" s="674">
        <v>0</v>
      </c>
      <c r="CW238" s="673">
        <f t="shared" si="59"/>
        <v>0</v>
      </c>
      <c r="CX238" s="674">
        <v>0</v>
      </c>
      <c r="CY238" s="674">
        <v>0</v>
      </c>
      <c r="CZ238" s="674">
        <v>0</v>
      </c>
      <c r="DA238" s="674">
        <v>0</v>
      </c>
      <c r="DB238" s="673">
        <f t="shared" si="60"/>
        <v>0</v>
      </c>
      <c r="DC238" s="674">
        <v>0</v>
      </c>
      <c r="DD238" s="674">
        <v>0</v>
      </c>
      <c r="DE238" s="674">
        <v>0</v>
      </c>
      <c r="DF238" s="674">
        <v>0</v>
      </c>
      <c r="DG238" s="673">
        <f t="shared" si="61"/>
        <v>0</v>
      </c>
      <c r="DH238" s="682">
        <f t="shared" si="62"/>
        <v>0</v>
      </c>
      <c r="DI238" s="683" t="str">
        <f t="shared" si="63"/>
        <v>SI</v>
      </c>
      <c r="DJ238" s="682">
        <f t="shared" si="64"/>
        <v>0</v>
      </c>
    </row>
    <row r="239" s="633" customFormat="1" ht="76.5" spans="1:114">
      <c r="A239" s="646" t="s">
        <v>1706</v>
      </c>
      <c r="B239" s="646" t="s">
        <v>1707</v>
      </c>
      <c r="C239" s="646" t="s">
        <v>1707</v>
      </c>
      <c r="D239" s="647" t="s">
        <v>1946</v>
      </c>
      <c r="E239" s="646"/>
      <c r="F239" s="646"/>
      <c r="G239" s="646"/>
      <c r="H239" s="239">
        <v>122</v>
      </c>
      <c r="I239" s="646"/>
      <c r="J239" s="239">
        <v>11</v>
      </c>
      <c r="K239" s="668"/>
      <c r="L239" s="669" t="s">
        <v>919</v>
      </c>
      <c r="M239" s="667">
        <v>5000</v>
      </c>
      <c r="N239" s="665"/>
      <c r="O239" s="665"/>
      <c r="P239" s="665"/>
      <c r="Q239" s="665"/>
      <c r="R239" s="665"/>
      <c r="S239" s="665"/>
      <c r="T239" s="665"/>
      <c r="U239" s="665"/>
      <c r="V239" s="665"/>
      <c r="W239" s="665"/>
      <c r="X239" s="665"/>
      <c r="Y239" s="665"/>
      <c r="Z239" s="665"/>
      <c r="AA239" s="665"/>
      <c r="AB239" s="665"/>
      <c r="AC239" s="665"/>
      <c r="AD239" s="665"/>
      <c r="AE239" s="665"/>
      <c r="AF239" s="665">
        <v>-5000</v>
      </c>
      <c r="AG239" s="665"/>
      <c r="AH239" s="665"/>
      <c r="AI239" s="665"/>
      <c r="AJ239" s="665"/>
      <c r="AK239" s="665"/>
      <c r="AL239" s="665"/>
      <c r="AM239" s="665"/>
      <c r="AN239" s="665"/>
      <c r="AO239" s="665"/>
      <c r="AP239" s="665"/>
      <c r="AQ239" s="665"/>
      <c r="AR239" s="665"/>
      <c r="AS239" s="665"/>
      <c r="AT239" s="665"/>
      <c r="AU239" s="665"/>
      <c r="AV239" s="665"/>
      <c r="AW239" s="665"/>
      <c r="AX239" s="665"/>
      <c r="AY239" s="665"/>
      <c r="AZ239" s="665"/>
      <c r="BA239" s="665"/>
      <c r="BB239" s="665"/>
      <c r="BC239" s="665"/>
      <c r="BD239" s="665"/>
      <c r="BE239" s="665"/>
      <c r="BF239" s="665"/>
      <c r="BG239" s="665"/>
      <c r="BH239" s="665"/>
      <c r="BI239" s="665"/>
      <c r="BJ239" s="665"/>
      <c r="BK239" s="665"/>
      <c r="BL239" s="665"/>
      <c r="BM239" s="665"/>
      <c r="BN239" s="665"/>
      <c r="BO239" s="665"/>
      <c r="BP239" s="665"/>
      <c r="BQ239" s="665"/>
      <c r="BR239" s="665"/>
      <c r="BS239" s="665"/>
      <c r="BT239" s="665"/>
      <c r="BU239" s="665"/>
      <c r="BV239" s="665"/>
      <c r="BW239" s="665"/>
      <c r="BX239" s="665"/>
      <c r="BY239" s="665"/>
      <c r="BZ239" s="665"/>
      <c r="CA239" s="665"/>
      <c r="CB239" s="665"/>
      <c r="CC239" s="665"/>
      <c r="CD239" s="665"/>
      <c r="CE239" s="665"/>
      <c r="CF239" s="665"/>
      <c r="CG239" s="665"/>
      <c r="CH239" s="665"/>
      <c r="CI239" s="665"/>
      <c r="CJ239" s="665"/>
      <c r="CK239" s="665"/>
      <c r="CL239" s="665"/>
      <c r="CM239" s="665"/>
      <c r="CN239" s="665"/>
      <c r="CO239" s="665"/>
      <c r="CP239" s="665"/>
      <c r="CQ239" s="665"/>
      <c r="CR239" s="673">
        <f>+M239+AF239</f>
        <v>0</v>
      </c>
      <c r="CS239" s="674">
        <v>0</v>
      </c>
      <c r="CT239" s="674">
        <v>0</v>
      </c>
      <c r="CU239" s="674">
        <v>0</v>
      </c>
      <c r="CV239" s="674">
        <v>0</v>
      </c>
      <c r="CW239" s="673">
        <f t="shared" si="59"/>
        <v>0</v>
      </c>
      <c r="CX239" s="674">
        <v>0</v>
      </c>
      <c r="CY239" s="674">
        <v>0</v>
      </c>
      <c r="CZ239" s="674">
        <v>0</v>
      </c>
      <c r="DA239" s="674">
        <v>0</v>
      </c>
      <c r="DB239" s="673">
        <f t="shared" si="60"/>
        <v>0</v>
      </c>
      <c r="DC239" s="674">
        <v>0</v>
      </c>
      <c r="DD239" s="674">
        <v>0</v>
      </c>
      <c r="DE239" s="674">
        <v>0</v>
      </c>
      <c r="DF239" s="674">
        <v>0</v>
      </c>
      <c r="DG239" s="673">
        <f t="shared" si="61"/>
        <v>0</v>
      </c>
      <c r="DH239" s="682">
        <f t="shared" si="62"/>
        <v>0</v>
      </c>
      <c r="DI239" s="683" t="str">
        <f t="shared" si="63"/>
        <v>SI</v>
      </c>
      <c r="DJ239" s="682">
        <f t="shared" si="64"/>
        <v>0</v>
      </c>
    </row>
    <row r="240" s="633" customFormat="1" ht="76.5" spans="1:114">
      <c r="A240" s="646" t="s">
        <v>1706</v>
      </c>
      <c r="B240" s="646" t="s">
        <v>1707</v>
      </c>
      <c r="C240" s="646" t="s">
        <v>1707</v>
      </c>
      <c r="D240" s="647" t="s">
        <v>1945</v>
      </c>
      <c r="E240" s="693" t="s">
        <v>1748</v>
      </c>
      <c r="F240" s="646"/>
      <c r="G240" s="646"/>
      <c r="H240" s="239">
        <v>196</v>
      </c>
      <c r="I240" s="646"/>
      <c r="J240" s="239">
        <v>11</v>
      </c>
      <c r="K240" s="668"/>
      <c r="L240" s="669" t="s">
        <v>919</v>
      </c>
      <c r="M240" s="667">
        <v>0</v>
      </c>
      <c r="N240" s="665"/>
      <c r="O240" s="665"/>
      <c r="P240" s="665"/>
      <c r="Q240" s="665"/>
      <c r="R240" s="665"/>
      <c r="S240" s="665"/>
      <c r="T240" s="665"/>
      <c r="U240" s="665"/>
      <c r="V240" s="665"/>
      <c r="W240" s="665"/>
      <c r="X240" s="665"/>
      <c r="Y240" s="665"/>
      <c r="Z240" s="665"/>
      <c r="AA240" s="665"/>
      <c r="AB240" s="665"/>
      <c r="AC240" s="665"/>
      <c r="AD240" s="665"/>
      <c r="AE240" s="665">
        <v>14200</v>
      </c>
      <c r="AF240" s="665"/>
      <c r="AG240" s="665"/>
      <c r="AH240" s="665"/>
      <c r="AI240" s="665"/>
      <c r="AJ240" s="665"/>
      <c r="AK240" s="665"/>
      <c r="AL240" s="665"/>
      <c r="AM240" s="665"/>
      <c r="AN240" s="665"/>
      <c r="AO240" s="665"/>
      <c r="AP240" s="665"/>
      <c r="AQ240" s="665"/>
      <c r="AR240" s="665"/>
      <c r="AS240" s="665"/>
      <c r="AT240" s="665"/>
      <c r="AU240" s="665"/>
      <c r="AV240" s="665"/>
      <c r="AW240" s="665"/>
      <c r="AX240" s="665"/>
      <c r="AY240" s="665"/>
      <c r="AZ240" s="665"/>
      <c r="BA240" s="665"/>
      <c r="BB240" s="665"/>
      <c r="BC240" s="665"/>
      <c r="BD240" s="665"/>
      <c r="BE240" s="665"/>
      <c r="BF240" s="665"/>
      <c r="BG240" s="665"/>
      <c r="BH240" s="665"/>
      <c r="BI240" s="665"/>
      <c r="BJ240" s="665"/>
      <c r="BK240" s="665"/>
      <c r="BL240" s="665"/>
      <c r="BM240" s="665"/>
      <c r="BN240" s="665"/>
      <c r="BO240" s="665"/>
      <c r="BP240" s="665"/>
      <c r="BQ240" s="665"/>
      <c r="BR240" s="665"/>
      <c r="BS240" s="665"/>
      <c r="BT240" s="665"/>
      <c r="BU240" s="665"/>
      <c r="BV240" s="665"/>
      <c r="BW240" s="665"/>
      <c r="BX240" s="665"/>
      <c r="BY240" s="665"/>
      <c r="BZ240" s="665"/>
      <c r="CA240" s="665"/>
      <c r="CB240" s="665"/>
      <c r="CC240" s="665"/>
      <c r="CD240" s="665"/>
      <c r="CE240" s="665"/>
      <c r="CF240" s="665"/>
      <c r="CG240" s="665"/>
      <c r="CH240" s="665"/>
      <c r="CI240" s="665"/>
      <c r="CJ240" s="665"/>
      <c r="CK240" s="665"/>
      <c r="CL240" s="665"/>
      <c r="CM240" s="665"/>
      <c r="CN240" s="665"/>
      <c r="CO240" s="665"/>
      <c r="CP240" s="665"/>
      <c r="CQ240" s="665"/>
      <c r="CR240" s="673">
        <f>+M240+AE240</f>
        <v>14200</v>
      </c>
      <c r="CS240" s="674">
        <v>0</v>
      </c>
      <c r="CT240" s="674">
        <v>0</v>
      </c>
      <c r="CU240" s="674">
        <v>7100</v>
      </c>
      <c r="CV240" s="674"/>
      <c r="CW240" s="673">
        <f t="shared" ref="CW240:CW261" si="85">+CV240+CU240+CT240+CS240</f>
        <v>7100</v>
      </c>
      <c r="CX240" s="674">
        <v>0</v>
      </c>
      <c r="CY240" s="674">
        <v>0</v>
      </c>
      <c r="CZ240" s="674">
        <v>0</v>
      </c>
      <c r="DA240" s="674">
        <v>0</v>
      </c>
      <c r="DB240" s="673">
        <f t="shared" ref="DB240:DB261" si="86">+DA240+CZ240+CY240+CX240</f>
        <v>0</v>
      </c>
      <c r="DC240" s="674">
        <v>0</v>
      </c>
      <c r="DD240" s="674">
        <v>0</v>
      </c>
      <c r="DE240" s="674">
        <v>7100</v>
      </c>
      <c r="DF240" s="674">
        <v>0</v>
      </c>
      <c r="DG240" s="673">
        <f t="shared" ref="DG240:DG261" si="87">+DF240+DE240+DD240+DC240</f>
        <v>7100</v>
      </c>
      <c r="DH240" s="682">
        <f t="shared" ref="DH240:DH261" si="88">+CW240+DB240+DG240</f>
        <v>14200</v>
      </c>
      <c r="DI240" s="683" t="str">
        <f t="shared" ref="DI240:DI261" si="89">IF(CR240=DH240,"SI","NO")</f>
        <v>SI</v>
      </c>
      <c r="DJ240" s="682">
        <f t="shared" ref="DJ240:DJ261" si="90">CR240-DH240</f>
        <v>0</v>
      </c>
    </row>
    <row r="241" s="633" customFormat="1" ht="76.5" spans="1:114">
      <c r="A241" s="646" t="s">
        <v>1706</v>
      </c>
      <c r="B241" s="646" t="s">
        <v>1707</v>
      </c>
      <c r="C241" s="646" t="s">
        <v>1707</v>
      </c>
      <c r="D241" s="647" t="s">
        <v>1945</v>
      </c>
      <c r="E241" s="693" t="s">
        <v>1947</v>
      </c>
      <c r="F241" s="646"/>
      <c r="G241" s="646"/>
      <c r="H241" s="239">
        <v>199</v>
      </c>
      <c r="I241" s="646"/>
      <c r="J241" s="239">
        <v>11</v>
      </c>
      <c r="K241" s="668"/>
      <c r="L241" s="669" t="s">
        <v>919</v>
      </c>
      <c r="M241" s="667">
        <v>0</v>
      </c>
      <c r="N241" s="665"/>
      <c r="O241" s="665"/>
      <c r="P241" s="665"/>
      <c r="Q241" s="665"/>
      <c r="R241" s="665"/>
      <c r="S241" s="665"/>
      <c r="T241" s="665"/>
      <c r="U241" s="665"/>
      <c r="V241" s="665"/>
      <c r="W241" s="665"/>
      <c r="X241" s="665"/>
      <c r="Y241" s="665"/>
      <c r="Z241" s="665"/>
      <c r="AA241" s="665"/>
      <c r="AB241" s="665"/>
      <c r="AC241" s="665"/>
      <c r="AD241" s="665"/>
      <c r="AE241" s="665">
        <v>38000</v>
      </c>
      <c r="AF241" s="665"/>
      <c r="AG241" s="665"/>
      <c r="AH241" s="665"/>
      <c r="AI241" s="665"/>
      <c r="AJ241" s="665"/>
      <c r="AK241" s="665"/>
      <c r="AL241" s="665"/>
      <c r="AM241" s="665"/>
      <c r="AN241" s="665"/>
      <c r="AO241" s="665"/>
      <c r="AP241" s="665"/>
      <c r="AQ241" s="665"/>
      <c r="AR241" s="665">
        <v>-19000</v>
      </c>
      <c r="AS241" s="665"/>
      <c r="AT241" s="665"/>
      <c r="AU241" s="665"/>
      <c r="AV241" s="665"/>
      <c r="AW241" s="665"/>
      <c r="AX241" s="665"/>
      <c r="AY241" s="665"/>
      <c r="AZ241" s="665"/>
      <c r="BA241" s="665"/>
      <c r="BB241" s="665"/>
      <c r="BC241" s="665"/>
      <c r="BD241" s="665"/>
      <c r="BE241" s="665"/>
      <c r="BF241" s="665"/>
      <c r="BG241" s="665"/>
      <c r="BH241" s="665"/>
      <c r="BI241" s="665"/>
      <c r="BJ241" s="665"/>
      <c r="BK241" s="665"/>
      <c r="BL241" s="665"/>
      <c r="BM241" s="665"/>
      <c r="BN241" s="665"/>
      <c r="BO241" s="665"/>
      <c r="BP241" s="665"/>
      <c r="BQ241" s="665"/>
      <c r="BR241" s="665"/>
      <c r="BS241" s="665"/>
      <c r="BT241" s="665"/>
      <c r="BU241" s="665"/>
      <c r="BV241" s="665"/>
      <c r="BW241" s="665"/>
      <c r="BX241" s="665"/>
      <c r="BY241" s="665"/>
      <c r="BZ241" s="665"/>
      <c r="CA241" s="665"/>
      <c r="CB241" s="665"/>
      <c r="CC241" s="665"/>
      <c r="CD241" s="665"/>
      <c r="CE241" s="665"/>
      <c r="CF241" s="665"/>
      <c r="CG241" s="665">
        <v>10400</v>
      </c>
      <c r="CH241" s="665"/>
      <c r="CI241" s="665"/>
      <c r="CJ241" s="665"/>
      <c r="CK241" s="665"/>
      <c r="CL241" s="665"/>
      <c r="CM241" s="665"/>
      <c r="CN241" s="665"/>
      <c r="CO241" s="665"/>
      <c r="CP241" s="665"/>
      <c r="CQ241" s="665"/>
      <c r="CR241" s="673">
        <f>+M241+AE241+AR241+CG241</f>
        <v>29400</v>
      </c>
      <c r="CS241" s="674">
        <v>0</v>
      </c>
      <c r="CT241" s="674">
        <v>0</v>
      </c>
      <c r="CU241" s="674">
        <v>19000</v>
      </c>
      <c r="CV241" s="674"/>
      <c r="CW241" s="673">
        <f t="shared" si="85"/>
        <v>19000</v>
      </c>
      <c r="CX241" s="674">
        <v>0</v>
      </c>
      <c r="CY241" s="674">
        <v>0</v>
      </c>
      <c r="CZ241" s="674">
        <v>0</v>
      </c>
      <c r="DA241" s="674">
        <v>0</v>
      </c>
      <c r="DB241" s="673">
        <f t="shared" si="86"/>
        <v>0</v>
      </c>
      <c r="DC241" s="674">
        <v>0</v>
      </c>
      <c r="DD241" s="674">
        <v>0</v>
      </c>
      <c r="DE241" s="674">
        <v>0</v>
      </c>
      <c r="DF241" s="674">
        <v>10400</v>
      </c>
      <c r="DG241" s="673">
        <f t="shared" si="87"/>
        <v>10400</v>
      </c>
      <c r="DH241" s="682">
        <f t="shared" si="88"/>
        <v>29400</v>
      </c>
      <c r="DI241" s="683" t="str">
        <f t="shared" si="89"/>
        <v>SI</v>
      </c>
      <c r="DJ241" s="682">
        <f t="shared" si="90"/>
        <v>0</v>
      </c>
    </row>
    <row r="242" s="633" customFormat="1" ht="76.5" spans="1:114">
      <c r="A242" s="646" t="s">
        <v>1706</v>
      </c>
      <c r="B242" s="646" t="s">
        <v>1707</v>
      </c>
      <c r="C242" s="646" t="s">
        <v>1707</v>
      </c>
      <c r="D242" s="647" t="s">
        <v>1945</v>
      </c>
      <c r="E242" s="693" t="s">
        <v>1948</v>
      </c>
      <c r="F242" s="646">
        <v>21</v>
      </c>
      <c r="G242" s="646" t="s">
        <v>1745</v>
      </c>
      <c r="H242" s="239">
        <v>284</v>
      </c>
      <c r="I242" s="646">
        <v>60307</v>
      </c>
      <c r="J242" s="239">
        <v>11</v>
      </c>
      <c r="K242" s="668">
        <v>400</v>
      </c>
      <c r="L242" s="669" t="s">
        <v>919</v>
      </c>
      <c r="M242" s="667">
        <v>0</v>
      </c>
      <c r="N242" s="665"/>
      <c r="O242" s="665"/>
      <c r="P242" s="665"/>
      <c r="Q242" s="665"/>
      <c r="R242" s="665"/>
      <c r="S242" s="665"/>
      <c r="T242" s="665"/>
      <c r="U242" s="665"/>
      <c r="V242" s="665"/>
      <c r="W242" s="665"/>
      <c r="X242" s="665"/>
      <c r="Y242" s="665"/>
      <c r="Z242" s="665"/>
      <c r="AA242" s="665"/>
      <c r="AB242" s="665"/>
      <c r="AC242" s="665"/>
      <c r="AD242" s="665"/>
      <c r="AE242" s="665">
        <v>8400</v>
      </c>
      <c r="AF242" s="665"/>
      <c r="AG242" s="665"/>
      <c r="AH242" s="665"/>
      <c r="AI242" s="665"/>
      <c r="AJ242" s="665"/>
      <c r="AK242" s="665"/>
      <c r="AL242" s="665"/>
      <c r="AM242" s="665"/>
      <c r="AN242" s="665"/>
      <c r="AO242" s="665"/>
      <c r="AP242" s="665"/>
      <c r="AQ242" s="665"/>
      <c r="AR242" s="665"/>
      <c r="AS242" s="665"/>
      <c r="AT242" s="665"/>
      <c r="AU242" s="665"/>
      <c r="AV242" s="665"/>
      <c r="AW242" s="665"/>
      <c r="AX242" s="665"/>
      <c r="AY242" s="665"/>
      <c r="AZ242" s="665"/>
      <c r="BA242" s="665"/>
      <c r="BB242" s="665"/>
      <c r="BC242" s="665"/>
      <c r="BD242" s="665"/>
      <c r="BE242" s="665"/>
      <c r="BF242" s="665"/>
      <c r="BG242" s="665"/>
      <c r="BH242" s="665"/>
      <c r="BI242" s="665"/>
      <c r="BJ242" s="665"/>
      <c r="BK242" s="665"/>
      <c r="BL242" s="665"/>
      <c r="BM242" s="665"/>
      <c r="BN242" s="665"/>
      <c r="BO242" s="665"/>
      <c r="BP242" s="665"/>
      <c r="BQ242" s="665"/>
      <c r="BR242" s="665"/>
      <c r="BS242" s="665"/>
      <c r="BT242" s="665"/>
      <c r="BU242" s="665"/>
      <c r="BV242" s="665"/>
      <c r="BW242" s="665"/>
      <c r="BX242" s="665"/>
      <c r="BY242" s="665"/>
      <c r="BZ242" s="665"/>
      <c r="CA242" s="665"/>
      <c r="CB242" s="665"/>
      <c r="CC242" s="665"/>
      <c r="CD242" s="665">
        <v>-1200</v>
      </c>
      <c r="CE242" s="665"/>
      <c r="CF242" s="665"/>
      <c r="CG242" s="665"/>
      <c r="CH242" s="665"/>
      <c r="CI242" s="665"/>
      <c r="CJ242" s="665"/>
      <c r="CK242" s="665"/>
      <c r="CL242" s="665"/>
      <c r="CM242" s="665"/>
      <c r="CN242" s="665"/>
      <c r="CO242" s="665"/>
      <c r="CP242" s="665"/>
      <c r="CQ242" s="665"/>
      <c r="CR242" s="673">
        <f>+M242+AE242+CD242</f>
        <v>7200</v>
      </c>
      <c r="CS242" s="674">
        <v>0</v>
      </c>
      <c r="CT242" s="674">
        <v>0</v>
      </c>
      <c r="CU242" s="674">
        <v>7200</v>
      </c>
      <c r="CV242" s="674"/>
      <c r="CW242" s="673">
        <f t="shared" si="85"/>
        <v>7200</v>
      </c>
      <c r="CX242" s="674">
        <v>0</v>
      </c>
      <c r="CY242" s="674">
        <v>0</v>
      </c>
      <c r="CZ242" s="674">
        <v>0</v>
      </c>
      <c r="DA242" s="674">
        <v>0</v>
      </c>
      <c r="DB242" s="673">
        <f t="shared" si="86"/>
        <v>0</v>
      </c>
      <c r="DC242" s="674">
        <v>0</v>
      </c>
      <c r="DD242" s="674">
        <v>0</v>
      </c>
      <c r="DE242" s="674">
        <v>0</v>
      </c>
      <c r="DF242" s="674">
        <v>0</v>
      </c>
      <c r="DG242" s="673">
        <f t="shared" si="87"/>
        <v>0</v>
      </c>
      <c r="DH242" s="682">
        <f t="shared" si="88"/>
        <v>7200</v>
      </c>
      <c r="DI242" s="683" t="str">
        <f t="shared" si="89"/>
        <v>SI</v>
      </c>
      <c r="DJ242" s="682">
        <f t="shared" si="90"/>
        <v>0</v>
      </c>
    </row>
    <row r="243" s="633" customFormat="1" ht="76.5" spans="1:114">
      <c r="A243" s="646" t="s">
        <v>1706</v>
      </c>
      <c r="B243" s="646" t="s">
        <v>1707</v>
      </c>
      <c r="C243" s="646" t="s">
        <v>1707</v>
      </c>
      <c r="D243" s="647" t="s">
        <v>1945</v>
      </c>
      <c r="E243" s="693" t="s">
        <v>1949</v>
      </c>
      <c r="F243" s="646">
        <v>20</v>
      </c>
      <c r="G243" s="646" t="s">
        <v>1745</v>
      </c>
      <c r="H243" s="239">
        <v>239</v>
      </c>
      <c r="I243" s="646">
        <v>83762</v>
      </c>
      <c r="J243" s="239">
        <v>11</v>
      </c>
      <c r="K243" s="668">
        <v>600</v>
      </c>
      <c r="L243" s="669" t="s">
        <v>919</v>
      </c>
      <c r="M243" s="667">
        <v>0</v>
      </c>
      <c r="N243" s="665"/>
      <c r="O243" s="665"/>
      <c r="P243" s="665"/>
      <c r="Q243" s="665"/>
      <c r="R243" s="665"/>
      <c r="S243" s="665"/>
      <c r="T243" s="665"/>
      <c r="U243" s="665"/>
      <c r="V243" s="665"/>
      <c r="W243" s="665"/>
      <c r="X243" s="665"/>
      <c r="Y243" s="665"/>
      <c r="Z243" s="665"/>
      <c r="AA243" s="665"/>
      <c r="AB243" s="665"/>
      <c r="AC243" s="665"/>
      <c r="AD243" s="665"/>
      <c r="AE243" s="665">
        <v>12000</v>
      </c>
      <c r="AF243" s="665"/>
      <c r="AG243" s="665"/>
      <c r="AH243" s="665"/>
      <c r="AI243" s="665"/>
      <c r="AJ243" s="665"/>
      <c r="AK243" s="665"/>
      <c r="AL243" s="665"/>
      <c r="AM243" s="665"/>
      <c r="AN243" s="665"/>
      <c r="AO243" s="665"/>
      <c r="AP243" s="665"/>
      <c r="AQ243" s="665"/>
      <c r="AR243" s="665"/>
      <c r="AS243" s="665"/>
      <c r="AT243" s="665"/>
      <c r="AU243" s="665"/>
      <c r="AV243" s="665"/>
      <c r="AW243" s="665"/>
      <c r="AX243" s="665"/>
      <c r="AY243" s="665"/>
      <c r="AZ243" s="665"/>
      <c r="BA243" s="665"/>
      <c r="BB243" s="665"/>
      <c r="BC243" s="665"/>
      <c r="BD243" s="665"/>
      <c r="BE243" s="665"/>
      <c r="BF243" s="665"/>
      <c r="BG243" s="665"/>
      <c r="BH243" s="665"/>
      <c r="BI243" s="665"/>
      <c r="BJ243" s="665"/>
      <c r="BK243" s="665"/>
      <c r="BL243" s="665"/>
      <c r="BM243" s="665"/>
      <c r="BN243" s="665"/>
      <c r="BO243" s="665"/>
      <c r="BP243" s="665"/>
      <c r="BQ243" s="665"/>
      <c r="BR243" s="665"/>
      <c r="BS243" s="665"/>
      <c r="BT243" s="665"/>
      <c r="BU243" s="665"/>
      <c r="BV243" s="665"/>
      <c r="BW243" s="665"/>
      <c r="BX243" s="665"/>
      <c r="BY243" s="665"/>
      <c r="BZ243" s="665"/>
      <c r="CA243" s="665"/>
      <c r="CB243" s="665"/>
      <c r="CC243" s="665"/>
      <c r="CD243" s="665"/>
      <c r="CE243" s="665"/>
      <c r="CF243" s="665"/>
      <c r="CG243" s="665"/>
      <c r="CH243" s="665"/>
      <c r="CI243" s="665"/>
      <c r="CJ243" s="665"/>
      <c r="CK243" s="665"/>
      <c r="CL243" s="665"/>
      <c r="CM243" s="665"/>
      <c r="CN243" s="665"/>
      <c r="CO243" s="665"/>
      <c r="CP243" s="665"/>
      <c r="CQ243" s="665"/>
      <c r="CR243" s="673">
        <f>+M243+AE243</f>
        <v>12000</v>
      </c>
      <c r="CS243" s="674">
        <v>0</v>
      </c>
      <c r="CT243" s="674">
        <v>0</v>
      </c>
      <c r="CU243" s="674">
        <v>12000</v>
      </c>
      <c r="CV243" s="674"/>
      <c r="CW243" s="673">
        <f t="shared" si="85"/>
        <v>12000</v>
      </c>
      <c r="CX243" s="674">
        <v>0</v>
      </c>
      <c r="CY243" s="674">
        <v>0</v>
      </c>
      <c r="CZ243" s="674">
        <v>0</v>
      </c>
      <c r="DA243" s="674">
        <v>0</v>
      </c>
      <c r="DB243" s="673">
        <f t="shared" si="86"/>
        <v>0</v>
      </c>
      <c r="DC243" s="674">
        <v>0</v>
      </c>
      <c r="DD243" s="674">
        <v>0</v>
      </c>
      <c r="DE243" s="674">
        <v>0</v>
      </c>
      <c r="DF243" s="674">
        <v>0</v>
      </c>
      <c r="DG243" s="673">
        <f t="shared" si="87"/>
        <v>0</v>
      </c>
      <c r="DH243" s="682">
        <f t="shared" si="88"/>
        <v>12000</v>
      </c>
      <c r="DI243" s="683" t="str">
        <f t="shared" si="89"/>
        <v>SI</v>
      </c>
      <c r="DJ243" s="682">
        <f t="shared" si="90"/>
        <v>0</v>
      </c>
    </row>
    <row r="244" s="633" customFormat="1" ht="76.5" spans="1:114">
      <c r="A244" s="646" t="s">
        <v>1706</v>
      </c>
      <c r="B244" s="646" t="s">
        <v>1707</v>
      </c>
      <c r="C244" s="646" t="s">
        <v>1707</v>
      </c>
      <c r="D244" s="647" t="s">
        <v>1945</v>
      </c>
      <c r="E244" s="693" t="s">
        <v>1950</v>
      </c>
      <c r="F244" s="646">
        <v>50</v>
      </c>
      <c r="G244" s="646" t="s">
        <v>1745</v>
      </c>
      <c r="H244" s="239">
        <v>268</v>
      </c>
      <c r="I244" s="646">
        <v>164541</v>
      </c>
      <c r="J244" s="239">
        <v>11</v>
      </c>
      <c r="K244" s="668">
        <v>30</v>
      </c>
      <c r="L244" s="669" t="s">
        <v>919</v>
      </c>
      <c r="M244" s="667">
        <v>0</v>
      </c>
      <c r="N244" s="665"/>
      <c r="O244" s="665"/>
      <c r="P244" s="665"/>
      <c r="Q244" s="665"/>
      <c r="R244" s="665"/>
      <c r="S244" s="665"/>
      <c r="T244" s="665"/>
      <c r="U244" s="665"/>
      <c r="V244" s="665"/>
      <c r="W244" s="665"/>
      <c r="X244" s="665"/>
      <c r="Y244" s="665"/>
      <c r="Z244" s="665"/>
      <c r="AA244" s="665"/>
      <c r="AB244" s="665"/>
      <c r="AC244" s="665"/>
      <c r="AD244" s="665"/>
      <c r="AE244" s="665">
        <v>1500</v>
      </c>
      <c r="AF244" s="665"/>
      <c r="AG244" s="665"/>
      <c r="AH244" s="665"/>
      <c r="AI244" s="665"/>
      <c r="AJ244" s="665"/>
      <c r="AK244" s="665"/>
      <c r="AL244" s="665"/>
      <c r="AM244" s="665"/>
      <c r="AN244" s="665"/>
      <c r="AO244" s="665"/>
      <c r="AP244" s="665"/>
      <c r="AQ244" s="665"/>
      <c r="AR244" s="665"/>
      <c r="AS244" s="665"/>
      <c r="AT244" s="665"/>
      <c r="AU244" s="665"/>
      <c r="AV244" s="665"/>
      <c r="AW244" s="665"/>
      <c r="AX244" s="665"/>
      <c r="AY244" s="665"/>
      <c r="AZ244" s="665"/>
      <c r="BA244" s="665"/>
      <c r="BB244" s="665"/>
      <c r="BC244" s="665"/>
      <c r="BD244" s="665"/>
      <c r="BE244" s="665"/>
      <c r="BF244" s="665"/>
      <c r="BG244" s="665"/>
      <c r="BH244" s="665"/>
      <c r="BI244" s="665"/>
      <c r="BJ244" s="665"/>
      <c r="BK244" s="665"/>
      <c r="BL244" s="665"/>
      <c r="BM244" s="665"/>
      <c r="BN244" s="665"/>
      <c r="BO244" s="665"/>
      <c r="BP244" s="665"/>
      <c r="BQ244" s="665"/>
      <c r="BR244" s="665"/>
      <c r="BS244" s="665"/>
      <c r="BT244" s="665"/>
      <c r="BU244" s="665"/>
      <c r="BV244" s="665"/>
      <c r="BW244" s="665"/>
      <c r="BX244" s="665"/>
      <c r="BY244" s="665"/>
      <c r="BZ244" s="665"/>
      <c r="CA244" s="665"/>
      <c r="CB244" s="665"/>
      <c r="CC244" s="665"/>
      <c r="CD244" s="665"/>
      <c r="CE244" s="665"/>
      <c r="CF244" s="665"/>
      <c r="CG244" s="665"/>
      <c r="CH244" s="665"/>
      <c r="CI244" s="665"/>
      <c r="CJ244" s="665"/>
      <c r="CK244" s="665"/>
      <c r="CL244" s="665"/>
      <c r="CM244" s="665"/>
      <c r="CN244" s="665"/>
      <c r="CO244" s="665"/>
      <c r="CP244" s="665"/>
      <c r="CQ244" s="665"/>
      <c r="CR244" s="673">
        <f>+M244+AE244</f>
        <v>1500</v>
      </c>
      <c r="CS244" s="674">
        <v>0</v>
      </c>
      <c r="CT244" s="674">
        <v>0</v>
      </c>
      <c r="CU244" s="674">
        <v>0</v>
      </c>
      <c r="CV244" s="674">
        <v>1500</v>
      </c>
      <c r="CW244" s="673">
        <f t="shared" si="85"/>
        <v>1500</v>
      </c>
      <c r="CX244" s="674">
        <v>0</v>
      </c>
      <c r="CY244" s="674">
        <v>0</v>
      </c>
      <c r="CZ244" s="674">
        <v>0</v>
      </c>
      <c r="DA244" s="674">
        <v>0</v>
      </c>
      <c r="DB244" s="673">
        <f t="shared" si="86"/>
        <v>0</v>
      </c>
      <c r="DC244" s="674">
        <v>0</v>
      </c>
      <c r="DD244" s="674">
        <v>0</v>
      </c>
      <c r="DE244" s="674">
        <v>0</v>
      </c>
      <c r="DF244" s="674">
        <v>0</v>
      </c>
      <c r="DG244" s="673">
        <f t="shared" si="87"/>
        <v>0</v>
      </c>
      <c r="DH244" s="682">
        <f t="shared" si="88"/>
        <v>1500</v>
      </c>
      <c r="DI244" s="683" t="str">
        <f t="shared" si="89"/>
        <v>SI</v>
      </c>
      <c r="DJ244" s="682">
        <f t="shared" si="90"/>
        <v>0</v>
      </c>
    </row>
    <row r="245" s="633" customFormat="1" ht="76.5" spans="1:114">
      <c r="A245" s="646" t="s">
        <v>1706</v>
      </c>
      <c r="B245" s="646" t="s">
        <v>1707</v>
      </c>
      <c r="C245" s="646" t="s">
        <v>1707</v>
      </c>
      <c r="D245" s="647" t="s">
        <v>1945</v>
      </c>
      <c r="E245" s="693" t="s">
        <v>1951</v>
      </c>
      <c r="F245" s="646">
        <v>1</v>
      </c>
      <c r="G245" s="646" t="s">
        <v>1765</v>
      </c>
      <c r="H245" s="239">
        <v>231</v>
      </c>
      <c r="I245" s="646">
        <v>76043</v>
      </c>
      <c r="J245" s="239">
        <v>11</v>
      </c>
      <c r="K245" s="668">
        <v>600</v>
      </c>
      <c r="L245" s="669" t="s">
        <v>919</v>
      </c>
      <c r="M245" s="667">
        <v>0</v>
      </c>
      <c r="N245" s="665"/>
      <c r="O245" s="665"/>
      <c r="P245" s="665"/>
      <c r="Q245" s="665"/>
      <c r="R245" s="665"/>
      <c r="S245" s="665"/>
      <c r="T245" s="665"/>
      <c r="U245" s="665"/>
      <c r="V245" s="665"/>
      <c r="W245" s="665"/>
      <c r="X245" s="665"/>
      <c r="Y245" s="665"/>
      <c r="Z245" s="665"/>
      <c r="AA245" s="665"/>
      <c r="AB245" s="665"/>
      <c r="AC245" s="665"/>
      <c r="AD245" s="665"/>
      <c r="AE245" s="665">
        <v>600</v>
      </c>
      <c r="AF245" s="665"/>
      <c r="AG245" s="665"/>
      <c r="AH245" s="665"/>
      <c r="AI245" s="665"/>
      <c r="AJ245" s="665"/>
      <c r="AK245" s="665"/>
      <c r="AL245" s="665"/>
      <c r="AM245" s="665"/>
      <c r="AN245" s="665"/>
      <c r="AO245" s="665"/>
      <c r="AP245" s="665"/>
      <c r="AQ245" s="665"/>
      <c r="AR245" s="665"/>
      <c r="AS245" s="665"/>
      <c r="AT245" s="665"/>
      <c r="AU245" s="665"/>
      <c r="AV245" s="665"/>
      <c r="AW245" s="665"/>
      <c r="AX245" s="665"/>
      <c r="AY245" s="665"/>
      <c r="AZ245" s="665"/>
      <c r="BA245" s="665"/>
      <c r="BB245" s="665"/>
      <c r="BC245" s="665"/>
      <c r="BD245" s="665"/>
      <c r="BE245" s="665"/>
      <c r="BF245" s="665"/>
      <c r="BG245" s="665"/>
      <c r="BH245" s="665"/>
      <c r="BI245" s="665"/>
      <c r="BJ245" s="665"/>
      <c r="BK245" s="665"/>
      <c r="BL245" s="665"/>
      <c r="BM245" s="665"/>
      <c r="BN245" s="665"/>
      <c r="BO245" s="665"/>
      <c r="BP245" s="665"/>
      <c r="BQ245" s="665"/>
      <c r="BR245" s="665"/>
      <c r="BS245" s="665"/>
      <c r="BT245" s="665"/>
      <c r="BU245" s="665"/>
      <c r="BV245" s="665"/>
      <c r="BW245" s="665"/>
      <c r="BX245" s="665"/>
      <c r="BY245" s="665"/>
      <c r="BZ245" s="665"/>
      <c r="CA245" s="665"/>
      <c r="CB245" s="665"/>
      <c r="CC245" s="665"/>
      <c r="CD245" s="665">
        <v>-125</v>
      </c>
      <c r="CE245" s="665"/>
      <c r="CF245" s="665"/>
      <c r="CG245" s="665"/>
      <c r="CH245" s="665"/>
      <c r="CI245" s="665"/>
      <c r="CJ245" s="665"/>
      <c r="CK245" s="665"/>
      <c r="CL245" s="665"/>
      <c r="CM245" s="665"/>
      <c r="CN245" s="665"/>
      <c r="CO245" s="665"/>
      <c r="CP245" s="665"/>
      <c r="CQ245" s="665"/>
      <c r="CR245" s="673">
        <f>+M245+AE245+CD245</f>
        <v>475</v>
      </c>
      <c r="CS245" s="674">
        <v>0</v>
      </c>
      <c r="CT245" s="674">
        <v>0</v>
      </c>
      <c r="CU245" s="674">
        <v>300</v>
      </c>
      <c r="CV245" s="674">
        <v>0</v>
      </c>
      <c r="CW245" s="673">
        <f t="shared" si="85"/>
        <v>300</v>
      </c>
      <c r="CX245" s="674">
        <v>0</v>
      </c>
      <c r="CY245" s="674">
        <v>0</v>
      </c>
      <c r="CZ245" s="674">
        <v>0</v>
      </c>
      <c r="DA245" s="674">
        <v>0</v>
      </c>
      <c r="DB245" s="673">
        <f t="shared" si="86"/>
        <v>0</v>
      </c>
      <c r="DC245" s="674">
        <v>0</v>
      </c>
      <c r="DD245" s="674">
        <v>0</v>
      </c>
      <c r="DE245" s="674">
        <v>175</v>
      </c>
      <c r="DF245" s="674">
        <v>0</v>
      </c>
      <c r="DG245" s="673">
        <f t="shared" si="87"/>
        <v>175</v>
      </c>
      <c r="DH245" s="682">
        <f t="shared" si="88"/>
        <v>475</v>
      </c>
      <c r="DI245" s="683" t="str">
        <f t="shared" si="89"/>
        <v>SI</v>
      </c>
      <c r="DJ245" s="682">
        <f t="shared" si="90"/>
        <v>0</v>
      </c>
    </row>
    <row r="246" s="633" customFormat="1" ht="76.5" spans="1:114">
      <c r="A246" s="646" t="s">
        <v>1706</v>
      </c>
      <c r="B246" s="646" t="s">
        <v>1707</v>
      </c>
      <c r="C246" s="646" t="s">
        <v>1707</v>
      </c>
      <c r="D246" s="647" t="s">
        <v>1945</v>
      </c>
      <c r="E246" s="654" t="s">
        <v>1754</v>
      </c>
      <c r="F246" s="646">
        <v>200</v>
      </c>
      <c r="G246" s="646" t="s">
        <v>1710</v>
      </c>
      <c r="H246" s="239">
        <v>211</v>
      </c>
      <c r="I246" s="646">
        <v>3552</v>
      </c>
      <c r="J246" s="239">
        <v>11</v>
      </c>
      <c r="K246" s="668">
        <v>90</v>
      </c>
      <c r="L246" s="669" t="s">
        <v>919</v>
      </c>
      <c r="M246" s="667">
        <v>0</v>
      </c>
      <c r="N246" s="665"/>
      <c r="O246" s="665"/>
      <c r="P246" s="665"/>
      <c r="Q246" s="665"/>
      <c r="R246" s="665"/>
      <c r="S246" s="665"/>
      <c r="T246" s="665"/>
      <c r="U246" s="665"/>
      <c r="V246" s="665"/>
      <c r="W246" s="665"/>
      <c r="X246" s="665"/>
      <c r="Y246" s="665"/>
      <c r="Z246" s="665"/>
      <c r="AA246" s="665"/>
      <c r="AB246" s="665"/>
      <c r="AC246" s="665"/>
      <c r="AD246" s="665"/>
      <c r="AE246" s="665">
        <v>18000</v>
      </c>
      <c r="AF246" s="665"/>
      <c r="AG246" s="665"/>
      <c r="AH246" s="665"/>
      <c r="AI246" s="665"/>
      <c r="AJ246" s="665"/>
      <c r="AK246" s="665"/>
      <c r="AL246" s="665"/>
      <c r="AM246" s="665"/>
      <c r="AN246" s="665"/>
      <c r="AO246" s="665"/>
      <c r="AP246" s="665"/>
      <c r="AQ246" s="665"/>
      <c r="AR246" s="665"/>
      <c r="AS246" s="665"/>
      <c r="AT246" s="665"/>
      <c r="AU246" s="665"/>
      <c r="AV246" s="665"/>
      <c r="AW246" s="665"/>
      <c r="AX246" s="665"/>
      <c r="AY246" s="665"/>
      <c r="AZ246" s="665"/>
      <c r="BA246" s="665"/>
      <c r="BB246" s="665"/>
      <c r="BC246" s="665"/>
      <c r="BD246" s="665"/>
      <c r="BE246" s="665"/>
      <c r="BF246" s="665"/>
      <c r="BG246" s="665"/>
      <c r="BH246" s="665"/>
      <c r="BI246" s="665"/>
      <c r="BJ246" s="665"/>
      <c r="BK246" s="665"/>
      <c r="BL246" s="665"/>
      <c r="BM246" s="665"/>
      <c r="BN246" s="665"/>
      <c r="BO246" s="665"/>
      <c r="BP246" s="665"/>
      <c r="BQ246" s="665"/>
      <c r="BR246" s="665"/>
      <c r="BS246" s="665"/>
      <c r="BT246" s="665"/>
      <c r="BU246" s="665"/>
      <c r="BV246" s="665"/>
      <c r="BW246" s="665"/>
      <c r="BX246" s="665"/>
      <c r="BY246" s="665"/>
      <c r="BZ246" s="665"/>
      <c r="CA246" s="665"/>
      <c r="CB246" s="665"/>
      <c r="CC246" s="665"/>
      <c r="CD246" s="665"/>
      <c r="CE246" s="665"/>
      <c r="CF246" s="665"/>
      <c r="CG246" s="665"/>
      <c r="CH246" s="665"/>
      <c r="CI246" s="665"/>
      <c r="CJ246" s="665"/>
      <c r="CK246" s="665"/>
      <c r="CL246" s="665"/>
      <c r="CM246" s="665"/>
      <c r="CN246" s="665"/>
      <c r="CO246" s="665"/>
      <c r="CP246" s="665"/>
      <c r="CQ246" s="665"/>
      <c r="CR246" s="673">
        <f t="shared" ref="CR246:CR252" si="91">+M246+AE246</f>
        <v>18000</v>
      </c>
      <c r="CS246" s="674">
        <v>0</v>
      </c>
      <c r="CT246" s="674">
        <v>0</v>
      </c>
      <c r="CU246" s="674">
        <v>9000</v>
      </c>
      <c r="CV246" s="674">
        <v>0</v>
      </c>
      <c r="CW246" s="673">
        <f t="shared" si="85"/>
        <v>9000</v>
      </c>
      <c r="CX246" s="674">
        <v>0</v>
      </c>
      <c r="CY246" s="674">
        <v>0</v>
      </c>
      <c r="CZ246" s="674">
        <v>0</v>
      </c>
      <c r="DA246" s="674">
        <v>0</v>
      </c>
      <c r="DB246" s="673">
        <f t="shared" si="86"/>
        <v>0</v>
      </c>
      <c r="DC246" s="674">
        <v>0</v>
      </c>
      <c r="DD246" s="674">
        <v>0</v>
      </c>
      <c r="DE246" s="674">
        <v>9000</v>
      </c>
      <c r="DF246" s="674">
        <v>0</v>
      </c>
      <c r="DG246" s="673">
        <f t="shared" si="87"/>
        <v>9000</v>
      </c>
      <c r="DH246" s="682">
        <f t="shared" si="88"/>
        <v>18000</v>
      </c>
      <c r="DI246" s="683" t="str">
        <f t="shared" si="89"/>
        <v>SI</v>
      </c>
      <c r="DJ246" s="682">
        <f t="shared" si="90"/>
        <v>0</v>
      </c>
    </row>
    <row r="247" s="633" customFormat="1" ht="76.5" spans="1:114">
      <c r="A247" s="646" t="s">
        <v>1706</v>
      </c>
      <c r="B247" s="646" t="s">
        <v>1707</v>
      </c>
      <c r="C247" s="646" t="s">
        <v>1707</v>
      </c>
      <c r="D247" s="647" t="s">
        <v>1945</v>
      </c>
      <c r="E247" s="693" t="s">
        <v>1952</v>
      </c>
      <c r="F247" s="646">
        <v>1</v>
      </c>
      <c r="G247" s="646" t="s">
        <v>1745</v>
      </c>
      <c r="H247" s="239">
        <v>324</v>
      </c>
      <c r="I247" s="646">
        <v>174475</v>
      </c>
      <c r="J247" s="239">
        <v>11</v>
      </c>
      <c r="K247" s="668">
        <v>3000</v>
      </c>
      <c r="L247" s="669" t="s">
        <v>919</v>
      </c>
      <c r="M247" s="667">
        <v>0</v>
      </c>
      <c r="N247" s="665"/>
      <c r="O247" s="665"/>
      <c r="P247" s="665"/>
      <c r="Q247" s="665"/>
      <c r="R247" s="665"/>
      <c r="S247" s="665"/>
      <c r="T247" s="665"/>
      <c r="U247" s="665"/>
      <c r="V247" s="665"/>
      <c r="W247" s="665"/>
      <c r="X247" s="665"/>
      <c r="Y247" s="665"/>
      <c r="Z247" s="665"/>
      <c r="AA247" s="665"/>
      <c r="AB247" s="665"/>
      <c r="AC247" s="665"/>
      <c r="AD247" s="665"/>
      <c r="AE247" s="665">
        <v>3000</v>
      </c>
      <c r="AF247" s="665"/>
      <c r="AG247" s="665"/>
      <c r="AH247" s="665"/>
      <c r="AI247" s="665"/>
      <c r="AJ247" s="665"/>
      <c r="AK247" s="665"/>
      <c r="AL247" s="665"/>
      <c r="AM247" s="665"/>
      <c r="AN247" s="665"/>
      <c r="AO247" s="665"/>
      <c r="AP247" s="665"/>
      <c r="AQ247" s="665"/>
      <c r="AR247" s="665"/>
      <c r="AS247" s="665"/>
      <c r="AT247" s="665"/>
      <c r="AU247" s="665"/>
      <c r="AV247" s="665"/>
      <c r="AW247" s="665"/>
      <c r="AX247" s="665"/>
      <c r="AY247" s="665"/>
      <c r="AZ247" s="665"/>
      <c r="BA247" s="665"/>
      <c r="BB247" s="665"/>
      <c r="BC247" s="665"/>
      <c r="BD247" s="665"/>
      <c r="BE247" s="665"/>
      <c r="BF247" s="665"/>
      <c r="BG247" s="665"/>
      <c r="BH247" s="665"/>
      <c r="BI247" s="665"/>
      <c r="BJ247" s="665"/>
      <c r="BK247" s="665"/>
      <c r="BL247" s="665"/>
      <c r="BM247" s="665"/>
      <c r="BN247" s="665"/>
      <c r="BO247" s="665"/>
      <c r="BP247" s="665"/>
      <c r="BQ247" s="665"/>
      <c r="BR247" s="665"/>
      <c r="BS247" s="665"/>
      <c r="BT247" s="665"/>
      <c r="BU247" s="665"/>
      <c r="BV247" s="665"/>
      <c r="BW247" s="665"/>
      <c r="BX247" s="665"/>
      <c r="BY247" s="665"/>
      <c r="BZ247" s="665"/>
      <c r="CA247" s="665"/>
      <c r="CB247" s="665"/>
      <c r="CC247" s="665"/>
      <c r="CD247" s="665"/>
      <c r="CE247" s="665"/>
      <c r="CF247" s="665"/>
      <c r="CG247" s="665"/>
      <c r="CH247" s="665"/>
      <c r="CI247" s="665"/>
      <c r="CJ247" s="665"/>
      <c r="CK247" s="665"/>
      <c r="CL247" s="665"/>
      <c r="CM247" s="665"/>
      <c r="CN247" s="665"/>
      <c r="CO247" s="665"/>
      <c r="CP247" s="665"/>
      <c r="CQ247" s="665"/>
      <c r="CR247" s="673">
        <f t="shared" si="91"/>
        <v>3000</v>
      </c>
      <c r="CS247" s="674">
        <v>0</v>
      </c>
      <c r="CT247" s="674">
        <v>0</v>
      </c>
      <c r="CU247" s="674">
        <v>0</v>
      </c>
      <c r="CV247" s="674">
        <v>0</v>
      </c>
      <c r="CW247" s="673">
        <f t="shared" si="85"/>
        <v>0</v>
      </c>
      <c r="CX247" s="674">
        <v>3000</v>
      </c>
      <c r="CY247" s="674">
        <v>0</v>
      </c>
      <c r="CZ247" s="674">
        <v>0</v>
      </c>
      <c r="DA247" s="674">
        <v>0</v>
      </c>
      <c r="DB247" s="673">
        <f t="shared" si="86"/>
        <v>3000</v>
      </c>
      <c r="DC247" s="674">
        <v>0</v>
      </c>
      <c r="DD247" s="674">
        <v>0</v>
      </c>
      <c r="DE247" s="674">
        <v>0</v>
      </c>
      <c r="DF247" s="674">
        <v>0</v>
      </c>
      <c r="DG247" s="673">
        <f t="shared" si="87"/>
        <v>0</v>
      </c>
      <c r="DH247" s="682">
        <f t="shared" si="88"/>
        <v>3000</v>
      </c>
      <c r="DI247" s="683" t="str">
        <f t="shared" si="89"/>
        <v>SI</v>
      </c>
      <c r="DJ247" s="682">
        <f t="shared" si="90"/>
        <v>0</v>
      </c>
    </row>
    <row r="248" s="633" customFormat="1" ht="76.5" spans="1:114">
      <c r="A248" s="646" t="s">
        <v>1706</v>
      </c>
      <c r="B248" s="646" t="s">
        <v>1707</v>
      </c>
      <c r="C248" s="646" t="s">
        <v>1707</v>
      </c>
      <c r="D248" s="647" t="s">
        <v>1945</v>
      </c>
      <c r="E248" s="693" t="s">
        <v>1953</v>
      </c>
      <c r="F248" s="646">
        <v>1</v>
      </c>
      <c r="G248" s="646" t="s">
        <v>1745</v>
      </c>
      <c r="H248" s="239">
        <v>324</v>
      </c>
      <c r="I248" s="646">
        <v>170530</v>
      </c>
      <c r="J248" s="239">
        <v>11</v>
      </c>
      <c r="K248" s="668">
        <v>2500</v>
      </c>
      <c r="L248" s="669" t="s">
        <v>919</v>
      </c>
      <c r="M248" s="667">
        <v>0</v>
      </c>
      <c r="N248" s="665"/>
      <c r="O248" s="665"/>
      <c r="P248" s="665"/>
      <c r="Q248" s="665"/>
      <c r="R248" s="665"/>
      <c r="S248" s="665"/>
      <c r="T248" s="665"/>
      <c r="U248" s="665"/>
      <c r="V248" s="665"/>
      <c r="W248" s="665"/>
      <c r="X248" s="665"/>
      <c r="Y248" s="665"/>
      <c r="Z248" s="665"/>
      <c r="AA248" s="665"/>
      <c r="AB248" s="665"/>
      <c r="AC248" s="665"/>
      <c r="AD248" s="665"/>
      <c r="AE248" s="665">
        <v>2500</v>
      </c>
      <c r="AF248" s="665"/>
      <c r="AG248" s="665"/>
      <c r="AH248" s="665"/>
      <c r="AI248" s="665"/>
      <c r="AJ248" s="665"/>
      <c r="AK248" s="665"/>
      <c r="AL248" s="665"/>
      <c r="AM248" s="665"/>
      <c r="AN248" s="665"/>
      <c r="AO248" s="665"/>
      <c r="AP248" s="665"/>
      <c r="AQ248" s="665"/>
      <c r="AR248" s="665"/>
      <c r="AS248" s="665"/>
      <c r="AT248" s="665"/>
      <c r="AU248" s="665"/>
      <c r="AV248" s="665"/>
      <c r="AW248" s="665"/>
      <c r="AX248" s="665"/>
      <c r="AY248" s="665"/>
      <c r="AZ248" s="665"/>
      <c r="BA248" s="665"/>
      <c r="BB248" s="665"/>
      <c r="BC248" s="665"/>
      <c r="BD248" s="665"/>
      <c r="BE248" s="665"/>
      <c r="BF248" s="665"/>
      <c r="BG248" s="665"/>
      <c r="BH248" s="665"/>
      <c r="BI248" s="665"/>
      <c r="BJ248" s="665"/>
      <c r="BK248" s="665"/>
      <c r="BL248" s="665"/>
      <c r="BM248" s="665"/>
      <c r="BN248" s="665"/>
      <c r="BO248" s="665"/>
      <c r="BP248" s="665"/>
      <c r="BQ248" s="665"/>
      <c r="BR248" s="665"/>
      <c r="BS248" s="665"/>
      <c r="BT248" s="665"/>
      <c r="BU248" s="665"/>
      <c r="BV248" s="665"/>
      <c r="BW248" s="665"/>
      <c r="BX248" s="665"/>
      <c r="BY248" s="665"/>
      <c r="BZ248" s="665"/>
      <c r="CA248" s="665"/>
      <c r="CB248" s="665"/>
      <c r="CC248" s="665"/>
      <c r="CD248" s="665"/>
      <c r="CE248" s="665"/>
      <c r="CF248" s="665"/>
      <c r="CG248" s="665"/>
      <c r="CH248" s="665"/>
      <c r="CI248" s="665"/>
      <c r="CJ248" s="665"/>
      <c r="CK248" s="665"/>
      <c r="CL248" s="665"/>
      <c r="CM248" s="665"/>
      <c r="CN248" s="665"/>
      <c r="CO248" s="665"/>
      <c r="CP248" s="665"/>
      <c r="CQ248" s="665"/>
      <c r="CR248" s="673">
        <f t="shared" si="91"/>
        <v>2500</v>
      </c>
      <c r="CS248" s="674">
        <v>0</v>
      </c>
      <c r="CT248" s="674">
        <v>0</v>
      </c>
      <c r="CU248" s="674">
        <v>0</v>
      </c>
      <c r="CV248" s="674">
        <v>0</v>
      </c>
      <c r="CW248" s="673">
        <f t="shared" si="85"/>
        <v>0</v>
      </c>
      <c r="CX248" s="674">
        <v>0</v>
      </c>
      <c r="CY248" s="674">
        <v>0</v>
      </c>
      <c r="CZ248" s="674">
        <v>0</v>
      </c>
      <c r="DA248" s="674">
        <v>2500</v>
      </c>
      <c r="DB248" s="673">
        <f t="shared" si="86"/>
        <v>2500</v>
      </c>
      <c r="DC248" s="674">
        <v>0</v>
      </c>
      <c r="DD248" s="674">
        <v>0</v>
      </c>
      <c r="DE248" s="674">
        <v>0</v>
      </c>
      <c r="DF248" s="674">
        <v>0</v>
      </c>
      <c r="DG248" s="673">
        <f t="shared" si="87"/>
        <v>0</v>
      </c>
      <c r="DH248" s="682">
        <f t="shared" si="88"/>
        <v>2500</v>
      </c>
      <c r="DI248" s="683" t="str">
        <f t="shared" si="89"/>
        <v>SI</v>
      </c>
      <c r="DJ248" s="682">
        <f t="shared" si="90"/>
        <v>0</v>
      </c>
    </row>
    <row r="249" s="633" customFormat="1" ht="76.5" spans="1:114">
      <c r="A249" s="646" t="s">
        <v>1706</v>
      </c>
      <c r="B249" s="646" t="s">
        <v>1707</v>
      </c>
      <c r="C249" s="646" t="s">
        <v>1707</v>
      </c>
      <c r="D249" s="647" t="s">
        <v>1945</v>
      </c>
      <c r="E249" s="693" t="s">
        <v>1954</v>
      </c>
      <c r="F249" s="646">
        <v>2</v>
      </c>
      <c r="G249" s="646" t="s">
        <v>1745</v>
      </c>
      <c r="H249" s="239">
        <v>298</v>
      </c>
      <c r="I249" s="646"/>
      <c r="J249" s="239">
        <v>11</v>
      </c>
      <c r="K249" s="668">
        <v>2000</v>
      </c>
      <c r="L249" s="669" t="s">
        <v>919</v>
      </c>
      <c r="M249" s="667">
        <v>0</v>
      </c>
      <c r="N249" s="665"/>
      <c r="O249" s="665"/>
      <c r="P249" s="665"/>
      <c r="Q249" s="665"/>
      <c r="R249" s="665"/>
      <c r="S249" s="665"/>
      <c r="T249" s="665"/>
      <c r="U249" s="665"/>
      <c r="V249" s="665"/>
      <c r="W249" s="665"/>
      <c r="X249" s="665"/>
      <c r="Y249" s="665"/>
      <c r="Z249" s="665"/>
      <c r="AA249" s="665"/>
      <c r="AB249" s="665"/>
      <c r="AC249" s="665"/>
      <c r="AD249" s="665"/>
      <c r="AE249" s="665">
        <v>4000</v>
      </c>
      <c r="AF249" s="665"/>
      <c r="AG249" s="665"/>
      <c r="AH249" s="665"/>
      <c r="AI249" s="665"/>
      <c r="AJ249" s="665"/>
      <c r="AK249" s="665"/>
      <c r="AL249" s="665"/>
      <c r="AM249" s="665"/>
      <c r="AN249" s="665"/>
      <c r="AO249" s="665"/>
      <c r="AP249" s="665"/>
      <c r="AQ249" s="665"/>
      <c r="AR249" s="665"/>
      <c r="AS249" s="665"/>
      <c r="AT249" s="665"/>
      <c r="AU249" s="665"/>
      <c r="AV249" s="665"/>
      <c r="AW249" s="665"/>
      <c r="AX249" s="665"/>
      <c r="AY249" s="665"/>
      <c r="AZ249" s="665"/>
      <c r="BA249" s="665"/>
      <c r="BB249" s="665"/>
      <c r="BC249" s="665"/>
      <c r="BD249" s="665"/>
      <c r="BE249" s="665"/>
      <c r="BF249" s="665"/>
      <c r="BG249" s="665"/>
      <c r="BH249" s="665"/>
      <c r="BI249" s="665"/>
      <c r="BJ249" s="665"/>
      <c r="BK249" s="665"/>
      <c r="BL249" s="665"/>
      <c r="BM249" s="665"/>
      <c r="BN249" s="665"/>
      <c r="BO249" s="665"/>
      <c r="BP249" s="665"/>
      <c r="BQ249" s="665"/>
      <c r="BR249" s="665"/>
      <c r="BS249" s="665"/>
      <c r="BT249" s="665"/>
      <c r="BU249" s="665"/>
      <c r="BV249" s="665"/>
      <c r="BW249" s="665"/>
      <c r="BX249" s="665"/>
      <c r="BY249" s="665"/>
      <c r="BZ249" s="665"/>
      <c r="CA249" s="665"/>
      <c r="CB249" s="665"/>
      <c r="CC249" s="665"/>
      <c r="CD249" s="665"/>
      <c r="CE249" s="665"/>
      <c r="CF249" s="665"/>
      <c r="CG249" s="665"/>
      <c r="CH249" s="665"/>
      <c r="CI249" s="665"/>
      <c r="CJ249" s="665"/>
      <c r="CK249" s="665"/>
      <c r="CL249" s="665"/>
      <c r="CM249" s="665"/>
      <c r="CN249" s="665"/>
      <c r="CO249" s="665"/>
      <c r="CP249" s="665"/>
      <c r="CQ249" s="665"/>
      <c r="CR249" s="673">
        <f t="shared" si="91"/>
        <v>4000</v>
      </c>
      <c r="CS249" s="674">
        <v>0</v>
      </c>
      <c r="CT249" s="674">
        <v>0</v>
      </c>
      <c r="CU249" s="674">
        <v>0</v>
      </c>
      <c r="CV249" s="674">
        <v>0</v>
      </c>
      <c r="CW249" s="673">
        <f t="shared" si="85"/>
        <v>0</v>
      </c>
      <c r="CX249" s="674">
        <v>4000</v>
      </c>
      <c r="CY249" s="674">
        <v>0</v>
      </c>
      <c r="CZ249" s="674">
        <v>0</v>
      </c>
      <c r="DA249" s="674">
        <v>0</v>
      </c>
      <c r="DB249" s="673">
        <f t="shared" si="86"/>
        <v>4000</v>
      </c>
      <c r="DC249" s="674">
        <v>0</v>
      </c>
      <c r="DD249" s="674">
        <v>0</v>
      </c>
      <c r="DE249" s="674">
        <v>0</v>
      </c>
      <c r="DF249" s="674">
        <v>0</v>
      </c>
      <c r="DG249" s="673">
        <f t="shared" si="87"/>
        <v>0</v>
      </c>
      <c r="DH249" s="682">
        <f t="shared" si="88"/>
        <v>4000</v>
      </c>
      <c r="DI249" s="683" t="str">
        <f t="shared" si="89"/>
        <v>SI</v>
      </c>
      <c r="DJ249" s="682">
        <f t="shared" si="90"/>
        <v>0</v>
      </c>
    </row>
    <row r="250" s="633" customFormat="1" ht="76.5" spans="1:114">
      <c r="A250" s="646" t="s">
        <v>1706</v>
      </c>
      <c r="B250" s="646" t="s">
        <v>1707</v>
      </c>
      <c r="C250" s="646" t="s">
        <v>1707</v>
      </c>
      <c r="D250" s="647" t="s">
        <v>1945</v>
      </c>
      <c r="E250" s="693" t="s">
        <v>1955</v>
      </c>
      <c r="F250" s="646">
        <v>1</v>
      </c>
      <c r="G250" s="646" t="s">
        <v>1745</v>
      </c>
      <c r="H250" s="239">
        <v>298</v>
      </c>
      <c r="I250" s="646"/>
      <c r="J250" s="239">
        <v>11</v>
      </c>
      <c r="K250" s="668">
        <v>200</v>
      </c>
      <c r="L250" s="669" t="s">
        <v>919</v>
      </c>
      <c r="M250" s="667">
        <v>0</v>
      </c>
      <c r="N250" s="665"/>
      <c r="O250" s="665"/>
      <c r="P250" s="665"/>
      <c r="Q250" s="665"/>
      <c r="R250" s="665"/>
      <c r="S250" s="665"/>
      <c r="T250" s="665"/>
      <c r="U250" s="665"/>
      <c r="V250" s="665"/>
      <c r="W250" s="665"/>
      <c r="X250" s="665"/>
      <c r="Y250" s="665"/>
      <c r="Z250" s="665"/>
      <c r="AA250" s="665"/>
      <c r="AB250" s="665"/>
      <c r="AC250" s="665"/>
      <c r="AD250" s="665"/>
      <c r="AE250" s="665">
        <v>2000</v>
      </c>
      <c r="AF250" s="665"/>
      <c r="AG250" s="665"/>
      <c r="AH250" s="665"/>
      <c r="AI250" s="665"/>
      <c r="AJ250" s="665"/>
      <c r="AK250" s="665"/>
      <c r="AL250" s="665"/>
      <c r="AM250" s="665"/>
      <c r="AN250" s="665"/>
      <c r="AO250" s="665"/>
      <c r="AP250" s="665"/>
      <c r="AQ250" s="665"/>
      <c r="AR250" s="665"/>
      <c r="AS250" s="665"/>
      <c r="AT250" s="665"/>
      <c r="AU250" s="665"/>
      <c r="AV250" s="665"/>
      <c r="AW250" s="665"/>
      <c r="AX250" s="665"/>
      <c r="AY250" s="665"/>
      <c r="AZ250" s="665"/>
      <c r="BA250" s="665"/>
      <c r="BB250" s="665"/>
      <c r="BC250" s="665"/>
      <c r="BD250" s="665"/>
      <c r="BE250" s="665"/>
      <c r="BF250" s="665"/>
      <c r="BG250" s="665"/>
      <c r="BH250" s="665"/>
      <c r="BI250" s="665"/>
      <c r="BJ250" s="665"/>
      <c r="BK250" s="665"/>
      <c r="BL250" s="665"/>
      <c r="BM250" s="665"/>
      <c r="BN250" s="665"/>
      <c r="BO250" s="665"/>
      <c r="BP250" s="665"/>
      <c r="BQ250" s="665"/>
      <c r="BR250" s="665"/>
      <c r="BS250" s="665"/>
      <c r="BT250" s="665"/>
      <c r="BU250" s="665"/>
      <c r="BV250" s="665"/>
      <c r="BW250" s="665"/>
      <c r="BX250" s="665"/>
      <c r="BY250" s="665"/>
      <c r="BZ250" s="665"/>
      <c r="CA250" s="665"/>
      <c r="CB250" s="665"/>
      <c r="CC250" s="665"/>
      <c r="CD250" s="665"/>
      <c r="CE250" s="665"/>
      <c r="CF250" s="665"/>
      <c r="CG250" s="665"/>
      <c r="CH250" s="665"/>
      <c r="CI250" s="665"/>
      <c r="CJ250" s="665"/>
      <c r="CK250" s="665"/>
      <c r="CL250" s="665"/>
      <c r="CM250" s="665"/>
      <c r="CN250" s="665"/>
      <c r="CO250" s="665"/>
      <c r="CP250" s="665"/>
      <c r="CQ250" s="665"/>
      <c r="CR250" s="673">
        <f t="shared" si="91"/>
        <v>2000</v>
      </c>
      <c r="CS250" s="674">
        <v>0</v>
      </c>
      <c r="CT250" s="674">
        <v>0</v>
      </c>
      <c r="CU250" s="674">
        <v>0</v>
      </c>
      <c r="CV250" s="674">
        <v>0</v>
      </c>
      <c r="CW250" s="673">
        <f t="shared" si="85"/>
        <v>0</v>
      </c>
      <c r="CX250" s="674">
        <v>2000</v>
      </c>
      <c r="CY250" s="674">
        <v>0</v>
      </c>
      <c r="CZ250" s="674">
        <v>0</v>
      </c>
      <c r="DA250" s="674">
        <v>0</v>
      </c>
      <c r="DB250" s="673">
        <f t="shared" si="86"/>
        <v>2000</v>
      </c>
      <c r="DC250" s="674">
        <v>0</v>
      </c>
      <c r="DD250" s="674">
        <v>0</v>
      </c>
      <c r="DE250" s="674">
        <v>0</v>
      </c>
      <c r="DF250" s="674">
        <v>0</v>
      </c>
      <c r="DG250" s="673">
        <f t="shared" si="87"/>
        <v>0</v>
      </c>
      <c r="DH250" s="682">
        <f t="shared" si="88"/>
        <v>2000</v>
      </c>
      <c r="DI250" s="683" t="str">
        <f t="shared" si="89"/>
        <v>SI</v>
      </c>
      <c r="DJ250" s="682">
        <f t="shared" si="90"/>
        <v>0</v>
      </c>
    </row>
    <row r="251" s="633" customFormat="1" ht="76.5" spans="1:114">
      <c r="A251" s="646" t="s">
        <v>1706</v>
      </c>
      <c r="B251" s="646" t="s">
        <v>1707</v>
      </c>
      <c r="C251" s="646" t="s">
        <v>1707</v>
      </c>
      <c r="D251" s="647" t="s">
        <v>1945</v>
      </c>
      <c r="E251" s="693" t="s">
        <v>1956</v>
      </c>
      <c r="F251" s="646">
        <v>1</v>
      </c>
      <c r="G251" s="646" t="s">
        <v>1745</v>
      </c>
      <c r="H251" s="239">
        <v>298</v>
      </c>
      <c r="I251" s="646"/>
      <c r="J251" s="239">
        <v>11</v>
      </c>
      <c r="K251" s="668">
        <v>2500</v>
      </c>
      <c r="L251" s="669" t="s">
        <v>919</v>
      </c>
      <c r="M251" s="667">
        <v>0</v>
      </c>
      <c r="N251" s="665"/>
      <c r="O251" s="665"/>
      <c r="P251" s="665"/>
      <c r="Q251" s="665"/>
      <c r="R251" s="665"/>
      <c r="S251" s="665"/>
      <c r="T251" s="665"/>
      <c r="U251" s="665"/>
      <c r="V251" s="665"/>
      <c r="W251" s="665"/>
      <c r="X251" s="665"/>
      <c r="Y251" s="665"/>
      <c r="Z251" s="665"/>
      <c r="AA251" s="665"/>
      <c r="AB251" s="665"/>
      <c r="AC251" s="665"/>
      <c r="AD251" s="665"/>
      <c r="AE251" s="665">
        <v>2500</v>
      </c>
      <c r="AF251" s="665"/>
      <c r="AG251" s="665"/>
      <c r="AH251" s="665"/>
      <c r="AI251" s="665"/>
      <c r="AJ251" s="665"/>
      <c r="AK251" s="665"/>
      <c r="AL251" s="665"/>
      <c r="AM251" s="665"/>
      <c r="AN251" s="665"/>
      <c r="AO251" s="665"/>
      <c r="AP251" s="665"/>
      <c r="AQ251" s="665"/>
      <c r="AR251" s="665"/>
      <c r="AS251" s="665"/>
      <c r="AT251" s="665"/>
      <c r="AU251" s="665"/>
      <c r="AV251" s="665"/>
      <c r="AW251" s="665"/>
      <c r="AX251" s="665"/>
      <c r="AY251" s="665"/>
      <c r="AZ251" s="665"/>
      <c r="BA251" s="665"/>
      <c r="BB251" s="665"/>
      <c r="BC251" s="665"/>
      <c r="BD251" s="665"/>
      <c r="BE251" s="665"/>
      <c r="BF251" s="665"/>
      <c r="BG251" s="665"/>
      <c r="BH251" s="665"/>
      <c r="BI251" s="665"/>
      <c r="BJ251" s="665"/>
      <c r="BK251" s="665"/>
      <c r="BL251" s="665"/>
      <c r="BM251" s="665"/>
      <c r="BN251" s="665"/>
      <c r="BO251" s="665"/>
      <c r="BP251" s="665"/>
      <c r="BQ251" s="665"/>
      <c r="BR251" s="665"/>
      <c r="BS251" s="665"/>
      <c r="BT251" s="665"/>
      <c r="BU251" s="665"/>
      <c r="BV251" s="665"/>
      <c r="BW251" s="665"/>
      <c r="BX251" s="665"/>
      <c r="BY251" s="665"/>
      <c r="BZ251" s="665"/>
      <c r="CA251" s="665"/>
      <c r="CB251" s="665"/>
      <c r="CC251" s="665"/>
      <c r="CD251" s="665"/>
      <c r="CE251" s="665"/>
      <c r="CF251" s="665"/>
      <c r="CG251" s="665"/>
      <c r="CH251" s="665"/>
      <c r="CI251" s="665"/>
      <c r="CJ251" s="665"/>
      <c r="CK251" s="665"/>
      <c r="CL251" s="665"/>
      <c r="CM251" s="665"/>
      <c r="CN251" s="665"/>
      <c r="CO251" s="665"/>
      <c r="CP251" s="665"/>
      <c r="CQ251" s="665"/>
      <c r="CR251" s="673">
        <f t="shared" si="91"/>
        <v>2500</v>
      </c>
      <c r="CS251" s="674">
        <v>0</v>
      </c>
      <c r="CT251" s="674">
        <v>0</v>
      </c>
      <c r="CU251" s="674">
        <v>0</v>
      </c>
      <c r="CV251" s="674">
        <v>0</v>
      </c>
      <c r="CW251" s="673">
        <f t="shared" si="85"/>
        <v>0</v>
      </c>
      <c r="CX251" s="674">
        <v>2500</v>
      </c>
      <c r="CY251" s="674">
        <v>0</v>
      </c>
      <c r="CZ251" s="674">
        <v>0</v>
      </c>
      <c r="DA251" s="674">
        <v>0</v>
      </c>
      <c r="DB251" s="673">
        <f t="shared" si="86"/>
        <v>2500</v>
      </c>
      <c r="DC251" s="674">
        <v>0</v>
      </c>
      <c r="DD251" s="674">
        <v>0</v>
      </c>
      <c r="DE251" s="674">
        <v>0</v>
      </c>
      <c r="DF251" s="674">
        <v>0</v>
      </c>
      <c r="DG251" s="673">
        <f t="shared" si="87"/>
        <v>0</v>
      </c>
      <c r="DH251" s="682">
        <f t="shared" si="88"/>
        <v>2500</v>
      </c>
      <c r="DI251" s="683" t="str">
        <f t="shared" si="89"/>
        <v>SI</v>
      </c>
      <c r="DJ251" s="682">
        <f t="shared" si="90"/>
        <v>0</v>
      </c>
    </row>
    <row r="252" s="633" customFormat="1" ht="76.5" spans="1:114">
      <c r="A252" s="646" t="s">
        <v>1706</v>
      </c>
      <c r="B252" s="646" t="s">
        <v>1707</v>
      </c>
      <c r="C252" s="646" t="s">
        <v>1707</v>
      </c>
      <c r="D252" s="647" t="s">
        <v>1945</v>
      </c>
      <c r="E252" s="693" t="s">
        <v>1957</v>
      </c>
      <c r="F252" s="646">
        <v>4</v>
      </c>
      <c r="G252" s="646" t="s">
        <v>1745</v>
      </c>
      <c r="H252" s="239">
        <v>299</v>
      </c>
      <c r="I252" s="646">
        <v>157030</v>
      </c>
      <c r="J252" s="239">
        <v>11</v>
      </c>
      <c r="K252" s="668">
        <v>1000</v>
      </c>
      <c r="L252" s="669" t="s">
        <v>919</v>
      </c>
      <c r="M252" s="667">
        <v>0</v>
      </c>
      <c r="N252" s="665"/>
      <c r="O252" s="665"/>
      <c r="P252" s="665"/>
      <c r="Q252" s="665"/>
      <c r="R252" s="665"/>
      <c r="S252" s="665"/>
      <c r="T252" s="665"/>
      <c r="U252" s="665"/>
      <c r="V252" s="665"/>
      <c r="W252" s="665"/>
      <c r="X252" s="665"/>
      <c r="Y252" s="665"/>
      <c r="Z252" s="665"/>
      <c r="AA252" s="665"/>
      <c r="AB252" s="665"/>
      <c r="AC252" s="665"/>
      <c r="AD252" s="665"/>
      <c r="AE252" s="665">
        <v>4000</v>
      </c>
      <c r="AF252" s="665"/>
      <c r="AG252" s="665"/>
      <c r="AH252" s="665"/>
      <c r="AI252" s="665"/>
      <c r="AJ252" s="665"/>
      <c r="AK252" s="665"/>
      <c r="AL252" s="665"/>
      <c r="AM252" s="665"/>
      <c r="AN252" s="665"/>
      <c r="AO252" s="665"/>
      <c r="AP252" s="665"/>
      <c r="AQ252" s="665"/>
      <c r="AR252" s="665"/>
      <c r="AS252" s="665"/>
      <c r="AT252" s="665"/>
      <c r="AU252" s="665"/>
      <c r="AV252" s="665"/>
      <c r="AW252" s="665"/>
      <c r="AX252" s="665"/>
      <c r="AY252" s="665"/>
      <c r="AZ252" s="665"/>
      <c r="BA252" s="665"/>
      <c r="BB252" s="665"/>
      <c r="BC252" s="665"/>
      <c r="BD252" s="665"/>
      <c r="BE252" s="665"/>
      <c r="BF252" s="665"/>
      <c r="BG252" s="665"/>
      <c r="BH252" s="665"/>
      <c r="BI252" s="665"/>
      <c r="BJ252" s="665"/>
      <c r="BK252" s="665"/>
      <c r="BL252" s="665"/>
      <c r="BM252" s="665"/>
      <c r="BN252" s="665"/>
      <c r="BO252" s="665"/>
      <c r="BP252" s="665"/>
      <c r="BQ252" s="665"/>
      <c r="BR252" s="665"/>
      <c r="BS252" s="665"/>
      <c r="BT252" s="665"/>
      <c r="BU252" s="665"/>
      <c r="BV252" s="665"/>
      <c r="BW252" s="665"/>
      <c r="BX252" s="665"/>
      <c r="BY252" s="665"/>
      <c r="BZ252" s="665"/>
      <c r="CA252" s="665"/>
      <c r="CB252" s="665"/>
      <c r="CC252" s="665"/>
      <c r="CD252" s="665"/>
      <c r="CE252" s="665"/>
      <c r="CF252" s="665"/>
      <c r="CG252" s="665"/>
      <c r="CH252" s="665"/>
      <c r="CI252" s="665"/>
      <c r="CJ252" s="665"/>
      <c r="CK252" s="665"/>
      <c r="CL252" s="665"/>
      <c r="CM252" s="665"/>
      <c r="CN252" s="665"/>
      <c r="CO252" s="665"/>
      <c r="CP252" s="665"/>
      <c r="CQ252" s="665"/>
      <c r="CR252" s="673">
        <f t="shared" si="91"/>
        <v>4000</v>
      </c>
      <c r="CS252" s="674">
        <v>0</v>
      </c>
      <c r="CT252" s="674">
        <v>0</v>
      </c>
      <c r="CU252" s="674">
        <v>0</v>
      </c>
      <c r="CV252" s="674">
        <v>0</v>
      </c>
      <c r="CW252" s="673">
        <f t="shared" si="85"/>
        <v>0</v>
      </c>
      <c r="CX252" s="674">
        <v>4000</v>
      </c>
      <c r="CY252" s="674">
        <v>0</v>
      </c>
      <c r="CZ252" s="674">
        <v>0</v>
      </c>
      <c r="DA252" s="674">
        <v>0</v>
      </c>
      <c r="DB252" s="673">
        <f t="shared" si="86"/>
        <v>4000</v>
      </c>
      <c r="DC252" s="674">
        <v>0</v>
      </c>
      <c r="DD252" s="674">
        <v>0</v>
      </c>
      <c r="DE252" s="674">
        <v>0</v>
      </c>
      <c r="DF252" s="674">
        <v>0</v>
      </c>
      <c r="DG252" s="673">
        <f t="shared" si="87"/>
        <v>0</v>
      </c>
      <c r="DH252" s="682">
        <f t="shared" si="88"/>
        <v>4000</v>
      </c>
      <c r="DI252" s="683" t="str">
        <f t="shared" si="89"/>
        <v>SI</v>
      </c>
      <c r="DJ252" s="682">
        <f t="shared" si="90"/>
        <v>0</v>
      </c>
    </row>
    <row r="253" s="633" customFormat="1" ht="76.5" spans="1:114">
      <c r="A253" s="646" t="s">
        <v>1706</v>
      </c>
      <c r="B253" s="646" t="s">
        <v>1707</v>
      </c>
      <c r="C253" s="646" t="s">
        <v>1707</v>
      </c>
      <c r="D253" s="647" t="s">
        <v>1945</v>
      </c>
      <c r="E253" s="693" t="s">
        <v>1735</v>
      </c>
      <c r="F253" s="646"/>
      <c r="G253" s="646"/>
      <c r="H253" s="239">
        <v>121</v>
      </c>
      <c r="I253" s="646"/>
      <c r="J253" s="239">
        <v>12</v>
      </c>
      <c r="K253" s="668"/>
      <c r="L253" s="669" t="s">
        <v>919</v>
      </c>
      <c r="M253" s="667">
        <v>0</v>
      </c>
      <c r="N253" s="665"/>
      <c r="O253" s="665"/>
      <c r="P253" s="665"/>
      <c r="Q253" s="665"/>
      <c r="R253" s="665"/>
      <c r="S253" s="665"/>
      <c r="T253" s="665"/>
      <c r="U253" s="665"/>
      <c r="V253" s="665"/>
      <c r="W253" s="665"/>
      <c r="X253" s="665"/>
      <c r="Y253" s="665"/>
      <c r="Z253" s="665"/>
      <c r="AA253" s="665"/>
      <c r="AB253" s="665"/>
      <c r="AC253" s="665">
        <v>50000</v>
      </c>
      <c r="AD253" s="665"/>
      <c r="AE253" s="665"/>
      <c r="AF253" s="665"/>
      <c r="AG253" s="665"/>
      <c r="AH253" s="665"/>
      <c r="AI253" s="665"/>
      <c r="AJ253" s="665"/>
      <c r="AK253" s="665"/>
      <c r="AL253" s="665"/>
      <c r="AM253" s="665"/>
      <c r="AN253" s="665"/>
      <c r="AO253" s="665"/>
      <c r="AP253" s="665"/>
      <c r="AQ253" s="665"/>
      <c r="AR253" s="665"/>
      <c r="AS253" s="665"/>
      <c r="AT253" s="665"/>
      <c r="AU253" s="665"/>
      <c r="AV253" s="665"/>
      <c r="AW253" s="665"/>
      <c r="AX253" s="665"/>
      <c r="AY253" s="665"/>
      <c r="AZ253" s="665"/>
      <c r="BA253" s="665"/>
      <c r="BB253" s="665"/>
      <c r="BC253" s="665"/>
      <c r="BD253" s="665"/>
      <c r="BE253" s="665"/>
      <c r="BF253" s="665"/>
      <c r="BG253" s="665"/>
      <c r="BH253" s="665"/>
      <c r="BI253" s="665"/>
      <c r="BJ253" s="665"/>
      <c r="BK253" s="665"/>
      <c r="BL253" s="665"/>
      <c r="BM253" s="665"/>
      <c r="BN253" s="665"/>
      <c r="BO253" s="665"/>
      <c r="BP253" s="665"/>
      <c r="BQ253" s="665"/>
      <c r="BR253" s="665"/>
      <c r="BS253" s="665"/>
      <c r="BT253" s="665"/>
      <c r="BU253" s="665"/>
      <c r="BV253" s="665"/>
      <c r="BW253" s="665"/>
      <c r="BX253" s="665"/>
      <c r="BY253" s="665"/>
      <c r="BZ253" s="665"/>
      <c r="CA253" s="665"/>
      <c r="CB253" s="665"/>
      <c r="CC253" s="665"/>
      <c r="CD253" s="665"/>
      <c r="CE253" s="665"/>
      <c r="CF253" s="665"/>
      <c r="CG253" s="665"/>
      <c r="CH253" s="665"/>
      <c r="CI253" s="665"/>
      <c r="CJ253" s="665"/>
      <c r="CK253" s="665"/>
      <c r="CL253" s="665"/>
      <c r="CM253" s="665"/>
      <c r="CN253" s="665"/>
      <c r="CO253" s="665"/>
      <c r="CP253" s="665"/>
      <c r="CQ253" s="665"/>
      <c r="CR253" s="673">
        <f t="shared" ref="CR253:CR261" si="92">+AC253+M253</f>
        <v>50000</v>
      </c>
      <c r="CS253" s="674">
        <v>0</v>
      </c>
      <c r="CT253" s="674">
        <v>0</v>
      </c>
      <c r="CU253" s="674">
        <v>0</v>
      </c>
      <c r="CV253" s="674">
        <v>0</v>
      </c>
      <c r="CW253" s="673">
        <f t="shared" si="85"/>
        <v>0</v>
      </c>
      <c r="CX253" s="674">
        <v>50000</v>
      </c>
      <c r="CY253" s="674">
        <v>0</v>
      </c>
      <c r="CZ253" s="674">
        <v>0</v>
      </c>
      <c r="DA253" s="674">
        <v>0</v>
      </c>
      <c r="DB253" s="673">
        <f t="shared" si="86"/>
        <v>50000</v>
      </c>
      <c r="DC253" s="674">
        <v>0</v>
      </c>
      <c r="DD253" s="674">
        <v>0</v>
      </c>
      <c r="DE253" s="674">
        <v>0</v>
      </c>
      <c r="DF253" s="674">
        <v>0</v>
      </c>
      <c r="DG253" s="673">
        <f t="shared" si="87"/>
        <v>0</v>
      </c>
      <c r="DH253" s="682">
        <f t="shared" si="88"/>
        <v>50000</v>
      </c>
      <c r="DI253" s="683" t="str">
        <f t="shared" si="89"/>
        <v>SI</v>
      </c>
      <c r="DJ253" s="682">
        <f t="shared" si="90"/>
        <v>0</v>
      </c>
    </row>
    <row r="254" s="633" customFormat="1" ht="76.5" spans="1:114">
      <c r="A254" s="646" t="s">
        <v>1706</v>
      </c>
      <c r="B254" s="646" t="s">
        <v>1707</v>
      </c>
      <c r="C254" s="646" t="s">
        <v>1707</v>
      </c>
      <c r="D254" s="647" t="s">
        <v>1945</v>
      </c>
      <c r="E254" s="693"/>
      <c r="F254" s="646"/>
      <c r="G254" s="646"/>
      <c r="H254" s="239">
        <v>122</v>
      </c>
      <c r="I254" s="646"/>
      <c r="J254" s="239">
        <v>11</v>
      </c>
      <c r="K254" s="668"/>
      <c r="L254" s="669" t="s">
        <v>919</v>
      </c>
      <c r="M254" s="667">
        <v>0</v>
      </c>
      <c r="N254" s="665"/>
      <c r="O254" s="665"/>
      <c r="P254" s="665"/>
      <c r="Q254" s="665"/>
      <c r="R254" s="665"/>
      <c r="S254" s="665"/>
      <c r="T254" s="665"/>
      <c r="U254" s="665"/>
      <c r="V254" s="665"/>
      <c r="W254" s="665"/>
      <c r="X254" s="665"/>
      <c r="Y254" s="665"/>
      <c r="Z254" s="665"/>
      <c r="AA254" s="665"/>
      <c r="AB254" s="665"/>
      <c r="AC254" s="665"/>
      <c r="AD254" s="665"/>
      <c r="AE254" s="665"/>
      <c r="AF254" s="665"/>
      <c r="AG254" s="665"/>
      <c r="AH254" s="665"/>
      <c r="AI254" s="665"/>
      <c r="AJ254" s="665"/>
      <c r="AK254" s="665"/>
      <c r="AL254" s="665"/>
      <c r="AM254" s="665"/>
      <c r="AN254" s="665"/>
      <c r="AO254" s="665"/>
      <c r="AP254" s="665"/>
      <c r="AQ254" s="665"/>
      <c r="AR254" s="665"/>
      <c r="AS254" s="665"/>
      <c r="AT254" s="665"/>
      <c r="AU254" s="665"/>
      <c r="AV254" s="665"/>
      <c r="AW254" s="665"/>
      <c r="AX254" s="665"/>
      <c r="AY254" s="665"/>
      <c r="AZ254" s="665"/>
      <c r="BA254" s="665"/>
      <c r="BB254" s="665"/>
      <c r="BC254" s="665"/>
      <c r="BD254" s="665"/>
      <c r="BE254" s="665"/>
      <c r="BF254" s="665"/>
      <c r="BG254" s="665"/>
      <c r="BH254" s="665"/>
      <c r="BI254" s="665"/>
      <c r="BJ254" s="665"/>
      <c r="BK254" s="665"/>
      <c r="BL254" s="665"/>
      <c r="BM254" s="665"/>
      <c r="BN254" s="665"/>
      <c r="BO254" s="665"/>
      <c r="BP254" s="665"/>
      <c r="BQ254" s="665">
        <v>50000</v>
      </c>
      <c r="BR254" s="665"/>
      <c r="BS254" s="665"/>
      <c r="BT254" s="665"/>
      <c r="BU254" s="665"/>
      <c r="BV254" s="665"/>
      <c r="BW254" s="665"/>
      <c r="BX254" s="665"/>
      <c r="BY254" s="665"/>
      <c r="BZ254" s="665"/>
      <c r="CA254" s="665"/>
      <c r="CB254" s="665"/>
      <c r="CC254" s="665"/>
      <c r="CD254" s="665"/>
      <c r="CE254" s="665"/>
      <c r="CF254" s="665"/>
      <c r="CG254" s="665"/>
      <c r="CH254" s="665"/>
      <c r="CI254" s="665"/>
      <c r="CJ254" s="665"/>
      <c r="CK254" s="665"/>
      <c r="CL254" s="665"/>
      <c r="CM254" s="665"/>
      <c r="CN254" s="665"/>
      <c r="CO254" s="665"/>
      <c r="CP254" s="665">
        <v>-10000</v>
      </c>
      <c r="CQ254" s="665"/>
      <c r="CR254" s="673">
        <f>+M254+BQ254+CP254</f>
        <v>40000</v>
      </c>
      <c r="CS254" s="674"/>
      <c r="CT254" s="674"/>
      <c r="CU254" s="674"/>
      <c r="CV254" s="674"/>
      <c r="CW254" s="673">
        <f t="shared" si="85"/>
        <v>0</v>
      </c>
      <c r="CX254" s="674"/>
      <c r="CY254" s="674"/>
      <c r="CZ254" s="674"/>
      <c r="DA254" s="674"/>
      <c r="DB254" s="673">
        <f t="shared" si="86"/>
        <v>0</v>
      </c>
      <c r="DC254" s="674"/>
      <c r="DD254" s="674"/>
      <c r="DE254" s="674">
        <v>40000</v>
      </c>
      <c r="DF254" s="674"/>
      <c r="DG254" s="673">
        <f t="shared" si="87"/>
        <v>40000</v>
      </c>
      <c r="DH254" s="682">
        <f t="shared" ref="DH254" si="93">+CW254+DB254+DG254</f>
        <v>40000</v>
      </c>
      <c r="DI254" s="683" t="str">
        <f t="shared" ref="DI254" si="94">IF(CR254=DH254,"SI","NO")</f>
        <v>SI</v>
      </c>
      <c r="DJ254" s="682">
        <f t="shared" ref="DJ254" si="95">CR254-DH254</f>
        <v>0</v>
      </c>
    </row>
    <row r="255" s="633" customFormat="1" ht="76.5" spans="1:114">
      <c r="A255" s="646" t="s">
        <v>1706</v>
      </c>
      <c r="B255" s="646" t="s">
        <v>1707</v>
      </c>
      <c r="C255" s="646" t="s">
        <v>1707</v>
      </c>
      <c r="D255" s="647" t="s">
        <v>1945</v>
      </c>
      <c r="E255" s="693" t="s">
        <v>1958</v>
      </c>
      <c r="F255" s="646"/>
      <c r="G255" s="646"/>
      <c r="H255" s="239">
        <v>122</v>
      </c>
      <c r="I255" s="646"/>
      <c r="J255" s="239">
        <v>12</v>
      </c>
      <c r="K255" s="668"/>
      <c r="L255" s="669" t="s">
        <v>919</v>
      </c>
      <c r="M255" s="667">
        <v>0</v>
      </c>
      <c r="N255" s="665"/>
      <c r="O255" s="665"/>
      <c r="P255" s="665"/>
      <c r="Q255" s="665"/>
      <c r="R255" s="665"/>
      <c r="S255" s="665"/>
      <c r="T255" s="665"/>
      <c r="U255" s="665"/>
      <c r="V255" s="665"/>
      <c r="W255" s="665"/>
      <c r="X255" s="665"/>
      <c r="Y255" s="665"/>
      <c r="Z255" s="665"/>
      <c r="AA255" s="665"/>
      <c r="AB255" s="665"/>
      <c r="AC255" s="665">
        <v>100000</v>
      </c>
      <c r="AD255" s="665"/>
      <c r="AE255" s="665"/>
      <c r="AF255" s="665"/>
      <c r="AG255" s="665"/>
      <c r="AH255" s="665"/>
      <c r="AI255" s="665"/>
      <c r="AJ255" s="665"/>
      <c r="AK255" s="665"/>
      <c r="AL255" s="665"/>
      <c r="AM255" s="665"/>
      <c r="AN255" s="665"/>
      <c r="AO255" s="665"/>
      <c r="AP255" s="665"/>
      <c r="AQ255" s="665"/>
      <c r="AR255" s="665"/>
      <c r="AS255" s="665"/>
      <c r="AT255" s="665"/>
      <c r="AU255" s="665"/>
      <c r="AV255" s="665"/>
      <c r="AW255" s="665"/>
      <c r="AX255" s="665"/>
      <c r="AY255" s="665"/>
      <c r="AZ255" s="665"/>
      <c r="BA255" s="665"/>
      <c r="BB255" s="665"/>
      <c r="BC255" s="665"/>
      <c r="BD255" s="665"/>
      <c r="BE255" s="665"/>
      <c r="BF255" s="665"/>
      <c r="BG255" s="665"/>
      <c r="BH255" s="665"/>
      <c r="BI255" s="665"/>
      <c r="BJ255" s="665"/>
      <c r="BK255" s="665"/>
      <c r="BL255" s="665"/>
      <c r="BM255" s="665"/>
      <c r="BN255" s="665"/>
      <c r="BO255" s="665"/>
      <c r="BP255" s="665"/>
      <c r="BQ255" s="665"/>
      <c r="BR255" s="665"/>
      <c r="BS255" s="665"/>
      <c r="BT255" s="665"/>
      <c r="BU255" s="665"/>
      <c r="BV255" s="665"/>
      <c r="BW255" s="665"/>
      <c r="BX255" s="665"/>
      <c r="BY255" s="665"/>
      <c r="BZ255" s="665"/>
      <c r="CA255" s="665"/>
      <c r="CB255" s="665"/>
      <c r="CC255" s="665"/>
      <c r="CD255" s="665"/>
      <c r="CE255" s="665"/>
      <c r="CF255" s="665"/>
      <c r="CG255" s="665"/>
      <c r="CH255" s="665"/>
      <c r="CI255" s="665"/>
      <c r="CJ255" s="665"/>
      <c r="CK255" s="665"/>
      <c r="CL255" s="665"/>
      <c r="CM255" s="665"/>
      <c r="CN255" s="665"/>
      <c r="CO255" s="665"/>
      <c r="CP255" s="665"/>
      <c r="CQ255" s="665"/>
      <c r="CR255" s="673">
        <f t="shared" si="92"/>
        <v>100000</v>
      </c>
      <c r="CS255" s="674">
        <v>0</v>
      </c>
      <c r="CT255" s="674">
        <v>0</v>
      </c>
      <c r="CU255" s="674">
        <v>0</v>
      </c>
      <c r="CV255" s="674">
        <v>0</v>
      </c>
      <c r="CW255" s="673">
        <f t="shared" si="85"/>
        <v>0</v>
      </c>
      <c r="CX255" s="674">
        <v>0</v>
      </c>
      <c r="CY255" s="674">
        <v>0</v>
      </c>
      <c r="CZ255" s="674">
        <v>0</v>
      </c>
      <c r="DA255" s="674">
        <v>50000</v>
      </c>
      <c r="DB255" s="673">
        <f t="shared" si="86"/>
        <v>50000</v>
      </c>
      <c r="DC255" s="674">
        <v>50000</v>
      </c>
      <c r="DD255" s="674">
        <v>0</v>
      </c>
      <c r="DE255" s="674">
        <v>0</v>
      </c>
      <c r="DF255" s="674">
        <v>0</v>
      </c>
      <c r="DG255" s="673">
        <f t="shared" si="87"/>
        <v>50000</v>
      </c>
      <c r="DH255" s="682">
        <f t="shared" si="88"/>
        <v>100000</v>
      </c>
      <c r="DI255" s="683" t="str">
        <f t="shared" si="89"/>
        <v>SI</v>
      </c>
      <c r="DJ255" s="682">
        <f t="shared" si="90"/>
        <v>0</v>
      </c>
    </row>
    <row r="256" s="633" customFormat="1" ht="76.5" spans="1:114">
      <c r="A256" s="646" t="s">
        <v>1706</v>
      </c>
      <c r="B256" s="646" t="s">
        <v>1707</v>
      </c>
      <c r="C256" s="646" t="s">
        <v>1707</v>
      </c>
      <c r="D256" s="647" t="s">
        <v>1945</v>
      </c>
      <c r="E256" s="693" t="s">
        <v>1959</v>
      </c>
      <c r="F256" s="646"/>
      <c r="G256" s="646"/>
      <c r="H256" s="239">
        <v>329</v>
      </c>
      <c r="I256" s="646"/>
      <c r="J256" s="239">
        <v>12</v>
      </c>
      <c r="K256" s="668"/>
      <c r="L256" s="669" t="s">
        <v>919</v>
      </c>
      <c r="M256" s="667">
        <v>0</v>
      </c>
      <c r="N256" s="665"/>
      <c r="O256" s="665"/>
      <c r="P256" s="665"/>
      <c r="Q256" s="665"/>
      <c r="R256" s="665"/>
      <c r="S256" s="665"/>
      <c r="T256" s="665"/>
      <c r="U256" s="665"/>
      <c r="V256" s="665"/>
      <c r="W256" s="665"/>
      <c r="X256" s="665"/>
      <c r="Y256" s="665"/>
      <c r="Z256" s="665"/>
      <c r="AA256" s="665"/>
      <c r="AB256" s="665"/>
      <c r="AC256" s="665">
        <v>6000</v>
      </c>
      <c r="AD256" s="665"/>
      <c r="AE256" s="665"/>
      <c r="AF256" s="665"/>
      <c r="AG256" s="665"/>
      <c r="AH256" s="665"/>
      <c r="AI256" s="665"/>
      <c r="AJ256" s="665"/>
      <c r="AK256" s="665"/>
      <c r="AL256" s="665"/>
      <c r="AM256" s="665"/>
      <c r="AN256" s="665"/>
      <c r="AO256" s="665"/>
      <c r="AP256" s="665"/>
      <c r="AQ256" s="665"/>
      <c r="AR256" s="665"/>
      <c r="AS256" s="665"/>
      <c r="AT256" s="665"/>
      <c r="AU256" s="665"/>
      <c r="AV256" s="665"/>
      <c r="AW256" s="665"/>
      <c r="AX256" s="665"/>
      <c r="AY256" s="665"/>
      <c r="AZ256" s="665"/>
      <c r="BA256" s="665"/>
      <c r="BB256" s="665"/>
      <c r="BC256" s="665"/>
      <c r="BD256" s="665"/>
      <c r="BE256" s="665"/>
      <c r="BF256" s="665"/>
      <c r="BG256" s="665"/>
      <c r="BH256" s="665"/>
      <c r="BI256" s="665"/>
      <c r="BJ256" s="665"/>
      <c r="BK256" s="665"/>
      <c r="BL256" s="665"/>
      <c r="BM256" s="665"/>
      <c r="BN256" s="665"/>
      <c r="BO256" s="665"/>
      <c r="BP256" s="665"/>
      <c r="BQ256" s="665"/>
      <c r="BR256" s="665"/>
      <c r="BS256" s="665"/>
      <c r="BT256" s="665"/>
      <c r="BU256" s="665"/>
      <c r="BV256" s="665"/>
      <c r="BW256" s="665"/>
      <c r="BX256" s="665"/>
      <c r="BY256" s="665"/>
      <c r="BZ256" s="665"/>
      <c r="CA256" s="665"/>
      <c r="CB256" s="665"/>
      <c r="CC256" s="665"/>
      <c r="CD256" s="665"/>
      <c r="CE256" s="665"/>
      <c r="CF256" s="665"/>
      <c r="CG256" s="665"/>
      <c r="CH256" s="665"/>
      <c r="CI256" s="665"/>
      <c r="CJ256" s="665"/>
      <c r="CK256" s="665"/>
      <c r="CL256" s="665"/>
      <c r="CM256" s="665"/>
      <c r="CN256" s="665"/>
      <c r="CO256" s="665"/>
      <c r="CP256" s="665"/>
      <c r="CQ256" s="665"/>
      <c r="CR256" s="673">
        <f t="shared" si="92"/>
        <v>6000</v>
      </c>
      <c r="CS256" s="674">
        <v>0</v>
      </c>
      <c r="CT256" s="674">
        <v>0</v>
      </c>
      <c r="CU256" s="674">
        <v>0</v>
      </c>
      <c r="CV256" s="674"/>
      <c r="CW256" s="673">
        <f t="shared" si="85"/>
        <v>0</v>
      </c>
      <c r="CX256" s="674">
        <v>0</v>
      </c>
      <c r="CY256" s="674">
        <v>0</v>
      </c>
      <c r="CZ256" s="674">
        <v>0</v>
      </c>
      <c r="DA256" s="674">
        <v>6000</v>
      </c>
      <c r="DB256" s="673">
        <f t="shared" si="86"/>
        <v>6000</v>
      </c>
      <c r="DC256" s="674"/>
      <c r="DD256" s="674">
        <v>0</v>
      </c>
      <c r="DE256" s="674">
        <v>0</v>
      </c>
      <c r="DF256" s="674">
        <v>0</v>
      </c>
      <c r="DG256" s="673">
        <f t="shared" si="87"/>
        <v>0</v>
      </c>
      <c r="DH256" s="682">
        <f t="shared" si="88"/>
        <v>6000</v>
      </c>
      <c r="DI256" s="683" t="str">
        <f t="shared" si="89"/>
        <v>SI</v>
      </c>
      <c r="DJ256" s="682">
        <f t="shared" si="90"/>
        <v>0</v>
      </c>
    </row>
    <row r="257" s="633" customFormat="1" ht="76.5" spans="1:114">
      <c r="A257" s="646" t="s">
        <v>1706</v>
      </c>
      <c r="B257" s="646" t="s">
        <v>1707</v>
      </c>
      <c r="C257" s="646" t="s">
        <v>1707</v>
      </c>
      <c r="D257" s="647" t="s">
        <v>1945</v>
      </c>
      <c r="E257" s="693" t="s">
        <v>1960</v>
      </c>
      <c r="F257" s="646">
        <v>2</v>
      </c>
      <c r="G257" s="646" t="s">
        <v>1961</v>
      </c>
      <c r="H257" s="239">
        <v>324</v>
      </c>
      <c r="I257" s="646">
        <v>153840</v>
      </c>
      <c r="J257" s="239">
        <v>12</v>
      </c>
      <c r="K257" s="668">
        <v>13000</v>
      </c>
      <c r="L257" s="669" t="s">
        <v>919</v>
      </c>
      <c r="M257" s="667">
        <v>0</v>
      </c>
      <c r="N257" s="665"/>
      <c r="O257" s="665"/>
      <c r="P257" s="665"/>
      <c r="Q257" s="665"/>
      <c r="R257" s="665"/>
      <c r="S257" s="665"/>
      <c r="T257" s="665"/>
      <c r="U257" s="665"/>
      <c r="V257" s="665"/>
      <c r="W257" s="665"/>
      <c r="X257" s="665"/>
      <c r="Y257" s="665"/>
      <c r="Z257" s="665"/>
      <c r="AA257" s="665"/>
      <c r="AB257" s="665"/>
      <c r="AC257" s="665">
        <v>26000</v>
      </c>
      <c r="AD257" s="665"/>
      <c r="AE257" s="665"/>
      <c r="AF257" s="665"/>
      <c r="AG257" s="665"/>
      <c r="AH257" s="665"/>
      <c r="AI257" s="665"/>
      <c r="AJ257" s="665"/>
      <c r="AK257" s="665"/>
      <c r="AL257" s="665"/>
      <c r="AM257" s="665"/>
      <c r="AN257" s="665"/>
      <c r="AO257" s="665"/>
      <c r="AP257" s="665"/>
      <c r="AQ257" s="665"/>
      <c r="AR257" s="665"/>
      <c r="AS257" s="665"/>
      <c r="AT257" s="665"/>
      <c r="AU257" s="665"/>
      <c r="AV257" s="665"/>
      <c r="AW257" s="665"/>
      <c r="AX257" s="665"/>
      <c r="AY257" s="665"/>
      <c r="AZ257" s="665"/>
      <c r="BA257" s="665"/>
      <c r="BB257" s="665"/>
      <c r="BC257" s="665"/>
      <c r="BD257" s="665"/>
      <c r="BE257" s="665"/>
      <c r="BF257" s="665"/>
      <c r="BG257" s="665"/>
      <c r="BH257" s="665"/>
      <c r="BI257" s="665"/>
      <c r="BJ257" s="665"/>
      <c r="BK257" s="665"/>
      <c r="BL257" s="665"/>
      <c r="BM257" s="665"/>
      <c r="BN257" s="665"/>
      <c r="BO257" s="665"/>
      <c r="BP257" s="665"/>
      <c r="BQ257" s="665"/>
      <c r="BR257" s="665"/>
      <c r="BS257" s="665"/>
      <c r="BT257" s="665"/>
      <c r="BU257" s="665"/>
      <c r="BV257" s="665"/>
      <c r="BW257" s="665"/>
      <c r="BX257" s="665"/>
      <c r="BY257" s="665"/>
      <c r="BZ257" s="665"/>
      <c r="CA257" s="665"/>
      <c r="CB257" s="665"/>
      <c r="CC257" s="665"/>
      <c r="CD257" s="665"/>
      <c r="CE257" s="665"/>
      <c r="CF257" s="665"/>
      <c r="CG257" s="665"/>
      <c r="CH257" s="665"/>
      <c r="CI257" s="665"/>
      <c r="CJ257" s="665"/>
      <c r="CK257" s="665"/>
      <c r="CL257" s="665"/>
      <c r="CM257" s="665"/>
      <c r="CN257" s="665"/>
      <c r="CO257" s="665"/>
      <c r="CP257" s="665"/>
      <c r="CQ257" s="665"/>
      <c r="CR257" s="673">
        <f t="shared" si="92"/>
        <v>26000</v>
      </c>
      <c r="CS257" s="674">
        <v>0</v>
      </c>
      <c r="CT257" s="674">
        <v>0</v>
      </c>
      <c r="CU257" s="674">
        <v>0</v>
      </c>
      <c r="CV257" s="674">
        <v>0</v>
      </c>
      <c r="CW257" s="673">
        <f t="shared" si="85"/>
        <v>0</v>
      </c>
      <c r="CX257" s="674">
        <v>26000</v>
      </c>
      <c r="CY257" s="674">
        <v>0</v>
      </c>
      <c r="CZ257" s="674">
        <v>0</v>
      </c>
      <c r="DA257" s="674">
        <v>0</v>
      </c>
      <c r="DB257" s="673">
        <f t="shared" si="86"/>
        <v>26000</v>
      </c>
      <c r="DC257" s="674"/>
      <c r="DD257" s="674">
        <v>0</v>
      </c>
      <c r="DE257" s="674">
        <v>0</v>
      </c>
      <c r="DF257" s="674">
        <v>0</v>
      </c>
      <c r="DG257" s="673">
        <f t="shared" si="87"/>
        <v>0</v>
      </c>
      <c r="DH257" s="682">
        <f t="shared" si="88"/>
        <v>26000</v>
      </c>
      <c r="DI257" s="683" t="str">
        <f t="shared" si="89"/>
        <v>SI</v>
      </c>
      <c r="DJ257" s="682">
        <f t="shared" si="90"/>
        <v>0</v>
      </c>
    </row>
    <row r="258" s="633" customFormat="1" ht="76.5" spans="1:114">
      <c r="A258" s="646" t="s">
        <v>1706</v>
      </c>
      <c r="B258" s="646" t="s">
        <v>1707</v>
      </c>
      <c r="C258" s="646" t="s">
        <v>1707</v>
      </c>
      <c r="D258" s="647" t="s">
        <v>1945</v>
      </c>
      <c r="E258" s="693" t="s">
        <v>1962</v>
      </c>
      <c r="F258" s="646">
        <v>2</v>
      </c>
      <c r="G258" s="646" t="s">
        <v>1961</v>
      </c>
      <c r="H258" s="239">
        <v>298</v>
      </c>
      <c r="I258" s="646"/>
      <c r="J258" s="239">
        <v>12</v>
      </c>
      <c r="K258" s="668">
        <v>2000</v>
      </c>
      <c r="L258" s="669" t="s">
        <v>919</v>
      </c>
      <c r="M258" s="667">
        <v>0</v>
      </c>
      <c r="N258" s="665"/>
      <c r="O258" s="665"/>
      <c r="P258" s="665"/>
      <c r="Q258" s="665"/>
      <c r="R258" s="665"/>
      <c r="S258" s="665"/>
      <c r="T258" s="665"/>
      <c r="U258" s="665"/>
      <c r="V258" s="665"/>
      <c r="W258" s="665"/>
      <c r="X258" s="665"/>
      <c r="Y258" s="665"/>
      <c r="Z258" s="665"/>
      <c r="AA258" s="665"/>
      <c r="AB258" s="665"/>
      <c r="AC258" s="665">
        <v>30000</v>
      </c>
      <c r="AD258" s="665"/>
      <c r="AE258" s="665"/>
      <c r="AF258" s="665"/>
      <c r="AG258" s="665"/>
      <c r="AH258" s="665"/>
      <c r="AI258" s="665"/>
      <c r="AJ258" s="665"/>
      <c r="AK258" s="665"/>
      <c r="AL258" s="665"/>
      <c r="AM258" s="665"/>
      <c r="AN258" s="665"/>
      <c r="AO258" s="665"/>
      <c r="AP258" s="665"/>
      <c r="AQ258" s="665"/>
      <c r="AR258" s="665"/>
      <c r="AS258" s="665"/>
      <c r="AT258" s="665"/>
      <c r="AU258" s="665"/>
      <c r="AV258" s="665"/>
      <c r="AW258" s="665"/>
      <c r="AX258" s="665"/>
      <c r="AY258" s="665"/>
      <c r="AZ258" s="665"/>
      <c r="BA258" s="665"/>
      <c r="BB258" s="665"/>
      <c r="BC258" s="665"/>
      <c r="BD258" s="665"/>
      <c r="BE258" s="665"/>
      <c r="BF258" s="665"/>
      <c r="BG258" s="665"/>
      <c r="BH258" s="665"/>
      <c r="BI258" s="665"/>
      <c r="BJ258" s="665"/>
      <c r="BK258" s="665"/>
      <c r="BL258" s="665"/>
      <c r="BM258" s="665"/>
      <c r="BN258" s="665"/>
      <c r="BO258" s="665"/>
      <c r="BP258" s="665"/>
      <c r="BQ258" s="665"/>
      <c r="BR258" s="665"/>
      <c r="BS258" s="665"/>
      <c r="BT258" s="665"/>
      <c r="BU258" s="665"/>
      <c r="BV258" s="665"/>
      <c r="BW258" s="665"/>
      <c r="BX258" s="665"/>
      <c r="BY258" s="665"/>
      <c r="BZ258" s="665"/>
      <c r="CA258" s="665"/>
      <c r="CB258" s="665"/>
      <c r="CC258" s="665"/>
      <c r="CD258" s="665"/>
      <c r="CE258" s="665"/>
      <c r="CF258" s="665"/>
      <c r="CG258" s="665"/>
      <c r="CH258" s="665"/>
      <c r="CI258" s="665"/>
      <c r="CJ258" s="665"/>
      <c r="CK258" s="665"/>
      <c r="CL258" s="665"/>
      <c r="CM258" s="665"/>
      <c r="CN258" s="665"/>
      <c r="CO258" s="665"/>
      <c r="CP258" s="665"/>
      <c r="CQ258" s="665"/>
      <c r="CR258" s="673">
        <f t="shared" si="92"/>
        <v>30000</v>
      </c>
      <c r="CS258" s="674">
        <v>0</v>
      </c>
      <c r="CT258" s="674">
        <v>0</v>
      </c>
      <c r="CU258" s="674">
        <v>0</v>
      </c>
      <c r="CV258" s="674">
        <v>0</v>
      </c>
      <c r="CW258" s="673">
        <f t="shared" si="85"/>
        <v>0</v>
      </c>
      <c r="CX258" s="674">
        <v>30000</v>
      </c>
      <c r="CY258" s="674">
        <v>0</v>
      </c>
      <c r="CZ258" s="674">
        <v>0</v>
      </c>
      <c r="DA258" s="674">
        <v>0</v>
      </c>
      <c r="DB258" s="673">
        <f t="shared" si="86"/>
        <v>30000</v>
      </c>
      <c r="DC258" s="674"/>
      <c r="DD258" s="674">
        <v>0</v>
      </c>
      <c r="DE258" s="674">
        <v>0</v>
      </c>
      <c r="DF258" s="674">
        <v>0</v>
      </c>
      <c r="DG258" s="673">
        <f t="shared" si="87"/>
        <v>0</v>
      </c>
      <c r="DH258" s="682">
        <f t="shared" si="88"/>
        <v>30000</v>
      </c>
      <c r="DI258" s="683" t="str">
        <f t="shared" si="89"/>
        <v>SI</v>
      </c>
      <c r="DJ258" s="682">
        <f t="shared" si="90"/>
        <v>0</v>
      </c>
    </row>
    <row r="259" s="633" customFormat="1" ht="76.5" spans="1:114">
      <c r="A259" s="646" t="s">
        <v>1706</v>
      </c>
      <c r="B259" s="646" t="s">
        <v>1707</v>
      </c>
      <c r="C259" s="646" t="s">
        <v>1707</v>
      </c>
      <c r="D259" s="700" t="s">
        <v>1946</v>
      </c>
      <c r="E259" s="693" t="s">
        <v>1735</v>
      </c>
      <c r="F259" s="646"/>
      <c r="G259" s="646"/>
      <c r="H259" s="239">
        <v>121</v>
      </c>
      <c r="I259" s="646"/>
      <c r="J259" s="239">
        <v>12</v>
      </c>
      <c r="K259" s="668"/>
      <c r="L259" s="669" t="s">
        <v>919</v>
      </c>
      <c r="M259" s="667">
        <v>0</v>
      </c>
      <c r="N259" s="665"/>
      <c r="O259" s="665"/>
      <c r="P259" s="665"/>
      <c r="Q259" s="665"/>
      <c r="R259" s="665"/>
      <c r="S259" s="665"/>
      <c r="T259" s="665"/>
      <c r="U259" s="665"/>
      <c r="V259" s="665"/>
      <c r="W259" s="665"/>
      <c r="X259" s="665"/>
      <c r="Y259" s="665"/>
      <c r="Z259" s="665"/>
      <c r="AA259" s="665"/>
      <c r="AB259" s="665"/>
      <c r="AC259" s="665">
        <v>20000</v>
      </c>
      <c r="AD259" s="665"/>
      <c r="AE259" s="665"/>
      <c r="AF259" s="665"/>
      <c r="AG259" s="665"/>
      <c r="AH259" s="665"/>
      <c r="AI259" s="665"/>
      <c r="AJ259" s="665"/>
      <c r="AK259" s="665"/>
      <c r="AL259" s="665"/>
      <c r="AM259" s="665"/>
      <c r="AN259" s="665"/>
      <c r="AO259" s="665"/>
      <c r="AP259" s="665"/>
      <c r="AQ259" s="665"/>
      <c r="AR259" s="665"/>
      <c r="AS259" s="665"/>
      <c r="AT259" s="665"/>
      <c r="AU259" s="665"/>
      <c r="AV259" s="665"/>
      <c r="AW259" s="665"/>
      <c r="AX259" s="665"/>
      <c r="AY259" s="665"/>
      <c r="AZ259" s="665"/>
      <c r="BA259" s="665"/>
      <c r="BB259" s="665"/>
      <c r="BC259" s="665"/>
      <c r="BD259" s="665"/>
      <c r="BE259" s="665"/>
      <c r="BF259" s="665"/>
      <c r="BG259" s="665"/>
      <c r="BH259" s="665"/>
      <c r="BI259" s="665"/>
      <c r="BJ259" s="665"/>
      <c r="BK259" s="665"/>
      <c r="BL259" s="665"/>
      <c r="BM259" s="665"/>
      <c r="BN259" s="665"/>
      <c r="BO259" s="665"/>
      <c r="BP259" s="665"/>
      <c r="BQ259" s="665"/>
      <c r="BR259" s="665"/>
      <c r="BS259" s="665"/>
      <c r="BT259" s="665"/>
      <c r="BU259" s="665"/>
      <c r="BV259" s="665"/>
      <c r="BW259" s="665"/>
      <c r="BX259" s="665"/>
      <c r="BY259" s="665"/>
      <c r="BZ259" s="665"/>
      <c r="CA259" s="665"/>
      <c r="CB259" s="665"/>
      <c r="CC259" s="665"/>
      <c r="CD259" s="665"/>
      <c r="CE259" s="665"/>
      <c r="CF259" s="665"/>
      <c r="CG259" s="665"/>
      <c r="CH259" s="665"/>
      <c r="CI259" s="665"/>
      <c r="CJ259" s="665"/>
      <c r="CK259" s="665"/>
      <c r="CL259" s="665"/>
      <c r="CM259" s="665"/>
      <c r="CN259" s="665"/>
      <c r="CO259" s="665"/>
      <c r="CP259" s="665"/>
      <c r="CQ259" s="665"/>
      <c r="CR259" s="673">
        <f t="shared" si="92"/>
        <v>20000</v>
      </c>
      <c r="CS259" s="674">
        <v>0</v>
      </c>
      <c r="CT259" s="674">
        <v>0</v>
      </c>
      <c r="CU259" s="674">
        <v>0</v>
      </c>
      <c r="CV259" s="674"/>
      <c r="CW259" s="673">
        <f t="shared" si="85"/>
        <v>0</v>
      </c>
      <c r="CX259" s="674">
        <v>0</v>
      </c>
      <c r="CY259" s="674">
        <v>0</v>
      </c>
      <c r="CZ259" s="674">
        <v>0</v>
      </c>
      <c r="DA259" s="674">
        <v>0</v>
      </c>
      <c r="DB259" s="673">
        <f t="shared" si="86"/>
        <v>0</v>
      </c>
      <c r="DC259" s="674">
        <v>20000</v>
      </c>
      <c r="DD259" s="674">
        <v>0</v>
      </c>
      <c r="DE259" s="674">
        <v>0</v>
      </c>
      <c r="DF259" s="674">
        <v>0</v>
      </c>
      <c r="DG259" s="673">
        <f t="shared" si="87"/>
        <v>20000</v>
      </c>
      <c r="DH259" s="682">
        <f t="shared" si="88"/>
        <v>20000</v>
      </c>
      <c r="DI259" s="683" t="str">
        <f t="shared" si="89"/>
        <v>SI</v>
      </c>
      <c r="DJ259" s="682">
        <f t="shared" si="90"/>
        <v>0</v>
      </c>
    </row>
    <row r="260" s="633" customFormat="1" ht="76.5" spans="1:114">
      <c r="A260" s="646" t="s">
        <v>1706</v>
      </c>
      <c r="B260" s="646" t="s">
        <v>1707</v>
      </c>
      <c r="C260" s="646" t="s">
        <v>1707</v>
      </c>
      <c r="D260" s="700" t="s">
        <v>1946</v>
      </c>
      <c r="E260" s="646" t="s">
        <v>1958</v>
      </c>
      <c r="F260" s="646"/>
      <c r="G260" s="646"/>
      <c r="H260" s="239">
        <v>122</v>
      </c>
      <c r="I260" s="646"/>
      <c r="J260" s="239">
        <v>12</v>
      </c>
      <c r="K260" s="668"/>
      <c r="L260" s="669" t="s">
        <v>919</v>
      </c>
      <c r="M260" s="667">
        <v>0</v>
      </c>
      <c r="N260" s="665"/>
      <c r="O260" s="665"/>
      <c r="P260" s="665"/>
      <c r="Q260" s="665"/>
      <c r="R260" s="665"/>
      <c r="S260" s="665"/>
      <c r="T260" s="665"/>
      <c r="U260" s="665"/>
      <c r="V260" s="665"/>
      <c r="W260" s="665"/>
      <c r="X260" s="665"/>
      <c r="Y260" s="665"/>
      <c r="Z260" s="665"/>
      <c r="AA260" s="665"/>
      <c r="AB260" s="665"/>
      <c r="AC260" s="665">
        <v>5000</v>
      </c>
      <c r="AD260" s="665"/>
      <c r="AE260" s="665"/>
      <c r="AF260" s="665"/>
      <c r="AG260" s="665"/>
      <c r="AH260" s="665"/>
      <c r="AI260" s="665"/>
      <c r="AJ260" s="665"/>
      <c r="AK260" s="665"/>
      <c r="AL260" s="665"/>
      <c r="AM260" s="665"/>
      <c r="AN260" s="665"/>
      <c r="AO260" s="665"/>
      <c r="AP260" s="665"/>
      <c r="AQ260" s="665"/>
      <c r="AR260" s="665"/>
      <c r="AS260" s="665"/>
      <c r="AT260" s="665"/>
      <c r="AU260" s="665"/>
      <c r="AV260" s="665"/>
      <c r="AW260" s="665"/>
      <c r="AX260" s="665"/>
      <c r="AY260" s="665"/>
      <c r="AZ260" s="665"/>
      <c r="BA260" s="665"/>
      <c r="BB260" s="665"/>
      <c r="BC260" s="665"/>
      <c r="BD260" s="665"/>
      <c r="BE260" s="665"/>
      <c r="BF260" s="665"/>
      <c r="BG260" s="665"/>
      <c r="BH260" s="665"/>
      <c r="BI260" s="665"/>
      <c r="BJ260" s="665"/>
      <c r="BK260" s="665"/>
      <c r="BL260" s="665"/>
      <c r="BM260" s="665"/>
      <c r="BN260" s="665"/>
      <c r="BO260" s="665"/>
      <c r="BP260" s="665"/>
      <c r="BQ260" s="665"/>
      <c r="BR260" s="665"/>
      <c r="BS260" s="665"/>
      <c r="BT260" s="665"/>
      <c r="BU260" s="665"/>
      <c r="BV260" s="665"/>
      <c r="BW260" s="665"/>
      <c r="BX260" s="665"/>
      <c r="BY260" s="665"/>
      <c r="BZ260" s="665"/>
      <c r="CA260" s="665"/>
      <c r="CB260" s="665"/>
      <c r="CC260" s="665"/>
      <c r="CD260" s="665"/>
      <c r="CE260" s="665"/>
      <c r="CF260" s="665"/>
      <c r="CG260" s="665"/>
      <c r="CH260" s="665"/>
      <c r="CI260" s="665"/>
      <c r="CJ260" s="665"/>
      <c r="CK260" s="665"/>
      <c r="CL260" s="665"/>
      <c r="CM260" s="665"/>
      <c r="CN260" s="665"/>
      <c r="CO260" s="665"/>
      <c r="CP260" s="665"/>
      <c r="CQ260" s="665"/>
      <c r="CR260" s="673">
        <f t="shared" si="92"/>
        <v>5000</v>
      </c>
      <c r="CS260" s="674">
        <v>0</v>
      </c>
      <c r="CT260" s="674">
        <v>0</v>
      </c>
      <c r="CU260" s="674">
        <v>0</v>
      </c>
      <c r="CV260" s="674">
        <v>0</v>
      </c>
      <c r="CW260" s="673">
        <f t="shared" si="85"/>
        <v>0</v>
      </c>
      <c r="CX260" s="674">
        <v>5000</v>
      </c>
      <c r="CY260" s="674">
        <v>0</v>
      </c>
      <c r="CZ260" s="674">
        <v>0</v>
      </c>
      <c r="DA260" s="674">
        <v>0</v>
      </c>
      <c r="DB260" s="673">
        <f t="shared" si="86"/>
        <v>5000</v>
      </c>
      <c r="DC260" s="674"/>
      <c r="DD260" s="674">
        <v>0</v>
      </c>
      <c r="DE260" s="674">
        <v>0</v>
      </c>
      <c r="DF260" s="674">
        <v>0</v>
      </c>
      <c r="DG260" s="673">
        <f t="shared" si="87"/>
        <v>0</v>
      </c>
      <c r="DH260" s="682">
        <f t="shared" si="88"/>
        <v>5000</v>
      </c>
      <c r="DI260" s="683" t="str">
        <f t="shared" si="89"/>
        <v>SI</v>
      </c>
      <c r="DJ260" s="682">
        <f t="shared" si="90"/>
        <v>0</v>
      </c>
    </row>
    <row r="261" s="633" customFormat="1" ht="76.5" spans="1:114">
      <c r="A261" s="646" t="s">
        <v>1706</v>
      </c>
      <c r="B261" s="646" t="s">
        <v>1707</v>
      </c>
      <c r="C261" s="646" t="s">
        <v>1707</v>
      </c>
      <c r="D261" s="647" t="s">
        <v>1963</v>
      </c>
      <c r="E261" s="654" t="s">
        <v>1754</v>
      </c>
      <c r="F261" s="646">
        <v>150</v>
      </c>
      <c r="G261" s="646" t="s">
        <v>1710</v>
      </c>
      <c r="H261" s="239">
        <v>211</v>
      </c>
      <c r="I261" s="646">
        <v>3552</v>
      </c>
      <c r="J261" s="239">
        <v>12</v>
      </c>
      <c r="K261" s="668">
        <v>90</v>
      </c>
      <c r="L261" s="669" t="s">
        <v>919</v>
      </c>
      <c r="M261" s="667">
        <v>0</v>
      </c>
      <c r="N261" s="665"/>
      <c r="O261" s="665"/>
      <c r="P261" s="665"/>
      <c r="Q261" s="665"/>
      <c r="R261" s="665"/>
      <c r="S261" s="665"/>
      <c r="T261" s="665"/>
      <c r="U261" s="665"/>
      <c r="V261" s="665"/>
      <c r="W261" s="665"/>
      <c r="X261" s="665"/>
      <c r="Y261" s="665"/>
      <c r="Z261" s="665"/>
      <c r="AA261" s="665"/>
      <c r="AB261" s="665"/>
      <c r="AC261" s="665">
        <v>13500</v>
      </c>
      <c r="AD261" s="665"/>
      <c r="AE261" s="665"/>
      <c r="AF261" s="665"/>
      <c r="AG261" s="665"/>
      <c r="AH261" s="665"/>
      <c r="AI261" s="665"/>
      <c r="AJ261" s="665"/>
      <c r="AK261" s="665"/>
      <c r="AL261" s="665"/>
      <c r="AM261" s="665"/>
      <c r="AN261" s="665"/>
      <c r="AO261" s="665"/>
      <c r="AP261" s="665"/>
      <c r="AQ261" s="665"/>
      <c r="AR261" s="665"/>
      <c r="AS261" s="665"/>
      <c r="AT261" s="665"/>
      <c r="AU261" s="665"/>
      <c r="AV261" s="665"/>
      <c r="AW261" s="665"/>
      <c r="AX261" s="665"/>
      <c r="AY261" s="665"/>
      <c r="AZ261" s="665"/>
      <c r="BA261" s="665"/>
      <c r="BB261" s="665"/>
      <c r="BC261" s="665"/>
      <c r="BD261" s="665"/>
      <c r="BE261" s="665"/>
      <c r="BF261" s="665"/>
      <c r="BG261" s="665"/>
      <c r="BH261" s="665"/>
      <c r="BI261" s="665"/>
      <c r="BJ261" s="665"/>
      <c r="BK261" s="665"/>
      <c r="BL261" s="665"/>
      <c r="BM261" s="665"/>
      <c r="BN261" s="665"/>
      <c r="BO261" s="665"/>
      <c r="BP261" s="665"/>
      <c r="BQ261" s="665"/>
      <c r="BR261" s="665"/>
      <c r="BS261" s="665"/>
      <c r="BT261" s="665"/>
      <c r="BU261" s="665"/>
      <c r="BV261" s="665"/>
      <c r="BW261" s="665"/>
      <c r="BX261" s="665"/>
      <c r="BY261" s="665"/>
      <c r="BZ261" s="665"/>
      <c r="CA261" s="665"/>
      <c r="CB261" s="665"/>
      <c r="CC261" s="665"/>
      <c r="CD261" s="665"/>
      <c r="CE261" s="665"/>
      <c r="CF261" s="665"/>
      <c r="CG261" s="665"/>
      <c r="CH261" s="665"/>
      <c r="CI261" s="665"/>
      <c r="CJ261" s="665"/>
      <c r="CK261" s="665"/>
      <c r="CL261" s="665"/>
      <c r="CM261" s="665"/>
      <c r="CN261" s="665"/>
      <c r="CO261" s="665"/>
      <c r="CP261" s="665"/>
      <c r="CQ261" s="665"/>
      <c r="CR261" s="673">
        <f t="shared" si="92"/>
        <v>13500</v>
      </c>
      <c r="CS261" s="674">
        <v>0</v>
      </c>
      <c r="CT261" s="674">
        <v>0</v>
      </c>
      <c r="CU261" s="674">
        <v>0</v>
      </c>
      <c r="CV261" s="674"/>
      <c r="CW261" s="673">
        <f t="shared" si="85"/>
        <v>0</v>
      </c>
      <c r="CX261" s="674">
        <v>0</v>
      </c>
      <c r="CY261" s="674">
        <v>0</v>
      </c>
      <c r="CZ261" s="674">
        <v>4500</v>
      </c>
      <c r="DA261" s="674">
        <v>0</v>
      </c>
      <c r="DB261" s="673">
        <f t="shared" si="86"/>
        <v>4500</v>
      </c>
      <c r="DC261" s="674">
        <v>4500</v>
      </c>
      <c r="DD261" s="674">
        <v>4500</v>
      </c>
      <c r="DE261" s="674">
        <v>0</v>
      </c>
      <c r="DF261" s="674">
        <v>0</v>
      </c>
      <c r="DG261" s="673">
        <f t="shared" si="87"/>
        <v>9000</v>
      </c>
      <c r="DH261" s="682">
        <f t="shared" si="88"/>
        <v>13500</v>
      </c>
      <c r="DI261" s="683" t="str">
        <f t="shared" si="89"/>
        <v>SI</v>
      </c>
      <c r="DJ261" s="682">
        <f t="shared" si="90"/>
        <v>0</v>
      </c>
    </row>
    <row r="262" s="633" customFormat="1" ht="102" hidden="1" spans="1:114">
      <c r="A262" s="649" t="s">
        <v>1714</v>
      </c>
      <c r="B262" s="646" t="s">
        <v>1571</v>
      </c>
      <c r="C262" s="649" t="s">
        <v>1964</v>
      </c>
      <c r="D262" s="647" t="s">
        <v>1965</v>
      </c>
      <c r="E262" s="654" t="s">
        <v>1754</v>
      </c>
      <c r="F262" s="646">
        <v>10</v>
      </c>
      <c r="G262" s="646" t="s">
        <v>1961</v>
      </c>
      <c r="H262" s="239">
        <v>211</v>
      </c>
      <c r="I262" s="646"/>
      <c r="J262" s="239">
        <v>11</v>
      </c>
      <c r="K262" s="668">
        <v>90</v>
      </c>
      <c r="L262" s="669" t="s">
        <v>919</v>
      </c>
      <c r="M262" s="667">
        <v>900</v>
      </c>
      <c r="N262" s="665"/>
      <c r="O262" s="665"/>
      <c r="P262" s="665"/>
      <c r="Q262" s="665"/>
      <c r="R262" s="665"/>
      <c r="S262" s="665"/>
      <c r="T262" s="665"/>
      <c r="U262" s="665"/>
      <c r="V262" s="665"/>
      <c r="W262" s="665"/>
      <c r="X262" s="665"/>
      <c r="Y262" s="665"/>
      <c r="Z262" s="665"/>
      <c r="AA262" s="665"/>
      <c r="AB262" s="665"/>
      <c r="AC262" s="665"/>
      <c r="AD262" s="665"/>
      <c r="AE262" s="665"/>
      <c r="AF262" s="665">
        <v>-900</v>
      </c>
      <c r="AG262" s="665"/>
      <c r="AH262" s="665"/>
      <c r="AI262" s="665"/>
      <c r="AJ262" s="665"/>
      <c r="AK262" s="665"/>
      <c r="AL262" s="665"/>
      <c r="AM262" s="665"/>
      <c r="AN262" s="665"/>
      <c r="AO262" s="665"/>
      <c r="AP262" s="665"/>
      <c r="AQ262" s="665"/>
      <c r="AR262" s="665"/>
      <c r="AS262" s="665"/>
      <c r="AT262" s="665"/>
      <c r="AU262" s="665"/>
      <c r="AV262" s="665"/>
      <c r="AW262" s="665"/>
      <c r="AX262" s="665"/>
      <c r="AY262" s="665"/>
      <c r="AZ262" s="665"/>
      <c r="BA262" s="665"/>
      <c r="BB262" s="665"/>
      <c r="BC262" s="665"/>
      <c r="BD262" s="665"/>
      <c r="BE262" s="665"/>
      <c r="BF262" s="665"/>
      <c r="BG262" s="665"/>
      <c r="BH262" s="665"/>
      <c r="BI262" s="665"/>
      <c r="BJ262" s="665"/>
      <c r="BK262" s="665"/>
      <c r="BL262" s="665"/>
      <c r="BM262" s="665"/>
      <c r="BN262" s="665"/>
      <c r="BO262" s="665"/>
      <c r="BP262" s="665"/>
      <c r="BQ262" s="665"/>
      <c r="BR262" s="665"/>
      <c r="BS262" s="665"/>
      <c r="BT262" s="665"/>
      <c r="BU262" s="665"/>
      <c r="BV262" s="665"/>
      <c r="BW262" s="665"/>
      <c r="BX262" s="665"/>
      <c r="BY262" s="665"/>
      <c r="BZ262" s="665"/>
      <c r="CA262" s="665"/>
      <c r="CB262" s="665"/>
      <c r="CC262" s="665"/>
      <c r="CD262" s="665"/>
      <c r="CE262" s="665"/>
      <c r="CF262" s="665"/>
      <c r="CG262" s="665"/>
      <c r="CH262" s="665"/>
      <c r="CI262" s="665"/>
      <c r="CJ262" s="665"/>
      <c r="CK262" s="665"/>
      <c r="CL262" s="665"/>
      <c r="CM262" s="665"/>
      <c r="CN262" s="665"/>
      <c r="CO262" s="665"/>
      <c r="CP262" s="665"/>
      <c r="CQ262" s="665"/>
      <c r="CR262" s="673">
        <f>+M262+AF262</f>
        <v>0</v>
      </c>
      <c r="CS262" s="674"/>
      <c r="CT262" s="674"/>
      <c r="CU262" s="674"/>
      <c r="CV262" s="674"/>
      <c r="CW262" s="673">
        <f t="shared" si="59"/>
        <v>0</v>
      </c>
      <c r="CX262" s="674">
        <v>0</v>
      </c>
      <c r="CY262" s="674"/>
      <c r="CZ262" s="674"/>
      <c r="DA262" s="674"/>
      <c r="DB262" s="673">
        <f t="shared" si="60"/>
        <v>0</v>
      </c>
      <c r="DC262" s="674">
        <v>0</v>
      </c>
      <c r="DD262" s="674"/>
      <c r="DE262" s="674"/>
      <c r="DF262" s="674"/>
      <c r="DG262" s="673">
        <f t="shared" si="61"/>
        <v>0</v>
      </c>
      <c r="DH262" s="682">
        <f t="shared" si="62"/>
        <v>0</v>
      </c>
      <c r="DI262" s="683" t="str">
        <f t="shared" si="63"/>
        <v>SI</v>
      </c>
      <c r="DJ262" s="682">
        <f t="shared" si="64"/>
        <v>0</v>
      </c>
    </row>
    <row r="263" s="633" customFormat="1" ht="102" hidden="1" spans="1:114">
      <c r="A263" s="649" t="s">
        <v>1714</v>
      </c>
      <c r="B263" s="646" t="s">
        <v>1571</v>
      </c>
      <c r="C263" s="649" t="s">
        <v>1581</v>
      </c>
      <c r="D263" s="701" t="s">
        <v>1966</v>
      </c>
      <c r="E263" s="646" t="s">
        <v>1723</v>
      </c>
      <c r="F263" s="646"/>
      <c r="G263" s="646"/>
      <c r="H263" s="239">
        <v>133</v>
      </c>
      <c r="I263" s="646"/>
      <c r="J263" s="239">
        <v>11</v>
      </c>
      <c r="K263" s="668"/>
      <c r="L263" s="669" t="s">
        <v>919</v>
      </c>
      <c r="M263" s="667">
        <v>0</v>
      </c>
      <c r="N263" s="665"/>
      <c r="O263" s="665"/>
      <c r="P263" s="665"/>
      <c r="Q263" s="665"/>
      <c r="R263" s="665"/>
      <c r="S263" s="665"/>
      <c r="T263" s="665"/>
      <c r="U263" s="665"/>
      <c r="V263" s="665"/>
      <c r="W263" s="665"/>
      <c r="X263" s="665"/>
      <c r="Y263" s="665"/>
      <c r="Z263" s="665"/>
      <c r="AA263" s="665"/>
      <c r="AB263" s="665"/>
      <c r="AC263" s="665"/>
      <c r="AD263" s="665"/>
      <c r="AE263" s="665">
        <v>5040</v>
      </c>
      <c r="AF263" s="665"/>
      <c r="AG263" s="665"/>
      <c r="AH263" s="665"/>
      <c r="AI263" s="665"/>
      <c r="AJ263" s="665"/>
      <c r="AK263" s="665"/>
      <c r="AL263" s="665"/>
      <c r="AM263" s="665"/>
      <c r="AN263" s="665"/>
      <c r="AO263" s="665"/>
      <c r="AP263" s="665"/>
      <c r="AQ263" s="665"/>
      <c r="AR263" s="665"/>
      <c r="AS263" s="665"/>
      <c r="AT263" s="665"/>
      <c r="AU263" s="665"/>
      <c r="AV263" s="665"/>
      <c r="AW263" s="665"/>
      <c r="AX263" s="665"/>
      <c r="AY263" s="665"/>
      <c r="AZ263" s="665"/>
      <c r="BA263" s="665"/>
      <c r="BB263" s="665"/>
      <c r="BC263" s="665"/>
      <c r="BD263" s="665"/>
      <c r="BE263" s="665"/>
      <c r="BF263" s="665"/>
      <c r="BG263" s="665"/>
      <c r="BH263" s="665"/>
      <c r="BI263" s="665"/>
      <c r="BJ263" s="665"/>
      <c r="BK263" s="665">
        <v>13390</v>
      </c>
      <c r="BL263" s="665"/>
      <c r="BM263" s="665"/>
      <c r="BN263" s="665"/>
      <c r="BO263" s="665"/>
      <c r="BP263" s="665"/>
      <c r="BQ263" s="665"/>
      <c r="BR263" s="665"/>
      <c r="BS263" s="665"/>
      <c r="BT263" s="665"/>
      <c r="BU263" s="665"/>
      <c r="BV263" s="665"/>
      <c r="BW263" s="665"/>
      <c r="BX263" s="665"/>
      <c r="BY263" s="665"/>
      <c r="BZ263" s="665"/>
      <c r="CA263" s="665"/>
      <c r="CB263" s="665"/>
      <c r="CC263" s="665"/>
      <c r="CD263" s="665"/>
      <c r="CE263" s="665"/>
      <c r="CF263" s="665"/>
      <c r="CG263" s="665"/>
      <c r="CH263" s="665"/>
      <c r="CI263" s="665"/>
      <c r="CJ263" s="665"/>
      <c r="CK263" s="665"/>
      <c r="CL263" s="665"/>
      <c r="CM263" s="665"/>
      <c r="CN263" s="665"/>
      <c r="CO263" s="665"/>
      <c r="CP263" s="665"/>
      <c r="CQ263" s="665"/>
      <c r="CR263" s="673">
        <f>+M263+AE263+BK263</f>
        <v>18430</v>
      </c>
      <c r="CS263" s="674"/>
      <c r="CT263" s="674"/>
      <c r="CU263" s="674"/>
      <c r="CV263" s="674"/>
      <c r="CW263" s="673">
        <f t="shared" ref="CW263:CW265" si="96">+CV263+CU263+CT263+CS263</f>
        <v>0</v>
      </c>
      <c r="CX263" s="674"/>
      <c r="CY263" s="674"/>
      <c r="CZ263" s="674">
        <v>0</v>
      </c>
      <c r="DA263" s="674">
        <v>0</v>
      </c>
      <c r="DB263" s="673">
        <f t="shared" ref="DB263:DB265" si="97">+DA263+CZ263+CY263+CX263</f>
        <v>0</v>
      </c>
      <c r="DC263" s="674">
        <v>6003.33</v>
      </c>
      <c r="DD263" s="674">
        <v>6213.33</v>
      </c>
      <c r="DE263" s="674">
        <v>6213.34</v>
      </c>
      <c r="DF263" s="674"/>
      <c r="DG263" s="673">
        <f t="shared" ref="DG263:DG265" si="98">+DF263+DE263+DD263+DC263</f>
        <v>18430</v>
      </c>
      <c r="DH263" s="682">
        <f t="shared" ref="DH263:DH265" si="99">+CW263+DB263+DG263</f>
        <v>18430</v>
      </c>
      <c r="DI263" s="683" t="str">
        <f t="shared" ref="DI263:DI265" si="100">IF(CR263=DH263,"SI","NO")</f>
        <v>SI</v>
      </c>
      <c r="DJ263" s="682">
        <f t="shared" ref="DJ263:DJ265" si="101">CR263-DH263</f>
        <v>0</v>
      </c>
    </row>
    <row r="264" s="633" customFormat="1" ht="102" hidden="1" spans="1:114">
      <c r="A264" s="649" t="s">
        <v>1714</v>
      </c>
      <c r="B264" s="646" t="s">
        <v>1571</v>
      </c>
      <c r="C264" s="649" t="s">
        <v>1581</v>
      </c>
      <c r="D264" s="701" t="s">
        <v>1967</v>
      </c>
      <c r="E264" s="646" t="s">
        <v>1723</v>
      </c>
      <c r="F264" s="646"/>
      <c r="G264" s="646"/>
      <c r="H264" s="239">
        <v>133</v>
      </c>
      <c r="I264" s="646"/>
      <c r="J264" s="239">
        <v>11</v>
      </c>
      <c r="K264" s="668"/>
      <c r="L264" s="669" t="s">
        <v>919</v>
      </c>
      <c r="M264" s="667">
        <v>0</v>
      </c>
      <c r="N264" s="665"/>
      <c r="O264" s="665"/>
      <c r="P264" s="665"/>
      <c r="Q264" s="665"/>
      <c r="R264" s="665"/>
      <c r="S264" s="665"/>
      <c r="T264" s="665"/>
      <c r="U264" s="665"/>
      <c r="V264" s="665"/>
      <c r="W264" s="665"/>
      <c r="X264" s="665"/>
      <c r="Y264" s="665"/>
      <c r="Z264" s="665"/>
      <c r="AA264" s="665"/>
      <c r="AB264" s="665"/>
      <c r="AC264" s="665"/>
      <c r="AD264" s="665"/>
      <c r="AE264" s="665">
        <v>7560</v>
      </c>
      <c r="AF264" s="665"/>
      <c r="AG264" s="665"/>
      <c r="AH264" s="665"/>
      <c r="AI264" s="665"/>
      <c r="AJ264" s="665"/>
      <c r="AK264" s="665"/>
      <c r="AL264" s="665"/>
      <c r="AM264" s="665"/>
      <c r="AN264" s="665"/>
      <c r="AO264" s="665"/>
      <c r="AP264" s="665"/>
      <c r="AQ264" s="665"/>
      <c r="AR264" s="665"/>
      <c r="AS264" s="665"/>
      <c r="AT264" s="665"/>
      <c r="AU264" s="665"/>
      <c r="AV264" s="665"/>
      <c r="AW264" s="665"/>
      <c r="AX264" s="665"/>
      <c r="AY264" s="665"/>
      <c r="AZ264" s="665"/>
      <c r="BA264" s="665"/>
      <c r="BB264" s="665"/>
      <c r="BC264" s="665"/>
      <c r="BD264" s="665"/>
      <c r="BE264" s="665"/>
      <c r="BF264" s="665"/>
      <c r="BG264" s="665"/>
      <c r="BH264" s="665"/>
      <c r="BI264" s="665"/>
      <c r="BJ264" s="665"/>
      <c r="BK264" s="665">
        <v>210</v>
      </c>
      <c r="BL264" s="665"/>
      <c r="BM264" s="665"/>
      <c r="BN264" s="665"/>
      <c r="BO264" s="665"/>
      <c r="BP264" s="665"/>
      <c r="BQ264" s="665"/>
      <c r="BR264" s="665"/>
      <c r="BS264" s="665"/>
      <c r="BT264" s="665"/>
      <c r="BU264" s="665"/>
      <c r="BV264" s="665"/>
      <c r="BW264" s="665"/>
      <c r="BX264" s="665"/>
      <c r="BY264" s="665"/>
      <c r="BZ264" s="665"/>
      <c r="CA264" s="665"/>
      <c r="CB264" s="665"/>
      <c r="CC264" s="665"/>
      <c r="CD264" s="665"/>
      <c r="CE264" s="665"/>
      <c r="CF264" s="665"/>
      <c r="CG264" s="665"/>
      <c r="CH264" s="665"/>
      <c r="CI264" s="665"/>
      <c r="CJ264" s="665"/>
      <c r="CK264" s="665"/>
      <c r="CL264" s="665"/>
      <c r="CM264" s="665"/>
      <c r="CN264" s="665"/>
      <c r="CO264" s="665"/>
      <c r="CP264" s="665"/>
      <c r="CQ264" s="665"/>
      <c r="CR264" s="673">
        <f>+M264+AE264+BK264</f>
        <v>7770</v>
      </c>
      <c r="CS264" s="674"/>
      <c r="CT264" s="674"/>
      <c r="CU264" s="674"/>
      <c r="CV264" s="674"/>
      <c r="CW264" s="673">
        <f t="shared" si="96"/>
        <v>0</v>
      </c>
      <c r="CX264" s="674">
        <v>0</v>
      </c>
      <c r="CY264" s="674">
        <v>0</v>
      </c>
      <c r="CZ264" s="674">
        <v>0</v>
      </c>
      <c r="DA264" s="674">
        <v>7770</v>
      </c>
      <c r="DB264" s="673">
        <f t="shared" si="97"/>
        <v>7770</v>
      </c>
      <c r="DC264" s="674">
        <v>0</v>
      </c>
      <c r="DD264" s="674"/>
      <c r="DE264" s="674"/>
      <c r="DF264" s="674"/>
      <c r="DG264" s="673">
        <f t="shared" si="98"/>
        <v>0</v>
      </c>
      <c r="DH264" s="682">
        <f t="shared" si="99"/>
        <v>7770</v>
      </c>
      <c r="DI264" s="683" t="str">
        <f t="shared" si="100"/>
        <v>SI</v>
      </c>
      <c r="DJ264" s="682">
        <f t="shared" si="101"/>
        <v>0</v>
      </c>
    </row>
    <row r="265" s="633" customFormat="1" ht="102" hidden="1" spans="1:114">
      <c r="A265" s="649" t="s">
        <v>1714</v>
      </c>
      <c r="B265" s="646" t="s">
        <v>1571</v>
      </c>
      <c r="C265" s="649" t="s">
        <v>1581</v>
      </c>
      <c r="D265" s="701" t="s">
        <v>1968</v>
      </c>
      <c r="E265" s="646" t="s">
        <v>1723</v>
      </c>
      <c r="F265" s="646"/>
      <c r="G265" s="646"/>
      <c r="H265" s="239">
        <v>133</v>
      </c>
      <c r="I265" s="646"/>
      <c r="J265" s="239">
        <v>11</v>
      </c>
      <c r="K265" s="668"/>
      <c r="L265" s="669" t="s">
        <v>919</v>
      </c>
      <c r="M265" s="667">
        <v>0</v>
      </c>
      <c r="N265" s="665"/>
      <c r="O265" s="665"/>
      <c r="P265" s="665"/>
      <c r="Q265" s="665"/>
      <c r="R265" s="665"/>
      <c r="S265" s="665"/>
      <c r="T265" s="665"/>
      <c r="U265" s="665"/>
      <c r="V265" s="665"/>
      <c r="W265" s="665"/>
      <c r="X265" s="665"/>
      <c r="Y265" s="665"/>
      <c r="Z265" s="665"/>
      <c r="AA265" s="665"/>
      <c r="AB265" s="665"/>
      <c r="AC265" s="665"/>
      <c r="AD265" s="665"/>
      <c r="AE265" s="665">
        <v>4000</v>
      </c>
      <c r="AF265" s="665"/>
      <c r="AG265" s="665"/>
      <c r="AH265" s="665"/>
      <c r="AI265" s="665"/>
      <c r="AJ265" s="665"/>
      <c r="AK265" s="665"/>
      <c r="AL265" s="665"/>
      <c r="AM265" s="665"/>
      <c r="AN265" s="665"/>
      <c r="AO265" s="665"/>
      <c r="AP265" s="665"/>
      <c r="AQ265" s="665"/>
      <c r="AR265" s="665"/>
      <c r="AS265" s="665"/>
      <c r="AT265" s="665"/>
      <c r="AU265" s="665"/>
      <c r="AV265" s="665"/>
      <c r="AW265" s="665"/>
      <c r="AX265" s="665"/>
      <c r="AY265" s="665"/>
      <c r="AZ265" s="665"/>
      <c r="BA265" s="665"/>
      <c r="BB265" s="665"/>
      <c r="BC265" s="665"/>
      <c r="BD265" s="665"/>
      <c r="BE265" s="665"/>
      <c r="BF265" s="665"/>
      <c r="BG265" s="665"/>
      <c r="BH265" s="665"/>
      <c r="BI265" s="665"/>
      <c r="BJ265" s="665"/>
      <c r="BK265" s="665"/>
      <c r="BL265" s="665"/>
      <c r="BM265" s="665"/>
      <c r="BN265" s="665"/>
      <c r="BO265" s="665"/>
      <c r="BP265" s="665"/>
      <c r="BQ265" s="665"/>
      <c r="BR265" s="665"/>
      <c r="BS265" s="665"/>
      <c r="BT265" s="665"/>
      <c r="BU265" s="665"/>
      <c r="BV265" s="665"/>
      <c r="BW265" s="665"/>
      <c r="BX265" s="665"/>
      <c r="BY265" s="665"/>
      <c r="BZ265" s="665"/>
      <c r="CA265" s="665"/>
      <c r="CB265" s="665"/>
      <c r="CC265" s="665"/>
      <c r="CD265" s="665"/>
      <c r="CE265" s="665"/>
      <c r="CF265" s="665"/>
      <c r="CG265" s="665"/>
      <c r="CH265" s="665"/>
      <c r="CI265" s="665"/>
      <c r="CJ265" s="665"/>
      <c r="CK265" s="665"/>
      <c r="CL265" s="665"/>
      <c r="CM265" s="665"/>
      <c r="CN265" s="665"/>
      <c r="CO265" s="665"/>
      <c r="CP265" s="665"/>
      <c r="CQ265" s="665"/>
      <c r="CR265" s="673">
        <f>+M265+AE265</f>
        <v>4000</v>
      </c>
      <c r="CS265" s="674"/>
      <c r="CT265" s="674"/>
      <c r="CU265" s="674">
        <v>2000</v>
      </c>
      <c r="CV265" s="674">
        <v>2000</v>
      </c>
      <c r="CW265" s="673">
        <f t="shared" si="96"/>
        <v>4000</v>
      </c>
      <c r="CX265" s="674">
        <v>0</v>
      </c>
      <c r="CY265" s="674">
        <v>0</v>
      </c>
      <c r="CZ265" s="674">
        <v>0</v>
      </c>
      <c r="DA265" s="674">
        <v>0</v>
      </c>
      <c r="DB265" s="673">
        <f t="shared" si="97"/>
        <v>0</v>
      </c>
      <c r="DC265" s="674"/>
      <c r="DD265" s="674"/>
      <c r="DE265" s="674"/>
      <c r="DF265" s="674"/>
      <c r="DG265" s="673">
        <f t="shared" si="98"/>
        <v>0</v>
      </c>
      <c r="DH265" s="682">
        <f t="shared" si="99"/>
        <v>4000</v>
      </c>
      <c r="DI265" s="683" t="str">
        <f t="shared" si="100"/>
        <v>SI</v>
      </c>
      <c r="DJ265" s="682">
        <f t="shared" si="101"/>
        <v>0</v>
      </c>
    </row>
    <row r="266" s="633" customFormat="1" ht="76.5" spans="1:114">
      <c r="A266" s="646" t="s">
        <v>1706</v>
      </c>
      <c r="B266" s="646" t="s">
        <v>1707</v>
      </c>
      <c r="C266" s="646" t="s">
        <v>1707</v>
      </c>
      <c r="D266" s="647" t="s">
        <v>1969</v>
      </c>
      <c r="E266" s="646"/>
      <c r="F266" s="646"/>
      <c r="G266" s="646"/>
      <c r="H266" s="239">
        <v>133</v>
      </c>
      <c r="I266" s="646"/>
      <c r="J266" s="239">
        <v>11</v>
      </c>
      <c r="K266" s="668"/>
      <c r="L266" s="669" t="s">
        <v>1970</v>
      </c>
      <c r="M266" s="667">
        <v>10000</v>
      </c>
      <c r="N266" s="665"/>
      <c r="O266" s="665"/>
      <c r="P266" s="665"/>
      <c r="Q266" s="665"/>
      <c r="R266" s="665"/>
      <c r="S266" s="665"/>
      <c r="T266" s="665"/>
      <c r="U266" s="665"/>
      <c r="V266" s="665"/>
      <c r="W266" s="665"/>
      <c r="X266" s="665"/>
      <c r="Y266" s="665"/>
      <c r="Z266" s="665"/>
      <c r="AA266" s="665"/>
      <c r="AB266" s="665"/>
      <c r="AC266" s="665"/>
      <c r="AD266" s="665"/>
      <c r="AE266" s="665"/>
      <c r="AF266" s="665"/>
      <c r="AG266" s="665"/>
      <c r="AH266" s="665"/>
      <c r="AI266" s="665"/>
      <c r="AJ266" s="665"/>
      <c r="AK266" s="665"/>
      <c r="AL266" s="665"/>
      <c r="AM266" s="665"/>
      <c r="AN266" s="665"/>
      <c r="AO266" s="665"/>
      <c r="AP266" s="665"/>
      <c r="AQ266" s="665"/>
      <c r="AR266" s="665"/>
      <c r="AS266" s="665"/>
      <c r="AT266" s="665"/>
      <c r="AU266" s="665"/>
      <c r="AV266" s="665"/>
      <c r="AW266" s="665"/>
      <c r="AX266" s="665"/>
      <c r="AY266" s="665"/>
      <c r="AZ266" s="665"/>
      <c r="BA266" s="665"/>
      <c r="BB266" s="665">
        <v>-3700</v>
      </c>
      <c r="BC266" s="665"/>
      <c r="BD266" s="665"/>
      <c r="BE266" s="665"/>
      <c r="BF266" s="665"/>
      <c r="BG266" s="665"/>
      <c r="BH266" s="665"/>
      <c r="BI266" s="665"/>
      <c r="BJ266" s="665"/>
      <c r="BK266" s="665"/>
      <c r="BL266" s="665"/>
      <c r="BM266" s="665"/>
      <c r="BN266" s="665"/>
      <c r="BO266" s="665"/>
      <c r="BP266" s="665"/>
      <c r="BQ266" s="665"/>
      <c r="BR266" s="665"/>
      <c r="BS266" s="665"/>
      <c r="BT266" s="665">
        <v>-6300</v>
      </c>
      <c r="BU266" s="665"/>
      <c r="BV266" s="665"/>
      <c r="BW266" s="665"/>
      <c r="BX266" s="665"/>
      <c r="BY266" s="665"/>
      <c r="BZ266" s="665"/>
      <c r="CA266" s="665"/>
      <c r="CB266" s="665"/>
      <c r="CC266" s="665"/>
      <c r="CD266" s="665"/>
      <c r="CE266" s="665"/>
      <c r="CF266" s="665"/>
      <c r="CG266" s="665"/>
      <c r="CH266" s="665"/>
      <c r="CI266" s="665"/>
      <c r="CJ266" s="665"/>
      <c r="CK266" s="665"/>
      <c r="CL266" s="665"/>
      <c r="CM266" s="665"/>
      <c r="CN266" s="665"/>
      <c r="CO266" s="665"/>
      <c r="CP266" s="665"/>
      <c r="CQ266" s="665"/>
      <c r="CR266" s="673">
        <f>+M266+M263+BB266+BT266</f>
        <v>0</v>
      </c>
      <c r="CS266" s="674">
        <v>0</v>
      </c>
      <c r="CT266" s="674">
        <v>0</v>
      </c>
      <c r="CU266" s="674">
        <v>0</v>
      </c>
      <c r="CV266" s="674">
        <v>0</v>
      </c>
      <c r="CW266" s="673">
        <f t="shared" si="59"/>
        <v>0</v>
      </c>
      <c r="CX266" s="674">
        <v>0</v>
      </c>
      <c r="CY266" s="674">
        <v>0</v>
      </c>
      <c r="CZ266" s="674">
        <v>0</v>
      </c>
      <c r="DA266" s="674">
        <v>0</v>
      </c>
      <c r="DB266" s="673">
        <f t="shared" si="60"/>
        <v>0</v>
      </c>
      <c r="DC266" s="674">
        <v>0</v>
      </c>
      <c r="DD266" s="674">
        <v>0</v>
      </c>
      <c r="DE266" s="674">
        <v>0</v>
      </c>
      <c r="DF266" s="674">
        <v>0</v>
      </c>
      <c r="DG266" s="673">
        <f t="shared" si="61"/>
        <v>0</v>
      </c>
      <c r="DH266" s="682">
        <f t="shared" si="62"/>
        <v>0</v>
      </c>
      <c r="DI266" s="683" t="str">
        <f t="shared" si="63"/>
        <v>SI</v>
      </c>
      <c r="DJ266" s="682">
        <f t="shared" si="64"/>
        <v>0</v>
      </c>
    </row>
    <row r="267" s="633" customFormat="1" ht="76.5" spans="1:114">
      <c r="A267" s="646" t="s">
        <v>1706</v>
      </c>
      <c r="B267" s="646" t="s">
        <v>1707</v>
      </c>
      <c r="C267" s="646" t="s">
        <v>1707</v>
      </c>
      <c r="D267" s="647" t="s">
        <v>1969</v>
      </c>
      <c r="E267" s="646" t="s">
        <v>1709</v>
      </c>
      <c r="F267" s="646">
        <v>50</v>
      </c>
      <c r="G267" s="646" t="s">
        <v>1710</v>
      </c>
      <c r="H267" s="239">
        <v>211</v>
      </c>
      <c r="I267" s="646">
        <v>26395</v>
      </c>
      <c r="J267" s="239">
        <v>11</v>
      </c>
      <c r="K267" s="668">
        <v>100</v>
      </c>
      <c r="L267" s="669" t="s">
        <v>1970</v>
      </c>
      <c r="M267" s="667">
        <v>5000</v>
      </c>
      <c r="N267" s="665"/>
      <c r="O267" s="665"/>
      <c r="P267" s="665"/>
      <c r="Q267" s="665"/>
      <c r="R267" s="665"/>
      <c r="S267" s="665"/>
      <c r="T267" s="665"/>
      <c r="U267" s="665"/>
      <c r="V267" s="665"/>
      <c r="W267" s="665"/>
      <c r="X267" s="665"/>
      <c r="Y267" s="665"/>
      <c r="Z267" s="665"/>
      <c r="AA267" s="665"/>
      <c r="AB267" s="665"/>
      <c r="AC267" s="665"/>
      <c r="AD267" s="665"/>
      <c r="AE267" s="665"/>
      <c r="AF267" s="665"/>
      <c r="AG267" s="665"/>
      <c r="AH267" s="665"/>
      <c r="AI267" s="665"/>
      <c r="AJ267" s="665"/>
      <c r="AK267" s="665"/>
      <c r="AL267" s="665"/>
      <c r="AM267" s="665"/>
      <c r="AN267" s="665"/>
      <c r="AO267" s="665"/>
      <c r="AP267" s="665"/>
      <c r="AQ267" s="665"/>
      <c r="AR267" s="665"/>
      <c r="AS267" s="665"/>
      <c r="AT267" s="665"/>
      <c r="AU267" s="665"/>
      <c r="AV267" s="665"/>
      <c r="AW267" s="665"/>
      <c r="AX267" s="665"/>
      <c r="AY267" s="665"/>
      <c r="AZ267" s="665"/>
      <c r="BA267" s="665"/>
      <c r="BB267" s="665"/>
      <c r="BC267" s="665"/>
      <c r="BD267" s="665"/>
      <c r="BE267" s="665"/>
      <c r="BF267" s="665"/>
      <c r="BG267" s="665"/>
      <c r="BH267" s="665"/>
      <c r="BI267" s="665"/>
      <c r="BJ267" s="665"/>
      <c r="BK267" s="665"/>
      <c r="BL267" s="665"/>
      <c r="BM267" s="665"/>
      <c r="BN267" s="665"/>
      <c r="BO267" s="665"/>
      <c r="BP267" s="665"/>
      <c r="BQ267" s="665"/>
      <c r="BR267" s="665"/>
      <c r="BS267" s="665"/>
      <c r="BT267" s="665">
        <v>-1361</v>
      </c>
      <c r="BU267" s="665"/>
      <c r="BV267" s="665"/>
      <c r="BW267" s="665"/>
      <c r="BX267" s="665"/>
      <c r="BY267" s="665"/>
      <c r="BZ267" s="665"/>
      <c r="CA267" s="665"/>
      <c r="CB267" s="665"/>
      <c r="CC267" s="665"/>
      <c r="CD267" s="665"/>
      <c r="CE267" s="665"/>
      <c r="CF267" s="665"/>
      <c r="CG267" s="665"/>
      <c r="CH267" s="665"/>
      <c r="CI267" s="665"/>
      <c r="CJ267" s="665"/>
      <c r="CK267" s="665"/>
      <c r="CL267" s="665"/>
      <c r="CM267" s="665"/>
      <c r="CN267" s="665"/>
      <c r="CO267" s="665"/>
      <c r="CP267" s="665"/>
      <c r="CQ267" s="665"/>
      <c r="CR267" s="673">
        <f>+M267+BT267</f>
        <v>3639</v>
      </c>
      <c r="CS267" s="674">
        <v>0</v>
      </c>
      <c r="CT267" s="674">
        <v>0</v>
      </c>
      <c r="CU267" s="674">
        <v>0</v>
      </c>
      <c r="CV267" s="674">
        <v>167</v>
      </c>
      <c r="CW267" s="673">
        <f t="shared" si="59"/>
        <v>167</v>
      </c>
      <c r="CX267" s="674">
        <v>109</v>
      </c>
      <c r="CY267" s="674">
        <v>1479</v>
      </c>
      <c r="CZ267" s="674">
        <v>1884</v>
      </c>
      <c r="DA267" s="674">
        <v>0</v>
      </c>
      <c r="DB267" s="673">
        <f t="shared" si="60"/>
        <v>3472</v>
      </c>
      <c r="DC267" s="674">
        <v>0</v>
      </c>
      <c r="DD267" s="674">
        <v>0</v>
      </c>
      <c r="DE267" s="674">
        <v>0</v>
      </c>
      <c r="DF267" s="674">
        <v>0</v>
      </c>
      <c r="DG267" s="673">
        <f t="shared" si="61"/>
        <v>0</v>
      </c>
      <c r="DH267" s="682">
        <f t="shared" si="62"/>
        <v>3639</v>
      </c>
      <c r="DI267" s="683" t="str">
        <f t="shared" si="63"/>
        <v>SI</v>
      </c>
      <c r="DJ267" s="682">
        <f t="shared" si="64"/>
        <v>0</v>
      </c>
    </row>
    <row r="268" s="633" customFormat="1" ht="102" hidden="1" spans="1:114">
      <c r="A268" s="646" t="s">
        <v>1714</v>
      </c>
      <c r="B268" s="646" t="s">
        <v>1571</v>
      </c>
      <c r="C268" s="649" t="s">
        <v>1581</v>
      </c>
      <c r="D268" s="647" t="s">
        <v>1971</v>
      </c>
      <c r="E268" s="646" t="s">
        <v>1723</v>
      </c>
      <c r="F268" s="646"/>
      <c r="G268" s="646"/>
      <c r="H268" s="239">
        <v>133</v>
      </c>
      <c r="I268" s="646"/>
      <c r="J268" s="239">
        <v>11</v>
      </c>
      <c r="K268" s="668"/>
      <c r="L268" s="669" t="s">
        <v>1970</v>
      </c>
      <c r="M268" s="667">
        <v>0</v>
      </c>
      <c r="N268" s="665"/>
      <c r="O268" s="665"/>
      <c r="P268" s="665"/>
      <c r="Q268" s="665"/>
      <c r="R268" s="665"/>
      <c r="S268" s="665"/>
      <c r="T268" s="665"/>
      <c r="U268" s="665"/>
      <c r="V268" s="665"/>
      <c r="W268" s="665"/>
      <c r="X268" s="665"/>
      <c r="Y268" s="665"/>
      <c r="Z268" s="665"/>
      <c r="AA268" s="665"/>
      <c r="AB268" s="665"/>
      <c r="AC268" s="665"/>
      <c r="AD268" s="665"/>
      <c r="AE268" s="665">
        <v>8400</v>
      </c>
      <c r="AF268" s="665"/>
      <c r="AG268" s="665"/>
      <c r="AH268" s="665"/>
      <c r="AI268" s="665"/>
      <c r="AJ268" s="665"/>
      <c r="AK268" s="665"/>
      <c r="AL268" s="665"/>
      <c r="AM268" s="665"/>
      <c r="AN268" s="665"/>
      <c r="AO268" s="665"/>
      <c r="AP268" s="665"/>
      <c r="AQ268" s="665"/>
      <c r="AR268" s="665"/>
      <c r="AS268" s="665"/>
      <c r="AT268" s="665"/>
      <c r="AU268" s="665"/>
      <c r="AV268" s="665"/>
      <c r="AW268" s="665"/>
      <c r="AX268" s="665"/>
      <c r="AY268" s="665"/>
      <c r="AZ268" s="665"/>
      <c r="BA268" s="665"/>
      <c r="BB268" s="665"/>
      <c r="BC268" s="665"/>
      <c r="BD268" s="665"/>
      <c r="BE268" s="665"/>
      <c r="BF268" s="665"/>
      <c r="BG268" s="665"/>
      <c r="BH268" s="665"/>
      <c r="BI268" s="665"/>
      <c r="BJ268" s="665"/>
      <c r="BK268" s="665"/>
      <c r="BL268" s="665"/>
      <c r="BM268" s="665"/>
      <c r="BN268" s="665"/>
      <c r="BO268" s="665"/>
      <c r="BP268" s="665"/>
      <c r="BQ268" s="665"/>
      <c r="BR268" s="665"/>
      <c r="BS268" s="665"/>
      <c r="BT268" s="665">
        <v>-1900</v>
      </c>
      <c r="BU268" s="665"/>
      <c r="BV268" s="665"/>
      <c r="BW268" s="665"/>
      <c r="BX268" s="665"/>
      <c r="BY268" s="665"/>
      <c r="BZ268" s="665"/>
      <c r="CA268" s="665"/>
      <c r="CB268" s="665"/>
      <c r="CC268" s="665"/>
      <c r="CD268" s="665"/>
      <c r="CE268" s="665"/>
      <c r="CF268" s="665"/>
      <c r="CG268" s="665"/>
      <c r="CH268" s="665"/>
      <c r="CI268" s="665"/>
      <c r="CJ268" s="665"/>
      <c r="CK268" s="665"/>
      <c r="CL268" s="665"/>
      <c r="CM268" s="665"/>
      <c r="CN268" s="665"/>
      <c r="CO268" s="665"/>
      <c r="CP268" s="665"/>
      <c r="CQ268" s="665"/>
      <c r="CR268" s="673">
        <f>+M268+AE268+BT268</f>
        <v>6500</v>
      </c>
      <c r="CS268" s="674"/>
      <c r="CT268" s="674"/>
      <c r="CU268" s="674"/>
      <c r="CV268" s="674"/>
      <c r="CW268" s="673">
        <f>+CV268+CU268+CT268+CS268</f>
        <v>0</v>
      </c>
      <c r="CX268" s="674">
        <v>0</v>
      </c>
      <c r="CY268" s="674">
        <v>0</v>
      </c>
      <c r="CZ268" s="674">
        <v>0</v>
      </c>
      <c r="DA268" s="674">
        <v>2160</v>
      </c>
      <c r="DB268" s="673">
        <f>+DA268+CZ268+CY268+CX268</f>
        <v>2160</v>
      </c>
      <c r="DC268" s="674">
        <v>4340</v>
      </c>
      <c r="DD268" s="674"/>
      <c r="DE268" s="674"/>
      <c r="DF268" s="674"/>
      <c r="DG268" s="673">
        <f>+DF268+DE268+DD268+DC268</f>
        <v>4340</v>
      </c>
      <c r="DH268" s="682">
        <f>+CW268+DB268+DG268</f>
        <v>6500</v>
      </c>
      <c r="DI268" s="683" t="str">
        <f>IF(CR268=DH268,"SI","NO")</f>
        <v>SI</v>
      </c>
      <c r="DJ268" s="682">
        <f>CR268-DH268</f>
        <v>0</v>
      </c>
    </row>
    <row r="269" s="633" customFormat="1" ht="123.75" customHeight="1" spans="1:114">
      <c r="A269" s="646" t="s">
        <v>1706</v>
      </c>
      <c r="B269" s="646" t="s">
        <v>1707</v>
      </c>
      <c r="C269" s="646" t="s">
        <v>1707</v>
      </c>
      <c r="D269" s="647" t="s">
        <v>1972</v>
      </c>
      <c r="E269" s="654"/>
      <c r="F269" s="654"/>
      <c r="G269" s="654"/>
      <c r="H269" s="652">
        <v>113</v>
      </c>
      <c r="I269" s="654"/>
      <c r="J269" s="652">
        <v>11</v>
      </c>
      <c r="K269" s="698"/>
      <c r="L269" s="669" t="s">
        <v>1973</v>
      </c>
      <c r="M269" s="667">
        <v>0</v>
      </c>
      <c r="N269" s="665"/>
      <c r="O269" s="665"/>
      <c r="P269" s="665"/>
      <c r="Q269" s="665"/>
      <c r="R269" s="665"/>
      <c r="S269" s="665"/>
      <c r="T269" s="665"/>
      <c r="U269" s="665"/>
      <c r="V269" s="665"/>
      <c r="W269" s="665"/>
      <c r="X269" s="665"/>
      <c r="Y269" s="665"/>
      <c r="Z269" s="665"/>
      <c r="AA269" s="665"/>
      <c r="AB269" s="665"/>
      <c r="AC269" s="665"/>
      <c r="AD269" s="665"/>
      <c r="AE269" s="665">
        <v>15000</v>
      </c>
      <c r="AF269" s="665"/>
      <c r="AG269" s="665"/>
      <c r="AH269" s="665"/>
      <c r="AI269" s="665"/>
      <c r="AJ269" s="665"/>
      <c r="AK269" s="665"/>
      <c r="AL269" s="665"/>
      <c r="AM269" s="665"/>
      <c r="AN269" s="665"/>
      <c r="AO269" s="665"/>
      <c r="AP269" s="665"/>
      <c r="AQ269" s="665"/>
      <c r="AR269" s="665"/>
      <c r="AS269" s="665"/>
      <c r="AT269" s="665"/>
      <c r="AU269" s="665"/>
      <c r="AV269" s="665"/>
      <c r="AW269" s="665"/>
      <c r="AX269" s="665"/>
      <c r="AY269" s="665"/>
      <c r="AZ269" s="665"/>
      <c r="BA269" s="665"/>
      <c r="BB269" s="665"/>
      <c r="BC269" s="665"/>
      <c r="BD269" s="665"/>
      <c r="BE269" s="665"/>
      <c r="BF269" s="665"/>
      <c r="BG269" s="665"/>
      <c r="BH269" s="665"/>
      <c r="BI269" s="665"/>
      <c r="BJ269" s="665"/>
      <c r="BK269" s="665"/>
      <c r="BL269" s="665"/>
      <c r="BM269" s="665"/>
      <c r="BN269" s="665"/>
      <c r="BO269" s="665"/>
      <c r="BP269" s="665"/>
      <c r="BQ269" s="665"/>
      <c r="BR269" s="665"/>
      <c r="BS269" s="665"/>
      <c r="BT269" s="665"/>
      <c r="BU269" s="665"/>
      <c r="BV269" s="665"/>
      <c r="BW269" s="665"/>
      <c r="BX269" s="665"/>
      <c r="BY269" s="665"/>
      <c r="BZ269" s="665"/>
      <c r="CA269" s="665"/>
      <c r="CB269" s="665"/>
      <c r="CC269" s="665"/>
      <c r="CD269" s="665"/>
      <c r="CE269" s="665"/>
      <c r="CF269" s="665"/>
      <c r="CG269" s="665"/>
      <c r="CH269" s="665"/>
      <c r="CI269" s="665"/>
      <c r="CJ269" s="665"/>
      <c r="CK269" s="665"/>
      <c r="CL269" s="665"/>
      <c r="CM269" s="665"/>
      <c r="CN269" s="665"/>
      <c r="CO269" s="665"/>
      <c r="CP269" s="665"/>
      <c r="CQ269" s="665"/>
      <c r="CR269" s="673">
        <f>+M269+AE269</f>
        <v>15000</v>
      </c>
      <c r="CS269" s="674"/>
      <c r="CT269" s="674">
        <v>15000</v>
      </c>
      <c r="CU269" s="674"/>
      <c r="CV269" s="674"/>
      <c r="CW269" s="673">
        <f t="shared" si="59"/>
        <v>15000</v>
      </c>
      <c r="CX269" s="674"/>
      <c r="CY269" s="674"/>
      <c r="CZ269" s="674"/>
      <c r="DA269" s="674"/>
      <c r="DB269" s="673">
        <f t="shared" si="60"/>
        <v>0</v>
      </c>
      <c r="DC269" s="674"/>
      <c r="DD269" s="674"/>
      <c r="DE269" s="674"/>
      <c r="DF269" s="674"/>
      <c r="DG269" s="673">
        <f t="shared" ref="DG269" si="102">+DF269+DE269+DD269+DC269</f>
        <v>0</v>
      </c>
      <c r="DH269" s="682">
        <f t="shared" ref="DH269" si="103">+CW269+DB269+DG269</f>
        <v>15000</v>
      </c>
      <c r="DI269" s="683" t="str">
        <f t="shared" ref="DI269" si="104">IF(CR269=DH269,"SI","NO")</f>
        <v>SI</v>
      </c>
      <c r="DJ269" s="682">
        <f t="shared" ref="DJ269" si="105">CR269-DH269</f>
        <v>0</v>
      </c>
    </row>
    <row r="270" s="633" customFormat="1" ht="76.5" spans="1:114">
      <c r="A270" s="646" t="s">
        <v>1706</v>
      </c>
      <c r="B270" s="646" t="s">
        <v>1707</v>
      </c>
      <c r="C270" s="646" t="s">
        <v>1707</v>
      </c>
      <c r="D270" s="647" t="s">
        <v>1972</v>
      </c>
      <c r="E270" s="654"/>
      <c r="F270" s="654"/>
      <c r="G270" s="654"/>
      <c r="H270" s="652">
        <v>133</v>
      </c>
      <c r="I270" s="654"/>
      <c r="J270" s="652">
        <v>11</v>
      </c>
      <c r="K270" s="698"/>
      <c r="L270" s="669" t="s">
        <v>1973</v>
      </c>
      <c r="M270" s="667">
        <v>16800</v>
      </c>
      <c r="N270" s="665"/>
      <c r="O270" s="665"/>
      <c r="P270" s="665"/>
      <c r="Q270" s="665"/>
      <c r="R270" s="665"/>
      <c r="S270" s="665"/>
      <c r="T270" s="665"/>
      <c r="U270" s="665"/>
      <c r="V270" s="665"/>
      <c r="W270" s="665"/>
      <c r="X270" s="665"/>
      <c r="Y270" s="665"/>
      <c r="Z270" s="665"/>
      <c r="AA270" s="665"/>
      <c r="AB270" s="665"/>
      <c r="AC270" s="665"/>
      <c r="AD270" s="665">
        <v>-16800</v>
      </c>
      <c r="AE270" s="665"/>
      <c r="AF270" s="665"/>
      <c r="AG270" s="665"/>
      <c r="AH270" s="665"/>
      <c r="AI270" s="665"/>
      <c r="AJ270" s="665"/>
      <c r="AK270" s="665"/>
      <c r="AL270" s="665"/>
      <c r="AM270" s="665"/>
      <c r="AN270" s="665"/>
      <c r="AO270" s="665"/>
      <c r="AP270" s="665"/>
      <c r="AQ270" s="665"/>
      <c r="AR270" s="665"/>
      <c r="AS270" s="665"/>
      <c r="AT270" s="665"/>
      <c r="AU270" s="665"/>
      <c r="AV270" s="665"/>
      <c r="AW270" s="665"/>
      <c r="AX270" s="665"/>
      <c r="AY270" s="665"/>
      <c r="AZ270" s="665"/>
      <c r="BA270" s="665"/>
      <c r="BB270" s="665"/>
      <c r="BC270" s="665"/>
      <c r="BD270" s="665"/>
      <c r="BE270" s="665"/>
      <c r="BF270" s="665"/>
      <c r="BG270" s="665"/>
      <c r="BH270" s="665"/>
      <c r="BI270" s="665"/>
      <c r="BJ270" s="665"/>
      <c r="BK270" s="665"/>
      <c r="BL270" s="665"/>
      <c r="BM270" s="665"/>
      <c r="BN270" s="665"/>
      <c r="BO270" s="665"/>
      <c r="BP270" s="665"/>
      <c r="BQ270" s="665"/>
      <c r="BR270" s="665"/>
      <c r="BS270" s="665"/>
      <c r="BT270" s="665"/>
      <c r="BU270" s="665"/>
      <c r="BV270" s="665"/>
      <c r="BW270" s="665"/>
      <c r="BX270" s="665"/>
      <c r="BY270" s="665"/>
      <c r="BZ270" s="665"/>
      <c r="CA270" s="665"/>
      <c r="CB270" s="665"/>
      <c r="CC270" s="665"/>
      <c r="CD270" s="665"/>
      <c r="CE270" s="665"/>
      <c r="CF270" s="665"/>
      <c r="CG270" s="665"/>
      <c r="CH270" s="665"/>
      <c r="CI270" s="665"/>
      <c r="CJ270" s="665"/>
      <c r="CK270" s="665"/>
      <c r="CL270" s="665"/>
      <c r="CM270" s="665"/>
      <c r="CN270" s="665"/>
      <c r="CO270" s="665"/>
      <c r="CP270" s="665"/>
      <c r="CQ270" s="665"/>
      <c r="CR270" s="673">
        <f>+M270+AD270</f>
        <v>0</v>
      </c>
      <c r="CS270" s="674"/>
      <c r="CT270" s="674"/>
      <c r="CU270" s="674"/>
      <c r="CV270" s="677"/>
      <c r="CW270" s="673">
        <f t="shared" si="59"/>
        <v>0</v>
      </c>
      <c r="CX270" s="677"/>
      <c r="CY270" s="677"/>
      <c r="CZ270" s="677"/>
      <c r="DA270" s="677"/>
      <c r="DB270" s="673">
        <f t="shared" si="60"/>
        <v>0</v>
      </c>
      <c r="DC270" s="677"/>
      <c r="DD270" s="677"/>
      <c r="DE270" s="677"/>
      <c r="DF270" s="677"/>
      <c r="DG270" s="673">
        <f t="shared" si="61"/>
        <v>0</v>
      </c>
      <c r="DH270" s="682">
        <f t="shared" si="62"/>
        <v>0</v>
      </c>
      <c r="DI270" s="683" t="str">
        <f t="shared" si="63"/>
        <v>SI</v>
      </c>
      <c r="DJ270" s="682">
        <f t="shared" si="64"/>
        <v>0</v>
      </c>
    </row>
    <row r="271" s="633" customFormat="1" ht="76.5" spans="1:114">
      <c r="A271" s="646" t="s">
        <v>1706</v>
      </c>
      <c r="B271" s="646" t="s">
        <v>1707</v>
      </c>
      <c r="C271" s="646" t="s">
        <v>1707</v>
      </c>
      <c r="D271" s="647" t="s">
        <v>1972</v>
      </c>
      <c r="E271" s="654"/>
      <c r="F271" s="654"/>
      <c r="G271" s="654"/>
      <c r="H271" s="652">
        <v>158</v>
      </c>
      <c r="I271" s="654"/>
      <c r="J271" s="652">
        <v>11</v>
      </c>
      <c r="K271" s="698"/>
      <c r="L271" s="669" t="s">
        <v>1973</v>
      </c>
      <c r="M271" s="667">
        <v>290000</v>
      </c>
      <c r="N271" s="665"/>
      <c r="O271" s="665"/>
      <c r="P271" s="665"/>
      <c r="Q271" s="665"/>
      <c r="R271" s="665"/>
      <c r="S271" s="665"/>
      <c r="T271" s="665"/>
      <c r="U271" s="665"/>
      <c r="V271" s="665"/>
      <c r="W271" s="665"/>
      <c r="X271" s="665"/>
      <c r="Y271" s="665"/>
      <c r="Z271" s="665"/>
      <c r="AA271" s="665"/>
      <c r="AB271" s="665"/>
      <c r="AC271" s="665"/>
      <c r="AD271" s="665">
        <v>-5580</v>
      </c>
      <c r="AE271" s="665"/>
      <c r="AF271" s="665"/>
      <c r="AG271" s="665"/>
      <c r="AH271" s="665"/>
      <c r="AI271" s="665"/>
      <c r="AJ271" s="665"/>
      <c r="AK271" s="665"/>
      <c r="AL271" s="665"/>
      <c r="AM271" s="665"/>
      <c r="AN271" s="665"/>
      <c r="AO271" s="665"/>
      <c r="AP271" s="665"/>
      <c r="AQ271" s="665"/>
      <c r="AR271" s="665"/>
      <c r="AS271" s="665"/>
      <c r="AT271" s="665"/>
      <c r="AU271" s="665"/>
      <c r="AV271" s="665"/>
      <c r="AW271" s="665"/>
      <c r="AX271" s="665"/>
      <c r="AY271" s="665"/>
      <c r="AZ271" s="665"/>
      <c r="BA271" s="665"/>
      <c r="BB271" s="665"/>
      <c r="BC271" s="665"/>
      <c r="BD271" s="665"/>
      <c r="BE271" s="665"/>
      <c r="BF271" s="665"/>
      <c r="BG271" s="665"/>
      <c r="BH271" s="665"/>
      <c r="BI271" s="665"/>
      <c r="BJ271" s="665"/>
      <c r="BK271" s="665"/>
      <c r="BL271" s="665"/>
      <c r="BM271" s="665"/>
      <c r="BN271" s="665"/>
      <c r="BO271" s="665"/>
      <c r="BP271" s="665"/>
      <c r="BQ271" s="665"/>
      <c r="BR271" s="665"/>
      <c r="BS271" s="665"/>
      <c r="BT271" s="665"/>
      <c r="BU271" s="665"/>
      <c r="BV271" s="665"/>
      <c r="BW271" s="665"/>
      <c r="BX271" s="665"/>
      <c r="BY271" s="665"/>
      <c r="BZ271" s="665"/>
      <c r="CA271" s="665"/>
      <c r="CB271" s="665"/>
      <c r="CC271" s="665"/>
      <c r="CD271" s="665"/>
      <c r="CE271" s="665"/>
      <c r="CF271" s="665"/>
      <c r="CG271" s="665"/>
      <c r="CH271" s="665"/>
      <c r="CI271" s="665"/>
      <c r="CJ271" s="665"/>
      <c r="CK271" s="665"/>
      <c r="CL271" s="665"/>
      <c r="CM271" s="665"/>
      <c r="CN271" s="665"/>
      <c r="CO271" s="665"/>
      <c r="CP271" s="665"/>
      <c r="CQ271" s="665"/>
      <c r="CR271" s="673">
        <f>+M271+AD271</f>
        <v>284420</v>
      </c>
      <c r="CS271" s="674">
        <v>89670</v>
      </c>
      <c r="CT271" s="674"/>
      <c r="CU271" s="674">
        <v>102500</v>
      </c>
      <c r="CV271" s="677">
        <v>32250</v>
      </c>
      <c r="CW271" s="673">
        <f t="shared" si="59"/>
        <v>224420</v>
      </c>
      <c r="CX271" s="677">
        <v>0</v>
      </c>
      <c r="CY271" s="677">
        <v>0</v>
      </c>
      <c r="CZ271" s="677"/>
      <c r="DA271" s="677">
        <v>0</v>
      </c>
      <c r="DB271" s="673">
        <f t="shared" si="60"/>
        <v>0</v>
      </c>
      <c r="DC271" s="677"/>
      <c r="DD271" s="677">
        <v>35000</v>
      </c>
      <c r="DE271" s="677"/>
      <c r="DF271" s="677">
        <v>25000</v>
      </c>
      <c r="DG271" s="673">
        <f t="shared" si="61"/>
        <v>60000</v>
      </c>
      <c r="DH271" s="682">
        <f t="shared" si="62"/>
        <v>284420</v>
      </c>
      <c r="DI271" s="683" t="str">
        <f t="shared" si="63"/>
        <v>SI</v>
      </c>
      <c r="DJ271" s="682">
        <f t="shared" si="64"/>
        <v>0</v>
      </c>
    </row>
    <row r="272" s="633" customFormat="1" ht="76.5" spans="1:114">
      <c r="A272" s="646" t="s">
        <v>1706</v>
      </c>
      <c r="B272" s="646" t="s">
        <v>1707</v>
      </c>
      <c r="C272" s="646" t="s">
        <v>1707</v>
      </c>
      <c r="D272" s="647" t="s">
        <v>1972</v>
      </c>
      <c r="E272" s="654"/>
      <c r="F272" s="654"/>
      <c r="G272" s="654"/>
      <c r="H272" s="652">
        <v>169</v>
      </c>
      <c r="I272" s="654"/>
      <c r="J272" s="652">
        <v>11</v>
      </c>
      <c r="K272" s="698"/>
      <c r="L272" s="669" t="s">
        <v>1973</v>
      </c>
      <c r="M272" s="667">
        <v>13000</v>
      </c>
      <c r="N272" s="665"/>
      <c r="O272" s="665"/>
      <c r="P272" s="665"/>
      <c r="Q272" s="665"/>
      <c r="R272" s="665"/>
      <c r="S272" s="665"/>
      <c r="T272" s="665"/>
      <c r="U272" s="665"/>
      <c r="V272" s="665"/>
      <c r="W272" s="665"/>
      <c r="X272" s="665"/>
      <c r="Y272" s="665"/>
      <c r="Z272" s="665"/>
      <c r="AA272" s="665"/>
      <c r="AB272" s="665"/>
      <c r="AC272" s="665"/>
      <c r="AD272" s="665">
        <v>-10000</v>
      </c>
      <c r="AE272" s="665"/>
      <c r="AF272" s="665"/>
      <c r="AG272" s="665"/>
      <c r="AH272" s="665"/>
      <c r="AI272" s="665"/>
      <c r="AJ272" s="665"/>
      <c r="AK272" s="665"/>
      <c r="AL272" s="665"/>
      <c r="AM272" s="665"/>
      <c r="AN272" s="665"/>
      <c r="AO272" s="665"/>
      <c r="AP272" s="665"/>
      <c r="AQ272" s="665"/>
      <c r="AR272" s="665"/>
      <c r="AS272" s="665"/>
      <c r="AT272" s="665"/>
      <c r="AU272" s="665"/>
      <c r="AV272" s="665"/>
      <c r="AW272" s="665"/>
      <c r="AX272" s="665"/>
      <c r="AY272" s="665"/>
      <c r="AZ272" s="665"/>
      <c r="BA272" s="665"/>
      <c r="BB272" s="665"/>
      <c r="BC272" s="665"/>
      <c r="BD272" s="665"/>
      <c r="BE272" s="665"/>
      <c r="BF272" s="665"/>
      <c r="BG272" s="665"/>
      <c r="BH272" s="665"/>
      <c r="BI272" s="665"/>
      <c r="BJ272" s="665"/>
      <c r="BK272" s="665"/>
      <c r="BL272" s="665"/>
      <c r="BM272" s="665"/>
      <c r="BN272" s="665"/>
      <c r="BO272" s="665"/>
      <c r="BP272" s="665"/>
      <c r="BQ272" s="665"/>
      <c r="BR272" s="665"/>
      <c r="BS272" s="665"/>
      <c r="BT272" s="665"/>
      <c r="BU272" s="665"/>
      <c r="BV272" s="665"/>
      <c r="BW272" s="665"/>
      <c r="BX272" s="665"/>
      <c r="BY272" s="665"/>
      <c r="BZ272" s="665"/>
      <c r="CA272" s="665"/>
      <c r="CB272" s="665"/>
      <c r="CC272" s="665"/>
      <c r="CD272" s="665"/>
      <c r="CE272" s="665"/>
      <c r="CF272" s="665"/>
      <c r="CG272" s="665"/>
      <c r="CH272" s="665"/>
      <c r="CI272" s="665"/>
      <c r="CJ272" s="665"/>
      <c r="CK272" s="665"/>
      <c r="CL272" s="665"/>
      <c r="CM272" s="665"/>
      <c r="CN272" s="665"/>
      <c r="CO272" s="665"/>
      <c r="CP272" s="665"/>
      <c r="CQ272" s="665"/>
      <c r="CR272" s="673">
        <f>+M272+AD272</f>
        <v>3000</v>
      </c>
      <c r="CS272" s="674">
        <v>0</v>
      </c>
      <c r="CT272" s="674"/>
      <c r="CU272" s="674"/>
      <c r="CV272" s="677">
        <v>1000</v>
      </c>
      <c r="CW272" s="673">
        <f t="shared" si="59"/>
        <v>1000</v>
      </c>
      <c r="CX272" s="677">
        <v>0</v>
      </c>
      <c r="CY272" s="677"/>
      <c r="CZ272" s="677"/>
      <c r="DA272" s="677">
        <v>1000</v>
      </c>
      <c r="DB272" s="673">
        <f t="shared" si="60"/>
        <v>1000</v>
      </c>
      <c r="DC272" s="677"/>
      <c r="DD272" s="677"/>
      <c r="DE272" s="677">
        <v>1000</v>
      </c>
      <c r="DF272" s="677"/>
      <c r="DG272" s="673">
        <f t="shared" si="61"/>
        <v>1000</v>
      </c>
      <c r="DH272" s="682">
        <f t="shared" si="62"/>
        <v>3000</v>
      </c>
      <c r="DI272" s="683" t="str">
        <f t="shared" si="63"/>
        <v>SI</v>
      </c>
      <c r="DJ272" s="682">
        <f t="shared" si="64"/>
        <v>0</v>
      </c>
    </row>
    <row r="273" s="633" customFormat="1" ht="76.5" spans="1:114">
      <c r="A273" s="646" t="s">
        <v>1706</v>
      </c>
      <c r="B273" s="646" t="s">
        <v>1707</v>
      </c>
      <c r="C273" s="646" t="s">
        <v>1707</v>
      </c>
      <c r="D273" s="647" t="s">
        <v>1972</v>
      </c>
      <c r="E273" s="654"/>
      <c r="F273" s="654"/>
      <c r="G273" s="654"/>
      <c r="H273" s="652">
        <v>174</v>
      </c>
      <c r="I273" s="654"/>
      <c r="J273" s="652">
        <v>11</v>
      </c>
      <c r="K273" s="698"/>
      <c r="L273" s="669" t="s">
        <v>1973</v>
      </c>
      <c r="M273" s="667">
        <v>55200</v>
      </c>
      <c r="N273" s="665"/>
      <c r="O273" s="665"/>
      <c r="P273" s="665"/>
      <c r="Q273" s="665"/>
      <c r="R273" s="665"/>
      <c r="S273" s="665"/>
      <c r="T273" s="665"/>
      <c r="U273" s="665"/>
      <c r="V273" s="665"/>
      <c r="W273" s="665"/>
      <c r="X273" s="665"/>
      <c r="Y273" s="665"/>
      <c r="Z273" s="665"/>
      <c r="AA273" s="665"/>
      <c r="AB273" s="665"/>
      <c r="AC273" s="665"/>
      <c r="AD273" s="665"/>
      <c r="AE273" s="665"/>
      <c r="AF273" s="665">
        <v>-55200</v>
      </c>
      <c r="AG273" s="665"/>
      <c r="AH273" s="665"/>
      <c r="AI273" s="665"/>
      <c r="AJ273" s="665"/>
      <c r="AK273" s="665"/>
      <c r="AL273" s="665"/>
      <c r="AM273" s="665"/>
      <c r="AN273" s="665"/>
      <c r="AO273" s="665"/>
      <c r="AP273" s="665"/>
      <c r="AQ273" s="665"/>
      <c r="AR273" s="665"/>
      <c r="AS273" s="665"/>
      <c r="AT273" s="665"/>
      <c r="AU273" s="665"/>
      <c r="AV273" s="665"/>
      <c r="AW273" s="665"/>
      <c r="AX273" s="665"/>
      <c r="AY273" s="665"/>
      <c r="AZ273" s="665"/>
      <c r="BA273" s="665"/>
      <c r="BB273" s="665"/>
      <c r="BC273" s="665"/>
      <c r="BD273" s="665"/>
      <c r="BE273" s="665"/>
      <c r="BF273" s="665"/>
      <c r="BG273" s="665"/>
      <c r="BH273" s="665"/>
      <c r="BI273" s="665"/>
      <c r="BJ273" s="665"/>
      <c r="BK273" s="665"/>
      <c r="BL273" s="665"/>
      <c r="BM273" s="665"/>
      <c r="BN273" s="665"/>
      <c r="BO273" s="665"/>
      <c r="BP273" s="665"/>
      <c r="BQ273" s="665"/>
      <c r="BR273" s="665"/>
      <c r="BS273" s="665"/>
      <c r="BT273" s="665"/>
      <c r="BU273" s="665"/>
      <c r="BV273" s="665"/>
      <c r="BW273" s="665"/>
      <c r="BX273" s="665"/>
      <c r="BY273" s="665"/>
      <c r="BZ273" s="665"/>
      <c r="CA273" s="665"/>
      <c r="CB273" s="665"/>
      <c r="CC273" s="665"/>
      <c r="CD273" s="665"/>
      <c r="CE273" s="665"/>
      <c r="CF273" s="665"/>
      <c r="CG273" s="665"/>
      <c r="CH273" s="665"/>
      <c r="CI273" s="665"/>
      <c r="CJ273" s="665"/>
      <c r="CK273" s="665"/>
      <c r="CL273" s="665"/>
      <c r="CM273" s="665"/>
      <c r="CN273" s="665"/>
      <c r="CO273" s="665"/>
      <c r="CP273" s="665"/>
      <c r="CQ273" s="665"/>
      <c r="CR273" s="673">
        <f>+M273+AF273</f>
        <v>0</v>
      </c>
      <c r="CS273" s="674"/>
      <c r="CT273" s="674"/>
      <c r="CU273" s="674"/>
      <c r="CV273" s="677">
        <v>0</v>
      </c>
      <c r="CW273" s="673">
        <f t="shared" si="59"/>
        <v>0</v>
      </c>
      <c r="CX273" s="677"/>
      <c r="CY273" s="677">
        <v>0</v>
      </c>
      <c r="CZ273" s="677"/>
      <c r="DA273" s="677"/>
      <c r="DB273" s="673">
        <f t="shared" si="60"/>
        <v>0</v>
      </c>
      <c r="DC273" s="677"/>
      <c r="DD273" s="677"/>
      <c r="DE273" s="677"/>
      <c r="DF273" s="677"/>
      <c r="DG273" s="673">
        <f t="shared" si="61"/>
        <v>0</v>
      </c>
      <c r="DH273" s="682">
        <f t="shared" si="62"/>
        <v>0</v>
      </c>
      <c r="DI273" s="683" t="str">
        <f t="shared" si="63"/>
        <v>SI</v>
      </c>
      <c r="DJ273" s="682">
        <f t="shared" si="64"/>
        <v>0</v>
      </c>
    </row>
    <row r="274" s="633" customFormat="1" ht="76.5" spans="1:114">
      <c r="A274" s="646" t="s">
        <v>1706</v>
      </c>
      <c r="B274" s="646" t="s">
        <v>1707</v>
      </c>
      <c r="C274" s="646" t="s">
        <v>1707</v>
      </c>
      <c r="D274" s="647" t="s">
        <v>1972</v>
      </c>
      <c r="E274" s="654" t="s">
        <v>1974</v>
      </c>
      <c r="F274" s="702">
        <v>7</v>
      </c>
      <c r="G274" s="703" t="s">
        <v>1975</v>
      </c>
      <c r="H274" s="704">
        <v>269</v>
      </c>
      <c r="I274" s="725">
        <v>5502</v>
      </c>
      <c r="J274" s="718">
        <v>11</v>
      </c>
      <c r="K274" s="726" t="s">
        <v>1976</v>
      </c>
      <c r="L274" s="669" t="s">
        <v>1973</v>
      </c>
      <c r="M274" s="667">
        <v>0</v>
      </c>
      <c r="N274" s="665"/>
      <c r="O274" s="665"/>
      <c r="P274" s="665"/>
      <c r="Q274" s="665"/>
      <c r="R274" s="665"/>
      <c r="S274" s="665"/>
      <c r="T274" s="665"/>
      <c r="U274" s="665"/>
      <c r="V274" s="665"/>
      <c r="W274" s="665"/>
      <c r="X274" s="665"/>
      <c r="Y274" s="665"/>
      <c r="Z274" s="665"/>
      <c r="AA274" s="665"/>
      <c r="AB274" s="665"/>
      <c r="AC274" s="665"/>
      <c r="AD274" s="665"/>
      <c r="AE274" s="665">
        <v>350</v>
      </c>
      <c r="AF274" s="665"/>
      <c r="AG274" s="665"/>
      <c r="AH274" s="665"/>
      <c r="AI274" s="665"/>
      <c r="AJ274" s="665"/>
      <c r="AK274" s="665"/>
      <c r="AL274" s="665"/>
      <c r="AM274" s="665"/>
      <c r="AN274" s="665"/>
      <c r="AO274" s="665"/>
      <c r="AP274" s="665"/>
      <c r="AQ274" s="665"/>
      <c r="AR274" s="665"/>
      <c r="AS274" s="665"/>
      <c r="AT274" s="665"/>
      <c r="AU274" s="665"/>
      <c r="AV274" s="665"/>
      <c r="AW274" s="665"/>
      <c r="AX274" s="665"/>
      <c r="AY274" s="665"/>
      <c r="AZ274" s="665"/>
      <c r="BA274" s="665"/>
      <c r="BB274" s="665"/>
      <c r="BC274" s="665"/>
      <c r="BD274" s="665"/>
      <c r="BE274" s="665"/>
      <c r="BF274" s="665"/>
      <c r="BG274" s="665"/>
      <c r="BH274" s="665"/>
      <c r="BI274" s="665"/>
      <c r="BJ274" s="665"/>
      <c r="BK274" s="665"/>
      <c r="BL274" s="665"/>
      <c r="BM274" s="665"/>
      <c r="BN274" s="665"/>
      <c r="BO274" s="665"/>
      <c r="BP274" s="665"/>
      <c r="BQ274" s="665"/>
      <c r="BR274" s="665"/>
      <c r="BS274" s="665"/>
      <c r="BT274" s="665"/>
      <c r="BU274" s="665"/>
      <c r="BV274" s="665"/>
      <c r="BW274" s="665"/>
      <c r="BX274" s="665"/>
      <c r="BY274" s="665"/>
      <c r="BZ274" s="665"/>
      <c r="CA274" s="665"/>
      <c r="CB274" s="665"/>
      <c r="CC274" s="665"/>
      <c r="CD274" s="665"/>
      <c r="CE274" s="665"/>
      <c r="CF274" s="665"/>
      <c r="CG274" s="665"/>
      <c r="CH274" s="665"/>
      <c r="CI274" s="665"/>
      <c r="CJ274" s="665"/>
      <c r="CK274" s="665"/>
      <c r="CL274" s="665"/>
      <c r="CM274" s="665"/>
      <c r="CN274" s="665"/>
      <c r="CO274" s="665"/>
      <c r="CP274" s="665"/>
      <c r="CQ274" s="665"/>
      <c r="CR274" s="673">
        <f t="shared" ref="CR274:CR285" si="106">+M274+AE274</f>
        <v>350</v>
      </c>
      <c r="CS274" s="674"/>
      <c r="CT274" s="674"/>
      <c r="CU274" s="674"/>
      <c r="CV274" s="677">
        <v>350</v>
      </c>
      <c r="CW274" s="673">
        <f t="shared" si="59"/>
        <v>350</v>
      </c>
      <c r="CX274" s="677"/>
      <c r="CY274" s="677"/>
      <c r="CZ274" s="677"/>
      <c r="DA274" s="677"/>
      <c r="DB274" s="673">
        <f>+DA274+CZ274+CY274+CX274</f>
        <v>0</v>
      </c>
      <c r="DC274" s="677"/>
      <c r="DD274" s="677"/>
      <c r="DE274" s="677"/>
      <c r="DF274" s="677"/>
      <c r="DG274" s="673">
        <f t="shared" ref="DG274:DG275" si="107">+DF274+DE274+DD274+DC274</f>
        <v>0</v>
      </c>
      <c r="DH274" s="682">
        <f t="shared" ref="DH274:DH276" si="108">+CW274+DB274+DG274</f>
        <v>350</v>
      </c>
      <c r="DI274" s="683" t="str">
        <f t="shared" ref="DI274:DI275" si="109">IF(CR274=DH274,"SI","NO")</f>
        <v>SI</v>
      </c>
      <c r="DJ274" s="682">
        <f t="shared" ref="DJ274:DJ275" si="110">CR274-DH274</f>
        <v>0</v>
      </c>
    </row>
    <row r="275" s="633" customFormat="1" ht="76.5" spans="1:114">
      <c r="A275" s="646" t="s">
        <v>1706</v>
      </c>
      <c r="B275" s="646" t="s">
        <v>1707</v>
      </c>
      <c r="C275" s="646" t="s">
        <v>1707</v>
      </c>
      <c r="D275" s="647" t="s">
        <v>1972</v>
      </c>
      <c r="E275" s="705" t="s">
        <v>1977</v>
      </c>
      <c r="F275" s="702">
        <v>8</v>
      </c>
      <c r="G275" s="706" t="s">
        <v>1975</v>
      </c>
      <c r="H275" s="707">
        <v>269</v>
      </c>
      <c r="I275" s="727">
        <v>5503</v>
      </c>
      <c r="J275" s="719">
        <v>11</v>
      </c>
      <c r="K275" s="728" t="s">
        <v>1976</v>
      </c>
      <c r="L275" s="669" t="s">
        <v>1973</v>
      </c>
      <c r="M275" s="667">
        <v>0</v>
      </c>
      <c r="N275" s="665"/>
      <c r="O275" s="665"/>
      <c r="P275" s="665"/>
      <c r="Q275" s="665">
        <v>750</v>
      </c>
      <c r="R275" s="674">
        <v>0</v>
      </c>
      <c r="S275" s="674"/>
      <c r="T275" s="674"/>
      <c r="U275" s="674"/>
      <c r="V275" s="677">
        <v>750</v>
      </c>
      <c r="W275" s="674">
        <f>+V275+U275+T275+S275</f>
        <v>750</v>
      </c>
      <c r="X275" s="677"/>
      <c r="Y275" s="677"/>
      <c r="Z275" s="677"/>
      <c r="AA275" s="677"/>
      <c r="AB275" s="674">
        <f>+AA275+Z275+Y275+X275</f>
        <v>0</v>
      </c>
      <c r="AC275" s="677"/>
      <c r="AD275" s="677"/>
      <c r="AE275" s="677">
        <v>400</v>
      </c>
      <c r="AF275" s="677"/>
      <c r="AG275" s="677"/>
      <c r="AH275" s="677"/>
      <c r="AI275" s="677"/>
      <c r="AJ275" s="677"/>
      <c r="AK275" s="677"/>
      <c r="AL275" s="677"/>
      <c r="AM275" s="677"/>
      <c r="AN275" s="677"/>
      <c r="AO275" s="677"/>
      <c r="AP275" s="677"/>
      <c r="AQ275" s="677"/>
      <c r="AR275" s="677"/>
      <c r="AS275" s="677"/>
      <c r="AT275" s="677"/>
      <c r="AU275" s="677"/>
      <c r="AV275" s="677"/>
      <c r="AW275" s="677"/>
      <c r="AX275" s="677"/>
      <c r="AY275" s="677"/>
      <c r="AZ275" s="677"/>
      <c r="BA275" s="677"/>
      <c r="BB275" s="677"/>
      <c r="BC275" s="677"/>
      <c r="BD275" s="677"/>
      <c r="BE275" s="677"/>
      <c r="BF275" s="677"/>
      <c r="BG275" s="677"/>
      <c r="BH275" s="677"/>
      <c r="BI275" s="677"/>
      <c r="BJ275" s="677"/>
      <c r="BK275" s="677"/>
      <c r="BL275" s="677"/>
      <c r="BM275" s="677"/>
      <c r="BN275" s="677"/>
      <c r="BO275" s="677"/>
      <c r="BP275" s="677"/>
      <c r="BQ275" s="677"/>
      <c r="BR275" s="677"/>
      <c r="BS275" s="677"/>
      <c r="BT275" s="677"/>
      <c r="BU275" s="677"/>
      <c r="BV275" s="677"/>
      <c r="BW275" s="677"/>
      <c r="BX275" s="677"/>
      <c r="BY275" s="677"/>
      <c r="BZ275" s="677"/>
      <c r="CA275" s="677"/>
      <c r="CB275" s="677"/>
      <c r="CC275" s="677"/>
      <c r="CD275" s="677"/>
      <c r="CE275" s="677"/>
      <c r="CF275" s="677"/>
      <c r="CG275" s="677"/>
      <c r="CH275" s="677"/>
      <c r="CI275" s="677"/>
      <c r="CJ275" s="677"/>
      <c r="CK275" s="677"/>
      <c r="CL275" s="677"/>
      <c r="CM275" s="677"/>
      <c r="CN275" s="677"/>
      <c r="CO275" s="677"/>
      <c r="CP275" s="677"/>
      <c r="CQ275" s="677"/>
      <c r="CR275" s="673">
        <f t="shared" si="106"/>
        <v>400</v>
      </c>
      <c r="CS275" s="674"/>
      <c r="CT275" s="682"/>
      <c r="CU275" s="683"/>
      <c r="CV275" s="682">
        <v>400</v>
      </c>
      <c r="CW275" s="673">
        <f>+CV275+CU275+CT275+CS275</f>
        <v>400</v>
      </c>
      <c r="CX275" s="677"/>
      <c r="CY275" s="677"/>
      <c r="CZ275" s="677"/>
      <c r="DA275" s="677"/>
      <c r="DB275" s="673">
        <f>+DA275+CZ275+CY275+CX275</f>
        <v>0</v>
      </c>
      <c r="DC275" s="677"/>
      <c r="DD275" s="677"/>
      <c r="DE275" s="677"/>
      <c r="DF275" s="677"/>
      <c r="DG275" s="673">
        <f t="shared" si="107"/>
        <v>0</v>
      </c>
      <c r="DH275" s="682">
        <f t="shared" si="108"/>
        <v>400</v>
      </c>
      <c r="DI275" s="683" t="str">
        <f t="shared" si="109"/>
        <v>SI</v>
      </c>
      <c r="DJ275" s="682">
        <f t="shared" si="110"/>
        <v>0</v>
      </c>
    </row>
    <row r="276" s="633" customFormat="1" ht="76.5" spans="1:114">
      <c r="A276" s="646" t="s">
        <v>1706</v>
      </c>
      <c r="B276" s="646" t="s">
        <v>1707</v>
      </c>
      <c r="C276" s="646" t="s">
        <v>1707</v>
      </c>
      <c r="D276" s="647" t="s">
        <v>1972</v>
      </c>
      <c r="E276" s="708" t="s">
        <v>1978</v>
      </c>
      <c r="F276" s="702">
        <v>2</v>
      </c>
      <c r="G276" s="709" t="s">
        <v>1762</v>
      </c>
      <c r="H276" s="704">
        <v>297</v>
      </c>
      <c r="I276" s="702">
        <v>60015</v>
      </c>
      <c r="J276" s="718">
        <v>11</v>
      </c>
      <c r="K276" s="726" t="s">
        <v>1979</v>
      </c>
      <c r="L276" s="669" t="s">
        <v>1973</v>
      </c>
      <c r="M276" s="667">
        <v>0</v>
      </c>
      <c r="N276" s="665"/>
      <c r="O276" s="665"/>
      <c r="P276" s="665"/>
      <c r="Q276" s="665"/>
      <c r="R276" s="665"/>
      <c r="S276" s="665"/>
      <c r="T276" s="665"/>
      <c r="U276" s="665"/>
      <c r="V276" s="665"/>
      <c r="W276" s="665"/>
      <c r="X276" s="665"/>
      <c r="Y276" s="665"/>
      <c r="Z276" s="665"/>
      <c r="AA276" s="665"/>
      <c r="AB276" s="665"/>
      <c r="AC276" s="665"/>
      <c r="AD276" s="665"/>
      <c r="AE276" s="665">
        <v>2800</v>
      </c>
      <c r="AF276" s="665"/>
      <c r="AG276" s="665"/>
      <c r="AH276" s="665"/>
      <c r="AI276" s="665"/>
      <c r="AJ276" s="665"/>
      <c r="AK276" s="665"/>
      <c r="AL276" s="665"/>
      <c r="AM276" s="665"/>
      <c r="AN276" s="665"/>
      <c r="AO276" s="665"/>
      <c r="AP276" s="665"/>
      <c r="AQ276" s="665"/>
      <c r="AR276" s="665"/>
      <c r="AS276" s="665"/>
      <c r="AT276" s="665"/>
      <c r="AU276" s="665"/>
      <c r="AV276" s="665"/>
      <c r="AW276" s="665"/>
      <c r="AX276" s="665"/>
      <c r="AY276" s="665"/>
      <c r="AZ276" s="665"/>
      <c r="BA276" s="665"/>
      <c r="BB276" s="665"/>
      <c r="BC276" s="665"/>
      <c r="BD276" s="665"/>
      <c r="BE276" s="665"/>
      <c r="BF276" s="665"/>
      <c r="BG276" s="665"/>
      <c r="BH276" s="665"/>
      <c r="BI276" s="665"/>
      <c r="BJ276" s="665"/>
      <c r="BK276" s="665"/>
      <c r="BL276" s="665"/>
      <c r="BM276" s="665"/>
      <c r="BN276" s="665"/>
      <c r="BO276" s="665"/>
      <c r="BP276" s="665"/>
      <c r="BQ276" s="665"/>
      <c r="BR276" s="665"/>
      <c r="BS276" s="665"/>
      <c r="BT276" s="665"/>
      <c r="BU276" s="665"/>
      <c r="BV276" s="665"/>
      <c r="BW276" s="665"/>
      <c r="BX276" s="665"/>
      <c r="BY276" s="665"/>
      <c r="BZ276" s="665"/>
      <c r="CA276" s="665"/>
      <c r="CB276" s="665"/>
      <c r="CC276" s="665"/>
      <c r="CD276" s="665"/>
      <c r="CE276" s="665"/>
      <c r="CF276" s="665"/>
      <c r="CG276" s="665"/>
      <c r="CH276" s="665"/>
      <c r="CI276" s="665"/>
      <c r="CJ276" s="665"/>
      <c r="CK276" s="665"/>
      <c r="CL276" s="665"/>
      <c r="CM276" s="665"/>
      <c r="CN276" s="665"/>
      <c r="CO276" s="665"/>
      <c r="CP276" s="665"/>
      <c r="CQ276" s="665"/>
      <c r="CR276" s="673">
        <f t="shared" si="106"/>
        <v>2800</v>
      </c>
      <c r="CS276" s="674"/>
      <c r="CT276" s="674"/>
      <c r="CU276" s="674"/>
      <c r="CV276" s="677">
        <v>1300</v>
      </c>
      <c r="CW276" s="673">
        <f t="shared" ref="CW276" si="111">+CV276+CU276+CT276+CS276</f>
        <v>1300</v>
      </c>
      <c r="CX276" s="677"/>
      <c r="CY276" s="677"/>
      <c r="CZ276" s="677"/>
      <c r="DA276" s="677">
        <v>1500</v>
      </c>
      <c r="DB276" s="673">
        <f t="shared" ref="DB276" si="112">+DA276+CZ276+CY276+CX276</f>
        <v>1500</v>
      </c>
      <c r="DC276" s="677"/>
      <c r="DD276" s="677"/>
      <c r="DE276" s="677"/>
      <c r="DF276" s="677"/>
      <c r="DG276" s="673">
        <f t="shared" ref="DG276" si="113">+DF276+DE276+DD276+DC276</f>
        <v>0</v>
      </c>
      <c r="DH276" s="682">
        <f t="shared" si="108"/>
        <v>2800</v>
      </c>
      <c r="DI276" s="683" t="str">
        <f t="shared" ref="DI276" si="114">IF(CR276=DH276,"SI","NO")</f>
        <v>SI</v>
      </c>
      <c r="DJ276" s="682">
        <f t="shared" ref="DJ276" si="115">CR276-DH276</f>
        <v>0</v>
      </c>
    </row>
    <row r="277" s="633" customFormat="1" ht="76.5" spans="1:114">
      <c r="A277" s="646" t="s">
        <v>1706</v>
      </c>
      <c r="B277" s="646" t="s">
        <v>1707</v>
      </c>
      <c r="C277" s="646" t="s">
        <v>1707</v>
      </c>
      <c r="D277" s="647" t="s">
        <v>1972</v>
      </c>
      <c r="E277" s="693" t="s">
        <v>1980</v>
      </c>
      <c r="F277" s="710">
        <v>30</v>
      </c>
      <c r="G277" s="709" t="s">
        <v>1981</v>
      </c>
      <c r="H277" s="711">
        <v>298</v>
      </c>
      <c r="I277" s="702" t="s">
        <v>1981</v>
      </c>
      <c r="J277" s="718">
        <v>11</v>
      </c>
      <c r="K277" s="703" t="s">
        <v>1982</v>
      </c>
      <c r="L277" s="669" t="s">
        <v>1973</v>
      </c>
      <c r="M277" s="667">
        <v>0</v>
      </c>
      <c r="N277" s="665"/>
      <c r="O277" s="665"/>
      <c r="P277" s="665"/>
      <c r="Q277" s="665"/>
      <c r="R277" s="665"/>
      <c r="S277" s="665"/>
      <c r="T277" s="665"/>
      <c r="U277" s="665"/>
      <c r="V277" s="665"/>
      <c r="W277" s="665"/>
      <c r="X277" s="665"/>
      <c r="Y277" s="665"/>
      <c r="Z277" s="665"/>
      <c r="AA277" s="665"/>
      <c r="AB277" s="665"/>
      <c r="AC277" s="665"/>
      <c r="AD277" s="665"/>
      <c r="AE277" s="665">
        <v>9000</v>
      </c>
      <c r="AF277" s="665"/>
      <c r="AG277" s="665"/>
      <c r="AH277" s="665"/>
      <c r="AI277" s="665"/>
      <c r="AJ277" s="665"/>
      <c r="AK277" s="665"/>
      <c r="AL277" s="665"/>
      <c r="AM277" s="665"/>
      <c r="AN277" s="665"/>
      <c r="AO277" s="665"/>
      <c r="AP277" s="665"/>
      <c r="AQ277" s="665"/>
      <c r="AR277" s="665"/>
      <c r="AS277" s="665"/>
      <c r="AT277" s="665"/>
      <c r="AU277" s="665"/>
      <c r="AV277" s="665"/>
      <c r="AW277" s="665"/>
      <c r="AX277" s="665"/>
      <c r="AY277" s="665"/>
      <c r="AZ277" s="665"/>
      <c r="BA277" s="665"/>
      <c r="BB277" s="665"/>
      <c r="BC277" s="665"/>
      <c r="BD277" s="665"/>
      <c r="BE277" s="665"/>
      <c r="BF277" s="665"/>
      <c r="BG277" s="665"/>
      <c r="BH277" s="665"/>
      <c r="BI277" s="665"/>
      <c r="BJ277" s="665"/>
      <c r="BK277" s="665"/>
      <c r="BL277" s="665"/>
      <c r="BM277" s="665"/>
      <c r="BN277" s="665"/>
      <c r="BO277" s="665"/>
      <c r="BP277" s="665"/>
      <c r="BQ277" s="665"/>
      <c r="BR277" s="665"/>
      <c r="BS277" s="665"/>
      <c r="BT277" s="665"/>
      <c r="BU277" s="665"/>
      <c r="BV277" s="665"/>
      <c r="BW277" s="665"/>
      <c r="BX277" s="665"/>
      <c r="BY277" s="665"/>
      <c r="BZ277" s="665"/>
      <c r="CA277" s="665"/>
      <c r="CB277" s="665"/>
      <c r="CC277" s="665"/>
      <c r="CD277" s="665"/>
      <c r="CE277" s="665"/>
      <c r="CF277" s="665"/>
      <c r="CG277" s="665"/>
      <c r="CH277" s="665"/>
      <c r="CI277" s="665"/>
      <c r="CJ277" s="665"/>
      <c r="CK277" s="665"/>
      <c r="CL277" s="665"/>
      <c r="CM277" s="665"/>
      <c r="CN277" s="665"/>
      <c r="CO277" s="665"/>
      <c r="CP277" s="665"/>
      <c r="CQ277" s="665"/>
      <c r="CR277" s="673">
        <f t="shared" si="106"/>
        <v>9000</v>
      </c>
      <c r="CS277" s="674"/>
      <c r="CT277" s="674"/>
      <c r="CU277" s="674"/>
      <c r="CV277" s="677"/>
      <c r="CW277" s="673">
        <f t="shared" ref="CW277" si="116">+CV277+CU277+CT277+CS277</f>
        <v>0</v>
      </c>
      <c r="CX277" s="677"/>
      <c r="CY277" s="677">
        <v>9000</v>
      </c>
      <c r="CZ277" s="677"/>
      <c r="DA277" s="677"/>
      <c r="DB277" s="673">
        <f t="shared" ref="DB277" si="117">+DA277+CZ277+CY277+CX277</f>
        <v>9000</v>
      </c>
      <c r="DC277" s="677"/>
      <c r="DD277" s="677"/>
      <c r="DE277" s="677"/>
      <c r="DF277" s="677"/>
      <c r="DG277" s="673">
        <f t="shared" ref="DG277" si="118">+DF277+DE277+DD277+DC277</f>
        <v>0</v>
      </c>
      <c r="DH277" s="682">
        <f t="shared" ref="DH277" si="119">+CW277+DB277+DG277</f>
        <v>9000</v>
      </c>
      <c r="DI277" s="683" t="str">
        <f t="shared" ref="DI277" si="120">IF(CR277=DH277,"SI","NO")</f>
        <v>SI</v>
      </c>
      <c r="DJ277" s="682">
        <f t="shared" ref="DJ277" si="121">CR277-DH277</f>
        <v>0</v>
      </c>
    </row>
    <row r="278" s="633" customFormat="1" ht="76.5" spans="1:114">
      <c r="A278" s="646" t="s">
        <v>1706</v>
      </c>
      <c r="B278" s="646" t="s">
        <v>1707</v>
      </c>
      <c r="C278" s="646" t="s">
        <v>1707</v>
      </c>
      <c r="D278" s="647" t="s">
        <v>1972</v>
      </c>
      <c r="E278" s="693" t="s">
        <v>1983</v>
      </c>
      <c r="F278" s="710">
        <v>4</v>
      </c>
      <c r="G278" s="709" t="s">
        <v>1981</v>
      </c>
      <c r="H278" s="711">
        <v>298</v>
      </c>
      <c r="I278" s="702" t="s">
        <v>1981</v>
      </c>
      <c r="J278" s="719">
        <v>11</v>
      </c>
      <c r="K278" s="706" t="s">
        <v>1984</v>
      </c>
      <c r="L278" s="669" t="s">
        <v>1973</v>
      </c>
      <c r="M278" s="667">
        <v>0</v>
      </c>
      <c r="N278" s="665"/>
      <c r="O278" s="665"/>
      <c r="P278" s="665"/>
      <c r="Q278" s="665">
        <v>30150</v>
      </c>
      <c r="R278" s="674">
        <v>0</v>
      </c>
      <c r="S278" s="674"/>
      <c r="T278" s="674"/>
      <c r="U278" s="674"/>
      <c r="V278" s="677">
        <v>29150</v>
      </c>
      <c r="W278" s="674">
        <f t="shared" ref="W278:W283" si="122">+V278+U278+T278+S278</f>
        <v>29150</v>
      </c>
      <c r="X278" s="677">
        <v>1000</v>
      </c>
      <c r="Y278" s="677"/>
      <c r="Z278" s="677"/>
      <c r="AA278" s="677"/>
      <c r="AB278" s="674">
        <v>0</v>
      </c>
      <c r="AC278" s="677"/>
      <c r="AD278" s="677"/>
      <c r="AE278" s="677">
        <v>1600</v>
      </c>
      <c r="AF278" s="677"/>
      <c r="AG278" s="677"/>
      <c r="AH278" s="677"/>
      <c r="AI278" s="677"/>
      <c r="AJ278" s="677"/>
      <c r="AK278" s="677"/>
      <c r="AL278" s="677"/>
      <c r="AM278" s="677"/>
      <c r="AN278" s="677"/>
      <c r="AO278" s="677"/>
      <c r="AP278" s="677"/>
      <c r="AQ278" s="677"/>
      <c r="AR278" s="677"/>
      <c r="AS278" s="677"/>
      <c r="AT278" s="677"/>
      <c r="AU278" s="677"/>
      <c r="AV278" s="677"/>
      <c r="AW278" s="677"/>
      <c r="AX278" s="677"/>
      <c r="AY278" s="677"/>
      <c r="AZ278" s="677"/>
      <c r="BA278" s="677"/>
      <c r="BB278" s="677"/>
      <c r="BC278" s="677"/>
      <c r="BD278" s="677"/>
      <c r="BE278" s="677"/>
      <c r="BF278" s="677"/>
      <c r="BG278" s="677"/>
      <c r="BH278" s="677"/>
      <c r="BI278" s="677"/>
      <c r="BJ278" s="677"/>
      <c r="BK278" s="677"/>
      <c r="BL278" s="677"/>
      <c r="BM278" s="677"/>
      <c r="BN278" s="677"/>
      <c r="BO278" s="677"/>
      <c r="BP278" s="677"/>
      <c r="BQ278" s="677"/>
      <c r="BR278" s="677"/>
      <c r="BS278" s="677"/>
      <c r="BT278" s="677"/>
      <c r="BU278" s="677"/>
      <c r="BV278" s="677"/>
      <c r="BW278" s="677"/>
      <c r="BX278" s="677"/>
      <c r="BY278" s="677"/>
      <c r="BZ278" s="677"/>
      <c r="CA278" s="677"/>
      <c r="CB278" s="677"/>
      <c r="CC278" s="677"/>
      <c r="CD278" s="677"/>
      <c r="CE278" s="677"/>
      <c r="CF278" s="677"/>
      <c r="CG278" s="677"/>
      <c r="CH278" s="677"/>
      <c r="CI278" s="677"/>
      <c r="CJ278" s="677"/>
      <c r="CK278" s="677"/>
      <c r="CL278" s="677"/>
      <c r="CM278" s="677"/>
      <c r="CN278" s="677"/>
      <c r="CO278" s="677"/>
      <c r="CP278" s="677"/>
      <c r="CQ278" s="677"/>
      <c r="CR278" s="673">
        <f t="shared" si="106"/>
        <v>1600</v>
      </c>
      <c r="CS278" s="674"/>
      <c r="CT278" s="682"/>
      <c r="CU278" s="683"/>
      <c r="CV278" s="682"/>
      <c r="CW278" s="673">
        <f t="shared" ref="CW278:CW283" si="123">+CV278+CU278+CT278+CS278</f>
        <v>0</v>
      </c>
      <c r="CX278" s="677"/>
      <c r="CY278" s="682">
        <v>1600</v>
      </c>
      <c r="CZ278" s="677"/>
      <c r="DA278" s="677"/>
      <c r="DB278" s="673">
        <f t="shared" ref="DB278:DB283" si="124">+DA278+CZ278+CY278+CX278</f>
        <v>1600</v>
      </c>
      <c r="DC278" s="677"/>
      <c r="DD278" s="677"/>
      <c r="DE278" s="677"/>
      <c r="DF278" s="677"/>
      <c r="DG278" s="673">
        <f t="shared" ref="DG278:DG283" si="125">+DF278+DE278+DD278+DC278</f>
        <v>0</v>
      </c>
      <c r="DH278" s="682">
        <f t="shared" ref="DH278:DH283" si="126">+CW278+DB278+DG278</f>
        <v>1600</v>
      </c>
      <c r="DI278" s="683" t="str">
        <f t="shared" ref="DI278:DI283" si="127">IF(CR278=DH278,"SI","NO")</f>
        <v>SI</v>
      </c>
      <c r="DJ278" s="682">
        <f t="shared" ref="DJ278:DJ283" si="128">CR278-DH278</f>
        <v>0</v>
      </c>
    </row>
    <row r="279" s="633" customFormat="1" ht="76.5" spans="1:114">
      <c r="A279" s="646" t="s">
        <v>1706</v>
      </c>
      <c r="B279" s="646" t="s">
        <v>1707</v>
      </c>
      <c r="C279" s="646" t="s">
        <v>1707</v>
      </c>
      <c r="D279" s="647" t="s">
        <v>1972</v>
      </c>
      <c r="E279" s="693" t="s">
        <v>1985</v>
      </c>
      <c r="F279" s="710">
        <v>3</v>
      </c>
      <c r="G279" s="709" t="s">
        <v>1981</v>
      </c>
      <c r="H279" s="711">
        <v>298</v>
      </c>
      <c r="I279" s="702" t="s">
        <v>1981</v>
      </c>
      <c r="J279" s="719">
        <v>11</v>
      </c>
      <c r="K279" s="706" t="s">
        <v>1986</v>
      </c>
      <c r="L279" s="669" t="s">
        <v>1973</v>
      </c>
      <c r="M279" s="667">
        <v>0</v>
      </c>
      <c r="N279" s="665"/>
      <c r="O279" s="665"/>
      <c r="P279" s="665"/>
      <c r="Q279" s="665">
        <v>30150</v>
      </c>
      <c r="R279" s="674">
        <v>0</v>
      </c>
      <c r="S279" s="674"/>
      <c r="T279" s="674"/>
      <c r="U279" s="674"/>
      <c r="V279" s="677">
        <v>29150</v>
      </c>
      <c r="W279" s="674">
        <f t="shared" si="122"/>
        <v>29150</v>
      </c>
      <c r="X279" s="677">
        <v>1000</v>
      </c>
      <c r="Y279" s="677"/>
      <c r="Z279" s="677"/>
      <c r="AA279" s="677"/>
      <c r="AB279" s="674">
        <v>0</v>
      </c>
      <c r="AC279" s="677"/>
      <c r="AD279" s="677"/>
      <c r="AE279" s="677">
        <v>4260</v>
      </c>
      <c r="AF279" s="677"/>
      <c r="AG279" s="677"/>
      <c r="AH279" s="677"/>
      <c r="AI279" s="677"/>
      <c r="AJ279" s="677"/>
      <c r="AK279" s="677"/>
      <c r="AL279" s="677"/>
      <c r="AM279" s="677"/>
      <c r="AN279" s="677"/>
      <c r="AO279" s="677"/>
      <c r="AP279" s="677"/>
      <c r="AQ279" s="677"/>
      <c r="AR279" s="677"/>
      <c r="AS279" s="677"/>
      <c r="AT279" s="677"/>
      <c r="AU279" s="677"/>
      <c r="AV279" s="677"/>
      <c r="AW279" s="677"/>
      <c r="AX279" s="677"/>
      <c r="AY279" s="677"/>
      <c r="AZ279" s="677"/>
      <c r="BA279" s="677"/>
      <c r="BB279" s="677"/>
      <c r="BC279" s="677"/>
      <c r="BD279" s="677"/>
      <c r="BE279" s="677"/>
      <c r="BF279" s="677"/>
      <c r="BG279" s="677"/>
      <c r="BH279" s="677"/>
      <c r="BI279" s="677"/>
      <c r="BJ279" s="677"/>
      <c r="BK279" s="677"/>
      <c r="BL279" s="677"/>
      <c r="BM279" s="677"/>
      <c r="BN279" s="677"/>
      <c r="BO279" s="677"/>
      <c r="BP279" s="677"/>
      <c r="BQ279" s="677"/>
      <c r="BR279" s="677"/>
      <c r="BS279" s="677"/>
      <c r="BT279" s="677"/>
      <c r="BU279" s="677"/>
      <c r="BV279" s="677"/>
      <c r="BW279" s="677"/>
      <c r="BX279" s="677"/>
      <c r="BY279" s="677"/>
      <c r="BZ279" s="677"/>
      <c r="CA279" s="677"/>
      <c r="CB279" s="677"/>
      <c r="CC279" s="677"/>
      <c r="CD279" s="677"/>
      <c r="CE279" s="677"/>
      <c r="CF279" s="677"/>
      <c r="CG279" s="677"/>
      <c r="CH279" s="677"/>
      <c r="CI279" s="677"/>
      <c r="CJ279" s="677"/>
      <c r="CK279" s="677"/>
      <c r="CL279" s="677"/>
      <c r="CM279" s="677"/>
      <c r="CN279" s="677"/>
      <c r="CO279" s="677"/>
      <c r="CP279" s="677"/>
      <c r="CQ279" s="677"/>
      <c r="CR279" s="673">
        <f t="shared" si="106"/>
        <v>4260</v>
      </c>
      <c r="CS279" s="677"/>
      <c r="CT279" s="677"/>
      <c r="CU279" s="677"/>
      <c r="CV279" s="677"/>
      <c r="CW279" s="673">
        <f t="shared" si="123"/>
        <v>0</v>
      </c>
      <c r="CX279" s="677"/>
      <c r="CY279" s="677">
        <v>4260</v>
      </c>
      <c r="CZ279" s="677"/>
      <c r="DA279" s="677"/>
      <c r="DB279" s="673">
        <f t="shared" si="124"/>
        <v>4260</v>
      </c>
      <c r="DC279" s="677"/>
      <c r="DD279" s="677"/>
      <c r="DE279" s="677"/>
      <c r="DF279" s="677"/>
      <c r="DG279" s="673">
        <f t="shared" si="125"/>
        <v>0</v>
      </c>
      <c r="DH279" s="682">
        <f t="shared" si="126"/>
        <v>4260</v>
      </c>
      <c r="DI279" s="683" t="str">
        <f t="shared" si="127"/>
        <v>SI</v>
      </c>
      <c r="DJ279" s="682">
        <f t="shared" si="128"/>
        <v>0</v>
      </c>
    </row>
    <row r="280" s="633" customFormat="1" ht="76.5" spans="1:114">
      <c r="A280" s="646" t="s">
        <v>1706</v>
      </c>
      <c r="B280" s="646" t="s">
        <v>1707</v>
      </c>
      <c r="C280" s="646" t="s">
        <v>1707</v>
      </c>
      <c r="D280" s="647" t="s">
        <v>1972</v>
      </c>
      <c r="E280" s="693" t="s">
        <v>1987</v>
      </c>
      <c r="F280" s="710">
        <v>11</v>
      </c>
      <c r="G280" s="709" t="s">
        <v>1981</v>
      </c>
      <c r="H280" s="711">
        <v>298</v>
      </c>
      <c r="I280" s="702" t="s">
        <v>1981</v>
      </c>
      <c r="J280" s="719">
        <v>11</v>
      </c>
      <c r="K280" s="706" t="s">
        <v>1982</v>
      </c>
      <c r="L280" s="669" t="s">
        <v>1973</v>
      </c>
      <c r="M280" s="667">
        <v>0</v>
      </c>
      <c r="N280" s="665"/>
      <c r="O280" s="665"/>
      <c r="P280" s="665"/>
      <c r="Q280" s="665">
        <v>30150</v>
      </c>
      <c r="R280" s="674">
        <v>0</v>
      </c>
      <c r="S280" s="674"/>
      <c r="T280" s="674"/>
      <c r="U280" s="674"/>
      <c r="V280" s="677">
        <v>29150</v>
      </c>
      <c r="W280" s="674">
        <f t="shared" si="122"/>
        <v>29150</v>
      </c>
      <c r="X280" s="677">
        <v>1000</v>
      </c>
      <c r="Y280" s="677"/>
      <c r="Z280" s="677"/>
      <c r="AA280" s="677"/>
      <c r="AB280" s="674">
        <v>0</v>
      </c>
      <c r="AC280" s="677"/>
      <c r="AD280" s="677"/>
      <c r="AE280" s="677">
        <v>3300</v>
      </c>
      <c r="AF280" s="677"/>
      <c r="AG280" s="677"/>
      <c r="AH280" s="677"/>
      <c r="AI280" s="677"/>
      <c r="AJ280" s="677"/>
      <c r="AK280" s="677"/>
      <c r="AL280" s="677"/>
      <c r="AM280" s="677"/>
      <c r="AN280" s="677"/>
      <c r="AO280" s="677"/>
      <c r="AP280" s="677"/>
      <c r="AQ280" s="677"/>
      <c r="AR280" s="677"/>
      <c r="AS280" s="677"/>
      <c r="AT280" s="677"/>
      <c r="AU280" s="677"/>
      <c r="AV280" s="677"/>
      <c r="AW280" s="677"/>
      <c r="AX280" s="677"/>
      <c r="AY280" s="677"/>
      <c r="AZ280" s="677"/>
      <c r="BA280" s="677"/>
      <c r="BB280" s="677"/>
      <c r="BC280" s="677"/>
      <c r="BD280" s="677"/>
      <c r="BE280" s="677"/>
      <c r="BF280" s="677"/>
      <c r="BG280" s="677"/>
      <c r="BH280" s="677"/>
      <c r="BI280" s="677"/>
      <c r="BJ280" s="677"/>
      <c r="BK280" s="677"/>
      <c r="BL280" s="677"/>
      <c r="BM280" s="677"/>
      <c r="BN280" s="677"/>
      <c r="BO280" s="677"/>
      <c r="BP280" s="677"/>
      <c r="BQ280" s="677"/>
      <c r="BR280" s="677"/>
      <c r="BS280" s="677"/>
      <c r="BT280" s="677"/>
      <c r="BU280" s="677"/>
      <c r="BV280" s="677"/>
      <c r="BW280" s="677"/>
      <c r="BX280" s="677"/>
      <c r="BY280" s="677"/>
      <c r="BZ280" s="677"/>
      <c r="CA280" s="677"/>
      <c r="CB280" s="677"/>
      <c r="CC280" s="677"/>
      <c r="CD280" s="677"/>
      <c r="CE280" s="677"/>
      <c r="CF280" s="677"/>
      <c r="CG280" s="677"/>
      <c r="CH280" s="677"/>
      <c r="CI280" s="677"/>
      <c r="CJ280" s="677"/>
      <c r="CK280" s="677"/>
      <c r="CL280" s="677"/>
      <c r="CM280" s="677"/>
      <c r="CN280" s="677"/>
      <c r="CO280" s="677"/>
      <c r="CP280" s="677"/>
      <c r="CQ280" s="677"/>
      <c r="CR280" s="673">
        <f t="shared" si="106"/>
        <v>3300</v>
      </c>
      <c r="CS280" s="677"/>
      <c r="CT280" s="677"/>
      <c r="CU280" s="677"/>
      <c r="CV280" s="677"/>
      <c r="CW280" s="673">
        <f t="shared" si="123"/>
        <v>0</v>
      </c>
      <c r="CX280" s="677"/>
      <c r="CY280" s="677">
        <v>3300</v>
      </c>
      <c r="CZ280" s="677"/>
      <c r="DA280" s="677"/>
      <c r="DB280" s="673">
        <f t="shared" si="124"/>
        <v>3300</v>
      </c>
      <c r="DC280" s="677"/>
      <c r="DD280" s="677"/>
      <c r="DE280" s="677"/>
      <c r="DF280" s="677"/>
      <c r="DG280" s="673">
        <f t="shared" si="125"/>
        <v>0</v>
      </c>
      <c r="DH280" s="682">
        <f t="shared" si="126"/>
        <v>3300</v>
      </c>
      <c r="DI280" s="683" t="str">
        <f t="shared" si="127"/>
        <v>SI</v>
      </c>
      <c r="DJ280" s="682">
        <f t="shared" si="128"/>
        <v>0</v>
      </c>
    </row>
    <row r="281" s="633" customFormat="1" ht="76.5" spans="1:114">
      <c r="A281" s="646" t="s">
        <v>1706</v>
      </c>
      <c r="B281" s="646" t="s">
        <v>1707</v>
      </c>
      <c r="C281" s="646" t="s">
        <v>1707</v>
      </c>
      <c r="D281" s="647" t="s">
        <v>1972</v>
      </c>
      <c r="E281" s="693" t="s">
        <v>1988</v>
      </c>
      <c r="F281" s="710">
        <v>4</v>
      </c>
      <c r="G281" s="709" t="s">
        <v>1981</v>
      </c>
      <c r="H281" s="711">
        <v>298</v>
      </c>
      <c r="I281" s="702" t="s">
        <v>1981</v>
      </c>
      <c r="J281" s="719">
        <v>11</v>
      </c>
      <c r="K281" s="706" t="s">
        <v>1989</v>
      </c>
      <c r="L281" s="669" t="s">
        <v>1973</v>
      </c>
      <c r="M281" s="667">
        <v>0</v>
      </c>
      <c r="N281" s="665"/>
      <c r="O281" s="665"/>
      <c r="P281" s="665"/>
      <c r="Q281" s="665">
        <v>30150</v>
      </c>
      <c r="R281" s="674">
        <v>0</v>
      </c>
      <c r="S281" s="674"/>
      <c r="T281" s="674"/>
      <c r="U281" s="674"/>
      <c r="V281" s="677">
        <v>29150</v>
      </c>
      <c r="W281" s="674">
        <f t="shared" si="122"/>
        <v>29150</v>
      </c>
      <c r="X281" s="677">
        <v>1000</v>
      </c>
      <c r="Y281" s="677"/>
      <c r="Z281" s="677"/>
      <c r="AA281" s="677"/>
      <c r="AB281" s="674">
        <v>0</v>
      </c>
      <c r="AC281" s="677"/>
      <c r="AD281" s="677"/>
      <c r="AE281" s="677">
        <v>1000</v>
      </c>
      <c r="AF281" s="677"/>
      <c r="AG281" s="677"/>
      <c r="AH281" s="677"/>
      <c r="AI281" s="677"/>
      <c r="AJ281" s="677"/>
      <c r="AK281" s="677"/>
      <c r="AL281" s="677"/>
      <c r="AM281" s="677"/>
      <c r="AN281" s="677"/>
      <c r="AO281" s="677"/>
      <c r="AP281" s="677"/>
      <c r="AQ281" s="677"/>
      <c r="AR281" s="677"/>
      <c r="AS281" s="677"/>
      <c r="AT281" s="677"/>
      <c r="AU281" s="677"/>
      <c r="AV281" s="677"/>
      <c r="AW281" s="677"/>
      <c r="AX281" s="677"/>
      <c r="AY281" s="677"/>
      <c r="AZ281" s="677"/>
      <c r="BA281" s="677"/>
      <c r="BB281" s="677"/>
      <c r="BC281" s="677"/>
      <c r="BD281" s="677"/>
      <c r="BE281" s="677"/>
      <c r="BF281" s="677"/>
      <c r="BG281" s="677"/>
      <c r="BH281" s="677"/>
      <c r="BI281" s="677"/>
      <c r="BJ281" s="677"/>
      <c r="BK281" s="677"/>
      <c r="BL281" s="677"/>
      <c r="BM281" s="677"/>
      <c r="BN281" s="677"/>
      <c r="BO281" s="677"/>
      <c r="BP281" s="677"/>
      <c r="BQ281" s="677"/>
      <c r="BR281" s="677"/>
      <c r="BS281" s="677"/>
      <c r="BT281" s="677"/>
      <c r="BU281" s="677"/>
      <c r="BV281" s="677"/>
      <c r="BW281" s="677"/>
      <c r="BX281" s="677"/>
      <c r="BY281" s="677"/>
      <c r="BZ281" s="677"/>
      <c r="CA281" s="677"/>
      <c r="CB281" s="677"/>
      <c r="CC281" s="677"/>
      <c r="CD281" s="677"/>
      <c r="CE281" s="677"/>
      <c r="CF281" s="677"/>
      <c r="CG281" s="677"/>
      <c r="CH281" s="677"/>
      <c r="CI281" s="677"/>
      <c r="CJ281" s="677"/>
      <c r="CK281" s="677"/>
      <c r="CL281" s="677"/>
      <c r="CM281" s="677"/>
      <c r="CN281" s="677"/>
      <c r="CO281" s="677"/>
      <c r="CP281" s="677"/>
      <c r="CQ281" s="677"/>
      <c r="CR281" s="673">
        <f t="shared" si="106"/>
        <v>1000</v>
      </c>
      <c r="CS281" s="677"/>
      <c r="CT281" s="677"/>
      <c r="CU281" s="677"/>
      <c r="CV281" s="677"/>
      <c r="CW281" s="673">
        <f t="shared" si="123"/>
        <v>0</v>
      </c>
      <c r="CX281" s="677"/>
      <c r="CY281" s="677">
        <v>1000</v>
      </c>
      <c r="CZ281" s="677"/>
      <c r="DA281" s="677"/>
      <c r="DB281" s="673">
        <f t="shared" si="124"/>
        <v>1000</v>
      </c>
      <c r="DC281" s="677"/>
      <c r="DD281" s="677"/>
      <c r="DE281" s="677"/>
      <c r="DF281" s="677"/>
      <c r="DG281" s="673">
        <f t="shared" si="125"/>
        <v>0</v>
      </c>
      <c r="DH281" s="682">
        <f t="shared" si="126"/>
        <v>1000</v>
      </c>
      <c r="DI281" s="683" t="str">
        <f t="shared" si="127"/>
        <v>SI</v>
      </c>
      <c r="DJ281" s="682">
        <f t="shared" si="128"/>
        <v>0</v>
      </c>
    </row>
    <row r="282" s="633" customFormat="1" ht="76.5" spans="1:114">
      <c r="A282" s="646" t="s">
        <v>1706</v>
      </c>
      <c r="B282" s="646" t="s">
        <v>1707</v>
      </c>
      <c r="C282" s="646" t="s">
        <v>1707</v>
      </c>
      <c r="D282" s="647" t="s">
        <v>1972</v>
      </c>
      <c r="E282" s="693" t="s">
        <v>1990</v>
      </c>
      <c r="F282" s="710">
        <v>6</v>
      </c>
      <c r="G282" s="709" t="s">
        <v>1981</v>
      </c>
      <c r="H282" s="711">
        <v>298</v>
      </c>
      <c r="I282" s="702" t="s">
        <v>1981</v>
      </c>
      <c r="J282" s="719">
        <v>11</v>
      </c>
      <c r="K282" s="706" t="s">
        <v>1991</v>
      </c>
      <c r="L282" s="669" t="s">
        <v>1973</v>
      </c>
      <c r="M282" s="667">
        <v>0</v>
      </c>
      <c r="N282" s="665"/>
      <c r="O282" s="665"/>
      <c r="P282" s="665"/>
      <c r="Q282" s="665">
        <v>30150</v>
      </c>
      <c r="R282" s="674">
        <v>0</v>
      </c>
      <c r="S282" s="674"/>
      <c r="T282" s="674"/>
      <c r="U282" s="674"/>
      <c r="V282" s="677">
        <v>29150</v>
      </c>
      <c r="W282" s="674">
        <f t="shared" si="122"/>
        <v>29150</v>
      </c>
      <c r="X282" s="677">
        <v>1000</v>
      </c>
      <c r="Y282" s="677"/>
      <c r="Z282" s="677"/>
      <c r="AA282" s="677"/>
      <c r="AB282" s="674">
        <v>0</v>
      </c>
      <c r="AC282" s="677"/>
      <c r="AD282" s="677"/>
      <c r="AE282" s="677">
        <v>1200</v>
      </c>
      <c r="AF282" s="677"/>
      <c r="AG282" s="677"/>
      <c r="AH282" s="677"/>
      <c r="AI282" s="677"/>
      <c r="AJ282" s="677"/>
      <c r="AK282" s="677"/>
      <c r="AL282" s="677"/>
      <c r="AM282" s="677"/>
      <c r="AN282" s="677"/>
      <c r="AO282" s="677"/>
      <c r="AP282" s="677"/>
      <c r="AQ282" s="677"/>
      <c r="AR282" s="677"/>
      <c r="AS282" s="677"/>
      <c r="AT282" s="677"/>
      <c r="AU282" s="677"/>
      <c r="AV282" s="677"/>
      <c r="AW282" s="677"/>
      <c r="AX282" s="677"/>
      <c r="AY282" s="677"/>
      <c r="AZ282" s="677"/>
      <c r="BA282" s="677"/>
      <c r="BB282" s="677"/>
      <c r="BC282" s="677"/>
      <c r="BD282" s="677"/>
      <c r="BE282" s="677"/>
      <c r="BF282" s="677"/>
      <c r="BG282" s="677"/>
      <c r="BH282" s="677"/>
      <c r="BI282" s="677"/>
      <c r="BJ282" s="677"/>
      <c r="BK282" s="677"/>
      <c r="BL282" s="677"/>
      <c r="BM282" s="677"/>
      <c r="BN282" s="677"/>
      <c r="BO282" s="677"/>
      <c r="BP282" s="677"/>
      <c r="BQ282" s="677"/>
      <c r="BR282" s="677"/>
      <c r="BS282" s="677"/>
      <c r="BT282" s="677"/>
      <c r="BU282" s="677"/>
      <c r="BV282" s="677"/>
      <c r="BW282" s="677"/>
      <c r="BX282" s="677"/>
      <c r="BY282" s="677"/>
      <c r="BZ282" s="677"/>
      <c r="CA282" s="677"/>
      <c r="CB282" s="677"/>
      <c r="CC282" s="677"/>
      <c r="CD282" s="677"/>
      <c r="CE282" s="677"/>
      <c r="CF282" s="677"/>
      <c r="CG282" s="677"/>
      <c r="CH282" s="677"/>
      <c r="CI282" s="677"/>
      <c r="CJ282" s="677"/>
      <c r="CK282" s="677"/>
      <c r="CL282" s="677"/>
      <c r="CM282" s="677"/>
      <c r="CN282" s="677"/>
      <c r="CO282" s="677"/>
      <c r="CP282" s="677"/>
      <c r="CQ282" s="677"/>
      <c r="CR282" s="673">
        <f t="shared" si="106"/>
        <v>1200</v>
      </c>
      <c r="CS282" s="677"/>
      <c r="CT282" s="677"/>
      <c r="CU282" s="677"/>
      <c r="CV282" s="677"/>
      <c r="CW282" s="673">
        <f t="shared" si="123"/>
        <v>0</v>
      </c>
      <c r="CX282" s="677"/>
      <c r="CY282" s="677">
        <v>1200</v>
      </c>
      <c r="CZ282" s="677"/>
      <c r="DA282" s="677"/>
      <c r="DB282" s="673">
        <f t="shared" si="124"/>
        <v>1200</v>
      </c>
      <c r="DC282" s="677"/>
      <c r="DD282" s="677"/>
      <c r="DE282" s="677"/>
      <c r="DF282" s="677"/>
      <c r="DG282" s="673">
        <f t="shared" si="125"/>
        <v>0</v>
      </c>
      <c r="DH282" s="682">
        <f t="shared" si="126"/>
        <v>1200</v>
      </c>
      <c r="DI282" s="683" t="str">
        <f t="shared" si="127"/>
        <v>SI</v>
      </c>
      <c r="DJ282" s="682">
        <f t="shared" si="128"/>
        <v>0</v>
      </c>
    </row>
    <row r="283" s="633" customFormat="1" ht="76.5" spans="1:114">
      <c r="A283" s="646" t="s">
        <v>1706</v>
      </c>
      <c r="B283" s="646" t="s">
        <v>1707</v>
      </c>
      <c r="C283" s="646" t="s">
        <v>1707</v>
      </c>
      <c r="D283" s="647" t="s">
        <v>1972</v>
      </c>
      <c r="E283" s="693" t="s">
        <v>1992</v>
      </c>
      <c r="F283" s="710">
        <v>22</v>
      </c>
      <c r="G283" s="709" t="s">
        <v>1981</v>
      </c>
      <c r="H283" s="711">
        <v>298</v>
      </c>
      <c r="I283" s="702" t="s">
        <v>1981</v>
      </c>
      <c r="J283" s="719">
        <v>11</v>
      </c>
      <c r="K283" s="706" t="s">
        <v>1993</v>
      </c>
      <c r="L283" s="669" t="s">
        <v>1973</v>
      </c>
      <c r="M283" s="667">
        <v>0</v>
      </c>
      <c r="N283" s="665"/>
      <c r="O283" s="665"/>
      <c r="P283" s="665"/>
      <c r="Q283" s="665">
        <v>30150</v>
      </c>
      <c r="R283" s="674">
        <v>0</v>
      </c>
      <c r="S283" s="674"/>
      <c r="T283" s="674"/>
      <c r="U283" s="674"/>
      <c r="V283" s="677">
        <v>29150</v>
      </c>
      <c r="W283" s="674">
        <f t="shared" si="122"/>
        <v>29150</v>
      </c>
      <c r="X283" s="677">
        <v>1000</v>
      </c>
      <c r="Y283" s="677"/>
      <c r="Z283" s="677"/>
      <c r="AA283" s="677"/>
      <c r="AB283" s="674">
        <v>0</v>
      </c>
      <c r="AC283" s="677"/>
      <c r="AD283" s="677"/>
      <c r="AE283" s="677">
        <v>9790</v>
      </c>
      <c r="AF283" s="677"/>
      <c r="AG283" s="677"/>
      <c r="AH283" s="677"/>
      <c r="AI283" s="677"/>
      <c r="AJ283" s="677"/>
      <c r="AK283" s="677"/>
      <c r="AL283" s="677"/>
      <c r="AM283" s="677"/>
      <c r="AN283" s="677"/>
      <c r="AO283" s="677"/>
      <c r="AP283" s="677"/>
      <c r="AQ283" s="677"/>
      <c r="AR283" s="677"/>
      <c r="AS283" s="677"/>
      <c r="AT283" s="677"/>
      <c r="AU283" s="677"/>
      <c r="AV283" s="677"/>
      <c r="AW283" s="677"/>
      <c r="AX283" s="677"/>
      <c r="AY283" s="677"/>
      <c r="AZ283" s="677"/>
      <c r="BA283" s="677"/>
      <c r="BB283" s="677"/>
      <c r="BC283" s="677"/>
      <c r="BD283" s="677"/>
      <c r="BE283" s="677"/>
      <c r="BF283" s="677"/>
      <c r="BG283" s="677"/>
      <c r="BH283" s="677"/>
      <c r="BI283" s="677"/>
      <c r="BJ283" s="677"/>
      <c r="BK283" s="677"/>
      <c r="BL283" s="677"/>
      <c r="BM283" s="677"/>
      <c r="BN283" s="677"/>
      <c r="BO283" s="677"/>
      <c r="BP283" s="677"/>
      <c r="BQ283" s="677"/>
      <c r="BR283" s="677"/>
      <c r="BS283" s="677"/>
      <c r="BT283" s="677"/>
      <c r="BU283" s="677"/>
      <c r="BV283" s="677"/>
      <c r="BW283" s="677"/>
      <c r="BX283" s="677"/>
      <c r="BY283" s="677"/>
      <c r="BZ283" s="677"/>
      <c r="CA283" s="677"/>
      <c r="CB283" s="677"/>
      <c r="CC283" s="677"/>
      <c r="CD283" s="677"/>
      <c r="CE283" s="677"/>
      <c r="CF283" s="677"/>
      <c r="CG283" s="677"/>
      <c r="CH283" s="677"/>
      <c r="CI283" s="677"/>
      <c r="CJ283" s="677"/>
      <c r="CK283" s="677"/>
      <c r="CL283" s="677"/>
      <c r="CM283" s="677"/>
      <c r="CN283" s="677"/>
      <c r="CO283" s="677"/>
      <c r="CP283" s="677"/>
      <c r="CQ283" s="677"/>
      <c r="CR283" s="673">
        <f t="shared" si="106"/>
        <v>9790</v>
      </c>
      <c r="CS283" s="677"/>
      <c r="CT283" s="677"/>
      <c r="CU283" s="677"/>
      <c r="CV283" s="677"/>
      <c r="CW283" s="673">
        <f t="shared" si="123"/>
        <v>0</v>
      </c>
      <c r="CX283" s="677"/>
      <c r="CY283" s="677">
        <v>9790</v>
      </c>
      <c r="CZ283" s="677"/>
      <c r="DA283" s="677"/>
      <c r="DB283" s="673">
        <f t="shared" si="124"/>
        <v>9790</v>
      </c>
      <c r="DC283" s="677"/>
      <c r="DD283" s="677"/>
      <c r="DE283" s="677"/>
      <c r="DF283" s="677"/>
      <c r="DG283" s="673">
        <f t="shared" si="125"/>
        <v>0</v>
      </c>
      <c r="DH283" s="682">
        <f t="shared" si="126"/>
        <v>9790</v>
      </c>
      <c r="DI283" s="683" t="str">
        <f t="shared" si="127"/>
        <v>SI</v>
      </c>
      <c r="DJ283" s="682">
        <f t="shared" si="128"/>
        <v>0</v>
      </c>
    </row>
    <row r="284" s="633" customFormat="1" ht="76.5" spans="1:114">
      <c r="A284" s="646" t="s">
        <v>1706</v>
      </c>
      <c r="B284" s="646" t="s">
        <v>1707</v>
      </c>
      <c r="C284" s="646" t="s">
        <v>1707</v>
      </c>
      <c r="D284" s="647" t="s">
        <v>1972</v>
      </c>
      <c r="E284" s="712"/>
      <c r="F284" s="654"/>
      <c r="G284" s="654"/>
      <c r="H284" s="652">
        <v>326</v>
      </c>
      <c r="I284" s="654"/>
      <c r="J284" s="652">
        <v>11</v>
      </c>
      <c r="K284" s="698"/>
      <c r="L284" s="669" t="s">
        <v>1973</v>
      </c>
      <c r="M284" s="667">
        <v>0</v>
      </c>
      <c r="N284" s="665"/>
      <c r="O284" s="665"/>
      <c r="P284" s="665"/>
      <c r="Q284" s="665"/>
      <c r="R284" s="665"/>
      <c r="S284" s="665"/>
      <c r="T284" s="665"/>
      <c r="U284" s="665"/>
      <c r="V284" s="665"/>
      <c r="W284" s="665"/>
      <c r="X284" s="665"/>
      <c r="Y284" s="665"/>
      <c r="Z284" s="665"/>
      <c r="AA284" s="665"/>
      <c r="AB284" s="665"/>
      <c r="AC284" s="665"/>
      <c r="AD284" s="665"/>
      <c r="AE284" s="665">
        <v>10000</v>
      </c>
      <c r="AF284" s="665"/>
      <c r="AG284" s="665"/>
      <c r="AH284" s="665"/>
      <c r="AI284" s="665"/>
      <c r="AJ284" s="665"/>
      <c r="AK284" s="665"/>
      <c r="AL284" s="665"/>
      <c r="AM284" s="665"/>
      <c r="AN284" s="665"/>
      <c r="AO284" s="665"/>
      <c r="AP284" s="665"/>
      <c r="AQ284" s="665"/>
      <c r="AR284" s="665"/>
      <c r="AS284" s="665"/>
      <c r="AT284" s="665"/>
      <c r="AU284" s="665"/>
      <c r="AV284" s="665"/>
      <c r="AW284" s="665"/>
      <c r="AX284" s="665"/>
      <c r="AY284" s="665"/>
      <c r="AZ284" s="665"/>
      <c r="BA284" s="665"/>
      <c r="BB284" s="665"/>
      <c r="BC284" s="665"/>
      <c r="BD284" s="665"/>
      <c r="BE284" s="665"/>
      <c r="BF284" s="665"/>
      <c r="BG284" s="665"/>
      <c r="BH284" s="665"/>
      <c r="BI284" s="665"/>
      <c r="BJ284" s="665"/>
      <c r="BK284" s="665"/>
      <c r="BL284" s="665"/>
      <c r="BM284" s="665"/>
      <c r="BN284" s="665"/>
      <c r="BO284" s="665"/>
      <c r="BP284" s="665"/>
      <c r="BQ284" s="665"/>
      <c r="BR284" s="665"/>
      <c r="BS284" s="665"/>
      <c r="BT284" s="665"/>
      <c r="BU284" s="665"/>
      <c r="BV284" s="665"/>
      <c r="BW284" s="665"/>
      <c r="BX284" s="665"/>
      <c r="BY284" s="665"/>
      <c r="BZ284" s="665"/>
      <c r="CA284" s="665"/>
      <c r="CB284" s="665"/>
      <c r="CC284" s="665"/>
      <c r="CD284" s="665"/>
      <c r="CE284" s="665"/>
      <c r="CF284" s="665"/>
      <c r="CG284" s="665"/>
      <c r="CH284" s="665"/>
      <c r="CI284" s="665"/>
      <c r="CJ284" s="665"/>
      <c r="CK284" s="665"/>
      <c r="CL284" s="665"/>
      <c r="CM284" s="665"/>
      <c r="CN284" s="665"/>
      <c r="CO284" s="665"/>
      <c r="CP284" s="665"/>
      <c r="CQ284" s="665"/>
      <c r="CR284" s="673">
        <f t="shared" si="106"/>
        <v>10000</v>
      </c>
      <c r="CS284" s="674"/>
      <c r="CT284" s="674"/>
      <c r="CU284" s="674"/>
      <c r="CV284" s="677">
        <v>10000</v>
      </c>
      <c r="CW284" s="673">
        <f t="shared" ref="CW284:CW286" si="129">+CV284+CU284+CT284+CS284</f>
        <v>10000</v>
      </c>
      <c r="CX284" s="677"/>
      <c r="CY284" s="677"/>
      <c r="CZ284" s="677"/>
      <c r="DA284" s="677"/>
      <c r="DB284" s="673">
        <f t="shared" ref="DB284:DB285" si="130">+DA284+CZ284+CY284+CX284</f>
        <v>0</v>
      </c>
      <c r="DC284" s="677"/>
      <c r="DD284" s="677"/>
      <c r="DE284" s="677"/>
      <c r="DF284" s="677"/>
      <c r="DG284" s="673">
        <f t="shared" ref="DG284:DG285" si="131">+DF284+DE284+DD284+DC284</f>
        <v>0</v>
      </c>
      <c r="DH284" s="682">
        <f t="shared" ref="DH284:DH285" si="132">+CW284+DB284+DG284</f>
        <v>10000</v>
      </c>
      <c r="DI284" s="683" t="str">
        <f t="shared" ref="DI284:DI285" si="133">IF(CR284=DH284,"SI","NO")</f>
        <v>SI</v>
      </c>
      <c r="DJ284" s="682">
        <f t="shared" ref="DJ284:DJ285" si="134">CR284-DH284</f>
        <v>0</v>
      </c>
    </row>
    <row r="285" s="633" customFormat="1" ht="76.5" spans="1:114">
      <c r="A285" s="646" t="s">
        <v>1706</v>
      </c>
      <c r="B285" s="646" t="s">
        <v>1707</v>
      </c>
      <c r="C285" s="646" t="s">
        <v>1707</v>
      </c>
      <c r="D285" s="647" t="s">
        <v>1972</v>
      </c>
      <c r="E285" s="712" t="s">
        <v>1994</v>
      </c>
      <c r="F285" s="654">
        <v>1</v>
      </c>
      <c r="G285" s="654" t="s">
        <v>1807</v>
      </c>
      <c r="H285" s="652">
        <v>329</v>
      </c>
      <c r="I285" s="654">
        <v>124806</v>
      </c>
      <c r="J285" s="652">
        <v>11</v>
      </c>
      <c r="K285" s="698">
        <v>4000</v>
      </c>
      <c r="L285" s="669" t="s">
        <v>1973</v>
      </c>
      <c r="M285" s="667">
        <v>0</v>
      </c>
      <c r="N285" s="665"/>
      <c r="O285" s="665"/>
      <c r="P285" s="665"/>
      <c r="Q285" s="665"/>
      <c r="R285" s="665"/>
      <c r="S285" s="665"/>
      <c r="T285" s="665"/>
      <c r="U285" s="665"/>
      <c r="V285" s="665"/>
      <c r="W285" s="665"/>
      <c r="X285" s="665"/>
      <c r="Y285" s="665"/>
      <c r="Z285" s="665"/>
      <c r="AA285" s="665"/>
      <c r="AB285" s="665"/>
      <c r="AC285" s="665"/>
      <c r="AD285" s="665"/>
      <c r="AE285" s="665">
        <v>4000</v>
      </c>
      <c r="AF285" s="665"/>
      <c r="AG285" s="665"/>
      <c r="AH285" s="665"/>
      <c r="AI285" s="665"/>
      <c r="AJ285" s="665"/>
      <c r="AK285" s="665"/>
      <c r="AL285" s="665"/>
      <c r="AM285" s="665"/>
      <c r="AN285" s="665"/>
      <c r="AO285" s="665"/>
      <c r="AP285" s="665"/>
      <c r="AQ285" s="665"/>
      <c r="AR285" s="665"/>
      <c r="AS285" s="665"/>
      <c r="AT285" s="665"/>
      <c r="AU285" s="665"/>
      <c r="AV285" s="665"/>
      <c r="AW285" s="665"/>
      <c r="AX285" s="665"/>
      <c r="AY285" s="665"/>
      <c r="AZ285" s="665"/>
      <c r="BA285" s="665"/>
      <c r="BB285" s="665"/>
      <c r="BC285" s="665"/>
      <c r="BD285" s="665"/>
      <c r="BE285" s="665"/>
      <c r="BF285" s="665"/>
      <c r="BG285" s="665"/>
      <c r="BH285" s="665"/>
      <c r="BI285" s="665"/>
      <c r="BJ285" s="665"/>
      <c r="BK285" s="665"/>
      <c r="BL285" s="665"/>
      <c r="BM285" s="665"/>
      <c r="BN285" s="665"/>
      <c r="BO285" s="665"/>
      <c r="BP285" s="665"/>
      <c r="BQ285" s="665"/>
      <c r="BR285" s="665"/>
      <c r="BS285" s="665"/>
      <c r="BT285" s="665"/>
      <c r="BU285" s="665"/>
      <c r="BV285" s="665"/>
      <c r="BW285" s="665"/>
      <c r="BX285" s="665"/>
      <c r="BY285" s="665"/>
      <c r="BZ285" s="665"/>
      <c r="CA285" s="665"/>
      <c r="CB285" s="665"/>
      <c r="CC285" s="665"/>
      <c r="CD285" s="665"/>
      <c r="CE285" s="665"/>
      <c r="CF285" s="665"/>
      <c r="CG285" s="665"/>
      <c r="CH285" s="665"/>
      <c r="CI285" s="665"/>
      <c r="CJ285" s="665"/>
      <c r="CK285" s="665"/>
      <c r="CL285" s="665"/>
      <c r="CM285" s="665"/>
      <c r="CN285" s="665"/>
      <c r="CO285" s="665"/>
      <c r="CP285" s="665"/>
      <c r="CQ285" s="665"/>
      <c r="CR285" s="673">
        <f t="shared" si="106"/>
        <v>4000</v>
      </c>
      <c r="CS285" s="674"/>
      <c r="CT285" s="674"/>
      <c r="CU285" s="674"/>
      <c r="CV285" s="677">
        <v>4000</v>
      </c>
      <c r="CW285" s="673">
        <f t="shared" si="129"/>
        <v>4000</v>
      </c>
      <c r="CX285" s="677"/>
      <c r="CY285" s="677"/>
      <c r="CZ285" s="677"/>
      <c r="DA285" s="677"/>
      <c r="DB285" s="673">
        <f t="shared" si="130"/>
        <v>0</v>
      </c>
      <c r="DC285" s="677"/>
      <c r="DD285" s="677"/>
      <c r="DE285" s="677"/>
      <c r="DF285" s="677"/>
      <c r="DG285" s="673">
        <f t="shared" si="131"/>
        <v>0</v>
      </c>
      <c r="DH285" s="682">
        <f t="shared" si="132"/>
        <v>4000</v>
      </c>
      <c r="DI285" s="683" t="str">
        <f t="shared" si="133"/>
        <v>SI</v>
      </c>
      <c r="DJ285" s="682">
        <f t="shared" si="134"/>
        <v>0</v>
      </c>
    </row>
    <row r="286" s="633" customFormat="1" ht="76.5" spans="1:114">
      <c r="A286" s="646" t="s">
        <v>1706</v>
      </c>
      <c r="B286" s="646" t="s">
        <v>1707</v>
      </c>
      <c r="C286" s="646" t="s">
        <v>1707</v>
      </c>
      <c r="D286" s="647" t="s">
        <v>1972</v>
      </c>
      <c r="E286" s="693" t="s">
        <v>1995</v>
      </c>
      <c r="F286" s="654" t="s">
        <v>1981</v>
      </c>
      <c r="G286" s="654" t="s">
        <v>1981</v>
      </c>
      <c r="H286" s="652">
        <v>174</v>
      </c>
      <c r="I286" s="654" t="s">
        <v>1981</v>
      </c>
      <c r="J286" s="652">
        <v>12</v>
      </c>
      <c r="K286" s="698" t="s">
        <v>1981</v>
      </c>
      <c r="L286" s="669" t="s">
        <v>1973</v>
      </c>
      <c r="M286" s="665">
        <v>0</v>
      </c>
      <c r="N286" s="665"/>
      <c r="O286" s="665"/>
      <c r="P286" s="665"/>
      <c r="Q286" s="665"/>
      <c r="R286" s="665"/>
      <c r="S286" s="665"/>
      <c r="T286" s="665"/>
      <c r="U286" s="665"/>
      <c r="V286" s="665"/>
      <c r="W286" s="665"/>
      <c r="X286" s="665"/>
      <c r="Y286" s="665"/>
      <c r="Z286" s="665"/>
      <c r="AA286" s="665"/>
      <c r="AB286" s="665"/>
      <c r="AC286" s="665">
        <v>85000</v>
      </c>
      <c r="AD286" s="665"/>
      <c r="AE286" s="665"/>
      <c r="AF286" s="665"/>
      <c r="AG286" s="665"/>
      <c r="AH286" s="665"/>
      <c r="AI286" s="665"/>
      <c r="AJ286" s="665"/>
      <c r="AK286" s="665"/>
      <c r="AL286" s="665"/>
      <c r="AM286" s="665"/>
      <c r="AN286" s="665"/>
      <c r="AO286" s="665"/>
      <c r="AP286" s="665"/>
      <c r="AQ286" s="665"/>
      <c r="AR286" s="665"/>
      <c r="AS286" s="665"/>
      <c r="AT286" s="665"/>
      <c r="AU286" s="665"/>
      <c r="AV286" s="665"/>
      <c r="AW286" s="665"/>
      <c r="AX286" s="665"/>
      <c r="AY286" s="665"/>
      <c r="AZ286" s="665"/>
      <c r="BA286" s="665"/>
      <c r="BB286" s="665">
        <v>-85000</v>
      </c>
      <c r="BC286" s="665"/>
      <c r="BD286" s="665"/>
      <c r="BE286" s="665"/>
      <c r="BF286" s="665"/>
      <c r="BG286" s="665"/>
      <c r="BH286" s="665"/>
      <c r="BI286" s="665"/>
      <c r="BJ286" s="665"/>
      <c r="BK286" s="665"/>
      <c r="BL286" s="665"/>
      <c r="BM286" s="665"/>
      <c r="BN286" s="665"/>
      <c r="BO286" s="665"/>
      <c r="BP286" s="665"/>
      <c r="BQ286" s="665"/>
      <c r="BR286" s="665"/>
      <c r="BS286" s="665"/>
      <c r="BT286" s="665"/>
      <c r="BU286" s="665"/>
      <c r="BV286" s="665"/>
      <c r="BW286" s="665"/>
      <c r="BX286" s="665"/>
      <c r="BY286" s="665"/>
      <c r="BZ286" s="665"/>
      <c r="CA286" s="665"/>
      <c r="CB286" s="665"/>
      <c r="CC286" s="665"/>
      <c r="CD286" s="665"/>
      <c r="CE286" s="665"/>
      <c r="CF286" s="665"/>
      <c r="CG286" s="665"/>
      <c r="CH286" s="665"/>
      <c r="CI286" s="665"/>
      <c r="CJ286" s="665"/>
      <c r="CK286" s="665"/>
      <c r="CL286" s="665"/>
      <c r="CM286" s="665"/>
      <c r="CN286" s="665"/>
      <c r="CO286" s="665"/>
      <c r="CP286" s="665"/>
      <c r="CQ286" s="665"/>
      <c r="CR286" s="673">
        <f>+M286+AC286+BB286</f>
        <v>0</v>
      </c>
      <c r="CS286" s="674"/>
      <c r="CT286" s="674"/>
      <c r="CU286" s="674"/>
      <c r="CV286" s="677"/>
      <c r="CW286" s="673">
        <f t="shared" si="129"/>
        <v>0</v>
      </c>
      <c r="CX286" s="677"/>
      <c r="CY286" s="677">
        <v>0</v>
      </c>
      <c r="CZ286" s="677"/>
      <c r="DA286" s="677"/>
      <c r="DB286" s="673">
        <f t="shared" si="60"/>
        <v>0</v>
      </c>
      <c r="DC286" s="677"/>
      <c r="DD286" s="677">
        <v>0</v>
      </c>
      <c r="DE286" s="677"/>
      <c r="DF286" s="677"/>
      <c r="DG286" s="673">
        <f t="shared" ref="DG286:DG303" si="135">+DF286+DE286+DD286+DC286</f>
        <v>0</v>
      </c>
      <c r="DH286" s="682">
        <f t="shared" ref="DH286:DH303" si="136">+CW286+DB286+DG286</f>
        <v>0</v>
      </c>
      <c r="DI286" s="683" t="str">
        <f t="shared" ref="DI286:DI303" si="137">IF(CR286=DH286,"SI","NO")</f>
        <v>SI</v>
      </c>
      <c r="DJ286" s="682">
        <f t="shared" ref="DJ286:DJ303" si="138">CR286-DH286</f>
        <v>0</v>
      </c>
    </row>
    <row r="287" s="633" customFormat="1" ht="76.5" spans="1:114">
      <c r="A287" s="646" t="s">
        <v>1706</v>
      </c>
      <c r="B287" s="646" t="s">
        <v>1707</v>
      </c>
      <c r="C287" s="646" t="s">
        <v>1707</v>
      </c>
      <c r="D287" s="647" t="s">
        <v>1972</v>
      </c>
      <c r="E287" s="693" t="s">
        <v>1996</v>
      </c>
      <c r="F287" s="654">
        <v>14</v>
      </c>
      <c r="G287" s="654" t="s">
        <v>1745</v>
      </c>
      <c r="H287" s="652">
        <v>324</v>
      </c>
      <c r="I287" s="654">
        <v>144040</v>
      </c>
      <c r="J287" s="652">
        <v>12</v>
      </c>
      <c r="K287" s="698" t="s">
        <v>1997</v>
      </c>
      <c r="L287" s="669" t="s">
        <v>1973</v>
      </c>
      <c r="M287" s="665">
        <v>0</v>
      </c>
      <c r="N287" s="665"/>
      <c r="O287" s="665"/>
      <c r="P287" s="665"/>
      <c r="Q287" s="665"/>
      <c r="R287" s="665"/>
      <c r="S287" s="665"/>
      <c r="T287" s="665"/>
      <c r="U287" s="665"/>
      <c r="V287" s="665"/>
      <c r="W287" s="665"/>
      <c r="X287" s="665"/>
      <c r="Y287" s="665"/>
      <c r="Z287" s="665"/>
      <c r="AA287" s="665"/>
      <c r="AB287" s="665"/>
      <c r="AC287" s="665">
        <v>56000</v>
      </c>
      <c r="AD287" s="665"/>
      <c r="AE287" s="665"/>
      <c r="AF287" s="665"/>
      <c r="AG287" s="665"/>
      <c r="AH287" s="665"/>
      <c r="AI287" s="665"/>
      <c r="AJ287" s="665"/>
      <c r="AK287" s="665"/>
      <c r="AL287" s="665"/>
      <c r="AM287" s="665"/>
      <c r="AN287" s="665"/>
      <c r="AO287" s="665"/>
      <c r="AP287" s="665"/>
      <c r="AQ287" s="665"/>
      <c r="AR287" s="665"/>
      <c r="AS287" s="665"/>
      <c r="AT287" s="665"/>
      <c r="AU287" s="665"/>
      <c r="AV287" s="665"/>
      <c r="AW287" s="665"/>
      <c r="AX287" s="665"/>
      <c r="AY287" s="665"/>
      <c r="AZ287" s="665">
        <v>-56000</v>
      </c>
      <c r="BA287" s="665"/>
      <c r="BB287" s="665"/>
      <c r="BC287" s="665"/>
      <c r="BD287" s="665"/>
      <c r="BE287" s="665"/>
      <c r="BF287" s="665"/>
      <c r="BG287" s="665"/>
      <c r="BH287" s="665"/>
      <c r="BI287" s="665"/>
      <c r="BJ287" s="665"/>
      <c r="BK287" s="665"/>
      <c r="BL287" s="665"/>
      <c r="BM287" s="665"/>
      <c r="BN287" s="665"/>
      <c r="BO287" s="665"/>
      <c r="BP287" s="665"/>
      <c r="BQ287" s="665"/>
      <c r="BR287" s="665"/>
      <c r="BS287" s="665"/>
      <c r="BT287" s="665"/>
      <c r="BU287" s="665"/>
      <c r="BV287" s="665"/>
      <c r="BW287" s="665"/>
      <c r="BX287" s="665"/>
      <c r="BY287" s="665"/>
      <c r="BZ287" s="665"/>
      <c r="CA287" s="665"/>
      <c r="CB287" s="665"/>
      <c r="CC287" s="665"/>
      <c r="CD287" s="665"/>
      <c r="CE287" s="665"/>
      <c r="CF287" s="665"/>
      <c r="CG287" s="665"/>
      <c r="CH287" s="665"/>
      <c r="CI287" s="665"/>
      <c r="CJ287" s="665"/>
      <c r="CK287" s="665"/>
      <c r="CL287" s="665"/>
      <c r="CM287" s="665"/>
      <c r="CN287" s="665"/>
      <c r="CO287" s="665"/>
      <c r="CP287" s="665"/>
      <c r="CQ287" s="665"/>
      <c r="CR287" s="673">
        <f>+M287+AC287+AZ287</f>
        <v>0</v>
      </c>
      <c r="CS287" s="674"/>
      <c r="CT287" s="674"/>
      <c r="CU287" s="674"/>
      <c r="CV287" s="665">
        <v>0</v>
      </c>
      <c r="CW287" s="673">
        <f t="shared" si="59"/>
        <v>0</v>
      </c>
      <c r="CX287" s="677"/>
      <c r="CY287" s="677">
        <v>0</v>
      </c>
      <c r="CZ287" s="677"/>
      <c r="DA287" s="677"/>
      <c r="DB287" s="673">
        <f t="shared" si="60"/>
        <v>0</v>
      </c>
      <c r="DC287" s="677"/>
      <c r="DD287" s="677"/>
      <c r="DE287" s="677"/>
      <c r="DF287" s="677"/>
      <c r="DG287" s="673">
        <f t="shared" si="135"/>
        <v>0</v>
      </c>
      <c r="DH287" s="682">
        <f t="shared" si="136"/>
        <v>0</v>
      </c>
      <c r="DI287" s="683" t="str">
        <f t="shared" si="137"/>
        <v>SI</v>
      </c>
      <c r="DJ287" s="682">
        <f t="shared" si="138"/>
        <v>0</v>
      </c>
    </row>
    <row r="288" s="633" customFormat="1" ht="76.5" spans="1:114">
      <c r="A288" s="646" t="s">
        <v>1706</v>
      </c>
      <c r="B288" s="646" t="s">
        <v>1707</v>
      </c>
      <c r="C288" s="646" t="s">
        <v>1707</v>
      </c>
      <c r="D288" s="647" t="s">
        <v>1972</v>
      </c>
      <c r="E288" s="713" t="s">
        <v>1996</v>
      </c>
      <c r="F288" s="645">
        <v>14</v>
      </c>
      <c r="G288" s="714" t="s">
        <v>1745</v>
      </c>
      <c r="H288" s="714">
        <v>324</v>
      </c>
      <c r="I288" s="645">
        <v>142745</v>
      </c>
      <c r="J288" s="222">
        <v>12</v>
      </c>
      <c r="K288" s="729">
        <v>4000</v>
      </c>
      <c r="L288" s="669" t="s">
        <v>1973</v>
      </c>
      <c r="M288" s="665"/>
      <c r="N288" s="665"/>
      <c r="O288" s="665"/>
      <c r="P288" s="665"/>
      <c r="Q288" s="665"/>
      <c r="R288" s="665"/>
      <c r="S288" s="665"/>
      <c r="T288" s="665"/>
      <c r="U288" s="665"/>
      <c r="V288" s="665"/>
      <c r="W288" s="665"/>
      <c r="X288" s="665"/>
      <c r="Y288" s="665"/>
      <c r="Z288" s="665"/>
      <c r="AA288" s="665"/>
      <c r="AB288" s="665"/>
      <c r="AC288" s="665"/>
      <c r="AD288" s="665"/>
      <c r="AE288" s="665"/>
      <c r="AF288" s="665"/>
      <c r="AG288" s="665"/>
      <c r="AH288" s="665"/>
      <c r="AI288" s="665"/>
      <c r="AJ288" s="665"/>
      <c r="AK288" s="665"/>
      <c r="AL288" s="665"/>
      <c r="AM288" s="665"/>
      <c r="AN288" s="665"/>
      <c r="AO288" s="665"/>
      <c r="AP288" s="665"/>
      <c r="AQ288" s="665"/>
      <c r="AR288" s="665"/>
      <c r="AS288" s="665"/>
      <c r="AT288" s="665"/>
      <c r="AU288" s="665"/>
      <c r="AV288" s="665"/>
      <c r="AW288" s="665"/>
      <c r="AX288" s="665"/>
      <c r="AY288" s="665"/>
      <c r="AZ288" s="665"/>
      <c r="BA288" s="665">
        <v>56000</v>
      </c>
      <c r="BB288" s="665"/>
      <c r="BC288" s="665"/>
      <c r="BD288" s="665"/>
      <c r="BE288" s="665"/>
      <c r="BF288" s="665"/>
      <c r="BG288" s="665"/>
      <c r="BH288" s="665"/>
      <c r="BI288" s="665"/>
      <c r="BJ288" s="665"/>
      <c r="BK288" s="665"/>
      <c r="BL288" s="665"/>
      <c r="BM288" s="665"/>
      <c r="BN288" s="665"/>
      <c r="BO288" s="665"/>
      <c r="BP288" s="665"/>
      <c r="BQ288" s="665"/>
      <c r="BR288" s="665"/>
      <c r="BS288" s="665"/>
      <c r="BT288" s="665"/>
      <c r="BU288" s="665"/>
      <c r="BV288" s="665"/>
      <c r="BW288" s="665"/>
      <c r="BX288" s="665"/>
      <c r="BY288" s="665"/>
      <c r="BZ288" s="665"/>
      <c r="CA288" s="665"/>
      <c r="CB288" s="665"/>
      <c r="CC288" s="665"/>
      <c r="CD288" s="665"/>
      <c r="CE288" s="665"/>
      <c r="CF288" s="665"/>
      <c r="CG288" s="665"/>
      <c r="CH288" s="665"/>
      <c r="CI288" s="665"/>
      <c r="CJ288" s="665"/>
      <c r="CK288" s="665"/>
      <c r="CL288" s="665"/>
      <c r="CM288" s="665"/>
      <c r="CN288" s="665"/>
      <c r="CO288" s="665"/>
      <c r="CP288" s="665"/>
      <c r="CQ288" s="665"/>
      <c r="CR288" s="673">
        <f>+M288+BA288</f>
        <v>56000</v>
      </c>
      <c r="CS288" s="674"/>
      <c r="CT288" s="674"/>
      <c r="CU288" s="674"/>
      <c r="CV288" s="665"/>
      <c r="CW288" s="673">
        <f t="shared" si="59"/>
        <v>0</v>
      </c>
      <c r="CX288" s="677"/>
      <c r="CY288" s="677">
        <v>56000</v>
      </c>
      <c r="CZ288" s="677"/>
      <c r="DA288" s="677"/>
      <c r="DB288" s="673">
        <f t="shared" si="60"/>
        <v>56000</v>
      </c>
      <c r="DC288" s="677"/>
      <c r="DD288" s="677"/>
      <c r="DE288" s="677"/>
      <c r="DF288" s="677"/>
      <c r="DG288" s="673">
        <f t="shared" si="135"/>
        <v>0</v>
      </c>
      <c r="DH288" s="682">
        <f t="shared" ref="DH288:DH289" si="139">+CW288+DB288+DG288</f>
        <v>56000</v>
      </c>
      <c r="DI288" s="683" t="str">
        <f t="shared" ref="DI288:DI289" si="140">IF(CR288=DH288,"SI","NO")</f>
        <v>SI</v>
      </c>
      <c r="DJ288" s="682">
        <f t="shared" ref="DJ288:DJ289" si="141">CR288-DH288</f>
        <v>0</v>
      </c>
    </row>
    <row r="289" s="633" customFormat="1" ht="76.5" spans="1:114">
      <c r="A289" s="646" t="s">
        <v>1706</v>
      </c>
      <c r="B289" s="646" t="s">
        <v>1707</v>
      </c>
      <c r="C289" s="646" t="s">
        <v>1707</v>
      </c>
      <c r="D289" s="647" t="s">
        <v>1972</v>
      </c>
      <c r="E289" s="715" t="s">
        <v>1998</v>
      </c>
      <c r="F289" s="716">
        <v>1</v>
      </c>
      <c r="G289" s="717" t="s">
        <v>1745</v>
      </c>
      <c r="H289" s="222">
        <v>324</v>
      </c>
      <c r="I289" s="216">
        <v>25287</v>
      </c>
      <c r="J289" s="222">
        <v>12</v>
      </c>
      <c r="K289" s="729">
        <v>5000</v>
      </c>
      <c r="L289" s="669" t="s">
        <v>1973</v>
      </c>
      <c r="M289" s="665"/>
      <c r="N289" s="665"/>
      <c r="O289" s="665"/>
      <c r="P289" s="665"/>
      <c r="Q289" s="665"/>
      <c r="R289" s="665"/>
      <c r="S289" s="665"/>
      <c r="T289" s="665"/>
      <c r="U289" s="665"/>
      <c r="V289" s="665"/>
      <c r="W289" s="665"/>
      <c r="X289" s="665"/>
      <c r="Y289" s="665"/>
      <c r="Z289" s="665"/>
      <c r="AA289" s="665"/>
      <c r="AB289" s="665"/>
      <c r="AC289" s="665"/>
      <c r="AD289" s="665"/>
      <c r="AE289" s="665"/>
      <c r="AF289" s="665"/>
      <c r="AG289" s="665"/>
      <c r="AH289" s="665"/>
      <c r="AI289" s="665"/>
      <c r="AJ289" s="665"/>
      <c r="AK289" s="665"/>
      <c r="AL289" s="665"/>
      <c r="AM289" s="665"/>
      <c r="AN289" s="665"/>
      <c r="AO289" s="665"/>
      <c r="AP289" s="665"/>
      <c r="AQ289" s="665"/>
      <c r="AR289" s="665"/>
      <c r="AS289" s="665"/>
      <c r="AT289" s="665"/>
      <c r="AU289" s="665"/>
      <c r="AV289" s="665"/>
      <c r="AW289" s="665"/>
      <c r="AX289" s="665"/>
      <c r="AY289" s="665"/>
      <c r="AZ289" s="665"/>
      <c r="BA289" s="665">
        <v>5000</v>
      </c>
      <c r="BB289" s="665"/>
      <c r="BC289" s="665"/>
      <c r="BD289" s="665"/>
      <c r="BE289" s="665"/>
      <c r="BF289" s="665"/>
      <c r="BG289" s="665"/>
      <c r="BH289" s="665"/>
      <c r="BI289" s="665"/>
      <c r="BJ289" s="665"/>
      <c r="BK289" s="665"/>
      <c r="BL289" s="665"/>
      <c r="BM289" s="665"/>
      <c r="BN289" s="665"/>
      <c r="BO289" s="665"/>
      <c r="BP289" s="665"/>
      <c r="BQ289" s="665"/>
      <c r="BR289" s="665"/>
      <c r="BS289" s="665"/>
      <c r="BT289" s="665"/>
      <c r="BU289" s="665"/>
      <c r="BV289" s="665"/>
      <c r="BW289" s="665"/>
      <c r="BX289" s="665"/>
      <c r="BY289" s="665"/>
      <c r="BZ289" s="665"/>
      <c r="CA289" s="665"/>
      <c r="CB289" s="665"/>
      <c r="CC289" s="665"/>
      <c r="CD289" s="665"/>
      <c r="CE289" s="665"/>
      <c r="CF289" s="665"/>
      <c r="CG289" s="665"/>
      <c r="CH289" s="665"/>
      <c r="CI289" s="665"/>
      <c r="CJ289" s="665"/>
      <c r="CK289" s="665"/>
      <c r="CL289" s="665"/>
      <c r="CM289" s="665"/>
      <c r="CN289" s="665"/>
      <c r="CO289" s="665"/>
      <c r="CP289" s="665"/>
      <c r="CQ289" s="665"/>
      <c r="CR289" s="673">
        <f>+M289+BA289</f>
        <v>5000</v>
      </c>
      <c r="CS289" s="674"/>
      <c r="CT289" s="674"/>
      <c r="CU289" s="674"/>
      <c r="CV289" s="665"/>
      <c r="CW289" s="673">
        <f t="shared" si="59"/>
        <v>0</v>
      </c>
      <c r="CX289" s="677"/>
      <c r="CY289" s="677">
        <v>5000</v>
      </c>
      <c r="CZ289" s="677"/>
      <c r="DA289" s="677"/>
      <c r="DB289" s="673">
        <f t="shared" si="60"/>
        <v>5000</v>
      </c>
      <c r="DC289" s="677"/>
      <c r="DD289" s="677"/>
      <c r="DE289" s="677"/>
      <c r="DF289" s="677"/>
      <c r="DG289" s="673">
        <f t="shared" si="135"/>
        <v>0</v>
      </c>
      <c r="DH289" s="682">
        <f t="shared" si="139"/>
        <v>5000</v>
      </c>
      <c r="DI289" s="683" t="str">
        <f t="shared" si="140"/>
        <v>SI</v>
      </c>
      <c r="DJ289" s="682">
        <f t="shared" si="141"/>
        <v>0</v>
      </c>
    </row>
    <row r="290" s="633" customFormat="1" ht="76.5" spans="1:114">
      <c r="A290" s="646" t="s">
        <v>1706</v>
      </c>
      <c r="B290" s="646" t="s">
        <v>1707</v>
      </c>
      <c r="C290" s="646" t="s">
        <v>1707</v>
      </c>
      <c r="D290" s="647" t="s">
        <v>1972</v>
      </c>
      <c r="E290" s="693" t="s">
        <v>1999</v>
      </c>
      <c r="F290" s="654">
        <v>1</v>
      </c>
      <c r="G290" s="654" t="s">
        <v>1745</v>
      </c>
      <c r="H290" s="652">
        <v>326</v>
      </c>
      <c r="I290" s="654">
        <v>132042</v>
      </c>
      <c r="J290" s="652">
        <v>12</v>
      </c>
      <c r="K290" s="698" t="s">
        <v>2000</v>
      </c>
      <c r="L290" s="669" t="s">
        <v>1973</v>
      </c>
      <c r="M290" s="665">
        <v>0</v>
      </c>
      <c r="N290" s="665"/>
      <c r="O290" s="665"/>
      <c r="P290" s="665"/>
      <c r="Q290" s="665"/>
      <c r="R290" s="665"/>
      <c r="S290" s="665"/>
      <c r="T290" s="665"/>
      <c r="U290" s="665"/>
      <c r="V290" s="665"/>
      <c r="W290" s="665"/>
      <c r="X290" s="665"/>
      <c r="Y290" s="665"/>
      <c r="Z290" s="665"/>
      <c r="AA290" s="665"/>
      <c r="AB290" s="665"/>
      <c r="AC290" s="665">
        <v>70000</v>
      </c>
      <c r="AD290" s="665"/>
      <c r="AE290" s="665"/>
      <c r="AF290" s="665"/>
      <c r="AG290" s="665"/>
      <c r="AH290" s="665"/>
      <c r="AI290" s="665"/>
      <c r="AJ290" s="665"/>
      <c r="AK290" s="665"/>
      <c r="AL290" s="665"/>
      <c r="AM290" s="665"/>
      <c r="AN290" s="665"/>
      <c r="AO290" s="665"/>
      <c r="AP290" s="665"/>
      <c r="AQ290" s="665"/>
      <c r="AR290" s="665"/>
      <c r="AS290" s="665"/>
      <c r="AT290" s="665"/>
      <c r="AU290" s="665"/>
      <c r="AV290" s="665"/>
      <c r="AW290" s="665"/>
      <c r="AX290" s="665"/>
      <c r="AY290" s="665"/>
      <c r="AZ290" s="665"/>
      <c r="BA290" s="665"/>
      <c r="BB290" s="665"/>
      <c r="BC290" s="665"/>
      <c r="BD290" s="665"/>
      <c r="BE290" s="665"/>
      <c r="BF290" s="665"/>
      <c r="BG290" s="665"/>
      <c r="BH290" s="665"/>
      <c r="BI290" s="665"/>
      <c r="BJ290" s="665"/>
      <c r="BK290" s="665"/>
      <c r="BL290" s="665"/>
      <c r="BM290" s="665"/>
      <c r="BN290" s="665"/>
      <c r="BO290" s="665"/>
      <c r="BP290" s="665"/>
      <c r="BQ290" s="665"/>
      <c r="BR290" s="665">
        <v>-7974</v>
      </c>
      <c r="BS290" s="665"/>
      <c r="BT290" s="665"/>
      <c r="BU290" s="665"/>
      <c r="BV290" s="665"/>
      <c r="BW290" s="665"/>
      <c r="BX290" s="665"/>
      <c r="BY290" s="665"/>
      <c r="BZ290" s="665"/>
      <c r="CA290" s="665"/>
      <c r="CB290" s="665"/>
      <c r="CC290" s="665"/>
      <c r="CD290" s="665"/>
      <c r="CE290" s="665"/>
      <c r="CF290" s="665"/>
      <c r="CG290" s="665"/>
      <c r="CH290" s="665"/>
      <c r="CI290" s="665"/>
      <c r="CJ290" s="665"/>
      <c r="CK290" s="665"/>
      <c r="CL290" s="665"/>
      <c r="CM290" s="665"/>
      <c r="CN290" s="665"/>
      <c r="CO290" s="665"/>
      <c r="CP290" s="665"/>
      <c r="CQ290" s="665"/>
      <c r="CR290" s="673">
        <f>+M290+AC290+BR290</f>
        <v>62026</v>
      </c>
      <c r="CS290" s="674"/>
      <c r="CT290" s="674"/>
      <c r="CU290" s="674"/>
      <c r="CV290" s="665">
        <v>0</v>
      </c>
      <c r="CW290" s="673">
        <f t="shared" si="59"/>
        <v>0</v>
      </c>
      <c r="CX290" s="677"/>
      <c r="CY290" s="677"/>
      <c r="CZ290" s="677"/>
      <c r="DA290" s="677">
        <v>0</v>
      </c>
      <c r="DB290" s="673">
        <f t="shared" si="60"/>
        <v>0</v>
      </c>
      <c r="DC290" s="677"/>
      <c r="DD290" s="677"/>
      <c r="DE290" s="677"/>
      <c r="DF290" s="677">
        <v>62026</v>
      </c>
      <c r="DG290" s="673">
        <f t="shared" si="135"/>
        <v>62026</v>
      </c>
      <c r="DH290" s="682">
        <f t="shared" si="136"/>
        <v>62026</v>
      </c>
      <c r="DI290" s="683" t="str">
        <f t="shared" si="137"/>
        <v>SI</v>
      </c>
      <c r="DJ290" s="682">
        <f t="shared" si="138"/>
        <v>0</v>
      </c>
    </row>
    <row r="291" s="633" customFormat="1" ht="76.5" spans="1:114">
      <c r="A291" s="646" t="s">
        <v>1706</v>
      </c>
      <c r="B291" s="646" t="s">
        <v>1707</v>
      </c>
      <c r="C291" s="646" t="s">
        <v>1707</v>
      </c>
      <c r="D291" s="647" t="s">
        <v>1972</v>
      </c>
      <c r="E291" s="693" t="s">
        <v>2001</v>
      </c>
      <c r="F291" s="654">
        <v>2</v>
      </c>
      <c r="G291" s="654" t="s">
        <v>1745</v>
      </c>
      <c r="H291" s="652">
        <v>326</v>
      </c>
      <c r="I291" s="654">
        <v>59822</v>
      </c>
      <c r="J291" s="652">
        <v>12</v>
      </c>
      <c r="K291" s="698" t="s">
        <v>1989</v>
      </c>
      <c r="L291" s="669" t="s">
        <v>1973</v>
      </c>
      <c r="M291" s="665">
        <v>0</v>
      </c>
      <c r="N291" s="665"/>
      <c r="O291" s="665"/>
      <c r="P291" s="665"/>
      <c r="Q291" s="665"/>
      <c r="R291" s="665"/>
      <c r="S291" s="665"/>
      <c r="T291" s="665"/>
      <c r="U291" s="665"/>
      <c r="V291" s="665"/>
      <c r="W291" s="665"/>
      <c r="X291" s="665"/>
      <c r="Y291" s="665"/>
      <c r="Z291" s="665"/>
      <c r="AA291" s="665"/>
      <c r="AB291" s="665"/>
      <c r="AC291" s="665">
        <v>2000</v>
      </c>
      <c r="AD291" s="665"/>
      <c r="AE291" s="665"/>
      <c r="AF291" s="665"/>
      <c r="AG291" s="665"/>
      <c r="AH291" s="665"/>
      <c r="AI291" s="665"/>
      <c r="AJ291" s="665"/>
      <c r="AK291" s="665"/>
      <c r="AL291" s="665"/>
      <c r="AM291" s="665"/>
      <c r="AN291" s="665"/>
      <c r="AO291" s="665"/>
      <c r="AP291" s="665"/>
      <c r="AQ291" s="665"/>
      <c r="AR291" s="665"/>
      <c r="AS291" s="665"/>
      <c r="AT291" s="665"/>
      <c r="AU291" s="665"/>
      <c r="AV291" s="665"/>
      <c r="AW291" s="665"/>
      <c r="AX291" s="665"/>
      <c r="AY291" s="665"/>
      <c r="AZ291" s="665"/>
      <c r="BA291" s="665"/>
      <c r="BB291" s="665"/>
      <c r="BC291" s="665"/>
      <c r="BD291" s="665"/>
      <c r="BE291" s="665"/>
      <c r="BF291" s="665"/>
      <c r="BG291" s="665"/>
      <c r="BH291" s="665"/>
      <c r="BI291" s="665"/>
      <c r="BJ291" s="665"/>
      <c r="BK291" s="665"/>
      <c r="BL291" s="665"/>
      <c r="BM291" s="665"/>
      <c r="BN291" s="665"/>
      <c r="BO291" s="665"/>
      <c r="BP291" s="665"/>
      <c r="BQ291" s="665"/>
      <c r="BR291" s="665">
        <v>-2000</v>
      </c>
      <c r="BS291" s="665"/>
      <c r="BT291" s="665"/>
      <c r="BU291" s="665"/>
      <c r="BV291" s="665"/>
      <c r="BW291" s="665"/>
      <c r="BX291" s="665"/>
      <c r="BY291" s="665"/>
      <c r="BZ291" s="665"/>
      <c r="CA291" s="665"/>
      <c r="CB291" s="665"/>
      <c r="CC291" s="665"/>
      <c r="CD291" s="665"/>
      <c r="CE291" s="665"/>
      <c r="CF291" s="665"/>
      <c r="CG291" s="665"/>
      <c r="CH291" s="665"/>
      <c r="CI291" s="665"/>
      <c r="CJ291" s="665"/>
      <c r="CK291" s="665"/>
      <c r="CL291" s="665"/>
      <c r="CM291" s="665"/>
      <c r="CN291" s="665"/>
      <c r="CO291" s="665"/>
      <c r="CP291" s="665"/>
      <c r="CQ291" s="665"/>
      <c r="CR291" s="673">
        <f>+M291+AC291+BR291</f>
        <v>0</v>
      </c>
      <c r="CS291" s="674"/>
      <c r="CT291" s="674"/>
      <c r="CU291" s="674"/>
      <c r="CV291" s="665">
        <v>0</v>
      </c>
      <c r="CW291" s="673">
        <f t="shared" si="59"/>
        <v>0</v>
      </c>
      <c r="CX291" s="677"/>
      <c r="CY291" s="677">
        <v>0</v>
      </c>
      <c r="CZ291" s="677"/>
      <c r="DA291" s="677"/>
      <c r="DB291" s="673">
        <f t="shared" si="60"/>
        <v>0</v>
      </c>
      <c r="DC291" s="677"/>
      <c r="DD291" s="677"/>
      <c r="DE291" s="677"/>
      <c r="DF291" s="677"/>
      <c r="DG291" s="673">
        <f t="shared" si="135"/>
        <v>0</v>
      </c>
      <c r="DH291" s="682">
        <f t="shared" si="136"/>
        <v>0</v>
      </c>
      <c r="DI291" s="683" t="str">
        <f t="shared" si="137"/>
        <v>SI</v>
      </c>
      <c r="DJ291" s="682">
        <f t="shared" si="138"/>
        <v>0</v>
      </c>
    </row>
    <row r="292" s="633" customFormat="1" ht="76.5" spans="1:114">
      <c r="A292" s="646" t="s">
        <v>1706</v>
      </c>
      <c r="B292" s="646" t="s">
        <v>1707</v>
      </c>
      <c r="C292" s="646" t="s">
        <v>1707</v>
      </c>
      <c r="D292" s="647" t="s">
        <v>1972</v>
      </c>
      <c r="E292" s="693" t="s">
        <v>2002</v>
      </c>
      <c r="F292" s="654">
        <v>5</v>
      </c>
      <c r="G292" s="654" t="s">
        <v>1745</v>
      </c>
      <c r="H292" s="652">
        <v>326</v>
      </c>
      <c r="I292" s="654">
        <v>63030</v>
      </c>
      <c r="J292" s="652">
        <v>12</v>
      </c>
      <c r="K292" s="698" t="s">
        <v>2003</v>
      </c>
      <c r="L292" s="669" t="s">
        <v>1973</v>
      </c>
      <c r="M292" s="665">
        <v>0</v>
      </c>
      <c r="N292" s="665"/>
      <c r="O292" s="665"/>
      <c r="P292" s="665"/>
      <c r="Q292" s="665"/>
      <c r="R292" s="665"/>
      <c r="S292" s="665"/>
      <c r="T292" s="665"/>
      <c r="U292" s="665"/>
      <c r="V292" s="665"/>
      <c r="W292" s="665"/>
      <c r="X292" s="665"/>
      <c r="Y292" s="665"/>
      <c r="Z292" s="665"/>
      <c r="AA292" s="665"/>
      <c r="AB292" s="665"/>
      <c r="AC292" s="665">
        <v>11500</v>
      </c>
      <c r="AD292" s="665"/>
      <c r="AE292" s="665"/>
      <c r="AF292" s="665"/>
      <c r="AG292" s="665"/>
      <c r="AH292" s="665"/>
      <c r="AI292" s="665"/>
      <c r="AJ292" s="665"/>
      <c r="AK292" s="665"/>
      <c r="AL292" s="665"/>
      <c r="AM292" s="665"/>
      <c r="AN292" s="665"/>
      <c r="AO292" s="665"/>
      <c r="AP292" s="665"/>
      <c r="AQ292" s="665"/>
      <c r="AR292" s="665"/>
      <c r="AS292" s="665"/>
      <c r="AT292" s="665"/>
      <c r="AU292" s="665"/>
      <c r="AV292" s="665"/>
      <c r="AW292" s="665"/>
      <c r="AX292" s="665"/>
      <c r="AY292" s="665"/>
      <c r="AZ292" s="665"/>
      <c r="BA292" s="665"/>
      <c r="BB292" s="665"/>
      <c r="BC292" s="665"/>
      <c r="BD292" s="665"/>
      <c r="BE292" s="665"/>
      <c r="BF292" s="665"/>
      <c r="BG292" s="665"/>
      <c r="BH292" s="665"/>
      <c r="BI292" s="665"/>
      <c r="BJ292" s="665"/>
      <c r="BK292" s="665"/>
      <c r="BL292" s="665"/>
      <c r="BM292" s="665"/>
      <c r="BN292" s="665"/>
      <c r="BO292" s="665"/>
      <c r="BP292" s="665"/>
      <c r="BQ292" s="665"/>
      <c r="BR292" s="665"/>
      <c r="BS292" s="665">
        <v>13066</v>
      </c>
      <c r="BT292" s="665"/>
      <c r="BU292" s="665"/>
      <c r="BV292" s="665"/>
      <c r="BW292" s="665"/>
      <c r="BX292" s="665"/>
      <c r="BY292" s="665"/>
      <c r="BZ292" s="665"/>
      <c r="CA292" s="665"/>
      <c r="CB292" s="665"/>
      <c r="CC292" s="665"/>
      <c r="CD292" s="665"/>
      <c r="CE292" s="665"/>
      <c r="CF292" s="665"/>
      <c r="CG292" s="665"/>
      <c r="CH292" s="665"/>
      <c r="CI292" s="665"/>
      <c r="CJ292" s="665"/>
      <c r="CK292" s="665"/>
      <c r="CL292" s="665"/>
      <c r="CM292" s="665"/>
      <c r="CN292" s="665"/>
      <c r="CO292" s="665"/>
      <c r="CP292" s="665"/>
      <c r="CQ292" s="665"/>
      <c r="CR292" s="673">
        <f>+M292+AC292+BS292</f>
        <v>24566</v>
      </c>
      <c r="CS292" s="674"/>
      <c r="CT292" s="674"/>
      <c r="CU292" s="674"/>
      <c r="CV292" s="665">
        <v>0</v>
      </c>
      <c r="CW292" s="673">
        <f t="shared" si="59"/>
        <v>0</v>
      </c>
      <c r="CX292" s="677"/>
      <c r="CY292" s="677">
        <v>0</v>
      </c>
      <c r="CZ292" s="677"/>
      <c r="DA292" s="677"/>
      <c r="DB292" s="673">
        <f t="shared" si="60"/>
        <v>0</v>
      </c>
      <c r="DC292" s="677"/>
      <c r="DD292" s="677"/>
      <c r="DE292" s="677">
        <v>24566</v>
      </c>
      <c r="DF292" s="677"/>
      <c r="DG292" s="673">
        <f t="shared" si="135"/>
        <v>24566</v>
      </c>
      <c r="DH292" s="682">
        <f t="shared" si="136"/>
        <v>24566</v>
      </c>
      <c r="DI292" s="683" t="str">
        <f t="shared" si="137"/>
        <v>SI</v>
      </c>
      <c r="DJ292" s="682">
        <f t="shared" si="138"/>
        <v>0</v>
      </c>
    </row>
    <row r="293" s="633" customFormat="1" ht="76.5" spans="1:114">
      <c r="A293" s="646" t="s">
        <v>1706</v>
      </c>
      <c r="B293" s="646" t="s">
        <v>1707</v>
      </c>
      <c r="C293" s="646" t="s">
        <v>1707</v>
      </c>
      <c r="D293" s="647" t="s">
        <v>1972</v>
      </c>
      <c r="E293" s="693" t="s">
        <v>2004</v>
      </c>
      <c r="F293" s="716">
        <v>3</v>
      </c>
      <c r="G293" s="717" t="s">
        <v>1745</v>
      </c>
      <c r="H293" s="222">
        <v>326</v>
      </c>
      <c r="I293" s="216">
        <v>156708</v>
      </c>
      <c r="J293" s="222">
        <v>12</v>
      </c>
      <c r="K293" s="729">
        <v>8000</v>
      </c>
      <c r="L293" s="669" t="s">
        <v>1973</v>
      </c>
      <c r="M293" s="665">
        <v>0</v>
      </c>
      <c r="N293" s="665"/>
      <c r="O293" s="665"/>
      <c r="P293" s="665"/>
      <c r="Q293" s="665"/>
      <c r="R293" s="665"/>
      <c r="S293" s="665"/>
      <c r="T293" s="665"/>
      <c r="U293" s="665"/>
      <c r="V293" s="665"/>
      <c r="W293" s="665"/>
      <c r="X293" s="665"/>
      <c r="Y293" s="665"/>
      <c r="Z293" s="665"/>
      <c r="AA293" s="665"/>
      <c r="AB293" s="665"/>
      <c r="AC293" s="665"/>
      <c r="AD293" s="665"/>
      <c r="AE293" s="665"/>
      <c r="AF293" s="665"/>
      <c r="AG293" s="665"/>
      <c r="AH293" s="665"/>
      <c r="AI293" s="665"/>
      <c r="AJ293" s="665"/>
      <c r="AK293" s="665"/>
      <c r="AL293" s="665"/>
      <c r="AM293" s="665"/>
      <c r="AN293" s="665"/>
      <c r="AO293" s="665"/>
      <c r="AP293" s="665"/>
      <c r="AQ293" s="665"/>
      <c r="AR293" s="665"/>
      <c r="AS293" s="665"/>
      <c r="AT293" s="665"/>
      <c r="AU293" s="665"/>
      <c r="AV293" s="665"/>
      <c r="AW293" s="665"/>
      <c r="AX293" s="665"/>
      <c r="AY293" s="665"/>
      <c r="AZ293" s="665"/>
      <c r="BA293" s="665">
        <v>24000</v>
      </c>
      <c r="BB293" s="665"/>
      <c r="BC293" s="665"/>
      <c r="BD293" s="665"/>
      <c r="BE293" s="665"/>
      <c r="BF293" s="665"/>
      <c r="BG293" s="665"/>
      <c r="BH293" s="665"/>
      <c r="BI293" s="665"/>
      <c r="BJ293" s="665"/>
      <c r="BK293" s="665"/>
      <c r="BL293" s="665"/>
      <c r="BM293" s="665"/>
      <c r="BN293" s="665"/>
      <c r="BO293" s="665"/>
      <c r="BP293" s="665"/>
      <c r="BQ293" s="665"/>
      <c r="BR293" s="665"/>
      <c r="BS293" s="665">
        <v>23188</v>
      </c>
      <c r="BT293" s="665"/>
      <c r="BU293" s="665"/>
      <c r="BV293" s="665"/>
      <c r="BW293" s="665"/>
      <c r="BX293" s="665"/>
      <c r="BY293" s="665"/>
      <c r="BZ293" s="665"/>
      <c r="CA293" s="665"/>
      <c r="CB293" s="665"/>
      <c r="CC293" s="665"/>
      <c r="CD293" s="665"/>
      <c r="CE293" s="665"/>
      <c r="CF293" s="665"/>
      <c r="CG293" s="665"/>
      <c r="CH293" s="665"/>
      <c r="CI293" s="665"/>
      <c r="CJ293" s="665"/>
      <c r="CK293" s="665"/>
      <c r="CL293" s="665"/>
      <c r="CM293" s="665"/>
      <c r="CN293" s="665"/>
      <c r="CO293" s="665"/>
      <c r="CP293" s="665"/>
      <c r="CQ293" s="665"/>
      <c r="CR293" s="673">
        <f>+M293+BA293+BS293</f>
        <v>47188</v>
      </c>
      <c r="CS293" s="674"/>
      <c r="CT293" s="674"/>
      <c r="CU293" s="674"/>
      <c r="CV293" s="665"/>
      <c r="CW293" s="673">
        <f t="shared" si="59"/>
        <v>0</v>
      </c>
      <c r="CX293" s="677"/>
      <c r="CY293" s="677"/>
      <c r="CZ293" s="677">
        <v>0</v>
      </c>
      <c r="DA293" s="677"/>
      <c r="DB293" s="673">
        <f t="shared" si="60"/>
        <v>0</v>
      </c>
      <c r="DC293" s="677"/>
      <c r="DD293" s="677"/>
      <c r="DE293" s="677">
        <v>47188</v>
      </c>
      <c r="DF293" s="677"/>
      <c r="DG293" s="673">
        <f t="shared" si="135"/>
        <v>47188</v>
      </c>
      <c r="DH293" s="682">
        <f t="shared" ref="DH293" si="142">+CW293+DB293+DG293</f>
        <v>47188</v>
      </c>
      <c r="DI293" s="683" t="str">
        <f t="shared" ref="DI293" si="143">IF(CR293=DH293,"SI","NO")</f>
        <v>SI</v>
      </c>
      <c r="DJ293" s="682">
        <f t="shared" ref="DJ293" si="144">CR293-DH293</f>
        <v>0</v>
      </c>
    </row>
    <row r="294" s="633" customFormat="1" ht="76.5" spans="1:114">
      <c r="A294" s="646" t="s">
        <v>1706</v>
      </c>
      <c r="B294" s="646" t="s">
        <v>1707</v>
      </c>
      <c r="C294" s="646" t="s">
        <v>1707</v>
      </c>
      <c r="D294" s="647" t="s">
        <v>1972</v>
      </c>
      <c r="E294" s="693" t="s">
        <v>2005</v>
      </c>
      <c r="F294" s="710">
        <v>17</v>
      </c>
      <c r="G294" s="710" t="s">
        <v>1745</v>
      </c>
      <c r="H294" s="718">
        <v>328</v>
      </c>
      <c r="I294" s="730">
        <v>77600</v>
      </c>
      <c r="J294" s="718">
        <v>12</v>
      </c>
      <c r="K294" s="703" t="s">
        <v>2006</v>
      </c>
      <c r="L294" s="669" t="s">
        <v>1973</v>
      </c>
      <c r="M294" s="665">
        <v>0</v>
      </c>
      <c r="N294" s="665"/>
      <c r="O294" s="665"/>
      <c r="P294" s="665"/>
      <c r="Q294" s="665"/>
      <c r="R294" s="665"/>
      <c r="S294" s="665"/>
      <c r="T294" s="665"/>
      <c r="U294" s="665"/>
      <c r="V294" s="665"/>
      <c r="W294" s="665"/>
      <c r="X294" s="665"/>
      <c r="Y294" s="665"/>
      <c r="Z294" s="665"/>
      <c r="AA294" s="665"/>
      <c r="AB294" s="665"/>
      <c r="AC294" s="665">
        <v>183600</v>
      </c>
      <c r="AD294" s="665"/>
      <c r="AE294" s="665"/>
      <c r="AF294" s="665"/>
      <c r="AG294" s="665"/>
      <c r="AH294" s="665"/>
      <c r="AI294" s="665"/>
      <c r="AJ294" s="665"/>
      <c r="AK294" s="665"/>
      <c r="AL294" s="665"/>
      <c r="AM294" s="665"/>
      <c r="AN294" s="665"/>
      <c r="AO294" s="665"/>
      <c r="AP294" s="665"/>
      <c r="AQ294" s="665"/>
      <c r="AR294" s="665"/>
      <c r="AS294" s="665"/>
      <c r="AT294" s="665"/>
      <c r="AU294" s="665"/>
      <c r="AV294" s="665"/>
      <c r="AW294" s="665"/>
      <c r="AX294" s="665"/>
      <c r="AY294" s="665"/>
      <c r="AZ294" s="665">
        <v>-183600</v>
      </c>
      <c r="BA294" s="665"/>
      <c r="BB294" s="665"/>
      <c r="BC294" s="665"/>
      <c r="BD294" s="665"/>
      <c r="BE294" s="665"/>
      <c r="BF294" s="665"/>
      <c r="BG294" s="665"/>
      <c r="BH294" s="665"/>
      <c r="BI294" s="665"/>
      <c r="BJ294" s="665"/>
      <c r="BK294" s="665"/>
      <c r="BL294" s="665"/>
      <c r="BM294" s="665"/>
      <c r="BN294" s="665"/>
      <c r="BO294" s="665"/>
      <c r="BP294" s="665"/>
      <c r="BQ294" s="665"/>
      <c r="BR294" s="665"/>
      <c r="BS294" s="665"/>
      <c r="BT294" s="665"/>
      <c r="BU294" s="665"/>
      <c r="BV294" s="665"/>
      <c r="BW294" s="665"/>
      <c r="BX294" s="665"/>
      <c r="BY294" s="665"/>
      <c r="BZ294" s="665"/>
      <c r="CA294" s="665"/>
      <c r="CB294" s="665"/>
      <c r="CC294" s="665"/>
      <c r="CD294" s="665"/>
      <c r="CE294" s="665"/>
      <c r="CF294" s="665"/>
      <c r="CG294" s="665"/>
      <c r="CH294" s="665"/>
      <c r="CI294" s="665"/>
      <c r="CJ294" s="665"/>
      <c r="CK294" s="665"/>
      <c r="CL294" s="665"/>
      <c r="CM294" s="665"/>
      <c r="CN294" s="665"/>
      <c r="CO294" s="665"/>
      <c r="CP294" s="665"/>
      <c r="CQ294" s="665"/>
      <c r="CR294" s="673">
        <f t="shared" ref="CR294:CR299" si="145">+M294+AC294+AZ294</f>
        <v>0</v>
      </c>
      <c r="CS294" s="674"/>
      <c r="CT294" s="674"/>
      <c r="CU294" s="674"/>
      <c r="CV294" s="665"/>
      <c r="CW294" s="673">
        <f t="shared" si="59"/>
        <v>0</v>
      </c>
      <c r="CX294" s="677"/>
      <c r="CY294" s="740"/>
      <c r="CZ294" s="740"/>
      <c r="DA294" s="740">
        <v>0</v>
      </c>
      <c r="DB294" s="673">
        <f t="shared" si="60"/>
        <v>0</v>
      </c>
      <c r="DC294" s="677"/>
      <c r="DD294" s="677"/>
      <c r="DE294" s="677"/>
      <c r="DF294" s="677"/>
      <c r="DG294" s="673">
        <f t="shared" si="135"/>
        <v>0</v>
      </c>
      <c r="DH294" s="682">
        <f t="shared" si="136"/>
        <v>0</v>
      </c>
      <c r="DI294" s="683" t="str">
        <f t="shared" si="137"/>
        <v>SI</v>
      </c>
      <c r="DJ294" s="682">
        <f t="shared" si="138"/>
        <v>0</v>
      </c>
    </row>
    <row r="295" s="633" customFormat="1" ht="76.5" spans="1:114">
      <c r="A295" s="646" t="s">
        <v>1706</v>
      </c>
      <c r="B295" s="646" t="s">
        <v>1707</v>
      </c>
      <c r="C295" s="646" t="s">
        <v>1707</v>
      </c>
      <c r="D295" s="647" t="s">
        <v>1972</v>
      </c>
      <c r="E295" s="693" t="s">
        <v>2007</v>
      </c>
      <c r="F295" s="710">
        <v>1</v>
      </c>
      <c r="G295" s="710" t="s">
        <v>1745</v>
      </c>
      <c r="H295" s="719">
        <v>328</v>
      </c>
      <c r="I295" s="731">
        <v>154283</v>
      </c>
      <c r="J295" s="719">
        <v>12</v>
      </c>
      <c r="K295" s="706" t="s">
        <v>2008</v>
      </c>
      <c r="L295" s="669" t="s">
        <v>1973</v>
      </c>
      <c r="M295" s="665">
        <v>0</v>
      </c>
      <c r="N295" s="665"/>
      <c r="O295" s="665"/>
      <c r="P295" s="665"/>
      <c r="Q295" s="665"/>
      <c r="R295" s="665"/>
      <c r="S295" s="665"/>
      <c r="T295" s="665"/>
      <c r="U295" s="665"/>
      <c r="V295" s="665"/>
      <c r="W295" s="665"/>
      <c r="X295" s="665"/>
      <c r="Y295" s="665"/>
      <c r="Z295" s="665"/>
      <c r="AA295" s="665"/>
      <c r="AB295" s="665"/>
      <c r="AC295" s="665">
        <v>86000</v>
      </c>
      <c r="AD295" s="665"/>
      <c r="AE295" s="665"/>
      <c r="AF295" s="665"/>
      <c r="AG295" s="665"/>
      <c r="AH295" s="665"/>
      <c r="AI295" s="665"/>
      <c r="AJ295" s="665"/>
      <c r="AK295" s="665"/>
      <c r="AL295" s="665"/>
      <c r="AM295" s="665"/>
      <c r="AN295" s="665"/>
      <c r="AO295" s="665"/>
      <c r="AP295" s="665"/>
      <c r="AQ295" s="665"/>
      <c r="AR295" s="665"/>
      <c r="AS295" s="665"/>
      <c r="AT295" s="665"/>
      <c r="AU295" s="665"/>
      <c r="AV295" s="665"/>
      <c r="AW295" s="665"/>
      <c r="AX295" s="665"/>
      <c r="AY295" s="665"/>
      <c r="AZ295" s="665">
        <v>-86000</v>
      </c>
      <c r="BA295" s="665"/>
      <c r="BB295" s="665"/>
      <c r="BC295" s="665"/>
      <c r="BD295" s="665"/>
      <c r="BE295" s="665"/>
      <c r="BF295" s="665"/>
      <c r="BG295" s="665"/>
      <c r="BH295" s="665"/>
      <c r="BI295" s="665"/>
      <c r="BJ295" s="665"/>
      <c r="BK295" s="665"/>
      <c r="BL295" s="665"/>
      <c r="BM295" s="665"/>
      <c r="BN295" s="665"/>
      <c r="BO295" s="665"/>
      <c r="BP295" s="665"/>
      <c r="BQ295" s="665"/>
      <c r="BR295" s="665"/>
      <c r="BS295" s="665"/>
      <c r="BT295" s="665"/>
      <c r="BU295" s="665"/>
      <c r="BV295" s="665"/>
      <c r="BW295" s="665"/>
      <c r="BX295" s="665"/>
      <c r="BY295" s="665"/>
      <c r="BZ295" s="665"/>
      <c r="CA295" s="665"/>
      <c r="CB295" s="665"/>
      <c r="CC295" s="665"/>
      <c r="CD295" s="665"/>
      <c r="CE295" s="665"/>
      <c r="CF295" s="665"/>
      <c r="CG295" s="665"/>
      <c r="CH295" s="665"/>
      <c r="CI295" s="665"/>
      <c r="CJ295" s="665"/>
      <c r="CK295" s="665"/>
      <c r="CL295" s="665"/>
      <c r="CM295" s="665"/>
      <c r="CN295" s="665"/>
      <c r="CO295" s="665"/>
      <c r="CP295" s="665"/>
      <c r="CQ295" s="665"/>
      <c r="CR295" s="673">
        <f t="shared" si="145"/>
        <v>0</v>
      </c>
      <c r="CS295" s="674"/>
      <c r="CT295" s="674"/>
      <c r="CU295" s="674"/>
      <c r="CV295" s="665"/>
      <c r="CW295" s="673">
        <f t="shared" si="59"/>
        <v>0</v>
      </c>
      <c r="CX295" s="677"/>
      <c r="CY295" s="740">
        <v>0</v>
      </c>
      <c r="CZ295" s="740"/>
      <c r="DA295" s="740"/>
      <c r="DB295" s="673">
        <f t="shared" si="60"/>
        <v>0</v>
      </c>
      <c r="DC295" s="677"/>
      <c r="DD295" s="677"/>
      <c r="DE295" s="677"/>
      <c r="DF295" s="677"/>
      <c r="DG295" s="673">
        <f t="shared" si="135"/>
        <v>0</v>
      </c>
      <c r="DH295" s="682">
        <f t="shared" si="136"/>
        <v>0</v>
      </c>
      <c r="DI295" s="683" t="str">
        <f t="shared" si="137"/>
        <v>SI</v>
      </c>
      <c r="DJ295" s="682">
        <f t="shared" si="138"/>
        <v>0</v>
      </c>
    </row>
    <row r="296" s="633" customFormat="1" ht="76.5" spans="1:114">
      <c r="A296" s="646" t="s">
        <v>1706</v>
      </c>
      <c r="B296" s="646" t="s">
        <v>1707</v>
      </c>
      <c r="C296" s="646" t="s">
        <v>1707</v>
      </c>
      <c r="D296" s="647" t="s">
        <v>1972</v>
      </c>
      <c r="E296" s="693" t="s">
        <v>2009</v>
      </c>
      <c r="F296" s="710">
        <v>17</v>
      </c>
      <c r="G296" s="710" t="s">
        <v>1745</v>
      </c>
      <c r="H296" s="719">
        <v>328</v>
      </c>
      <c r="I296" s="731">
        <v>144843</v>
      </c>
      <c r="J296" s="719">
        <v>12</v>
      </c>
      <c r="K296" s="706" t="s">
        <v>2010</v>
      </c>
      <c r="L296" s="669" t="s">
        <v>1973</v>
      </c>
      <c r="M296" s="665">
        <v>0</v>
      </c>
      <c r="N296" s="665"/>
      <c r="O296" s="665"/>
      <c r="P296" s="665"/>
      <c r="Q296" s="665"/>
      <c r="R296" s="665"/>
      <c r="S296" s="665"/>
      <c r="T296" s="665"/>
      <c r="U296" s="665"/>
      <c r="V296" s="665"/>
      <c r="W296" s="665"/>
      <c r="X296" s="665"/>
      <c r="Y296" s="665"/>
      <c r="Z296" s="665"/>
      <c r="AA296" s="665"/>
      <c r="AB296" s="665"/>
      <c r="AC296" s="665">
        <v>8000</v>
      </c>
      <c r="AD296" s="665"/>
      <c r="AE296" s="665"/>
      <c r="AF296" s="665"/>
      <c r="AG296" s="665"/>
      <c r="AH296" s="665"/>
      <c r="AI296" s="665"/>
      <c r="AJ296" s="665"/>
      <c r="AK296" s="665"/>
      <c r="AL296" s="665"/>
      <c r="AM296" s="665"/>
      <c r="AN296" s="665"/>
      <c r="AO296" s="665"/>
      <c r="AP296" s="665"/>
      <c r="AQ296" s="665"/>
      <c r="AR296" s="665"/>
      <c r="AS296" s="665"/>
      <c r="AT296" s="665"/>
      <c r="AU296" s="665"/>
      <c r="AV296" s="665"/>
      <c r="AW296" s="665"/>
      <c r="AX296" s="665"/>
      <c r="AY296" s="665"/>
      <c r="AZ296" s="665">
        <v>-8000</v>
      </c>
      <c r="BA296" s="665"/>
      <c r="BB296" s="665"/>
      <c r="BC296" s="665"/>
      <c r="BD296" s="665"/>
      <c r="BE296" s="665"/>
      <c r="BF296" s="665"/>
      <c r="BG296" s="665"/>
      <c r="BH296" s="665"/>
      <c r="BI296" s="665"/>
      <c r="BJ296" s="665"/>
      <c r="BK296" s="665"/>
      <c r="BL296" s="665"/>
      <c r="BM296" s="665"/>
      <c r="BN296" s="665"/>
      <c r="BO296" s="665"/>
      <c r="BP296" s="665"/>
      <c r="BQ296" s="665"/>
      <c r="BR296" s="665"/>
      <c r="BS296" s="665"/>
      <c r="BT296" s="665"/>
      <c r="BU296" s="665"/>
      <c r="BV296" s="665"/>
      <c r="BW296" s="665"/>
      <c r="BX296" s="665"/>
      <c r="BY296" s="665"/>
      <c r="BZ296" s="665"/>
      <c r="CA296" s="665"/>
      <c r="CB296" s="665"/>
      <c r="CC296" s="665"/>
      <c r="CD296" s="665"/>
      <c r="CE296" s="665"/>
      <c r="CF296" s="665"/>
      <c r="CG296" s="665"/>
      <c r="CH296" s="665"/>
      <c r="CI296" s="665"/>
      <c r="CJ296" s="665"/>
      <c r="CK296" s="665"/>
      <c r="CL296" s="665"/>
      <c r="CM296" s="665"/>
      <c r="CN296" s="665"/>
      <c r="CO296" s="665"/>
      <c r="CP296" s="665"/>
      <c r="CQ296" s="665"/>
      <c r="CR296" s="673">
        <f t="shared" si="145"/>
        <v>0</v>
      </c>
      <c r="CS296" s="674"/>
      <c r="CT296" s="674"/>
      <c r="CU296" s="674"/>
      <c r="CV296" s="665"/>
      <c r="CW296" s="673">
        <f t="shared" si="59"/>
        <v>0</v>
      </c>
      <c r="CX296" s="677"/>
      <c r="CY296" s="740">
        <v>0</v>
      </c>
      <c r="CZ296" s="740"/>
      <c r="DA296" s="740"/>
      <c r="DB296" s="673">
        <f t="shared" si="60"/>
        <v>0</v>
      </c>
      <c r="DC296" s="677"/>
      <c r="DD296" s="677"/>
      <c r="DE296" s="677"/>
      <c r="DF296" s="677"/>
      <c r="DG296" s="673">
        <f t="shared" si="135"/>
        <v>0</v>
      </c>
      <c r="DH296" s="682">
        <f t="shared" si="136"/>
        <v>0</v>
      </c>
      <c r="DI296" s="683" t="str">
        <f t="shared" si="137"/>
        <v>SI</v>
      </c>
      <c r="DJ296" s="682">
        <f t="shared" si="138"/>
        <v>0</v>
      </c>
    </row>
    <row r="297" s="633" customFormat="1" ht="76.5" spans="1:114">
      <c r="A297" s="646" t="s">
        <v>1706</v>
      </c>
      <c r="B297" s="646" t="s">
        <v>1707</v>
      </c>
      <c r="C297" s="646" t="s">
        <v>1707</v>
      </c>
      <c r="D297" s="647" t="s">
        <v>1972</v>
      </c>
      <c r="E297" s="693" t="s">
        <v>2011</v>
      </c>
      <c r="F297" s="710">
        <v>20</v>
      </c>
      <c r="G297" s="710" t="s">
        <v>1745</v>
      </c>
      <c r="H297" s="719">
        <v>328</v>
      </c>
      <c r="I297" s="731">
        <v>152308</v>
      </c>
      <c r="J297" s="719">
        <v>12</v>
      </c>
      <c r="K297" s="706" t="s">
        <v>2012</v>
      </c>
      <c r="L297" s="669" t="s">
        <v>1973</v>
      </c>
      <c r="M297" s="665">
        <v>0</v>
      </c>
      <c r="N297" s="665"/>
      <c r="O297" s="665"/>
      <c r="P297" s="665"/>
      <c r="Q297" s="665"/>
      <c r="R297" s="665"/>
      <c r="S297" s="665"/>
      <c r="T297" s="665"/>
      <c r="U297" s="665"/>
      <c r="V297" s="665"/>
      <c r="W297" s="665"/>
      <c r="X297" s="665"/>
      <c r="Y297" s="665"/>
      <c r="Z297" s="665"/>
      <c r="AA297" s="665"/>
      <c r="AB297" s="665"/>
      <c r="AC297" s="665">
        <v>260000</v>
      </c>
      <c r="AD297" s="665"/>
      <c r="AE297" s="665"/>
      <c r="AF297" s="665"/>
      <c r="AG297" s="665"/>
      <c r="AH297" s="665"/>
      <c r="AI297" s="665"/>
      <c r="AJ297" s="665"/>
      <c r="AK297" s="665"/>
      <c r="AL297" s="665"/>
      <c r="AM297" s="665"/>
      <c r="AN297" s="665"/>
      <c r="AO297" s="665"/>
      <c r="AP297" s="665"/>
      <c r="AQ297" s="665"/>
      <c r="AR297" s="665"/>
      <c r="AS297" s="665"/>
      <c r="AT297" s="665"/>
      <c r="AU297" s="665"/>
      <c r="AV297" s="665"/>
      <c r="AW297" s="665"/>
      <c r="AX297" s="665"/>
      <c r="AY297" s="665"/>
      <c r="AZ297" s="665">
        <v>-260000</v>
      </c>
      <c r="BA297" s="665"/>
      <c r="BB297" s="665"/>
      <c r="BC297" s="665"/>
      <c r="BD297" s="665"/>
      <c r="BE297" s="665"/>
      <c r="BF297" s="665"/>
      <c r="BG297" s="665"/>
      <c r="BH297" s="665"/>
      <c r="BI297" s="665"/>
      <c r="BJ297" s="665"/>
      <c r="BK297" s="665"/>
      <c r="BL297" s="665"/>
      <c r="BM297" s="665"/>
      <c r="BN297" s="665"/>
      <c r="BO297" s="665"/>
      <c r="BP297" s="665"/>
      <c r="BQ297" s="665"/>
      <c r="BR297" s="665"/>
      <c r="BS297" s="665"/>
      <c r="BT297" s="665"/>
      <c r="BU297" s="665"/>
      <c r="BV297" s="665"/>
      <c r="BW297" s="665"/>
      <c r="BX297" s="665"/>
      <c r="BY297" s="665"/>
      <c r="BZ297" s="665"/>
      <c r="CA297" s="665"/>
      <c r="CB297" s="665"/>
      <c r="CC297" s="665"/>
      <c r="CD297" s="665"/>
      <c r="CE297" s="665"/>
      <c r="CF297" s="665"/>
      <c r="CG297" s="665"/>
      <c r="CH297" s="665"/>
      <c r="CI297" s="665"/>
      <c r="CJ297" s="665"/>
      <c r="CK297" s="665"/>
      <c r="CL297" s="665"/>
      <c r="CM297" s="665"/>
      <c r="CN297" s="665"/>
      <c r="CO297" s="665"/>
      <c r="CP297" s="665"/>
      <c r="CQ297" s="665"/>
      <c r="CR297" s="673">
        <f t="shared" si="145"/>
        <v>0</v>
      </c>
      <c r="CS297" s="674"/>
      <c r="CT297" s="674"/>
      <c r="CU297" s="674"/>
      <c r="CV297" s="665"/>
      <c r="CW297" s="673">
        <f t="shared" si="59"/>
        <v>0</v>
      </c>
      <c r="CX297" s="677"/>
      <c r="CY297" s="740"/>
      <c r="CZ297" s="740"/>
      <c r="DA297" s="740">
        <v>0</v>
      </c>
      <c r="DB297" s="673">
        <f t="shared" si="60"/>
        <v>0</v>
      </c>
      <c r="DC297" s="677"/>
      <c r="DD297" s="677"/>
      <c r="DE297" s="677"/>
      <c r="DF297" s="677"/>
      <c r="DG297" s="673">
        <f t="shared" si="135"/>
        <v>0</v>
      </c>
      <c r="DH297" s="682">
        <f t="shared" si="136"/>
        <v>0</v>
      </c>
      <c r="DI297" s="683" t="str">
        <f t="shared" si="137"/>
        <v>SI</v>
      </c>
      <c r="DJ297" s="682">
        <f t="shared" si="138"/>
        <v>0</v>
      </c>
    </row>
    <row r="298" s="633" customFormat="1" ht="76.5" spans="1:114">
      <c r="A298" s="646" t="s">
        <v>1706</v>
      </c>
      <c r="B298" s="646" t="s">
        <v>1707</v>
      </c>
      <c r="C298" s="646" t="s">
        <v>1707</v>
      </c>
      <c r="D298" s="647" t="s">
        <v>1972</v>
      </c>
      <c r="E298" s="693" t="s">
        <v>2013</v>
      </c>
      <c r="F298" s="710">
        <v>3</v>
      </c>
      <c r="G298" s="710" t="s">
        <v>1745</v>
      </c>
      <c r="H298" s="719">
        <v>328</v>
      </c>
      <c r="I298" s="731">
        <v>77600</v>
      </c>
      <c r="J298" s="719">
        <v>12</v>
      </c>
      <c r="K298" s="706" t="s">
        <v>2014</v>
      </c>
      <c r="L298" s="669" t="s">
        <v>1973</v>
      </c>
      <c r="M298" s="665">
        <v>0</v>
      </c>
      <c r="N298" s="665"/>
      <c r="O298" s="665"/>
      <c r="P298" s="665"/>
      <c r="Q298" s="665"/>
      <c r="R298" s="665"/>
      <c r="S298" s="665"/>
      <c r="T298" s="665"/>
      <c r="U298" s="665"/>
      <c r="V298" s="665"/>
      <c r="W298" s="665"/>
      <c r="X298" s="665"/>
      <c r="Y298" s="665"/>
      <c r="Z298" s="665"/>
      <c r="AA298" s="665"/>
      <c r="AB298" s="665"/>
      <c r="AC298" s="665">
        <v>66000</v>
      </c>
      <c r="AD298" s="665"/>
      <c r="AE298" s="665"/>
      <c r="AF298" s="665"/>
      <c r="AG298" s="665"/>
      <c r="AH298" s="665"/>
      <c r="AI298" s="665"/>
      <c r="AJ298" s="665"/>
      <c r="AK298" s="665"/>
      <c r="AL298" s="665"/>
      <c r="AM298" s="665"/>
      <c r="AN298" s="665"/>
      <c r="AO298" s="665"/>
      <c r="AP298" s="665"/>
      <c r="AQ298" s="665"/>
      <c r="AR298" s="665"/>
      <c r="AS298" s="665"/>
      <c r="AT298" s="665"/>
      <c r="AU298" s="665"/>
      <c r="AV298" s="665"/>
      <c r="AW298" s="665"/>
      <c r="AX298" s="665"/>
      <c r="AY298" s="665"/>
      <c r="AZ298" s="665">
        <v>-66000</v>
      </c>
      <c r="BA298" s="665"/>
      <c r="BB298" s="665"/>
      <c r="BC298" s="665"/>
      <c r="BD298" s="665"/>
      <c r="BE298" s="665"/>
      <c r="BF298" s="665"/>
      <c r="BG298" s="665"/>
      <c r="BH298" s="665"/>
      <c r="BI298" s="665"/>
      <c r="BJ298" s="665"/>
      <c r="BK298" s="665"/>
      <c r="BL298" s="665"/>
      <c r="BM298" s="665"/>
      <c r="BN298" s="665"/>
      <c r="BO298" s="665"/>
      <c r="BP298" s="665"/>
      <c r="BQ298" s="665"/>
      <c r="BR298" s="665"/>
      <c r="BS298" s="665"/>
      <c r="BT298" s="665"/>
      <c r="BU298" s="665"/>
      <c r="BV298" s="665"/>
      <c r="BW298" s="665"/>
      <c r="BX298" s="665"/>
      <c r="BY298" s="665"/>
      <c r="BZ298" s="665"/>
      <c r="CA298" s="665"/>
      <c r="CB298" s="665"/>
      <c r="CC298" s="665"/>
      <c r="CD298" s="665"/>
      <c r="CE298" s="665"/>
      <c r="CF298" s="665"/>
      <c r="CG298" s="665"/>
      <c r="CH298" s="665"/>
      <c r="CI298" s="665"/>
      <c r="CJ298" s="665"/>
      <c r="CK298" s="665"/>
      <c r="CL298" s="665"/>
      <c r="CM298" s="665"/>
      <c r="CN298" s="665"/>
      <c r="CO298" s="665"/>
      <c r="CP298" s="665"/>
      <c r="CQ298" s="665"/>
      <c r="CR298" s="673">
        <f t="shared" si="145"/>
        <v>0</v>
      </c>
      <c r="CS298" s="674"/>
      <c r="CT298" s="674"/>
      <c r="CU298" s="674"/>
      <c r="CV298" s="665"/>
      <c r="CW298" s="673">
        <f t="shared" si="59"/>
        <v>0</v>
      </c>
      <c r="CX298" s="677"/>
      <c r="CY298" s="740"/>
      <c r="CZ298" s="740"/>
      <c r="DA298" s="740">
        <v>0</v>
      </c>
      <c r="DB298" s="673">
        <f t="shared" si="60"/>
        <v>0</v>
      </c>
      <c r="DC298" s="677"/>
      <c r="DD298" s="677"/>
      <c r="DE298" s="677"/>
      <c r="DF298" s="677"/>
      <c r="DG298" s="673">
        <f t="shared" si="135"/>
        <v>0</v>
      </c>
      <c r="DH298" s="682">
        <f t="shared" si="136"/>
        <v>0</v>
      </c>
      <c r="DI298" s="683" t="str">
        <f t="shared" si="137"/>
        <v>SI</v>
      </c>
      <c r="DJ298" s="682">
        <f t="shared" si="138"/>
        <v>0</v>
      </c>
    </row>
    <row r="299" s="633" customFormat="1" ht="76.5" spans="1:114">
      <c r="A299" s="646" t="s">
        <v>1706</v>
      </c>
      <c r="B299" s="646" t="s">
        <v>1707</v>
      </c>
      <c r="C299" s="646" t="s">
        <v>1707</v>
      </c>
      <c r="D299" s="647" t="s">
        <v>1972</v>
      </c>
      <c r="E299" s="693" t="s">
        <v>2015</v>
      </c>
      <c r="F299" s="710">
        <v>8</v>
      </c>
      <c r="G299" s="710" t="s">
        <v>1745</v>
      </c>
      <c r="H299" s="719">
        <v>328</v>
      </c>
      <c r="I299" s="731">
        <v>31788</v>
      </c>
      <c r="J299" s="719">
        <v>12</v>
      </c>
      <c r="K299" s="706" t="s">
        <v>2016</v>
      </c>
      <c r="L299" s="669" t="s">
        <v>1973</v>
      </c>
      <c r="M299" s="665">
        <v>0</v>
      </c>
      <c r="N299" s="665"/>
      <c r="O299" s="665"/>
      <c r="P299" s="665"/>
      <c r="Q299" s="665"/>
      <c r="R299" s="665"/>
      <c r="S299" s="665"/>
      <c r="T299" s="665"/>
      <c r="U299" s="665"/>
      <c r="V299" s="665"/>
      <c r="W299" s="665"/>
      <c r="X299" s="665"/>
      <c r="Y299" s="665"/>
      <c r="Z299" s="665"/>
      <c r="AA299" s="665"/>
      <c r="AB299" s="665"/>
      <c r="AC299" s="665">
        <v>8800</v>
      </c>
      <c r="AD299" s="665"/>
      <c r="AE299" s="665"/>
      <c r="AF299" s="665"/>
      <c r="AG299" s="665"/>
      <c r="AH299" s="665"/>
      <c r="AI299" s="665"/>
      <c r="AJ299" s="665"/>
      <c r="AK299" s="665"/>
      <c r="AL299" s="665"/>
      <c r="AM299" s="665"/>
      <c r="AN299" s="665"/>
      <c r="AO299" s="665"/>
      <c r="AP299" s="665"/>
      <c r="AQ299" s="665"/>
      <c r="AR299" s="665"/>
      <c r="AS299" s="665"/>
      <c r="AT299" s="665"/>
      <c r="AU299" s="665"/>
      <c r="AV299" s="665"/>
      <c r="AW299" s="665"/>
      <c r="AX299" s="665"/>
      <c r="AY299" s="665"/>
      <c r="AZ299" s="665">
        <v>-8800</v>
      </c>
      <c r="BA299" s="665"/>
      <c r="BB299" s="665"/>
      <c r="BC299" s="665"/>
      <c r="BD299" s="665"/>
      <c r="BE299" s="665"/>
      <c r="BF299" s="665"/>
      <c r="BG299" s="665"/>
      <c r="BH299" s="665"/>
      <c r="BI299" s="665"/>
      <c r="BJ299" s="665"/>
      <c r="BK299" s="665"/>
      <c r="BL299" s="665"/>
      <c r="BM299" s="665"/>
      <c r="BN299" s="665"/>
      <c r="BO299" s="665"/>
      <c r="BP299" s="665"/>
      <c r="BQ299" s="665"/>
      <c r="BR299" s="665"/>
      <c r="BS299" s="665"/>
      <c r="BT299" s="665"/>
      <c r="BU299" s="665"/>
      <c r="BV299" s="665"/>
      <c r="BW299" s="665"/>
      <c r="BX299" s="665"/>
      <c r="BY299" s="665"/>
      <c r="BZ299" s="665"/>
      <c r="CA299" s="665"/>
      <c r="CB299" s="665"/>
      <c r="CC299" s="665"/>
      <c r="CD299" s="665"/>
      <c r="CE299" s="665"/>
      <c r="CF299" s="665"/>
      <c r="CG299" s="665"/>
      <c r="CH299" s="665"/>
      <c r="CI299" s="665"/>
      <c r="CJ299" s="665"/>
      <c r="CK299" s="665"/>
      <c r="CL299" s="665"/>
      <c r="CM299" s="665"/>
      <c r="CN299" s="665"/>
      <c r="CO299" s="665"/>
      <c r="CP299" s="665"/>
      <c r="CQ299" s="665"/>
      <c r="CR299" s="673">
        <f t="shared" si="145"/>
        <v>0</v>
      </c>
      <c r="CS299" s="674"/>
      <c r="CT299" s="674"/>
      <c r="CU299" s="674"/>
      <c r="CV299" s="665"/>
      <c r="CW299" s="673">
        <f t="shared" si="59"/>
        <v>0</v>
      </c>
      <c r="CX299" s="677"/>
      <c r="CY299" s="740"/>
      <c r="CZ299" s="740"/>
      <c r="DA299" s="740">
        <v>0</v>
      </c>
      <c r="DB299" s="673">
        <f t="shared" si="60"/>
        <v>0</v>
      </c>
      <c r="DC299" s="677"/>
      <c r="DD299" s="677"/>
      <c r="DE299" s="677"/>
      <c r="DF299" s="677"/>
      <c r="DG299" s="673">
        <f t="shared" si="135"/>
        <v>0</v>
      </c>
      <c r="DH299" s="682">
        <f t="shared" si="136"/>
        <v>0</v>
      </c>
      <c r="DI299" s="683" t="str">
        <f t="shared" si="137"/>
        <v>SI</v>
      </c>
      <c r="DJ299" s="682">
        <f t="shared" si="138"/>
        <v>0</v>
      </c>
    </row>
    <row r="300" s="633" customFormat="1" ht="102" spans="1:114">
      <c r="A300" s="646" t="s">
        <v>1706</v>
      </c>
      <c r="B300" s="646" t="s">
        <v>1707</v>
      </c>
      <c r="C300" s="646" t="s">
        <v>1707</v>
      </c>
      <c r="D300" s="647" t="s">
        <v>1972</v>
      </c>
      <c r="E300" s="693" t="s">
        <v>2017</v>
      </c>
      <c r="F300" s="710">
        <v>12</v>
      </c>
      <c r="G300" s="710" t="s">
        <v>1745</v>
      </c>
      <c r="H300" s="719">
        <v>328</v>
      </c>
      <c r="I300" s="731">
        <v>59944</v>
      </c>
      <c r="J300" s="719">
        <v>12</v>
      </c>
      <c r="K300" s="706" t="s">
        <v>2018</v>
      </c>
      <c r="L300" s="669" t="s">
        <v>1973</v>
      </c>
      <c r="M300" s="665">
        <v>0</v>
      </c>
      <c r="N300" s="665"/>
      <c r="O300" s="665"/>
      <c r="P300" s="665"/>
      <c r="Q300" s="665"/>
      <c r="R300" s="665"/>
      <c r="S300" s="665"/>
      <c r="T300" s="665"/>
      <c r="U300" s="665"/>
      <c r="V300" s="665"/>
      <c r="W300" s="665"/>
      <c r="X300" s="665"/>
      <c r="Y300" s="665"/>
      <c r="Z300" s="665"/>
      <c r="AA300" s="665"/>
      <c r="AB300" s="665"/>
      <c r="AC300" s="665">
        <v>56000</v>
      </c>
      <c r="AD300" s="665"/>
      <c r="AE300" s="665"/>
      <c r="AF300" s="665"/>
      <c r="AG300" s="665"/>
      <c r="AH300" s="665"/>
      <c r="AI300" s="665"/>
      <c r="AJ300" s="665"/>
      <c r="AK300" s="665"/>
      <c r="AL300" s="665"/>
      <c r="AM300" s="665"/>
      <c r="AN300" s="665"/>
      <c r="AO300" s="665"/>
      <c r="AP300" s="665"/>
      <c r="AQ300" s="665"/>
      <c r="AR300" s="665"/>
      <c r="AS300" s="665"/>
      <c r="AT300" s="665"/>
      <c r="AU300" s="665"/>
      <c r="AV300" s="665"/>
      <c r="AW300" s="665"/>
      <c r="AX300" s="665"/>
      <c r="AY300" s="665"/>
      <c r="AZ300" s="665"/>
      <c r="BA300" s="665"/>
      <c r="BB300" s="665"/>
      <c r="BC300" s="665"/>
      <c r="BD300" s="665"/>
      <c r="BE300" s="665"/>
      <c r="BF300" s="665"/>
      <c r="BG300" s="665"/>
      <c r="BH300" s="665"/>
      <c r="BI300" s="665"/>
      <c r="BJ300" s="665"/>
      <c r="BK300" s="665"/>
      <c r="BL300" s="665"/>
      <c r="BM300" s="665"/>
      <c r="BN300" s="665"/>
      <c r="BO300" s="665"/>
      <c r="BP300" s="665"/>
      <c r="BQ300" s="665"/>
      <c r="BR300" s="665">
        <v>-26280</v>
      </c>
      <c r="BS300" s="665"/>
      <c r="BT300" s="665"/>
      <c r="BU300" s="665"/>
      <c r="BV300" s="665"/>
      <c r="BW300" s="665"/>
      <c r="BX300" s="665"/>
      <c r="BY300" s="665"/>
      <c r="BZ300" s="665"/>
      <c r="CA300" s="665"/>
      <c r="CB300" s="665"/>
      <c r="CC300" s="665"/>
      <c r="CD300" s="665"/>
      <c r="CE300" s="665"/>
      <c r="CF300" s="665"/>
      <c r="CG300" s="665"/>
      <c r="CH300" s="665"/>
      <c r="CI300" s="665"/>
      <c r="CJ300" s="665"/>
      <c r="CK300" s="665"/>
      <c r="CL300" s="665"/>
      <c r="CM300" s="665"/>
      <c r="CN300" s="665"/>
      <c r="CO300" s="665"/>
      <c r="CP300" s="665"/>
      <c r="CQ300" s="665"/>
      <c r="CR300" s="673">
        <f>+M300+AC300+BR300</f>
        <v>29720</v>
      </c>
      <c r="CS300" s="674"/>
      <c r="CT300" s="674"/>
      <c r="CU300" s="674"/>
      <c r="CV300" s="665"/>
      <c r="CW300" s="673">
        <f t="shared" si="59"/>
        <v>0</v>
      </c>
      <c r="CX300" s="677"/>
      <c r="CY300" s="740">
        <v>29720</v>
      </c>
      <c r="CZ300" s="740"/>
      <c r="DA300" s="740"/>
      <c r="DB300" s="673">
        <f t="shared" si="60"/>
        <v>29720</v>
      </c>
      <c r="DC300" s="677"/>
      <c r="DD300" s="677"/>
      <c r="DE300" s="677"/>
      <c r="DF300" s="677"/>
      <c r="DG300" s="673">
        <f t="shared" si="135"/>
        <v>0</v>
      </c>
      <c r="DH300" s="682">
        <f t="shared" si="136"/>
        <v>29720</v>
      </c>
      <c r="DI300" s="683" t="str">
        <f t="shared" si="137"/>
        <v>SI</v>
      </c>
      <c r="DJ300" s="682">
        <f t="shared" si="138"/>
        <v>0</v>
      </c>
    </row>
    <row r="301" s="633" customFormat="1" ht="76.5" spans="1:114">
      <c r="A301" s="646" t="s">
        <v>1706</v>
      </c>
      <c r="B301" s="646" t="s">
        <v>1707</v>
      </c>
      <c r="C301" s="646" t="s">
        <v>1707</v>
      </c>
      <c r="D301" s="647" t="s">
        <v>1972</v>
      </c>
      <c r="E301" s="693" t="s">
        <v>2019</v>
      </c>
      <c r="F301" s="710">
        <v>2</v>
      </c>
      <c r="G301" s="710" t="s">
        <v>1745</v>
      </c>
      <c r="H301" s="719">
        <v>328</v>
      </c>
      <c r="I301" s="731">
        <v>78643</v>
      </c>
      <c r="J301" s="719">
        <v>12</v>
      </c>
      <c r="K301" s="706" t="s">
        <v>2020</v>
      </c>
      <c r="L301" s="669" t="s">
        <v>1973</v>
      </c>
      <c r="M301" s="665">
        <v>0</v>
      </c>
      <c r="N301" s="665"/>
      <c r="O301" s="665"/>
      <c r="P301" s="665"/>
      <c r="Q301" s="665"/>
      <c r="R301" s="665"/>
      <c r="S301" s="665"/>
      <c r="T301" s="665"/>
      <c r="U301" s="665"/>
      <c r="V301" s="665"/>
      <c r="W301" s="665"/>
      <c r="X301" s="665"/>
      <c r="Y301" s="665"/>
      <c r="Z301" s="665"/>
      <c r="AA301" s="665"/>
      <c r="AB301" s="665"/>
      <c r="AC301" s="665">
        <v>9000</v>
      </c>
      <c r="AD301" s="665"/>
      <c r="AE301" s="665"/>
      <c r="AF301" s="665"/>
      <c r="AG301" s="665"/>
      <c r="AH301" s="665"/>
      <c r="AI301" s="665"/>
      <c r="AJ301" s="665"/>
      <c r="AK301" s="665"/>
      <c r="AL301" s="665"/>
      <c r="AM301" s="665"/>
      <c r="AN301" s="665"/>
      <c r="AO301" s="665"/>
      <c r="AP301" s="665"/>
      <c r="AQ301" s="665"/>
      <c r="AR301" s="665"/>
      <c r="AS301" s="665"/>
      <c r="AT301" s="665"/>
      <c r="AU301" s="665"/>
      <c r="AV301" s="665"/>
      <c r="AW301" s="665"/>
      <c r="AX301" s="665"/>
      <c r="AY301" s="665"/>
      <c r="AZ301" s="665">
        <v>-9000</v>
      </c>
      <c r="BA301" s="665"/>
      <c r="BB301" s="665"/>
      <c r="BC301" s="665"/>
      <c r="BD301" s="665"/>
      <c r="BE301" s="665"/>
      <c r="BF301" s="665"/>
      <c r="BG301" s="665"/>
      <c r="BH301" s="665"/>
      <c r="BI301" s="665"/>
      <c r="BJ301" s="665"/>
      <c r="BK301" s="665"/>
      <c r="BL301" s="665"/>
      <c r="BM301" s="665"/>
      <c r="BN301" s="665"/>
      <c r="BO301" s="665"/>
      <c r="BP301" s="665"/>
      <c r="BQ301" s="665"/>
      <c r="BR301" s="665"/>
      <c r="BS301" s="665"/>
      <c r="BT301" s="665"/>
      <c r="BU301" s="665"/>
      <c r="BV301" s="665"/>
      <c r="BW301" s="665"/>
      <c r="BX301" s="665"/>
      <c r="BY301" s="665"/>
      <c r="BZ301" s="665"/>
      <c r="CA301" s="665"/>
      <c r="CB301" s="665"/>
      <c r="CC301" s="665"/>
      <c r="CD301" s="665"/>
      <c r="CE301" s="665"/>
      <c r="CF301" s="665"/>
      <c r="CG301" s="665"/>
      <c r="CH301" s="665"/>
      <c r="CI301" s="665"/>
      <c r="CJ301" s="665"/>
      <c r="CK301" s="665"/>
      <c r="CL301" s="665"/>
      <c r="CM301" s="665"/>
      <c r="CN301" s="665"/>
      <c r="CO301" s="665"/>
      <c r="CP301" s="665"/>
      <c r="CQ301" s="665"/>
      <c r="CR301" s="673">
        <f>+M301+AC301+AZ301</f>
        <v>0</v>
      </c>
      <c r="CS301" s="674"/>
      <c r="CT301" s="674"/>
      <c r="CU301" s="674"/>
      <c r="CV301" s="665"/>
      <c r="CW301" s="673">
        <f t="shared" si="59"/>
        <v>0</v>
      </c>
      <c r="CX301" s="677"/>
      <c r="CY301" s="740">
        <v>0</v>
      </c>
      <c r="CZ301" s="740"/>
      <c r="DA301" s="740"/>
      <c r="DB301" s="673">
        <f t="shared" si="60"/>
        <v>0</v>
      </c>
      <c r="DC301" s="677"/>
      <c r="DD301" s="677"/>
      <c r="DE301" s="677"/>
      <c r="DF301" s="677"/>
      <c r="DG301" s="673">
        <f t="shared" si="135"/>
        <v>0</v>
      </c>
      <c r="DH301" s="682">
        <f t="shared" si="136"/>
        <v>0</v>
      </c>
      <c r="DI301" s="683" t="str">
        <f t="shared" si="137"/>
        <v>SI</v>
      </c>
      <c r="DJ301" s="682">
        <f t="shared" si="138"/>
        <v>0</v>
      </c>
    </row>
    <row r="302" s="633" customFormat="1" ht="76.5" spans="1:114">
      <c r="A302" s="646" t="s">
        <v>1706</v>
      </c>
      <c r="B302" s="646" t="s">
        <v>1707</v>
      </c>
      <c r="C302" s="646" t="s">
        <v>1707</v>
      </c>
      <c r="D302" s="647" t="s">
        <v>1972</v>
      </c>
      <c r="E302" s="693" t="s">
        <v>2021</v>
      </c>
      <c r="F302" s="710">
        <v>2</v>
      </c>
      <c r="G302" s="710" t="s">
        <v>1745</v>
      </c>
      <c r="H302" s="719">
        <v>328</v>
      </c>
      <c r="I302" s="731">
        <v>140169</v>
      </c>
      <c r="J302" s="719">
        <v>12</v>
      </c>
      <c r="K302" s="706" t="s">
        <v>2022</v>
      </c>
      <c r="L302" s="669" t="s">
        <v>1973</v>
      </c>
      <c r="M302" s="665">
        <v>0</v>
      </c>
      <c r="N302" s="665"/>
      <c r="O302" s="665"/>
      <c r="P302" s="665"/>
      <c r="Q302" s="665"/>
      <c r="R302" s="665"/>
      <c r="S302" s="665"/>
      <c r="T302" s="665"/>
      <c r="U302" s="665"/>
      <c r="V302" s="665"/>
      <c r="W302" s="665"/>
      <c r="X302" s="665"/>
      <c r="Y302" s="665"/>
      <c r="Z302" s="665"/>
      <c r="AA302" s="665"/>
      <c r="AB302" s="665"/>
      <c r="AC302" s="665">
        <v>9600</v>
      </c>
      <c r="AD302" s="665"/>
      <c r="AE302" s="665"/>
      <c r="AF302" s="665"/>
      <c r="AG302" s="665"/>
      <c r="AH302" s="665"/>
      <c r="AI302" s="665"/>
      <c r="AJ302" s="665"/>
      <c r="AK302" s="665"/>
      <c r="AL302" s="665"/>
      <c r="AM302" s="665"/>
      <c r="AN302" s="665"/>
      <c r="AO302" s="665"/>
      <c r="AP302" s="665"/>
      <c r="AQ302" s="665"/>
      <c r="AR302" s="665"/>
      <c r="AS302" s="665"/>
      <c r="AT302" s="665"/>
      <c r="AU302" s="665"/>
      <c r="AV302" s="665"/>
      <c r="AW302" s="665"/>
      <c r="AX302" s="665"/>
      <c r="AY302" s="665"/>
      <c r="AZ302" s="665">
        <v>-9600</v>
      </c>
      <c r="BA302" s="665"/>
      <c r="BB302" s="665"/>
      <c r="BC302" s="665"/>
      <c r="BD302" s="665"/>
      <c r="BE302" s="665"/>
      <c r="BF302" s="665"/>
      <c r="BG302" s="665"/>
      <c r="BH302" s="665"/>
      <c r="BI302" s="665"/>
      <c r="BJ302" s="665"/>
      <c r="BK302" s="665"/>
      <c r="BL302" s="665"/>
      <c r="BM302" s="665"/>
      <c r="BN302" s="665"/>
      <c r="BO302" s="665"/>
      <c r="BP302" s="665"/>
      <c r="BQ302" s="665"/>
      <c r="BR302" s="665"/>
      <c r="BS302" s="665"/>
      <c r="BT302" s="665"/>
      <c r="BU302" s="665"/>
      <c r="BV302" s="665"/>
      <c r="BW302" s="665"/>
      <c r="BX302" s="665"/>
      <c r="BY302" s="665"/>
      <c r="BZ302" s="665"/>
      <c r="CA302" s="665"/>
      <c r="CB302" s="665"/>
      <c r="CC302" s="665"/>
      <c r="CD302" s="665"/>
      <c r="CE302" s="665"/>
      <c r="CF302" s="665"/>
      <c r="CG302" s="665"/>
      <c r="CH302" s="665"/>
      <c r="CI302" s="665"/>
      <c r="CJ302" s="665"/>
      <c r="CK302" s="665"/>
      <c r="CL302" s="665"/>
      <c r="CM302" s="665"/>
      <c r="CN302" s="665"/>
      <c r="CO302" s="665"/>
      <c r="CP302" s="665"/>
      <c r="CQ302" s="665"/>
      <c r="CR302" s="673">
        <f>+M302+AC302+AZ302</f>
        <v>0</v>
      </c>
      <c r="CS302" s="674"/>
      <c r="CT302" s="674"/>
      <c r="CU302" s="674"/>
      <c r="CV302" s="665"/>
      <c r="CW302" s="673">
        <f t="shared" si="59"/>
        <v>0</v>
      </c>
      <c r="CX302" s="677"/>
      <c r="CY302" s="740">
        <v>0</v>
      </c>
      <c r="CZ302" s="740"/>
      <c r="DA302" s="740"/>
      <c r="DB302" s="673">
        <f t="shared" si="60"/>
        <v>0</v>
      </c>
      <c r="DC302" s="677"/>
      <c r="DD302" s="677"/>
      <c r="DE302" s="677"/>
      <c r="DF302" s="677"/>
      <c r="DG302" s="673">
        <f t="shared" si="135"/>
        <v>0</v>
      </c>
      <c r="DH302" s="682">
        <f t="shared" si="136"/>
        <v>0</v>
      </c>
      <c r="DI302" s="683" t="str">
        <f t="shared" si="137"/>
        <v>SI</v>
      </c>
      <c r="DJ302" s="682">
        <f t="shared" si="138"/>
        <v>0</v>
      </c>
    </row>
    <row r="303" s="633" customFormat="1" ht="76.5" spans="1:114">
      <c r="A303" s="646" t="s">
        <v>1706</v>
      </c>
      <c r="B303" s="646" t="s">
        <v>1707</v>
      </c>
      <c r="C303" s="646" t="s">
        <v>1707</v>
      </c>
      <c r="D303" s="647" t="s">
        <v>1972</v>
      </c>
      <c r="E303" s="693" t="s">
        <v>2023</v>
      </c>
      <c r="F303" s="710">
        <v>3</v>
      </c>
      <c r="G303" s="710" t="s">
        <v>1745</v>
      </c>
      <c r="H303" s="719">
        <v>328</v>
      </c>
      <c r="I303" s="731">
        <v>59465</v>
      </c>
      <c r="J303" s="719">
        <v>12</v>
      </c>
      <c r="K303" s="706" t="s">
        <v>2024</v>
      </c>
      <c r="L303" s="669" t="s">
        <v>1973</v>
      </c>
      <c r="M303" s="665">
        <v>0</v>
      </c>
      <c r="N303" s="665"/>
      <c r="O303" s="665"/>
      <c r="P303" s="665"/>
      <c r="Q303" s="665"/>
      <c r="R303" s="665"/>
      <c r="S303" s="665"/>
      <c r="T303" s="665"/>
      <c r="U303" s="665"/>
      <c r="V303" s="665"/>
      <c r="W303" s="665"/>
      <c r="X303" s="665"/>
      <c r="Y303" s="665"/>
      <c r="Z303" s="665"/>
      <c r="AA303" s="665"/>
      <c r="AB303" s="665"/>
      <c r="AC303" s="665">
        <v>15000</v>
      </c>
      <c r="AD303" s="665"/>
      <c r="AE303" s="665"/>
      <c r="AF303" s="665"/>
      <c r="AG303" s="665"/>
      <c r="AH303" s="665"/>
      <c r="AI303" s="665"/>
      <c r="AJ303" s="665"/>
      <c r="AK303" s="665"/>
      <c r="AL303" s="665"/>
      <c r="AM303" s="665"/>
      <c r="AN303" s="665"/>
      <c r="AO303" s="665"/>
      <c r="AP303" s="665"/>
      <c r="AQ303" s="665"/>
      <c r="AR303" s="665"/>
      <c r="AS303" s="665"/>
      <c r="AT303" s="665"/>
      <c r="AU303" s="665"/>
      <c r="AV303" s="665"/>
      <c r="AW303" s="665"/>
      <c r="AX303" s="665"/>
      <c r="AY303" s="665"/>
      <c r="AZ303" s="665"/>
      <c r="BA303" s="665"/>
      <c r="BB303" s="665"/>
      <c r="BC303" s="665"/>
      <c r="BD303" s="665"/>
      <c r="BE303" s="665"/>
      <c r="BF303" s="665"/>
      <c r="BG303" s="665"/>
      <c r="BH303" s="665"/>
      <c r="BI303" s="665"/>
      <c r="BJ303" s="665"/>
      <c r="BK303" s="665"/>
      <c r="BL303" s="665"/>
      <c r="BM303" s="665"/>
      <c r="BN303" s="665"/>
      <c r="BO303" s="665"/>
      <c r="BP303" s="665"/>
      <c r="BQ303" s="665"/>
      <c r="BR303" s="665"/>
      <c r="BS303" s="665"/>
      <c r="BT303" s="665"/>
      <c r="BU303" s="665"/>
      <c r="BV303" s="665"/>
      <c r="BW303" s="665"/>
      <c r="BX303" s="665"/>
      <c r="BY303" s="665"/>
      <c r="BZ303" s="665"/>
      <c r="CA303" s="665"/>
      <c r="CB303" s="665"/>
      <c r="CC303" s="665"/>
      <c r="CD303" s="665"/>
      <c r="CE303" s="665"/>
      <c r="CF303" s="665"/>
      <c r="CG303" s="665"/>
      <c r="CH303" s="665"/>
      <c r="CI303" s="665"/>
      <c r="CJ303" s="665"/>
      <c r="CK303" s="665"/>
      <c r="CL303" s="665"/>
      <c r="CM303" s="665"/>
      <c r="CN303" s="665"/>
      <c r="CO303" s="665"/>
      <c r="CP303" s="665"/>
      <c r="CQ303" s="665"/>
      <c r="CR303" s="673">
        <f>+M303+AC303</f>
        <v>15000</v>
      </c>
      <c r="CS303" s="674"/>
      <c r="CT303" s="674"/>
      <c r="CU303" s="674"/>
      <c r="CV303" s="665"/>
      <c r="CW303" s="673">
        <f t="shared" si="59"/>
        <v>0</v>
      </c>
      <c r="CX303" s="677"/>
      <c r="CY303" s="740">
        <v>15000</v>
      </c>
      <c r="CZ303" s="740"/>
      <c r="DA303" s="740"/>
      <c r="DB303" s="673">
        <f t="shared" si="60"/>
        <v>15000</v>
      </c>
      <c r="DC303" s="677"/>
      <c r="DD303" s="677"/>
      <c r="DE303" s="677"/>
      <c r="DF303" s="677"/>
      <c r="DG303" s="673">
        <f t="shared" si="135"/>
        <v>0</v>
      </c>
      <c r="DH303" s="682">
        <f t="shared" si="136"/>
        <v>15000</v>
      </c>
      <c r="DI303" s="683" t="str">
        <f t="shared" si="137"/>
        <v>SI</v>
      </c>
      <c r="DJ303" s="682">
        <f t="shared" si="138"/>
        <v>0</v>
      </c>
    </row>
    <row r="304" s="633" customFormat="1" ht="135.95" customHeight="1" spans="1:114">
      <c r="A304" s="646" t="s">
        <v>1706</v>
      </c>
      <c r="B304" s="646" t="s">
        <v>1707</v>
      </c>
      <c r="C304" s="646" t="s">
        <v>1707</v>
      </c>
      <c r="D304" s="647" t="s">
        <v>1972</v>
      </c>
      <c r="E304" s="693" t="s">
        <v>2004</v>
      </c>
      <c r="F304" s="710">
        <v>3</v>
      </c>
      <c r="G304" s="710" t="s">
        <v>1745</v>
      </c>
      <c r="H304" s="719">
        <v>328</v>
      </c>
      <c r="I304" s="731">
        <v>156708</v>
      </c>
      <c r="J304" s="719">
        <v>12</v>
      </c>
      <c r="K304" s="706" t="s">
        <v>2025</v>
      </c>
      <c r="L304" s="669" t="s">
        <v>1973</v>
      </c>
      <c r="M304" s="665">
        <v>0</v>
      </c>
      <c r="N304" s="665"/>
      <c r="O304" s="665"/>
      <c r="P304" s="665"/>
      <c r="Q304" s="665"/>
      <c r="R304" s="665"/>
      <c r="S304" s="665"/>
      <c r="T304" s="665"/>
      <c r="U304" s="665"/>
      <c r="V304" s="665"/>
      <c r="W304" s="665"/>
      <c r="X304" s="665"/>
      <c r="Y304" s="665"/>
      <c r="Z304" s="665"/>
      <c r="AA304" s="665"/>
      <c r="AB304" s="665"/>
      <c r="AC304" s="665">
        <v>24000</v>
      </c>
      <c r="AD304" s="665"/>
      <c r="AE304" s="665"/>
      <c r="AF304" s="665"/>
      <c r="AG304" s="665"/>
      <c r="AH304" s="665"/>
      <c r="AI304" s="665"/>
      <c r="AJ304" s="665"/>
      <c r="AK304" s="665"/>
      <c r="AL304" s="665"/>
      <c r="AM304" s="665"/>
      <c r="AN304" s="665"/>
      <c r="AO304" s="665"/>
      <c r="AP304" s="665"/>
      <c r="AQ304" s="665"/>
      <c r="AR304" s="665"/>
      <c r="AS304" s="665"/>
      <c r="AT304" s="665"/>
      <c r="AU304" s="665"/>
      <c r="AV304" s="665"/>
      <c r="AW304" s="665"/>
      <c r="AX304" s="665"/>
      <c r="AY304" s="665"/>
      <c r="AZ304" s="665">
        <v>-24000</v>
      </c>
      <c r="BA304" s="665"/>
      <c r="BB304" s="665"/>
      <c r="BC304" s="665"/>
      <c r="BD304" s="665"/>
      <c r="BE304" s="665"/>
      <c r="BF304" s="665"/>
      <c r="BG304" s="665"/>
      <c r="BH304" s="665"/>
      <c r="BI304" s="665"/>
      <c r="BJ304" s="665"/>
      <c r="BK304" s="665"/>
      <c r="BL304" s="665"/>
      <c r="BM304" s="665"/>
      <c r="BN304" s="665"/>
      <c r="BO304" s="665"/>
      <c r="BP304" s="665"/>
      <c r="BQ304" s="665"/>
      <c r="BR304" s="665"/>
      <c r="BS304" s="665"/>
      <c r="BT304" s="665"/>
      <c r="BU304" s="665"/>
      <c r="BV304" s="665"/>
      <c r="BW304" s="665"/>
      <c r="BX304" s="665"/>
      <c r="BY304" s="665"/>
      <c r="BZ304" s="665"/>
      <c r="CA304" s="665"/>
      <c r="CB304" s="665"/>
      <c r="CC304" s="665"/>
      <c r="CD304" s="665"/>
      <c r="CE304" s="665"/>
      <c r="CF304" s="665"/>
      <c r="CG304" s="665"/>
      <c r="CH304" s="665"/>
      <c r="CI304" s="665"/>
      <c r="CJ304" s="665"/>
      <c r="CK304" s="665"/>
      <c r="CL304" s="665"/>
      <c r="CM304" s="665"/>
      <c r="CN304" s="665"/>
      <c r="CO304" s="665"/>
      <c r="CP304" s="665"/>
      <c r="CQ304" s="665"/>
      <c r="CR304" s="673">
        <f>+M304+AC304+AZ304</f>
        <v>0</v>
      </c>
      <c r="CS304" s="677"/>
      <c r="CT304" s="677"/>
      <c r="CU304" s="677"/>
      <c r="CV304" s="665"/>
      <c r="CW304" s="673">
        <f t="shared" si="59"/>
        <v>0</v>
      </c>
      <c r="CX304" s="677"/>
      <c r="CY304" s="740"/>
      <c r="CZ304" s="740">
        <v>0</v>
      </c>
      <c r="DA304" s="740"/>
      <c r="DB304" s="673">
        <f t="shared" si="60"/>
        <v>0</v>
      </c>
      <c r="DC304" s="674"/>
      <c r="DD304" s="674"/>
      <c r="DE304" s="674"/>
      <c r="DF304" s="674"/>
      <c r="DG304" s="673">
        <f t="shared" si="61"/>
        <v>0</v>
      </c>
      <c r="DH304" s="682">
        <f t="shared" si="62"/>
        <v>0</v>
      </c>
      <c r="DI304" s="683" t="str">
        <f t="shared" si="63"/>
        <v>SI</v>
      </c>
      <c r="DJ304" s="682">
        <f t="shared" si="64"/>
        <v>0</v>
      </c>
    </row>
    <row r="305" s="633" customFormat="1" ht="76.5" spans="1:114">
      <c r="A305" s="646" t="s">
        <v>1706</v>
      </c>
      <c r="B305" s="646" t="s">
        <v>1707</v>
      </c>
      <c r="C305" s="646" t="s">
        <v>1707</v>
      </c>
      <c r="D305" s="647" t="s">
        <v>1972</v>
      </c>
      <c r="E305" s="693" t="s">
        <v>1998</v>
      </c>
      <c r="F305" s="710">
        <v>1</v>
      </c>
      <c r="G305" s="710" t="s">
        <v>1745</v>
      </c>
      <c r="H305" s="719">
        <v>328</v>
      </c>
      <c r="I305" s="731">
        <v>25287</v>
      </c>
      <c r="J305" s="719">
        <v>12</v>
      </c>
      <c r="K305" s="706" t="s">
        <v>2024</v>
      </c>
      <c r="L305" s="669" t="s">
        <v>1973</v>
      </c>
      <c r="M305" s="665">
        <v>0</v>
      </c>
      <c r="N305" s="665"/>
      <c r="O305" s="665"/>
      <c r="P305" s="665"/>
      <c r="Q305" s="665"/>
      <c r="R305" s="665"/>
      <c r="S305" s="665"/>
      <c r="T305" s="665"/>
      <c r="U305" s="665"/>
      <c r="V305" s="665"/>
      <c r="W305" s="665"/>
      <c r="X305" s="665"/>
      <c r="Y305" s="665"/>
      <c r="Z305" s="665"/>
      <c r="AA305" s="665"/>
      <c r="AB305" s="665"/>
      <c r="AC305" s="665">
        <v>5000</v>
      </c>
      <c r="AD305" s="665"/>
      <c r="AE305" s="665"/>
      <c r="AF305" s="665"/>
      <c r="AG305" s="665"/>
      <c r="AH305" s="665"/>
      <c r="AI305" s="665"/>
      <c r="AJ305" s="665"/>
      <c r="AK305" s="665"/>
      <c r="AL305" s="665"/>
      <c r="AM305" s="665"/>
      <c r="AN305" s="665"/>
      <c r="AO305" s="665"/>
      <c r="AP305" s="665"/>
      <c r="AQ305" s="665"/>
      <c r="AR305" s="665"/>
      <c r="AS305" s="665"/>
      <c r="AT305" s="665"/>
      <c r="AU305" s="665"/>
      <c r="AV305" s="665"/>
      <c r="AW305" s="665"/>
      <c r="AX305" s="665"/>
      <c r="AY305" s="665"/>
      <c r="AZ305" s="665">
        <v>-5000</v>
      </c>
      <c r="BA305" s="665"/>
      <c r="BB305" s="665"/>
      <c r="BC305" s="665"/>
      <c r="BD305" s="665"/>
      <c r="BE305" s="665"/>
      <c r="BF305" s="665"/>
      <c r="BG305" s="665"/>
      <c r="BH305" s="665"/>
      <c r="BI305" s="665"/>
      <c r="BJ305" s="665"/>
      <c r="BK305" s="665"/>
      <c r="BL305" s="665"/>
      <c r="BM305" s="665"/>
      <c r="BN305" s="665"/>
      <c r="BO305" s="665"/>
      <c r="BP305" s="665"/>
      <c r="BQ305" s="665"/>
      <c r="BR305" s="665"/>
      <c r="BS305" s="665"/>
      <c r="BT305" s="665"/>
      <c r="BU305" s="665"/>
      <c r="BV305" s="665"/>
      <c r="BW305" s="665"/>
      <c r="BX305" s="665"/>
      <c r="BY305" s="665"/>
      <c r="BZ305" s="665"/>
      <c r="CA305" s="665"/>
      <c r="CB305" s="665"/>
      <c r="CC305" s="665"/>
      <c r="CD305" s="665"/>
      <c r="CE305" s="665"/>
      <c r="CF305" s="665"/>
      <c r="CG305" s="665"/>
      <c r="CH305" s="665"/>
      <c r="CI305" s="665"/>
      <c r="CJ305" s="665"/>
      <c r="CK305" s="665"/>
      <c r="CL305" s="665"/>
      <c r="CM305" s="665"/>
      <c r="CN305" s="665"/>
      <c r="CO305" s="665"/>
      <c r="CP305" s="665"/>
      <c r="CQ305" s="665"/>
      <c r="CR305" s="673">
        <f>+M305+AC305+AZ305</f>
        <v>0</v>
      </c>
      <c r="CS305" s="677"/>
      <c r="CT305" s="677"/>
      <c r="CU305" s="677"/>
      <c r="CV305" s="665"/>
      <c r="CW305" s="673">
        <f t="shared" si="59"/>
        <v>0</v>
      </c>
      <c r="CX305" s="674"/>
      <c r="CY305" s="740">
        <v>0</v>
      </c>
      <c r="CZ305" s="740"/>
      <c r="DA305" s="740"/>
      <c r="DB305" s="673">
        <f t="shared" si="60"/>
        <v>0</v>
      </c>
      <c r="DC305" s="674"/>
      <c r="DD305" s="674"/>
      <c r="DE305" s="674"/>
      <c r="DF305" s="674"/>
      <c r="DG305" s="673">
        <f>+DF305+DE305+DD305+DC305</f>
        <v>0</v>
      </c>
      <c r="DH305" s="682">
        <f t="shared" si="62"/>
        <v>0</v>
      </c>
      <c r="DI305" s="683" t="str">
        <f t="shared" si="63"/>
        <v>SI</v>
      </c>
      <c r="DJ305" s="682">
        <f t="shared" si="64"/>
        <v>0</v>
      </c>
    </row>
    <row r="306" s="633" customFormat="1" ht="76.5" spans="1:114">
      <c r="A306" s="646" t="s">
        <v>1706</v>
      </c>
      <c r="B306" s="646" t="s">
        <v>1707</v>
      </c>
      <c r="C306" s="646" t="s">
        <v>1707</v>
      </c>
      <c r="D306" s="647" t="s">
        <v>1972</v>
      </c>
      <c r="E306" s="720" t="s">
        <v>2026</v>
      </c>
      <c r="F306" s="716">
        <v>17</v>
      </c>
      <c r="G306" s="717" t="s">
        <v>1745</v>
      </c>
      <c r="H306" s="222">
        <v>328</v>
      </c>
      <c r="I306" s="216">
        <v>184815</v>
      </c>
      <c r="J306" s="222">
        <v>12</v>
      </c>
      <c r="K306" s="729">
        <v>10800</v>
      </c>
      <c r="L306" s="669" t="s">
        <v>1973</v>
      </c>
      <c r="M306" s="665"/>
      <c r="N306" s="665"/>
      <c r="O306" s="665"/>
      <c r="P306" s="665"/>
      <c r="Q306" s="665"/>
      <c r="R306" s="665"/>
      <c r="S306" s="665"/>
      <c r="T306" s="665"/>
      <c r="U306" s="665"/>
      <c r="V306" s="665"/>
      <c r="W306" s="665"/>
      <c r="X306" s="665"/>
      <c r="Y306" s="665"/>
      <c r="Z306" s="665"/>
      <c r="AA306" s="665"/>
      <c r="AB306" s="665"/>
      <c r="AC306" s="665"/>
      <c r="AD306" s="665"/>
      <c r="AE306" s="665"/>
      <c r="AF306" s="665"/>
      <c r="AG306" s="665"/>
      <c r="AH306" s="665"/>
      <c r="AI306" s="665"/>
      <c r="AJ306" s="665"/>
      <c r="AK306" s="665"/>
      <c r="AL306" s="665"/>
      <c r="AM306" s="665"/>
      <c r="AN306" s="665"/>
      <c r="AO306" s="665"/>
      <c r="AP306" s="665"/>
      <c r="AQ306" s="665"/>
      <c r="AR306" s="665"/>
      <c r="AS306" s="665"/>
      <c r="AT306" s="665"/>
      <c r="AU306" s="665"/>
      <c r="AV306" s="665"/>
      <c r="AW306" s="665"/>
      <c r="AX306" s="665"/>
      <c r="AY306" s="665"/>
      <c r="AZ306" s="665"/>
      <c r="BA306" s="665">
        <v>183600</v>
      </c>
      <c r="BB306" s="665"/>
      <c r="BC306" s="665"/>
      <c r="BD306" s="665"/>
      <c r="BE306" s="665"/>
      <c r="BF306" s="665"/>
      <c r="BG306" s="665"/>
      <c r="BH306" s="665"/>
      <c r="BI306" s="665"/>
      <c r="BJ306" s="665"/>
      <c r="BK306" s="665"/>
      <c r="BL306" s="665"/>
      <c r="BM306" s="665"/>
      <c r="BN306" s="665"/>
      <c r="BO306" s="665"/>
      <c r="BP306" s="665"/>
      <c r="BQ306" s="665"/>
      <c r="BR306" s="665"/>
      <c r="BS306" s="665"/>
      <c r="BT306" s="665"/>
      <c r="BU306" s="665"/>
      <c r="BV306" s="665"/>
      <c r="BW306" s="665"/>
      <c r="BX306" s="665"/>
      <c r="BY306" s="665"/>
      <c r="BZ306" s="665"/>
      <c r="CA306" s="665"/>
      <c r="CB306" s="665"/>
      <c r="CC306" s="665"/>
      <c r="CD306" s="665"/>
      <c r="CE306" s="665"/>
      <c r="CF306" s="665"/>
      <c r="CG306" s="665"/>
      <c r="CH306" s="665"/>
      <c r="CI306" s="665"/>
      <c r="CJ306" s="665"/>
      <c r="CK306" s="665"/>
      <c r="CL306" s="665"/>
      <c r="CM306" s="665"/>
      <c r="CN306" s="665"/>
      <c r="CO306" s="665"/>
      <c r="CP306" s="665"/>
      <c r="CQ306" s="665"/>
      <c r="CR306" s="673">
        <f t="shared" ref="CR306:CR311" si="146">+M306+BA306</f>
        <v>183600</v>
      </c>
      <c r="CS306" s="677"/>
      <c r="CT306" s="677"/>
      <c r="CU306" s="677"/>
      <c r="CV306" s="665"/>
      <c r="CW306" s="673">
        <f t="shared" si="59"/>
        <v>0</v>
      </c>
      <c r="CX306" s="674"/>
      <c r="CY306" s="740"/>
      <c r="CZ306" s="740"/>
      <c r="DA306" s="740">
        <v>183600</v>
      </c>
      <c r="DB306" s="673">
        <f t="shared" si="60"/>
        <v>183600</v>
      </c>
      <c r="DC306" s="674"/>
      <c r="DD306" s="674"/>
      <c r="DE306" s="674"/>
      <c r="DF306" s="674"/>
      <c r="DG306" s="673">
        <f t="shared" ref="DG306:DG314" si="147">+DF306+DE306+DD306+DC306</f>
        <v>0</v>
      </c>
      <c r="DH306" s="682">
        <f t="shared" ref="DH306:DH314" si="148">+CW306+DB306+DG306</f>
        <v>183600</v>
      </c>
      <c r="DI306" s="683" t="str">
        <f t="shared" ref="DI306:DI314" si="149">IF(CR306=DH306,"SI","NO")</f>
        <v>SI</v>
      </c>
      <c r="DJ306" s="682">
        <f t="shared" ref="DJ306:DJ313" si="150">CR306-DH306</f>
        <v>0</v>
      </c>
    </row>
    <row r="307" s="633" customFormat="1" ht="76.5" spans="1:114">
      <c r="A307" s="646" t="s">
        <v>1706</v>
      </c>
      <c r="B307" s="646" t="s">
        <v>1707</v>
      </c>
      <c r="C307" s="646" t="s">
        <v>1707</v>
      </c>
      <c r="D307" s="647" t="s">
        <v>1972</v>
      </c>
      <c r="E307" s="720" t="s">
        <v>2027</v>
      </c>
      <c r="F307" s="716">
        <v>1</v>
      </c>
      <c r="G307" s="717" t="s">
        <v>1745</v>
      </c>
      <c r="H307" s="222">
        <v>328</v>
      </c>
      <c r="I307" s="216">
        <v>185147</v>
      </c>
      <c r="J307" s="222">
        <v>12</v>
      </c>
      <c r="K307" s="729">
        <v>86000</v>
      </c>
      <c r="L307" s="669" t="s">
        <v>1973</v>
      </c>
      <c r="M307" s="665"/>
      <c r="N307" s="665"/>
      <c r="O307" s="665"/>
      <c r="P307" s="665"/>
      <c r="Q307" s="665"/>
      <c r="R307" s="665"/>
      <c r="S307" s="665"/>
      <c r="T307" s="665"/>
      <c r="U307" s="665"/>
      <c r="V307" s="665"/>
      <c r="W307" s="665"/>
      <c r="X307" s="665"/>
      <c r="Y307" s="665"/>
      <c r="Z307" s="665"/>
      <c r="AA307" s="665"/>
      <c r="AB307" s="665"/>
      <c r="AC307" s="665"/>
      <c r="AD307" s="665"/>
      <c r="AE307" s="665"/>
      <c r="AF307" s="665"/>
      <c r="AG307" s="665"/>
      <c r="AH307" s="665"/>
      <c r="AI307" s="665"/>
      <c r="AJ307" s="665"/>
      <c r="AK307" s="665"/>
      <c r="AL307" s="665"/>
      <c r="AM307" s="665"/>
      <c r="AN307" s="665"/>
      <c r="AO307" s="665"/>
      <c r="AP307" s="665"/>
      <c r="AQ307" s="665"/>
      <c r="AR307" s="665"/>
      <c r="AS307" s="665"/>
      <c r="AT307" s="665"/>
      <c r="AU307" s="665"/>
      <c r="AV307" s="665"/>
      <c r="AW307" s="665"/>
      <c r="AX307" s="665"/>
      <c r="AY307" s="665"/>
      <c r="AZ307" s="665"/>
      <c r="BA307" s="665">
        <v>86000</v>
      </c>
      <c r="BB307" s="665"/>
      <c r="BC307" s="665"/>
      <c r="BD307" s="665"/>
      <c r="BE307" s="665"/>
      <c r="BF307" s="665"/>
      <c r="BG307" s="665"/>
      <c r="BH307" s="665"/>
      <c r="BI307" s="665"/>
      <c r="BJ307" s="665"/>
      <c r="BK307" s="665"/>
      <c r="BL307" s="665"/>
      <c r="BM307" s="665"/>
      <c r="BN307" s="665"/>
      <c r="BO307" s="665"/>
      <c r="BP307" s="665"/>
      <c r="BQ307" s="665"/>
      <c r="BR307" s="665"/>
      <c r="BS307" s="665"/>
      <c r="BT307" s="665"/>
      <c r="BU307" s="665"/>
      <c r="BV307" s="665"/>
      <c r="BW307" s="665"/>
      <c r="BX307" s="665"/>
      <c r="BY307" s="665"/>
      <c r="BZ307" s="665"/>
      <c r="CA307" s="665"/>
      <c r="CB307" s="665"/>
      <c r="CC307" s="665"/>
      <c r="CD307" s="665"/>
      <c r="CE307" s="665"/>
      <c r="CF307" s="665"/>
      <c r="CG307" s="665"/>
      <c r="CH307" s="665"/>
      <c r="CI307" s="665"/>
      <c r="CJ307" s="665"/>
      <c r="CK307" s="665"/>
      <c r="CL307" s="665"/>
      <c r="CM307" s="665"/>
      <c r="CN307" s="665"/>
      <c r="CO307" s="665"/>
      <c r="CP307" s="665"/>
      <c r="CQ307" s="665"/>
      <c r="CR307" s="673">
        <f t="shared" si="146"/>
        <v>86000</v>
      </c>
      <c r="CS307" s="677"/>
      <c r="CT307" s="677"/>
      <c r="CU307" s="677"/>
      <c r="CV307" s="665"/>
      <c r="CW307" s="673">
        <f t="shared" si="59"/>
        <v>0</v>
      </c>
      <c r="CX307" s="674"/>
      <c r="CY307" s="740">
        <v>86000</v>
      </c>
      <c r="CZ307" s="740"/>
      <c r="DA307" s="740"/>
      <c r="DB307" s="673">
        <f t="shared" si="60"/>
        <v>86000</v>
      </c>
      <c r="DC307" s="674"/>
      <c r="DD307" s="674"/>
      <c r="DE307" s="674"/>
      <c r="DF307" s="674"/>
      <c r="DG307" s="673">
        <f t="shared" si="147"/>
        <v>0</v>
      </c>
      <c r="DH307" s="682">
        <f t="shared" si="148"/>
        <v>86000</v>
      </c>
      <c r="DI307" s="683" t="str">
        <f t="shared" si="149"/>
        <v>SI</v>
      </c>
      <c r="DJ307" s="682">
        <f t="shared" si="150"/>
        <v>0</v>
      </c>
    </row>
    <row r="308" s="633" customFormat="1" ht="76.5" spans="1:114">
      <c r="A308" s="646" t="s">
        <v>1706</v>
      </c>
      <c r="B308" s="646" t="s">
        <v>1707</v>
      </c>
      <c r="C308" s="646" t="s">
        <v>1707</v>
      </c>
      <c r="D308" s="647" t="s">
        <v>1972</v>
      </c>
      <c r="E308" s="720" t="s">
        <v>2011</v>
      </c>
      <c r="F308" s="716">
        <v>20</v>
      </c>
      <c r="G308" s="717" t="s">
        <v>1745</v>
      </c>
      <c r="H308" s="222">
        <v>328</v>
      </c>
      <c r="I308" s="216">
        <v>130591</v>
      </c>
      <c r="J308" s="222">
        <v>12</v>
      </c>
      <c r="K308" s="729">
        <v>13000</v>
      </c>
      <c r="L308" s="669" t="s">
        <v>1973</v>
      </c>
      <c r="M308" s="665"/>
      <c r="N308" s="665"/>
      <c r="O308" s="665"/>
      <c r="P308" s="665"/>
      <c r="Q308" s="665"/>
      <c r="R308" s="665"/>
      <c r="S308" s="665"/>
      <c r="T308" s="665"/>
      <c r="U308" s="665"/>
      <c r="V308" s="665"/>
      <c r="W308" s="665"/>
      <c r="X308" s="665"/>
      <c r="Y308" s="665"/>
      <c r="Z308" s="665"/>
      <c r="AA308" s="665"/>
      <c r="AB308" s="665"/>
      <c r="AC308" s="665"/>
      <c r="AD308" s="665"/>
      <c r="AE308" s="665"/>
      <c r="AF308" s="665"/>
      <c r="AG308" s="665"/>
      <c r="AH308" s="665"/>
      <c r="AI308" s="665"/>
      <c r="AJ308" s="665"/>
      <c r="AK308" s="665"/>
      <c r="AL308" s="665"/>
      <c r="AM308" s="665"/>
      <c r="AN308" s="665"/>
      <c r="AO308" s="665"/>
      <c r="AP308" s="665"/>
      <c r="AQ308" s="665"/>
      <c r="AR308" s="665"/>
      <c r="AS308" s="665"/>
      <c r="AT308" s="665"/>
      <c r="AU308" s="665"/>
      <c r="AV308" s="665"/>
      <c r="AW308" s="665"/>
      <c r="AX308" s="665"/>
      <c r="AY308" s="665"/>
      <c r="AZ308" s="665"/>
      <c r="BA308" s="665">
        <v>260000</v>
      </c>
      <c r="BB308" s="665"/>
      <c r="BC308" s="665"/>
      <c r="BD308" s="665"/>
      <c r="BE308" s="665"/>
      <c r="BF308" s="665"/>
      <c r="BG308" s="665"/>
      <c r="BH308" s="665"/>
      <c r="BI308" s="665"/>
      <c r="BJ308" s="665"/>
      <c r="BK308" s="665"/>
      <c r="BL308" s="665"/>
      <c r="BM308" s="665"/>
      <c r="BN308" s="665"/>
      <c r="BO308" s="665"/>
      <c r="BP308" s="665"/>
      <c r="BQ308" s="665"/>
      <c r="BR308" s="665"/>
      <c r="BS308" s="665"/>
      <c r="BT308" s="665"/>
      <c r="BU308" s="665"/>
      <c r="BV308" s="665"/>
      <c r="BW308" s="665"/>
      <c r="BX308" s="665"/>
      <c r="BY308" s="665"/>
      <c r="BZ308" s="665"/>
      <c r="CA308" s="665"/>
      <c r="CB308" s="665"/>
      <c r="CC308" s="665"/>
      <c r="CD308" s="665"/>
      <c r="CE308" s="665"/>
      <c r="CF308" s="665"/>
      <c r="CG308" s="665"/>
      <c r="CH308" s="665"/>
      <c r="CI308" s="665"/>
      <c r="CJ308" s="665"/>
      <c r="CK308" s="665"/>
      <c r="CL308" s="665"/>
      <c r="CM308" s="665"/>
      <c r="CN308" s="665"/>
      <c r="CO308" s="665"/>
      <c r="CP308" s="665"/>
      <c r="CQ308" s="665"/>
      <c r="CR308" s="673">
        <f t="shared" si="146"/>
        <v>260000</v>
      </c>
      <c r="CS308" s="677"/>
      <c r="CT308" s="677"/>
      <c r="CU308" s="677"/>
      <c r="CV308" s="665"/>
      <c r="CW308" s="673">
        <f t="shared" si="59"/>
        <v>0</v>
      </c>
      <c r="CX308" s="674"/>
      <c r="CY308" s="740"/>
      <c r="CZ308" s="740"/>
      <c r="DA308" s="740">
        <v>260000</v>
      </c>
      <c r="DB308" s="673">
        <f t="shared" si="60"/>
        <v>260000</v>
      </c>
      <c r="DC308" s="674"/>
      <c r="DD308" s="674"/>
      <c r="DE308" s="674"/>
      <c r="DF308" s="674"/>
      <c r="DG308" s="673">
        <f t="shared" si="147"/>
        <v>0</v>
      </c>
      <c r="DH308" s="682">
        <f t="shared" si="148"/>
        <v>260000</v>
      </c>
      <c r="DI308" s="683" t="str">
        <f t="shared" si="149"/>
        <v>SI</v>
      </c>
      <c r="DJ308" s="682">
        <f t="shared" si="150"/>
        <v>0</v>
      </c>
    </row>
    <row r="309" s="633" customFormat="1" ht="76.5" spans="1:114">
      <c r="A309" s="646" t="s">
        <v>1706</v>
      </c>
      <c r="B309" s="646" t="s">
        <v>1707</v>
      </c>
      <c r="C309" s="646" t="s">
        <v>1707</v>
      </c>
      <c r="D309" s="647" t="s">
        <v>1972</v>
      </c>
      <c r="E309" s="720" t="s">
        <v>2028</v>
      </c>
      <c r="F309" s="716">
        <v>3</v>
      </c>
      <c r="G309" s="717" t="s">
        <v>1745</v>
      </c>
      <c r="H309" s="222">
        <v>328</v>
      </c>
      <c r="I309" s="216">
        <v>180120</v>
      </c>
      <c r="J309" s="222">
        <v>12</v>
      </c>
      <c r="K309" s="729">
        <v>22000</v>
      </c>
      <c r="L309" s="669" t="s">
        <v>1973</v>
      </c>
      <c r="M309" s="665"/>
      <c r="N309" s="665"/>
      <c r="O309" s="665"/>
      <c r="P309" s="665"/>
      <c r="Q309" s="665"/>
      <c r="R309" s="665"/>
      <c r="S309" s="665"/>
      <c r="T309" s="665"/>
      <c r="U309" s="665"/>
      <c r="V309" s="665"/>
      <c r="W309" s="665"/>
      <c r="X309" s="665"/>
      <c r="Y309" s="665"/>
      <c r="Z309" s="665"/>
      <c r="AA309" s="665"/>
      <c r="AB309" s="665"/>
      <c r="AC309" s="665"/>
      <c r="AD309" s="665"/>
      <c r="AE309" s="665"/>
      <c r="AF309" s="665"/>
      <c r="AG309" s="665"/>
      <c r="AH309" s="665"/>
      <c r="AI309" s="665"/>
      <c r="AJ309" s="665"/>
      <c r="AK309" s="665"/>
      <c r="AL309" s="665"/>
      <c r="AM309" s="665"/>
      <c r="AN309" s="665"/>
      <c r="AO309" s="665"/>
      <c r="AP309" s="665"/>
      <c r="AQ309" s="665"/>
      <c r="AR309" s="665"/>
      <c r="AS309" s="665"/>
      <c r="AT309" s="665"/>
      <c r="AU309" s="665"/>
      <c r="AV309" s="665"/>
      <c r="AW309" s="665"/>
      <c r="AX309" s="665"/>
      <c r="AY309" s="665"/>
      <c r="AZ309" s="665"/>
      <c r="BA309" s="665">
        <v>66000</v>
      </c>
      <c r="BB309" s="665"/>
      <c r="BC309" s="665"/>
      <c r="BD309" s="665"/>
      <c r="BE309" s="665"/>
      <c r="BF309" s="665"/>
      <c r="BG309" s="665"/>
      <c r="BH309" s="665"/>
      <c r="BI309" s="665"/>
      <c r="BJ309" s="665"/>
      <c r="BK309" s="665"/>
      <c r="BL309" s="665"/>
      <c r="BM309" s="665"/>
      <c r="BN309" s="665"/>
      <c r="BO309" s="665"/>
      <c r="BP309" s="665"/>
      <c r="BQ309" s="665"/>
      <c r="BR309" s="665"/>
      <c r="BS309" s="665"/>
      <c r="BT309" s="665"/>
      <c r="BU309" s="665"/>
      <c r="BV309" s="665"/>
      <c r="BW309" s="665"/>
      <c r="BX309" s="665"/>
      <c r="BY309" s="665"/>
      <c r="BZ309" s="665"/>
      <c r="CA309" s="665"/>
      <c r="CB309" s="665"/>
      <c r="CC309" s="665"/>
      <c r="CD309" s="665"/>
      <c r="CE309" s="665"/>
      <c r="CF309" s="665"/>
      <c r="CG309" s="665"/>
      <c r="CH309" s="665"/>
      <c r="CI309" s="665"/>
      <c r="CJ309" s="665"/>
      <c r="CK309" s="665"/>
      <c r="CL309" s="665"/>
      <c r="CM309" s="665"/>
      <c r="CN309" s="665"/>
      <c r="CO309" s="665"/>
      <c r="CP309" s="665"/>
      <c r="CQ309" s="665"/>
      <c r="CR309" s="673">
        <f t="shared" si="146"/>
        <v>66000</v>
      </c>
      <c r="CS309" s="677"/>
      <c r="CT309" s="677"/>
      <c r="CU309" s="677"/>
      <c r="CV309" s="665"/>
      <c r="CW309" s="673">
        <f t="shared" si="59"/>
        <v>0</v>
      </c>
      <c r="CX309" s="674"/>
      <c r="CY309" s="740"/>
      <c r="CZ309" s="740"/>
      <c r="DA309" s="740">
        <v>66000</v>
      </c>
      <c r="DB309" s="673">
        <f t="shared" si="60"/>
        <v>66000</v>
      </c>
      <c r="DC309" s="674"/>
      <c r="DD309" s="674"/>
      <c r="DE309" s="674"/>
      <c r="DF309" s="674"/>
      <c r="DG309" s="673">
        <f t="shared" si="147"/>
        <v>0</v>
      </c>
      <c r="DH309" s="682">
        <f t="shared" si="148"/>
        <v>66000</v>
      </c>
      <c r="DI309" s="683" t="str">
        <f t="shared" si="149"/>
        <v>SI</v>
      </c>
      <c r="DJ309" s="682">
        <f t="shared" si="150"/>
        <v>0</v>
      </c>
    </row>
    <row r="310" s="633" customFormat="1" ht="76.5" spans="1:114">
      <c r="A310" s="646" t="s">
        <v>1706</v>
      </c>
      <c r="B310" s="646" t="s">
        <v>1707</v>
      </c>
      <c r="C310" s="646" t="s">
        <v>1707</v>
      </c>
      <c r="D310" s="647" t="s">
        <v>1972</v>
      </c>
      <c r="E310" s="720" t="s">
        <v>2015</v>
      </c>
      <c r="F310" s="716">
        <v>25</v>
      </c>
      <c r="G310" s="717" t="s">
        <v>1745</v>
      </c>
      <c r="H310" s="222">
        <v>328</v>
      </c>
      <c r="I310" s="216">
        <v>112934</v>
      </c>
      <c r="J310" s="222">
        <v>12</v>
      </c>
      <c r="K310" s="729">
        <v>672</v>
      </c>
      <c r="L310" s="669" t="s">
        <v>1973</v>
      </c>
      <c r="M310" s="665"/>
      <c r="N310" s="665"/>
      <c r="O310" s="665"/>
      <c r="P310" s="665"/>
      <c r="Q310" s="665"/>
      <c r="R310" s="665"/>
      <c r="S310" s="665"/>
      <c r="T310" s="665"/>
      <c r="U310" s="665"/>
      <c r="V310" s="665"/>
      <c r="W310" s="665"/>
      <c r="X310" s="665"/>
      <c r="Y310" s="665"/>
      <c r="Z310" s="665"/>
      <c r="AA310" s="665"/>
      <c r="AB310" s="665"/>
      <c r="AC310" s="665"/>
      <c r="AD310" s="665"/>
      <c r="AE310" s="665"/>
      <c r="AF310" s="665"/>
      <c r="AG310" s="665"/>
      <c r="AH310" s="665"/>
      <c r="AI310" s="665"/>
      <c r="AJ310" s="665"/>
      <c r="AK310" s="665"/>
      <c r="AL310" s="665"/>
      <c r="AM310" s="665"/>
      <c r="AN310" s="665"/>
      <c r="AO310" s="665"/>
      <c r="AP310" s="665"/>
      <c r="AQ310" s="665"/>
      <c r="AR310" s="665"/>
      <c r="AS310" s="665"/>
      <c r="AT310" s="665"/>
      <c r="AU310" s="665"/>
      <c r="AV310" s="665"/>
      <c r="AW310" s="665"/>
      <c r="AX310" s="665"/>
      <c r="AY310" s="665"/>
      <c r="AZ310" s="665"/>
      <c r="BA310" s="665">
        <v>16800</v>
      </c>
      <c r="BB310" s="665"/>
      <c r="BC310" s="665"/>
      <c r="BD310" s="665"/>
      <c r="BE310" s="665"/>
      <c r="BF310" s="665"/>
      <c r="BG310" s="665"/>
      <c r="BH310" s="665"/>
      <c r="BI310" s="665"/>
      <c r="BJ310" s="665"/>
      <c r="BK310" s="665"/>
      <c r="BL310" s="665"/>
      <c r="BM310" s="665"/>
      <c r="BN310" s="665"/>
      <c r="BO310" s="665"/>
      <c r="BP310" s="665"/>
      <c r="BQ310" s="665"/>
      <c r="BR310" s="665"/>
      <c r="BS310" s="665"/>
      <c r="BT310" s="665"/>
      <c r="BU310" s="665"/>
      <c r="BV310" s="665"/>
      <c r="BW310" s="665"/>
      <c r="BX310" s="665"/>
      <c r="BY310" s="665"/>
      <c r="BZ310" s="665"/>
      <c r="CA310" s="665"/>
      <c r="CB310" s="665"/>
      <c r="CC310" s="665"/>
      <c r="CD310" s="665"/>
      <c r="CE310" s="665"/>
      <c r="CF310" s="665"/>
      <c r="CG310" s="665"/>
      <c r="CH310" s="665"/>
      <c r="CI310" s="665"/>
      <c r="CJ310" s="665"/>
      <c r="CK310" s="665"/>
      <c r="CL310" s="665"/>
      <c r="CM310" s="665"/>
      <c r="CN310" s="665"/>
      <c r="CO310" s="665"/>
      <c r="CP310" s="665"/>
      <c r="CQ310" s="665"/>
      <c r="CR310" s="673">
        <f t="shared" si="146"/>
        <v>16800</v>
      </c>
      <c r="CS310" s="677"/>
      <c r="CT310" s="677"/>
      <c r="CU310" s="677"/>
      <c r="CV310" s="665"/>
      <c r="CW310" s="673">
        <f t="shared" si="59"/>
        <v>0</v>
      </c>
      <c r="CX310" s="674"/>
      <c r="CY310" s="740">
        <v>16800</v>
      </c>
      <c r="CZ310" s="740"/>
      <c r="DA310" s="740"/>
      <c r="DB310" s="673">
        <f t="shared" si="60"/>
        <v>16800</v>
      </c>
      <c r="DC310" s="674"/>
      <c r="DD310" s="674"/>
      <c r="DE310" s="674"/>
      <c r="DF310" s="674"/>
      <c r="DG310" s="673">
        <f t="shared" si="147"/>
        <v>0</v>
      </c>
      <c r="DH310" s="682">
        <f t="shared" si="148"/>
        <v>16800</v>
      </c>
      <c r="DI310" s="683" t="str">
        <f t="shared" si="149"/>
        <v>SI</v>
      </c>
      <c r="DJ310" s="682">
        <f t="shared" si="150"/>
        <v>0</v>
      </c>
    </row>
    <row r="311" s="633" customFormat="1" ht="102" spans="1:114">
      <c r="A311" s="646" t="s">
        <v>1706</v>
      </c>
      <c r="B311" s="646" t="s">
        <v>1707</v>
      </c>
      <c r="C311" s="646" t="s">
        <v>1707</v>
      </c>
      <c r="D311" s="647" t="s">
        <v>1972</v>
      </c>
      <c r="E311" s="715" t="s">
        <v>2029</v>
      </c>
      <c r="F311" s="716">
        <v>4</v>
      </c>
      <c r="G311" s="717" t="s">
        <v>1745</v>
      </c>
      <c r="H311" s="222">
        <v>328</v>
      </c>
      <c r="I311" s="216">
        <v>168498</v>
      </c>
      <c r="J311" s="222">
        <v>12</v>
      </c>
      <c r="K311" s="729">
        <v>4650</v>
      </c>
      <c r="L311" s="669" t="s">
        <v>1973</v>
      </c>
      <c r="M311" s="665"/>
      <c r="N311" s="665"/>
      <c r="O311" s="665"/>
      <c r="P311" s="665"/>
      <c r="Q311" s="665"/>
      <c r="R311" s="665"/>
      <c r="S311" s="665"/>
      <c r="T311" s="665"/>
      <c r="U311" s="665"/>
      <c r="V311" s="665"/>
      <c r="W311" s="665"/>
      <c r="X311" s="665"/>
      <c r="Y311" s="665"/>
      <c r="Z311" s="665"/>
      <c r="AA311" s="665"/>
      <c r="AB311" s="665"/>
      <c r="AC311" s="665"/>
      <c r="AD311" s="665"/>
      <c r="AE311" s="665"/>
      <c r="AF311" s="665"/>
      <c r="AG311" s="665"/>
      <c r="AH311" s="665"/>
      <c r="AI311" s="665"/>
      <c r="AJ311" s="665"/>
      <c r="AK311" s="665"/>
      <c r="AL311" s="665"/>
      <c r="AM311" s="665"/>
      <c r="AN311" s="665"/>
      <c r="AO311" s="665"/>
      <c r="AP311" s="665"/>
      <c r="AQ311" s="665"/>
      <c r="AR311" s="665"/>
      <c r="AS311" s="665"/>
      <c r="AT311" s="665"/>
      <c r="AU311" s="665"/>
      <c r="AV311" s="665"/>
      <c r="AW311" s="665"/>
      <c r="AX311" s="665"/>
      <c r="AY311" s="665"/>
      <c r="AZ311" s="665"/>
      <c r="BA311" s="665">
        <v>18600</v>
      </c>
      <c r="BB311" s="665"/>
      <c r="BC311" s="665"/>
      <c r="BD311" s="665"/>
      <c r="BE311" s="665"/>
      <c r="BF311" s="665"/>
      <c r="BG311" s="665"/>
      <c r="BH311" s="665"/>
      <c r="BI311" s="665"/>
      <c r="BJ311" s="665"/>
      <c r="BK311" s="665"/>
      <c r="BL311" s="665"/>
      <c r="BM311" s="665"/>
      <c r="BN311" s="665"/>
      <c r="BO311" s="665"/>
      <c r="BP311" s="665"/>
      <c r="BQ311" s="665"/>
      <c r="BR311" s="665"/>
      <c r="BS311" s="665"/>
      <c r="BT311" s="665"/>
      <c r="BU311" s="665"/>
      <c r="BV311" s="665"/>
      <c r="BW311" s="665"/>
      <c r="BX311" s="665"/>
      <c r="BY311" s="665"/>
      <c r="BZ311" s="665"/>
      <c r="CA311" s="665"/>
      <c r="CB311" s="665"/>
      <c r="CC311" s="665"/>
      <c r="CD311" s="665"/>
      <c r="CE311" s="665"/>
      <c r="CF311" s="665"/>
      <c r="CG311" s="665"/>
      <c r="CH311" s="665"/>
      <c r="CI311" s="665"/>
      <c r="CJ311" s="665"/>
      <c r="CK311" s="665"/>
      <c r="CL311" s="665"/>
      <c r="CM311" s="665"/>
      <c r="CN311" s="665"/>
      <c r="CO311" s="665"/>
      <c r="CP311" s="665"/>
      <c r="CQ311" s="665"/>
      <c r="CR311" s="673">
        <f t="shared" si="146"/>
        <v>18600</v>
      </c>
      <c r="CS311" s="677"/>
      <c r="CT311" s="677"/>
      <c r="CU311" s="677"/>
      <c r="CV311" s="665"/>
      <c r="CW311" s="673">
        <f t="shared" si="59"/>
        <v>0</v>
      </c>
      <c r="CX311" s="674"/>
      <c r="CY311" s="740">
        <v>18600</v>
      </c>
      <c r="CZ311" s="740"/>
      <c r="DA311" s="740"/>
      <c r="DB311" s="673">
        <f t="shared" si="60"/>
        <v>18600</v>
      </c>
      <c r="DC311" s="674"/>
      <c r="DD311" s="674"/>
      <c r="DE311" s="674"/>
      <c r="DF311" s="674"/>
      <c r="DG311" s="673">
        <f t="shared" si="147"/>
        <v>0</v>
      </c>
      <c r="DH311" s="682">
        <f t="shared" si="148"/>
        <v>18600</v>
      </c>
      <c r="DI311" s="683" t="str">
        <f t="shared" si="149"/>
        <v>SI</v>
      </c>
      <c r="DJ311" s="682">
        <f t="shared" si="150"/>
        <v>0</v>
      </c>
    </row>
    <row r="312" s="633" customFormat="1" ht="127.5" spans="1:114">
      <c r="A312" s="646" t="s">
        <v>1706</v>
      </c>
      <c r="B312" s="646" t="s">
        <v>1707</v>
      </c>
      <c r="C312" s="646" t="s">
        <v>1707</v>
      </c>
      <c r="D312" s="647" t="s">
        <v>2030</v>
      </c>
      <c r="E312" s="646"/>
      <c r="F312" s="646"/>
      <c r="G312" s="646"/>
      <c r="H312" s="1993" t="s">
        <v>2031</v>
      </c>
      <c r="I312" s="646"/>
      <c r="J312" s="239">
        <v>61</v>
      </c>
      <c r="K312" s="668"/>
      <c r="L312" s="669" t="s">
        <v>1973</v>
      </c>
      <c r="M312" s="667">
        <v>45000</v>
      </c>
      <c r="N312" s="665"/>
      <c r="O312" s="665">
        <v>0</v>
      </c>
      <c r="P312" s="665"/>
      <c r="Q312" s="665"/>
      <c r="R312" s="665"/>
      <c r="S312" s="665"/>
      <c r="T312" s="665"/>
      <c r="U312" s="665"/>
      <c r="V312" s="665"/>
      <c r="W312" s="665"/>
      <c r="X312" s="665"/>
      <c r="Y312" s="665"/>
      <c r="Z312" s="665"/>
      <c r="AA312" s="665"/>
      <c r="AB312" s="665"/>
      <c r="AC312" s="665"/>
      <c r="AD312" s="665"/>
      <c r="AE312" s="665"/>
      <c r="AF312" s="665"/>
      <c r="AG312" s="665"/>
      <c r="AH312" s="665"/>
      <c r="AI312" s="665"/>
      <c r="AJ312" s="665"/>
      <c r="AK312" s="665"/>
      <c r="AL312" s="665"/>
      <c r="AM312" s="665"/>
      <c r="AN312" s="665"/>
      <c r="AO312" s="665"/>
      <c r="AP312" s="665"/>
      <c r="AQ312" s="665"/>
      <c r="AR312" s="665"/>
      <c r="AS312" s="665"/>
      <c r="AT312" s="665"/>
      <c r="AU312" s="665"/>
      <c r="AV312" s="665"/>
      <c r="AW312" s="665"/>
      <c r="AX312" s="665"/>
      <c r="AY312" s="665"/>
      <c r="AZ312" s="665"/>
      <c r="BA312" s="665"/>
      <c r="BB312" s="665"/>
      <c r="BC312" s="665"/>
      <c r="BD312" s="665"/>
      <c r="BE312" s="665"/>
      <c r="BF312" s="665"/>
      <c r="BG312" s="665"/>
      <c r="BH312" s="665"/>
      <c r="BI312" s="665"/>
      <c r="BJ312" s="665"/>
      <c r="BK312" s="665"/>
      <c r="BL312" s="665"/>
      <c r="BM312" s="665"/>
      <c r="BN312" s="665"/>
      <c r="BO312" s="665"/>
      <c r="BP312" s="665"/>
      <c r="BQ312" s="665"/>
      <c r="BR312" s="665"/>
      <c r="BS312" s="665"/>
      <c r="BT312" s="665"/>
      <c r="BU312" s="665"/>
      <c r="BV312" s="665"/>
      <c r="BW312" s="665"/>
      <c r="BX312" s="665"/>
      <c r="BY312" s="665"/>
      <c r="BZ312" s="665"/>
      <c r="CA312" s="665"/>
      <c r="CB312" s="665"/>
      <c r="CC312" s="665"/>
      <c r="CD312" s="665"/>
      <c r="CE312" s="665"/>
      <c r="CF312" s="665"/>
      <c r="CG312" s="665"/>
      <c r="CH312" s="665"/>
      <c r="CI312" s="665"/>
      <c r="CJ312" s="665"/>
      <c r="CK312" s="665"/>
      <c r="CL312" s="665"/>
      <c r="CM312" s="665"/>
      <c r="CN312" s="665"/>
      <c r="CO312" s="665"/>
      <c r="CP312" s="665"/>
      <c r="CQ312" s="665"/>
      <c r="CR312" s="673">
        <f>+M312+O312</f>
        <v>45000</v>
      </c>
      <c r="CS312" s="677">
        <v>0</v>
      </c>
      <c r="CT312" s="677">
        <v>0</v>
      </c>
      <c r="CU312" s="677">
        <v>0</v>
      </c>
      <c r="CV312" s="677">
        <v>15000</v>
      </c>
      <c r="CW312" s="673">
        <f>+CV312+CU312+CT312+CS312</f>
        <v>15000</v>
      </c>
      <c r="CX312" s="674">
        <v>15000</v>
      </c>
      <c r="CY312" s="674">
        <v>15000</v>
      </c>
      <c r="CZ312" s="674"/>
      <c r="DA312" s="674"/>
      <c r="DB312" s="673">
        <f>+DA312+CZ312+CY312+CX312</f>
        <v>30000</v>
      </c>
      <c r="DC312" s="677"/>
      <c r="DD312" s="677"/>
      <c r="DE312" s="677"/>
      <c r="DF312" s="674"/>
      <c r="DG312" s="673">
        <f t="shared" si="147"/>
        <v>0</v>
      </c>
      <c r="DH312" s="682">
        <f t="shared" si="148"/>
        <v>45000</v>
      </c>
      <c r="DI312" s="683" t="str">
        <f t="shared" si="149"/>
        <v>SI</v>
      </c>
      <c r="DJ312" s="682">
        <f t="shared" si="150"/>
        <v>0</v>
      </c>
    </row>
    <row r="313" s="633" customFormat="1" ht="127.5" spans="1:114">
      <c r="A313" s="646" t="s">
        <v>1706</v>
      </c>
      <c r="B313" s="703" t="s">
        <v>1707</v>
      </c>
      <c r="C313" s="703" t="s">
        <v>1707</v>
      </c>
      <c r="D313" s="721" t="s">
        <v>2032</v>
      </c>
      <c r="E313" s="703" t="s">
        <v>1981</v>
      </c>
      <c r="F313" s="703" t="s">
        <v>1981</v>
      </c>
      <c r="G313" s="703" t="s">
        <v>1981</v>
      </c>
      <c r="H313" s="1993" t="s">
        <v>2031</v>
      </c>
      <c r="I313" s="703" t="s">
        <v>1981</v>
      </c>
      <c r="J313" s="732">
        <v>61</v>
      </c>
      <c r="K313" s="703" t="s">
        <v>1981</v>
      </c>
      <c r="L313" s="732" t="s">
        <v>1973</v>
      </c>
      <c r="M313" s="667">
        <v>60000</v>
      </c>
      <c r="N313" s="733" t="s">
        <v>1981</v>
      </c>
      <c r="O313" s="665">
        <v>15000</v>
      </c>
      <c r="P313" s="733" t="s">
        <v>1981</v>
      </c>
      <c r="Q313" s="733" t="s">
        <v>1981</v>
      </c>
      <c r="R313" s="733" t="s">
        <v>1981</v>
      </c>
      <c r="S313" s="733" t="s">
        <v>1981</v>
      </c>
      <c r="T313" s="733" t="s">
        <v>1981</v>
      </c>
      <c r="U313" s="733" t="s">
        <v>1981</v>
      </c>
      <c r="V313" s="733" t="s">
        <v>1981</v>
      </c>
      <c r="W313" s="733" t="s">
        <v>1981</v>
      </c>
      <c r="X313" s="733" t="s">
        <v>1981</v>
      </c>
      <c r="Y313" s="733" t="s">
        <v>1981</v>
      </c>
      <c r="Z313" s="733" t="s">
        <v>1981</v>
      </c>
      <c r="AA313" s="733" t="s">
        <v>1981</v>
      </c>
      <c r="AB313" s="733" t="s">
        <v>1981</v>
      </c>
      <c r="AC313" s="733" t="s">
        <v>1981</v>
      </c>
      <c r="AD313" s="733" t="s">
        <v>1981</v>
      </c>
      <c r="AE313" s="733" t="s">
        <v>1981</v>
      </c>
      <c r="AF313" s="739"/>
      <c r="AG313" s="739"/>
      <c r="AH313" s="739"/>
      <c r="AI313" s="739"/>
      <c r="AJ313" s="739"/>
      <c r="AK313" s="739"/>
      <c r="AL313" s="739"/>
      <c r="AM313" s="739"/>
      <c r="AN313" s="739"/>
      <c r="AO313" s="739"/>
      <c r="AP313" s="739"/>
      <c r="AQ313" s="739"/>
      <c r="AR313" s="739"/>
      <c r="AS313" s="739"/>
      <c r="AT313" s="739"/>
      <c r="AU313" s="739"/>
      <c r="AV313" s="739"/>
      <c r="AW313" s="739"/>
      <c r="AX313" s="739"/>
      <c r="AY313" s="739"/>
      <c r="AZ313" s="739"/>
      <c r="BA313" s="739"/>
      <c r="BB313" s="739"/>
      <c r="BC313" s="739"/>
      <c r="BD313" s="739"/>
      <c r="BE313" s="739"/>
      <c r="BF313" s="739"/>
      <c r="BG313" s="739"/>
      <c r="BH313" s="739"/>
      <c r="BI313" s="739"/>
      <c r="BJ313" s="739"/>
      <c r="BK313" s="739"/>
      <c r="BL313" s="739"/>
      <c r="BM313" s="739"/>
      <c r="BN313" s="739"/>
      <c r="BO313" s="739"/>
      <c r="BP313" s="739"/>
      <c r="BQ313" s="739"/>
      <c r="BR313" s="739"/>
      <c r="BS313" s="739"/>
      <c r="BT313" s="739"/>
      <c r="BU313" s="739"/>
      <c r="BV313" s="739"/>
      <c r="BW313" s="739"/>
      <c r="BX313" s="739"/>
      <c r="BY313" s="739"/>
      <c r="BZ313" s="739"/>
      <c r="CA313" s="739"/>
      <c r="CB313" s="739"/>
      <c r="CC313" s="739"/>
      <c r="CD313" s="739"/>
      <c r="CE313" s="739"/>
      <c r="CF313" s="739"/>
      <c r="CG313" s="739"/>
      <c r="CH313" s="739"/>
      <c r="CI313" s="739"/>
      <c r="CJ313" s="739"/>
      <c r="CK313" s="739"/>
      <c r="CL313" s="739"/>
      <c r="CM313" s="739"/>
      <c r="CN313" s="739"/>
      <c r="CO313" s="739"/>
      <c r="CP313" s="739"/>
      <c r="CQ313" s="739"/>
      <c r="CR313" s="673">
        <f>+M313+O313</f>
        <v>75000</v>
      </c>
      <c r="CS313" s="677">
        <v>15000</v>
      </c>
      <c r="CT313" s="677">
        <v>15000</v>
      </c>
      <c r="CU313" s="677">
        <v>15000</v>
      </c>
      <c r="CV313" s="677">
        <v>15000</v>
      </c>
      <c r="CW313" s="673">
        <f>+CV313+CU313+CT313+CS313</f>
        <v>60000</v>
      </c>
      <c r="CX313" s="677">
        <v>15000</v>
      </c>
      <c r="CY313" s="674"/>
      <c r="CZ313" s="674"/>
      <c r="DA313" s="674"/>
      <c r="DB313" s="673">
        <f>+CX313+CY313+CZ313+DA313</f>
        <v>15000</v>
      </c>
      <c r="DC313" s="674"/>
      <c r="DD313" s="674"/>
      <c r="DE313" s="674"/>
      <c r="DF313" s="674"/>
      <c r="DG313" s="673">
        <f t="shared" si="147"/>
        <v>0</v>
      </c>
      <c r="DH313" s="682">
        <f t="shared" si="148"/>
        <v>75000</v>
      </c>
      <c r="DI313" s="683" t="str">
        <f t="shared" si="149"/>
        <v>SI</v>
      </c>
      <c r="DJ313" s="682">
        <f t="shared" si="150"/>
        <v>0</v>
      </c>
    </row>
    <row r="314" s="633" customFormat="1" ht="204" spans="1:114">
      <c r="A314" s="646" t="s">
        <v>1706</v>
      </c>
      <c r="B314" s="646" t="s">
        <v>1707</v>
      </c>
      <c r="C314" s="646" t="s">
        <v>1707</v>
      </c>
      <c r="D314" s="647" t="s">
        <v>2033</v>
      </c>
      <c r="E314" s="646"/>
      <c r="F314" s="646"/>
      <c r="G314" s="646"/>
      <c r="H314" s="1993" t="s">
        <v>2031</v>
      </c>
      <c r="I314" s="646"/>
      <c r="J314" s="239">
        <v>61</v>
      </c>
      <c r="K314" s="668"/>
      <c r="L314" s="669" t="s">
        <v>1973</v>
      </c>
      <c r="M314" s="667">
        <v>39225</v>
      </c>
      <c r="N314" s="665"/>
      <c r="O314" s="665">
        <v>40775</v>
      </c>
      <c r="P314" s="665"/>
      <c r="Q314" s="665"/>
      <c r="R314" s="665"/>
      <c r="S314" s="665"/>
      <c r="T314" s="665"/>
      <c r="U314" s="665"/>
      <c r="V314" s="665"/>
      <c r="W314" s="665"/>
      <c r="X314" s="665"/>
      <c r="Y314" s="665"/>
      <c r="Z314" s="665"/>
      <c r="AA314" s="665"/>
      <c r="AB314" s="665"/>
      <c r="AC314" s="665"/>
      <c r="AD314" s="665"/>
      <c r="AE314" s="665"/>
      <c r="AF314" s="665"/>
      <c r="AG314" s="665"/>
      <c r="AH314" s="665"/>
      <c r="AI314" s="665"/>
      <c r="AJ314" s="665"/>
      <c r="AK314" s="665"/>
      <c r="AL314" s="665"/>
      <c r="AM314" s="665"/>
      <c r="AN314" s="665"/>
      <c r="AO314" s="665"/>
      <c r="AP314" s="665"/>
      <c r="AQ314" s="665"/>
      <c r="AR314" s="665"/>
      <c r="AS314" s="665"/>
      <c r="AT314" s="665"/>
      <c r="AU314" s="665"/>
      <c r="AV314" s="665"/>
      <c r="AW314" s="665"/>
      <c r="AX314" s="665"/>
      <c r="AY314" s="665"/>
      <c r="AZ314" s="665"/>
      <c r="BA314" s="665"/>
      <c r="BB314" s="665"/>
      <c r="BC314" s="665"/>
      <c r="BD314" s="665"/>
      <c r="BE314" s="665"/>
      <c r="BF314" s="665"/>
      <c r="BG314" s="665"/>
      <c r="BH314" s="665"/>
      <c r="BI314" s="665"/>
      <c r="BJ314" s="665"/>
      <c r="BK314" s="665"/>
      <c r="BL314" s="665"/>
      <c r="BM314" s="665"/>
      <c r="BN314" s="665"/>
      <c r="BO314" s="665"/>
      <c r="BP314" s="665"/>
      <c r="BQ314" s="665"/>
      <c r="BR314" s="665"/>
      <c r="BS314" s="665"/>
      <c r="BT314" s="665"/>
      <c r="BU314" s="665"/>
      <c r="BV314" s="665"/>
      <c r="BW314" s="665"/>
      <c r="BX314" s="665"/>
      <c r="BY314" s="665"/>
      <c r="BZ314" s="665"/>
      <c r="CA314" s="665"/>
      <c r="CB314" s="665"/>
      <c r="CC314" s="665"/>
      <c r="CD314" s="665"/>
      <c r="CE314" s="665"/>
      <c r="CF314" s="665"/>
      <c r="CG314" s="665"/>
      <c r="CH314" s="665"/>
      <c r="CI314" s="665"/>
      <c r="CJ314" s="665"/>
      <c r="CK314" s="665"/>
      <c r="CL314" s="665"/>
      <c r="CM314" s="665"/>
      <c r="CN314" s="665"/>
      <c r="CO314" s="665"/>
      <c r="CP314" s="665"/>
      <c r="CQ314" s="665"/>
      <c r="CR314" s="673">
        <f>+M314+O314</f>
        <v>80000</v>
      </c>
      <c r="CS314" s="677">
        <v>16000</v>
      </c>
      <c r="CT314" s="677">
        <v>16000</v>
      </c>
      <c r="CU314" s="677">
        <v>16000</v>
      </c>
      <c r="CV314" s="677">
        <v>16000</v>
      </c>
      <c r="CW314" s="673">
        <f>+CV314+CU314+CT314+CS314</f>
        <v>64000</v>
      </c>
      <c r="CX314" s="674">
        <v>16000</v>
      </c>
      <c r="CY314" s="674"/>
      <c r="CZ314" s="674"/>
      <c r="DA314" s="674"/>
      <c r="DB314" s="673">
        <f>+DA314+CZ314+CY314+CX314</f>
        <v>16000</v>
      </c>
      <c r="DC314" s="674"/>
      <c r="DD314" s="674"/>
      <c r="DE314" s="674"/>
      <c r="DF314" s="674"/>
      <c r="DG314" s="673">
        <f t="shared" si="147"/>
        <v>0</v>
      </c>
      <c r="DH314" s="682">
        <f t="shared" si="148"/>
        <v>80000</v>
      </c>
      <c r="DI314" s="683" t="str">
        <f t="shared" si="149"/>
        <v>SI</v>
      </c>
      <c r="DJ314" s="682">
        <f t="shared" si="64"/>
        <v>0</v>
      </c>
    </row>
    <row r="315" s="633" customFormat="1" ht="102" spans="1:114">
      <c r="A315" s="646" t="s">
        <v>1706</v>
      </c>
      <c r="B315" s="646" t="s">
        <v>1707</v>
      </c>
      <c r="C315" s="646" t="s">
        <v>1707</v>
      </c>
      <c r="D315" s="647" t="s">
        <v>2034</v>
      </c>
      <c r="E315" s="646"/>
      <c r="F315" s="646"/>
      <c r="G315" s="646"/>
      <c r="H315" s="1993" t="s">
        <v>2031</v>
      </c>
      <c r="I315" s="646"/>
      <c r="J315" s="239">
        <v>61</v>
      </c>
      <c r="K315" s="668"/>
      <c r="L315" s="669" t="s">
        <v>1973</v>
      </c>
      <c r="M315" s="667">
        <v>103485</v>
      </c>
      <c r="N315" s="665"/>
      <c r="O315" s="665">
        <v>40225</v>
      </c>
      <c r="P315" s="665"/>
      <c r="Q315" s="665"/>
      <c r="R315" s="665"/>
      <c r="S315" s="665"/>
      <c r="T315" s="665"/>
      <c r="U315" s="665">
        <v>16806</v>
      </c>
      <c r="V315" s="665"/>
      <c r="W315" s="665"/>
      <c r="X315" s="665"/>
      <c r="Y315" s="665"/>
      <c r="Z315" s="665"/>
      <c r="AA315" s="665"/>
      <c r="AB315" s="665"/>
      <c r="AC315" s="665"/>
      <c r="AD315" s="665"/>
      <c r="AE315" s="665"/>
      <c r="AF315" s="665"/>
      <c r="AG315" s="665"/>
      <c r="AH315" s="665"/>
      <c r="AI315" s="665"/>
      <c r="AJ315" s="665"/>
      <c r="AK315" s="665"/>
      <c r="AL315" s="665"/>
      <c r="AM315" s="665"/>
      <c r="AN315" s="665"/>
      <c r="AO315" s="665"/>
      <c r="AP315" s="665"/>
      <c r="AQ315" s="665"/>
      <c r="AR315" s="665"/>
      <c r="AS315" s="665"/>
      <c r="AT315" s="665"/>
      <c r="AU315" s="665"/>
      <c r="AV315" s="665"/>
      <c r="AW315" s="665"/>
      <c r="AX315" s="665"/>
      <c r="AY315" s="665"/>
      <c r="AZ315" s="665"/>
      <c r="BA315" s="665"/>
      <c r="BB315" s="665"/>
      <c r="BC315" s="665"/>
      <c r="BD315" s="665"/>
      <c r="BE315" s="665"/>
      <c r="BF315" s="665"/>
      <c r="BG315" s="665"/>
      <c r="BH315" s="665"/>
      <c r="BI315" s="665"/>
      <c r="BJ315" s="665"/>
      <c r="BK315" s="665"/>
      <c r="BL315" s="665"/>
      <c r="BM315" s="665"/>
      <c r="BN315" s="665"/>
      <c r="BO315" s="665"/>
      <c r="BP315" s="665"/>
      <c r="BQ315" s="665"/>
      <c r="BR315" s="665"/>
      <c r="BS315" s="665"/>
      <c r="BT315" s="665"/>
      <c r="BU315" s="665"/>
      <c r="BV315" s="665"/>
      <c r="BW315" s="665"/>
      <c r="BX315" s="665"/>
      <c r="BY315" s="665"/>
      <c r="BZ315" s="665"/>
      <c r="CA315" s="665"/>
      <c r="CB315" s="665"/>
      <c r="CC315" s="665"/>
      <c r="CD315" s="665"/>
      <c r="CE315" s="665"/>
      <c r="CF315" s="665"/>
      <c r="CG315" s="665"/>
      <c r="CH315" s="665"/>
      <c r="CI315" s="665"/>
      <c r="CJ315" s="665"/>
      <c r="CK315" s="665"/>
      <c r="CL315" s="665"/>
      <c r="CM315" s="665"/>
      <c r="CN315" s="665"/>
      <c r="CO315" s="665"/>
      <c r="CP315" s="665"/>
      <c r="CQ315" s="665"/>
      <c r="CR315" s="673">
        <f>+M315+O315+U315</f>
        <v>160516</v>
      </c>
      <c r="CS315" s="677">
        <v>15710</v>
      </c>
      <c r="CT315" s="677">
        <v>16000</v>
      </c>
      <c r="CU315" s="677">
        <v>16000</v>
      </c>
      <c r="CV315" s="677">
        <v>16000</v>
      </c>
      <c r="CW315" s="673">
        <f t="shared" si="59"/>
        <v>63710</v>
      </c>
      <c r="CX315" s="677">
        <v>16000</v>
      </c>
      <c r="CY315" s="677">
        <v>16000</v>
      </c>
      <c r="CZ315" s="677">
        <v>16000</v>
      </c>
      <c r="DA315" s="674">
        <v>16000</v>
      </c>
      <c r="DB315" s="673">
        <f t="shared" si="60"/>
        <v>64000</v>
      </c>
      <c r="DC315" s="674">
        <v>16000</v>
      </c>
      <c r="DD315" s="674">
        <v>16806</v>
      </c>
      <c r="DE315" s="674"/>
      <c r="DF315" s="674"/>
      <c r="DG315" s="673">
        <f t="shared" si="61"/>
        <v>32806</v>
      </c>
      <c r="DH315" s="682">
        <f t="shared" si="62"/>
        <v>160516</v>
      </c>
      <c r="DI315" s="683" t="str">
        <f t="shared" si="63"/>
        <v>SI</v>
      </c>
      <c r="DJ315" s="682">
        <f t="shared" si="64"/>
        <v>0</v>
      </c>
    </row>
    <row r="316" s="633" customFormat="1" ht="95.1" customHeight="1" spans="1:114">
      <c r="A316" s="646" t="s">
        <v>1706</v>
      </c>
      <c r="B316" s="646" t="s">
        <v>1707</v>
      </c>
      <c r="C316" s="646" t="s">
        <v>1707</v>
      </c>
      <c r="D316" s="647" t="s">
        <v>2035</v>
      </c>
      <c r="E316" s="694" t="s">
        <v>2036</v>
      </c>
      <c r="F316" s="694">
        <v>1</v>
      </c>
      <c r="G316" s="722" t="s">
        <v>1745</v>
      </c>
      <c r="H316" s="723">
        <v>328</v>
      </c>
      <c r="I316" s="734">
        <v>157563</v>
      </c>
      <c r="J316" s="735">
        <v>61</v>
      </c>
      <c r="K316" s="736"/>
      <c r="L316" s="669" t="s">
        <v>1973</v>
      </c>
      <c r="M316" s="667">
        <v>0</v>
      </c>
      <c r="N316" s="665"/>
      <c r="O316" s="665"/>
      <c r="P316" s="665"/>
      <c r="Q316" s="665"/>
      <c r="R316" s="665"/>
      <c r="S316" s="665">
        <v>97522</v>
      </c>
      <c r="T316" s="665"/>
      <c r="U316" s="665">
        <v>93185</v>
      </c>
      <c r="V316" s="665"/>
      <c r="W316" s="665"/>
      <c r="X316" s="665"/>
      <c r="Y316" s="665"/>
      <c r="Z316" s="665"/>
      <c r="AA316" s="665"/>
      <c r="AB316" s="665"/>
      <c r="AC316" s="665"/>
      <c r="AD316" s="665"/>
      <c r="AE316" s="665"/>
      <c r="AF316" s="665"/>
      <c r="AG316" s="665"/>
      <c r="AH316" s="665"/>
      <c r="AI316" s="665"/>
      <c r="AJ316" s="665"/>
      <c r="AK316" s="665"/>
      <c r="AL316" s="665"/>
      <c r="AM316" s="665"/>
      <c r="AN316" s="665"/>
      <c r="AO316" s="665"/>
      <c r="AP316" s="665"/>
      <c r="AQ316" s="665"/>
      <c r="AR316" s="665"/>
      <c r="AS316" s="665"/>
      <c r="AT316" s="665"/>
      <c r="AU316" s="665"/>
      <c r="AV316" s="665"/>
      <c r="AW316" s="665"/>
      <c r="AX316" s="665"/>
      <c r="AY316" s="665"/>
      <c r="AZ316" s="665"/>
      <c r="BA316" s="665"/>
      <c r="BB316" s="665"/>
      <c r="BC316" s="665"/>
      <c r="BD316" s="665"/>
      <c r="BE316" s="665"/>
      <c r="BF316" s="665"/>
      <c r="BG316" s="665"/>
      <c r="BH316" s="665"/>
      <c r="BI316" s="665"/>
      <c r="BJ316" s="665"/>
      <c r="BK316" s="665"/>
      <c r="BL316" s="665"/>
      <c r="BM316" s="665"/>
      <c r="BN316" s="665"/>
      <c r="BO316" s="665"/>
      <c r="BP316" s="665"/>
      <c r="BQ316" s="665"/>
      <c r="BR316" s="665"/>
      <c r="BS316" s="665"/>
      <c r="BT316" s="665"/>
      <c r="BU316" s="665"/>
      <c r="BV316" s="665"/>
      <c r="BW316" s="665"/>
      <c r="BX316" s="665"/>
      <c r="BY316" s="665"/>
      <c r="BZ316" s="665"/>
      <c r="CA316" s="665"/>
      <c r="CB316" s="665"/>
      <c r="CC316" s="665"/>
      <c r="CD316" s="665"/>
      <c r="CE316" s="665"/>
      <c r="CF316" s="665"/>
      <c r="CG316" s="665"/>
      <c r="CH316" s="665"/>
      <c r="CI316" s="665"/>
      <c r="CJ316" s="665"/>
      <c r="CK316" s="665"/>
      <c r="CL316" s="665"/>
      <c r="CM316" s="665"/>
      <c r="CN316" s="665"/>
      <c r="CO316" s="665"/>
      <c r="CP316" s="665"/>
      <c r="CQ316" s="665"/>
      <c r="CR316" s="673">
        <f>+M316+S316+U316</f>
        <v>190707</v>
      </c>
      <c r="CS316" s="677"/>
      <c r="CT316" s="677"/>
      <c r="CU316" s="677"/>
      <c r="CV316" s="677"/>
      <c r="CW316" s="673">
        <f t="shared" ref="CW316:CW324" si="151">+CV316+CU316+CT316+CS316</f>
        <v>0</v>
      </c>
      <c r="CX316" s="677"/>
      <c r="CY316" s="677">
        <v>190707</v>
      </c>
      <c r="CZ316" s="677"/>
      <c r="DA316" s="674"/>
      <c r="DB316" s="673">
        <f t="shared" si="60"/>
        <v>190707</v>
      </c>
      <c r="DC316" s="674"/>
      <c r="DD316" s="674"/>
      <c r="DE316" s="674"/>
      <c r="DF316" s="674"/>
      <c r="DG316" s="673">
        <f t="shared" si="61"/>
        <v>0</v>
      </c>
      <c r="DH316" s="682">
        <f t="shared" si="62"/>
        <v>190707</v>
      </c>
      <c r="DI316" s="683" t="str">
        <f t="shared" si="63"/>
        <v>SI</v>
      </c>
      <c r="DJ316" s="682">
        <f t="shared" si="64"/>
        <v>0</v>
      </c>
    </row>
    <row r="317" s="633" customFormat="1" ht="95.1" hidden="1" customHeight="1" spans="1:114">
      <c r="A317" s="724" t="s">
        <v>1714</v>
      </c>
      <c r="B317" s="646" t="s">
        <v>1571</v>
      </c>
      <c r="C317" s="649" t="s">
        <v>1581</v>
      </c>
      <c r="D317" s="647" t="s">
        <v>1971</v>
      </c>
      <c r="E317" s="646"/>
      <c r="F317" s="646"/>
      <c r="G317" s="646"/>
      <c r="H317" s="239">
        <v>133</v>
      </c>
      <c r="I317" s="646"/>
      <c r="J317" s="239">
        <v>11</v>
      </c>
      <c r="K317" s="668"/>
      <c r="L317" s="669" t="s">
        <v>1973</v>
      </c>
      <c r="M317" s="667">
        <v>0</v>
      </c>
      <c r="N317" s="665"/>
      <c r="O317" s="665"/>
      <c r="P317" s="665"/>
      <c r="Q317" s="665"/>
      <c r="R317" s="665"/>
      <c r="S317" s="665"/>
      <c r="T317" s="665"/>
      <c r="U317" s="665"/>
      <c r="V317" s="665"/>
      <c r="W317" s="665"/>
      <c r="X317" s="665"/>
      <c r="Y317" s="665"/>
      <c r="Z317" s="665"/>
      <c r="AA317" s="665"/>
      <c r="AB317" s="665"/>
      <c r="AC317" s="665"/>
      <c r="AD317" s="665"/>
      <c r="AE317" s="665">
        <v>5813</v>
      </c>
      <c r="AF317" s="665"/>
      <c r="AG317" s="665"/>
      <c r="AH317" s="665"/>
      <c r="AI317" s="665"/>
      <c r="AJ317" s="665"/>
      <c r="AK317" s="665"/>
      <c r="AL317" s="665"/>
      <c r="AM317" s="665"/>
      <c r="AN317" s="665"/>
      <c r="AO317" s="665"/>
      <c r="AP317" s="665"/>
      <c r="AQ317" s="665"/>
      <c r="AR317" s="665"/>
      <c r="AS317" s="665"/>
      <c r="AT317" s="665"/>
      <c r="AU317" s="665"/>
      <c r="AV317" s="665"/>
      <c r="AW317" s="665"/>
      <c r="AX317" s="665"/>
      <c r="AY317" s="665"/>
      <c r="AZ317" s="665"/>
      <c r="BA317" s="665"/>
      <c r="BB317" s="665"/>
      <c r="BC317" s="665"/>
      <c r="BD317" s="665"/>
      <c r="BE317" s="665"/>
      <c r="BF317" s="665"/>
      <c r="BG317" s="665"/>
      <c r="BH317" s="665"/>
      <c r="BI317" s="665"/>
      <c r="BJ317" s="665"/>
      <c r="BK317" s="665"/>
      <c r="BL317" s="665"/>
      <c r="BM317" s="665"/>
      <c r="BN317" s="665"/>
      <c r="BO317" s="665"/>
      <c r="BP317" s="665"/>
      <c r="BQ317" s="665"/>
      <c r="BR317" s="665"/>
      <c r="BS317" s="665"/>
      <c r="BT317" s="665"/>
      <c r="BU317" s="665"/>
      <c r="BV317" s="665"/>
      <c r="BW317" s="665"/>
      <c r="BX317" s="665"/>
      <c r="BY317" s="665"/>
      <c r="BZ317" s="665"/>
      <c r="CA317" s="665"/>
      <c r="CB317" s="665"/>
      <c r="CC317" s="665"/>
      <c r="CD317" s="665"/>
      <c r="CE317" s="665"/>
      <c r="CF317" s="665"/>
      <c r="CG317" s="665"/>
      <c r="CH317" s="665"/>
      <c r="CI317" s="665"/>
      <c r="CJ317" s="665"/>
      <c r="CK317" s="665"/>
      <c r="CL317" s="665"/>
      <c r="CM317" s="665"/>
      <c r="CN317" s="665"/>
      <c r="CO317" s="665"/>
      <c r="CP317" s="665"/>
      <c r="CQ317" s="665"/>
      <c r="CR317" s="673">
        <f>+M317+S317+U317+AE317</f>
        <v>5813</v>
      </c>
      <c r="CS317" s="677"/>
      <c r="CT317" s="677"/>
      <c r="CU317" s="677"/>
      <c r="CV317" s="677"/>
      <c r="CW317" s="673">
        <f t="shared" si="151"/>
        <v>0</v>
      </c>
      <c r="CX317" s="677">
        <v>1613</v>
      </c>
      <c r="CY317" s="677"/>
      <c r="CZ317" s="677"/>
      <c r="DA317" s="674"/>
      <c r="DB317" s="673">
        <f>+DA317+CZ317+CY317+CX317</f>
        <v>1613</v>
      </c>
      <c r="DC317" s="674"/>
      <c r="DD317" s="674">
        <v>2100</v>
      </c>
      <c r="DE317" s="674">
        <v>2100</v>
      </c>
      <c r="DF317" s="674"/>
      <c r="DG317" s="673">
        <f>+DF317+DE317+DD317+DC317</f>
        <v>4200</v>
      </c>
      <c r="DH317" s="682">
        <f>+CW317+DB317+DG317</f>
        <v>5813</v>
      </c>
      <c r="DI317" s="683" t="str">
        <f>IF(CR317=DH317,"SI","NO")</f>
        <v>SI</v>
      </c>
      <c r="DJ317" s="682">
        <f>CR317-DH317</f>
        <v>0</v>
      </c>
    </row>
    <row r="318" s="633" customFormat="1" ht="95.1" hidden="1" customHeight="1" spans="1:114">
      <c r="A318" s="724" t="s">
        <v>1714</v>
      </c>
      <c r="B318" s="646" t="s">
        <v>1571</v>
      </c>
      <c r="C318" s="649" t="s">
        <v>1581</v>
      </c>
      <c r="D318" s="647" t="s">
        <v>1971</v>
      </c>
      <c r="E318" s="646"/>
      <c r="F318" s="646"/>
      <c r="G318" s="646"/>
      <c r="H318" s="239">
        <v>136</v>
      </c>
      <c r="I318" s="646"/>
      <c r="J318" s="239">
        <v>11</v>
      </c>
      <c r="K318" s="668"/>
      <c r="L318" s="669" t="s">
        <v>1973</v>
      </c>
      <c r="M318" s="667">
        <v>0</v>
      </c>
      <c r="N318" s="665"/>
      <c r="O318" s="665"/>
      <c r="P318" s="665"/>
      <c r="Q318" s="665"/>
      <c r="R318" s="665"/>
      <c r="S318" s="665"/>
      <c r="T318" s="665"/>
      <c r="U318" s="665"/>
      <c r="V318" s="665"/>
      <c r="W318" s="665"/>
      <c r="X318" s="665"/>
      <c r="Y318" s="665"/>
      <c r="Z318" s="665"/>
      <c r="AA318" s="665"/>
      <c r="AB318" s="665"/>
      <c r="AC318" s="665"/>
      <c r="AD318" s="665"/>
      <c r="AE318" s="665">
        <v>6300</v>
      </c>
      <c r="AF318" s="665"/>
      <c r="AG318" s="665"/>
      <c r="AH318" s="665"/>
      <c r="AI318" s="665"/>
      <c r="AJ318" s="665"/>
      <c r="AK318" s="665"/>
      <c r="AL318" s="665"/>
      <c r="AM318" s="665"/>
      <c r="AN318" s="665"/>
      <c r="AO318" s="665"/>
      <c r="AP318" s="665"/>
      <c r="AQ318" s="665"/>
      <c r="AR318" s="665"/>
      <c r="AS318" s="665"/>
      <c r="AT318" s="665"/>
      <c r="AU318" s="665"/>
      <c r="AV318" s="665"/>
      <c r="AW318" s="665"/>
      <c r="AX318" s="665"/>
      <c r="AY318" s="665"/>
      <c r="AZ318" s="665"/>
      <c r="BA318" s="665"/>
      <c r="BB318" s="665"/>
      <c r="BC318" s="665"/>
      <c r="BD318" s="665"/>
      <c r="BE318" s="665"/>
      <c r="BF318" s="665"/>
      <c r="BG318" s="665"/>
      <c r="BH318" s="665"/>
      <c r="BI318" s="665"/>
      <c r="BJ318" s="665"/>
      <c r="BK318" s="665"/>
      <c r="BL318" s="665"/>
      <c r="BM318" s="665"/>
      <c r="BN318" s="665"/>
      <c r="BO318" s="665"/>
      <c r="BP318" s="665"/>
      <c r="BQ318" s="665"/>
      <c r="BR318" s="665"/>
      <c r="BS318" s="665"/>
      <c r="BT318" s="665"/>
      <c r="BU318" s="665"/>
      <c r="BV318" s="665"/>
      <c r="BW318" s="665"/>
      <c r="BX318" s="665"/>
      <c r="BY318" s="665"/>
      <c r="BZ318" s="665"/>
      <c r="CA318" s="665"/>
      <c r="CB318" s="665"/>
      <c r="CC318" s="665"/>
      <c r="CD318" s="665"/>
      <c r="CE318" s="665"/>
      <c r="CF318" s="665"/>
      <c r="CG318" s="665"/>
      <c r="CH318" s="665"/>
      <c r="CI318" s="665"/>
      <c r="CJ318" s="665"/>
      <c r="CK318" s="665"/>
      <c r="CL318" s="665"/>
      <c r="CM318" s="665"/>
      <c r="CN318" s="665"/>
      <c r="CO318" s="665"/>
      <c r="CP318" s="665"/>
      <c r="CQ318" s="665"/>
      <c r="CR318" s="673">
        <f>+M318+S318+U318+AE318</f>
        <v>6300</v>
      </c>
      <c r="CS318" s="677"/>
      <c r="CT318" s="677"/>
      <c r="CU318" s="677"/>
      <c r="CV318" s="677"/>
      <c r="CW318" s="673">
        <f t="shared" si="151"/>
        <v>0</v>
      </c>
      <c r="CX318" s="677"/>
      <c r="CY318" s="677"/>
      <c r="CZ318" s="677"/>
      <c r="DA318" s="674"/>
      <c r="DB318" s="673">
        <f>+DA318+CZ318+CY318+CX318</f>
        <v>0</v>
      </c>
      <c r="DC318" s="674">
        <v>2100</v>
      </c>
      <c r="DD318" s="674">
        <v>2100</v>
      </c>
      <c r="DE318" s="674">
        <v>2100</v>
      </c>
      <c r="DF318" s="674"/>
      <c r="DG318" s="673">
        <f>+DF318+DE318+DD318+DC318</f>
        <v>6300</v>
      </c>
      <c r="DH318" s="682">
        <f>+CW318+DB318+DG318</f>
        <v>6300</v>
      </c>
      <c r="DI318" s="683" t="str">
        <f>IF(CR318=DH318,"SI","NO")</f>
        <v>SI</v>
      </c>
      <c r="DJ318" s="682">
        <f>CR318-DH318</f>
        <v>0</v>
      </c>
    </row>
    <row r="319" s="633" customFormat="1" ht="102" spans="1:114">
      <c r="A319" s="646" t="s">
        <v>1706</v>
      </c>
      <c r="B319" s="646" t="s">
        <v>1707</v>
      </c>
      <c r="C319" s="646" t="s">
        <v>1707</v>
      </c>
      <c r="D319" s="647" t="s">
        <v>2037</v>
      </c>
      <c r="E319" s="646" t="s">
        <v>1754</v>
      </c>
      <c r="F319" s="646">
        <v>20</v>
      </c>
      <c r="G319" s="646" t="s">
        <v>1710</v>
      </c>
      <c r="H319" s="652">
        <v>211</v>
      </c>
      <c r="I319" s="654">
        <v>3552</v>
      </c>
      <c r="J319" s="652">
        <v>11</v>
      </c>
      <c r="K319" s="737">
        <v>90</v>
      </c>
      <c r="L319" s="738" t="s">
        <v>2038</v>
      </c>
      <c r="M319" s="667">
        <v>1800</v>
      </c>
      <c r="N319" s="665"/>
      <c r="O319" s="665"/>
      <c r="P319" s="665"/>
      <c r="Q319" s="665"/>
      <c r="R319" s="665"/>
      <c r="S319" s="665"/>
      <c r="T319" s="665"/>
      <c r="U319" s="665"/>
      <c r="V319" s="665"/>
      <c r="W319" s="665"/>
      <c r="X319" s="665"/>
      <c r="Y319" s="665"/>
      <c r="Z319" s="665"/>
      <c r="AA319" s="665"/>
      <c r="AB319" s="665"/>
      <c r="AC319" s="665"/>
      <c r="AD319" s="665">
        <v>-720</v>
      </c>
      <c r="AE319" s="665"/>
      <c r="AF319" s="665"/>
      <c r="AG319" s="665"/>
      <c r="AH319" s="665"/>
      <c r="AI319" s="665"/>
      <c r="AJ319" s="665"/>
      <c r="AK319" s="665"/>
      <c r="AL319" s="665"/>
      <c r="AM319" s="665"/>
      <c r="AN319" s="665"/>
      <c r="AO319" s="665"/>
      <c r="AP319" s="665"/>
      <c r="AQ319" s="665"/>
      <c r="AR319" s="665"/>
      <c r="AS319" s="665"/>
      <c r="AT319" s="665"/>
      <c r="AU319" s="665"/>
      <c r="AV319" s="665"/>
      <c r="AW319" s="665"/>
      <c r="AX319" s="665"/>
      <c r="AY319" s="665"/>
      <c r="AZ319" s="665">
        <v>-802</v>
      </c>
      <c r="BA319" s="665"/>
      <c r="BB319" s="665"/>
      <c r="BC319" s="665"/>
      <c r="BD319" s="665"/>
      <c r="BE319" s="665"/>
      <c r="BF319" s="665"/>
      <c r="BG319" s="665"/>
      <c r="BH319" s="665"/>
      <c r="BI319" s="665"/>
      <c r="BJ319" s="665"/>
      <c r="BK319" s="665"/>
      <c r="BL319" s="665"/>
      <c r="BM319" s="665"/>
      <c r="BN319" s="665"/>
      <c r="BO319" s="665"/>
      <c r="BP319" s="665"/>
      <c r="BQ319" s="665"/>
      <c r="BR319" s="665"/>
      <c r="BS319" s="665"/>
      <c r="BT319" s="665"/>
      <c r="BU319" s="665"/>
      <c r="BV319" s="665"/>
      <c r="BW319" s="665"/>
      <c r="BX319" s="665"/>
      <c r="BY319" s="665"/>
      <c r="BZ319" s="665"/>
      <c r="CA319" s="665"/>
      <c r="CB319" s="665"/>
      <c r="CC319" s="665"/>
      <c r="CD319" s="665"/>
      <c r="CE319" s="665"/>
      <c r="CF319" s="665"/>
      <c r="CG319" s="665"/>
      <c r="CH319" s="665"/>
      <c r="CI319" s="665"/>
      <c r="CJ319" s="665"/>
      <c r="CK319" s="665"/>
      <c r="CL319" s="665"/>
      <c r="CM319" s="665"/>
      <c r="CN319" s="665"/>
      <c r="CO319" s="665"/>
      <c r="CP319" s="665"/>
      <c r="CQ319" s="665"/>
      <c r="CR319" s="673">
        <f>+M319+M320+AD319+AZ319</f>
        <v>1178</v>
      </c>
      <c r="CS319" s="674">
        <v>0</v>
      </c>
      <c r="CT319" s="674">
        <v>0</v>
      </c>
      <c r="CU319" s="674">
        <v>1178</v>
      </c>
      <c r="CV319" s="677"/>
      <c r="CW319" s="673">
        <f t="shared" si="151"/>
        <v>1178</v>
      </c>
      <c r="CX319" s="677">
        <v>0</v>
      </c>
      <c r="CY319" s="674">
        <v>0</v>
      </c>
      <c r="CZ319" s="674">
        <v>0</v>
      </c>
      <c r="DA319" s="674">
        <v>0</v>
      </c>
      <c r="DB319" s="673">
        <f t="shared" si="60"/>
        <v>0</v>
      </c>
      <c r="DC319" s="674">
        <v>0</v>
      </c>
      <c r="DD319" s="674">
        <v>0</v>
      </c>
      <c r="DE319" s="674">
        <v>0</v>
      </c>
      <c r="DF319" s="674">
        <v>0</v>
      </c>
      <c r="DG319" s="673">
        <f t="shared" si="61"/>
        <v>0</v>
      </c>
      <c r="DH319" s="682">
        <f t="shared" si="62"/>
        <v>1178</v>
      </c>
      <c r="DI319" s="683" t="str">
        <f t="shared" si="63"/>
        <v>SI</v>
      </c>
      <c r="DJ319" s="682">
        <f t="shared" si="64"/>
        <v>0</v>
      </c>
    </row>
    <row r="320" s="633" customFormat="1" ht="102" spans="1:114">
      <c r="A320" s="646" t="s">
        <v>1706</v>
      </c>
      <c r="B320" s="646" t="s">
        <v>1707</v>
      </c>
      <c r="C320" s="646" t="s">
        <v>1707</v>
      </c>
      <c r="D320" s="647" t="s">
        <v>2037</v>
      </c>
      <c r="E320" s="646" t="s">
        <v>1754</v>
      </c>
      <c r="F320" s="646">
        <v>10</v>
      </c>
      <c r="G320" s="646" t="s">
        <v>1710</v>
      </c>
      <c r="H320" s="652">
        <v>211</v>
      </c>
      <c r="I320" s="654">
        <v>3552</v>
      </c>
      <c r="J320" s="652">
        <v>11</v>
      </c>
      <c r="K320" s="737">
        <v>90</v>
      </c>
      <c r="L320" s="738" t="s">
        <v>2038</v>
      </c>
      <c r="M320" s="667">
        <v>900</v>
      </c>
      <c r="N320" s="665"/>
      <c r="O320" s="665"/>
      <c r="P320" s="665"/>
      <c r="Q320" s="665"/>
      <c r="R320" s="665"/>
      <c r="S320" s="665"/>
      <c r="T320" s="665"/>
      <c r="U320" s="665"/>
      <c r="V320" s="665"/>
      <c r="W320" s="665"/>
      <c r="X320" s="665"/>
      <c r="Y320" s="665"/>
      <c r="Z320" s="665"/>
      <c r="AA320" s="665"/>
      <c r="AB320" s="665"/>
      <c r="AC320" s="665"/>
      <c r="AD320" s="665">
        <v>-900</v>
      </c>
      <c r="AE320" s="665"/>
      <c r="AF320" s="665"/>
      <c r="AG320" s="665"/>
      <c r="AH320" s="665"/>
      <c r="AI320" s="665"/>
      <c r="AJ320" s="665"/>
      <c r="AK320" s="665"/>
      <c r="AL320" s="665"/>
      <c r="AM320" s="665"/>
      <c r="AN320" s="665"/>
      <c r="AO320" s="665"/>
      <c r="AP320" s="665"/>
      <c r="AQ320" s="665"/>
      <c r="AR320" s="665"/>
      <c r="AS320" s="665"/>
      <c r="AT320" s="665"/>
      <c r="AU320" s="665"/>
      <c r="AV320" s="665"/>
      <c r="AW320" s="665"/>
      <c r="AX320" s="665"/>
      <c r="AY320" s="665"/>
      <c r="AZ320" s="665"/>
      <c r="BA320" s="665"/>
      <c r="BB320" s="665"/>
      <c r="BC320" s="665"/>
      <c r="BD320" s="665"/>
      <c r="BE320" s="665"/>
      <c r="BF320" s="665"/>
      <c r="BG320" s="665"/>
      <c r="BH320" s="665"/>
      <c r="BI320" s="665"/>
      <c r="BJ320" s="665"/>
      <c r="BK320" s="665"/>
      <c r="BL320" s="665"/>
      <c r="BM320" s="665"/>
      <c r="BN320" s="665"/>
      <c r="BO320" s="665"/>
      <c r="BP320" s="665"/>
      <c r="BQ320" s="665"/>
      <c r="BR320" s="665"/>
      <c r="BS320" s="665"/>
      <c r="BT320" s="665"/>
      <c r="BU320" s="665"/>
      <c r="BV320" s="665"/>
      <c r="BW320" s="665"/>
      <c r="BX320" s="665"/>
      <c r="BY320" s="665"/>
      <c r="BZ320" s="665"/>
      <c r="CA320" s="665"/>
      <c r="CB320" s="665"/>
      <c r="CC320" s="665"/>
      <c r="CD320" s="665"/>
      <c r="CE320" s="665"/>
      <c r="CF320" s="665"/>
      <c r="CG320" s="665"/>
      <c r="CH320" s="665"/>
      <c r="CI320" s="665"/>
      <c r="CJ320" s="665"/>
      <c r="CK320" s="665"/>
      <c r="CL320" s="665"/>
      <c r="CM320" s="665"/>
      <c r="CN320" s="665"/>
      <c r="CO320" s="665"/>
      <c r="CP320" s="665"/>
      <c r="CQ320" s="665"/>
      <c r="CR320" s="673">
        <f>+M320+AD320</f>
        <v>0</v>
      </c>
      <c r="CS320" s="674">
        <v>0</v>
      </c>
      <c r="CT320" s="674">
        <v>0</v>
      </c>
      <c r="CU320" s="674">
        <v>0</v>
      </c>
      <c r="CV320" s="674">
        <v>0</v>
      </c>
      <c r="CW320" s="673">
        <f t="shared" si="151"/>
        <v>0</v>
      </c>
      <c r="CX320" s="677"/>
      <c r="CY320" s="674">
        <v>0</v>
      </c>
      <c r="CZ320" s="674">
        <v>0</v>
      </c>
      <c r="DA320" s="674">
        <v>0</v>
      </c>
      <c r="DB320" s="673">
        <f t="shared" si="60"/>
        <v>0</v>
      </c>
      <c r="DC320" s="674">
        <v>0</v>
      </c>
      <c r="DD320" s="674">
        <v>0</v>
      </c>
      <c r="DE320" s="674">
        <v>0</v>
      </c>
      <c r="DF320" s="674">
        <v>0</v>
      </c>
      <c r="DG320" s="673">
        <f t="shared" si="61"/>
        <v>0</v>
      </c>
      <c r="DH320" s="682">
        <f t="shared" si="62"/>
        <v>0</v>
      </c>
      <c r="DI320" s="683" t="str">
        <f t="shared" si="63"/>
        <v>SI</v>
      </c>
      <c r="DJ320" s="682">
        <f t="shared" si="64"/>
        <v>0</v>
      </c>
    </row>
    <row r="321" s="633" customFormat="1" ht="102" spans="1:114">
      <c r="A321" s="646" t="s">
        <v>1706</v>
      </c>
      <c r="B321" s="646" t="s">
        <v>1707</v>
      </c>
      <c r="C321" s="646" t="s">
        <v>1707</v>
      </c>
      <c r="D321" s="647" t="s">
        <v>2037</v>
      </c>
      <c r="E321" s="646" t="s">
        <v>2039</v>
      </c>
      <c r="F321" s="646">
        <v>76</v>
      </c>
      <c r="G321" s="646" t="s">
        <v>1710</v>
      </c>
      <c r="H321" s="239">
        <v>211</v>
      </c>
      <c r="I321" s="646">
        <v>5325</v>
      </c>
      <c r="J321" s="239">
        <v>11</v>
      </c>
      <c r="K321" s="665">
        <v>82</v>
      </c>
      <c r="L321" s="738" t="s">
        <v>2038</v>
      </c>
      <c r="M321" s="667">
        <v>0</v>
      </c>
      <c r="N321" s="665"/>
      <c r="O321" s="665"/>
      <c r="P321" s="665"/>
      <c r="Q321" s="665"/>
      <c r="R321" s="665"/>
      <c r="S321" s="665"/>
      <c r="T321" s="665"/>
      <c r="U321" s="665"/>
      <c r="V321" s="665"/>
      <c r="W321" s="665"/>
      <c r="X321" s="665"/>
      <c r="Y321" s="665"/>
      <c r="Z321" s="665"/>
      <c r="AA321" s="665"/>
      <c r="AB321" s="665"/>
      <c r="AC321" s="665"/>
      <c r="AD321" s="665"/>
      <c r="AE321" s="665"/>
      <c r="AF321" s="665"/>
      <c r="AG321" s="665"/>
      <c r="AH321" s="665"/>
      <c r="AI321" s="665"/>
      <c r="AJ321" s="665"/>
      <c r="AK321" s="665"/>
      <c r="AL321" s="665"/>
      <c r="AM321" s="665"/>
      <c r="AN321" s="665"/>
      <c r="AO321" s="665"/>
      <c r="AP321" s="665"/>
      <c r="AQ321" s="665"/>
      <c r="AR321" s="665"/>
      <c r="AS321" s="665"/>
      <c r="AT321" s="665"/>
      <c r="AU321" s="665"/>
      <c r="AV321" s="665"/>
      <c r="AW321" s="665"/>
      <c r="AX321" s="665"/>
      <c r="AY321" s="665"/>
      <c r="AZ321" s="665"/>
      <c r="BA321" s="665">
        <v>6202</v>
      </c>
      <c r="BB321" s="665"/>
      <c r="BC321" s="665"/>
      <c r="BD321" s="665"/>
      <c r="BE321" s="665"/>
      <c r="BF321" s="665"/>
      <c r="BG321" s="665"/>
      <c r="BH321" s="665"/>
      <c r="BI321" s="665"/>
      <c r="BJ321" s="665"/>
      <c r="BK321" s="665"/>
      <c r="BL321" s="665"/>
      <c r="BM321" s="665"/>
      <c r="BN321" s="665"/>
      <c r="BO321" s="665"/>
      <c r="BP321" s="665"/>
      <c r="BQ321" s="665"/>
      <c r="BR321" s="665"/>
      <c r="BS321" s="665"/>
      <c r="BT321" s="665"/>
      <c r="BU321" s="665"/>
      <c r="BV321" s="665"/>
      <c r="BW321" s="665"/>
      <c r="BX321" s="665"/>
      <c r="BY321" s="665"/>
      <c r="BZ321" s="665"/>
      <c r="CA321" s="665"/>
      <c r="CB321" s="665"/>
      <c r="CC321" s="665"/>
      <c r="CD321" s="665">
        <v>-1343</v>
      </c>
      <c r="CE321" s="665"/>
      <c r="CF321" s="665"/>
      <c r="CG321" s="665"/>
      <c r="CH321" s="665"/>
      <c r="CI321" s="665"/>
      <c r="CJ321" s="665"/>
      <c r="CK321" s="665"/>
      <c r="CL321" s="665"/>
      <c r="CM321" s="665"/>
      <c r="CN321" s="665"/>
      <c r="CO321" s="665"/>
      <c r="CP321" s="665"/>
      <c r="CQ321" s="665"/>
      <c r="CR321" s="673">
        <f>+BA321+CD321</f>
        <v>4859</v>
      </c>
      <c r="CS321" s="674">
        <v>0</v>
      </c>
      <c r="CT321" s="674">
        <v>0</v>
      </c>
      <c r="CU321" s="674">
        <v>0</v>
      </c>
      <c r="CV321" s="674">
        <v>0</v>
      </c>
      <c r="CW321" s="673">
        <f t="shared" si="151"/>
        <v>0</v>
      </c>
      <c r="CX321" s="674">
        <v>0</v>
      </c>
      <c r="CY321" s="674">
        <v>0</v>
      </c>
      <c r="CZ321" s="674">
        <v>4859</v>
      </c>
      <c r="DA321" s="674">
        <v>0</v>
      </c>
      <c r="DB321" s="673">
        <f t="shared" si="60"/>
        <v>4859</v>
      </c>
      <c r="DC321" s="674">
        <v>0</v>
      </c>
      <c r="DD321" s="674">
        <v>0</v>
      </c>
      <c r="DE321" s="674">
        <v>0</v>
      </c>
      <c r="DF321" s="674">
        <v>0</v>
      </c>
      <c r="DG321" s="673">
        <f t="shared" si="61"/>
        <v>0</v>
      </c>
      <c r="DH321" s="682">
        <f t="shared" ref="DH321" si="152">+CW321+DB321+DG321</f>
        <v>4859</v>
      </c>
      <c r="DI321" s="683" t="str">
        <f t="shared" ref="DI321" si="153">IF(CR321=DH321,"SI","NO")</f>
        <v>SI</v>
      </c>
      <c r="DJ321" s="682">
        <f t="shared" ref="DJ321" si="154">CR321-DH321</f>
        <v>0</v>
      </c>
    </row>
    <row r="322" s="633" customFormat="1" ht="102" spans="1:114">
      <c r="A322" s="646" t="s">
        <v>1706</v>
      </c>
      <c r="B322" s="646" t="s">
        <v>1707</v>
      </c>
      <c r="C322" s="646" t="s">
        <v>1707</v>
      </c>
      <c r="D322" s="647" t="s">
        <v>2037</v>
      </c>
      <c r="E322" s="646"/>
      <c r="F322" s="646"/>
      <c r="G322" s="646"/>
      <c r="H322" s="652">
        <v>133</v>
      </c>
      <c r="I322" s="654"/>
      <c r="J322" s="652">
        <v>11</v>
      </c>
      <c r="K322" s="737"/>
      <c r="L322" s="738" t="s">
        <v>2038</v>
      </c>
      <c r="M322" s="667">
        <v>60</v>
      </c>
      <c r="N322" s="665"/>
      <c r="O322" s="665"/>
      <c r="P322" s="665"/>
      <c r="Q322" s="665"/>
      <c r="R322" s="665"/>
      <c r="S322" s="665"/>
      <c r="T322" s="665"/>
      <c r="U322" s="665"/>
      <c r="V322" s="665"/>
      <c r="W322" s="665"/>
      <c r="X322" s="665"/>
      <c r="Y322" s="665"/>
      <c r="Z322" s="665"/>
      <c r="AA322" s="665"/>
      <c r="AB322" s="665"/>
      <c r="AC322" s="665"/>
      <c r="AD322" s="665">
        <v>-60</v>
      </c>
      <c r="AE322" s="665"/>
      <c r="AF322" s="665"/>
      <c r="AG322" s="665"/>
      <c r="AH322" s="665"/>
      <c r="AI322" s="665"/>
      <c r="AJ322" s="665"/>
      <c r="AK322" s="665"/>
      <c r="AL322" s="665"/>
      <c r="AM322" s="665"/>
      <c r="AN322" s="665"/>
      <c r="AO322" s="665"/>
      <c r="AP322" s="665"/>
      <c r="AQ322" s="665"/>
      <c r="AR322" s="665"/>
      <c r="AS322" s="665"/>
      <c r="AT322" s="665"/>
      <c r="AU322" s="665"/>
      <c r="AV322" s="665"/>
      <c r="AW322" s="665"/>
      <c r="AX322" s="665"/>
      <c r="AY322" s="665"/>
      <c r="AZ322" s="665"/>
      <c r="BA322" s="665"/>
      <c r="BB322" s="665"/>
      <c r="BC322" s="665"/>
      <c r="BD322" s="665"/>
      <c r="BE322" s="665"/>
      <c r="BF322" s="665"/>
      <c r="BG322" s="665"/>
      <c r="BH322" s="665"/>
      <c r="BI322" s="665"/>
      <c r="BJ322" s="665"/>
      <c r="BK322" s="665"/>
      <c r="BL322" s="665"/>
      <c r="BM322" s="665"/>
      <c r="BN322" s="665"/>
      <c r="BO322" s="665"/>
      <c r="BP322" s="665"/>
      <c r="BQ322" s="665"/>
      <c r="BR322" s="665"/>
      <c r="BS322" s="665"/>
      <c r="BT322" s="665"/>
      <c r="BU322" s="665"/>
      <c r="BV322" s="665"/>
      <c r="BW322" s="665"/>
      <c r="BX322" s="665"/>
      <c r="BY322" s="665"/>
      <c r="BZ322" s="665"/>
      <c r="CA322" s="665"/>
      <c r="CB322" s="665"/>
      <c r="CC322" s="665"/>
      <c r="CD322" s="665"/>
      <c r="CE322" s="665"/>
      <c r="CF322" s="665"/>
      <c r="CG322" s="665"/>
      <c r="CH322" s="665"/>
      <c r="CI322" s="665"/>
      <c r="CJ322" s="665"/>
      <c r="CK322" s="665"/>
      <c r="CL322" s="665"/>
      <c r="CM322" s="665"/>
      <c r="CN322" s="665"/>
      <c r="CO322" s="665"/>
      <c r="CP322" s="665"/>
      <c r="CQ322" s="665"/>
      <c r="CR322" s="673">
        <f>+M322+AD322</f>
        <v>0</v>
      </c>
      <c r="CS322" s="674"/>
      <c r="CT322" s="674"/>
      <c r="CU322" s="674"/>
      <c r="CV322" s="674"/>
      <c r="CW322" s="673">
        <f t="shared" si="151"/>
        <v>0</v>
      </c>
      <c r="CX322" s="677"/>
      <c r="CY322" s="674">
        <v>0</v>
      </c>
      <c r="CZ322" s="674">
        <v>0</v>
      </c>
      <c r="DA322" s="674">
        <v>0</v>
      </c>
      <c r="DB322" s="673">
        <f t="shared" si="60"/>
        <v>0</v>
      </c>
      <c r="DC322" s="674"/>
      <c r="DD322" s="674">
        <v>0</v>
      </c>
      <c r="DE322" s="674">
        <v>0</v>
      </c>
      <c r="DF322" s="674">
        <v>0</v>
      </c>
      <c r="DG322" s="673">
        <f t="shared" si="61"/>
        <v>0</v>
      </c>
      <c r="DH322" s="682">
        <f t="shared" si="62"/>
        <v>0</v>
      </c>
      <c r="DI322" s="683" t="str">
        <f t="shared" si="63"/>
        <v>SI</v>
      </c>
      <c r="DJ322" s="682">
        <f t="shared" si="64"/>
        <v>0</v>
      </c>
    </row>
    <row r="323" s="633" customFormat="1" ht="51" spans="1:114">
      <c r="A323" s="646" t="s">
        <v>1706</v>
      </c>
      <c r="B323" s="646" t="s">
        <v>1707</v>
      </c>
      <c r="C323" s="646" t="s">
        <v>1707</v>
      </c>
      <c r="D323" s="647" t="s">
        <v>2040</v>
      </c>
      <c r="E323" s="646" t="s">
        <v>1713</v>
      </c>
      <c r="F323" s="646">
        <v>16</v>
      </c>
      <c r="G323" s="646" t="s">
        <v>1710</v>
      </c>
      <c r="H323" s="652">
        <v>211</v>
      </c>
      <c r="I323" s="654">
        <v>3503</v>
      </c>
      <c r="J323" s="652">
        <v>11</v>
      </c>
      <c r="K323" s="737">
        <v>140</v>
      </c>
      <c r="L323" s="738" t="s">
        <v>2038</v>
      </c>
      <c r="M323" s="667">
        <v>2240</v>
      </c>
      <c r="N323" s="665"/>
      <c r="O323" s="665"/>
      <c r="P323" s="665"/>
      <c r="Q323" s="665"/>
      <c r="R323" s="665"/>
      <c r="S323" s="665"/>
      <c r="T323" s="665"/>
      <c r="U323" s="665"/>
      <c r="V323" s="665"/>
      <c r="W323" s="665"/>
      <c r="X323" s="665"/>
      <c r="Y323" s="665"/>
      <c r="Z323" s="665"/>
      <c r="AA323" s="665"/>
      <c r="AB323" s="665"/>
      <c r="AC323" s="665"/>
      <c r="AD323" s="665">
        <v>-2240</v>
      </c>
      <c r="AE323" s="665"/>
      <c r="AF323" s="665"/>
      <c r="AG323" s="665"/>
      <c r="AH323" s="665"/>
      <c r="AI323" s="665"/>
      <c r="AJ323" s="665"/>
      <c r="AK323" s="665"/>
      <c r="AL323" s="665"/>
      <c r="AM323" s="665"/>
      <c r="AN323" s="665"/>
      <c r="AO323" s="665"/>
      <c r="AP323" s="665"/>
      <c r="AQ323" s="665"/>
      <c r="AR323" s="665"/>
      <c r="AS323" s="665"/>
      <c r="AT323" s="665"/>
      <c r="AU323" s="665"/>
      <c r="AV323" s="665"/>
      <c r="AW323" s="665"/>
      <c r="AX323" s="665"/>
      <c r="AY323" s="665"/>
      <c r="AZ323" s="665"/>
      <c r="BA323" s="665"/>
      <c r="BB323" s="665"/>
      <c r="BC323" s="665"/>
      <c r="BD323" s="665"/>
      <c r="BE323" s="665"/>
      <c r="BF323" s="665"/>
      <c r="BG323" s="665"/>
      <c r="BH323" s="665"/>
      <c r="BI323" s="665"/>
      <c r="BJ323" s="665"/>
      <c r="BK323" s="665"/>
      <c r="BL323" s="665"/>
      <c r="BM323" s="665"/>
      <c r="BN323" s="665"/>
      <c r="BO323" s="665"/>
      <c r="BP323" s="665"/>
      <c r="BQ323" s="665"/>
      <c r="BR323" s="665"/>
      <c r="BS323" s="665"/>
      <c r="BT323" s="665"/>
      <c r="BU323" s="665"/>
      <c r="BV323" s="665"/>
      <c r="BW323" s="665"/>
      <c r="BX323" s="665"/>
      <c r="BY323" s="665"/>
      <c r="BZ323" s="665"/>
      <c r="CA323" s="665"/>
      <c r="CB323" s="665"/>
      <c r="CC323" s="665"/>
      <c r="CD323" s="665"/>
      <c r="CE323" s="665"/>
      <c r="CF323" s="665"/>
      <c r="CG323" s="665"/>
      <c r="CH323" s="665"/>
      <c r="CI323" s="665"/>
      <c r="CJ323" s="665"/>
      <c r="CK323" s="665"/>
      <c r="CL323" s="665"/>
      <c r="CM323" s="665"/>
      <c r="CN323" s="665"/>
      <c r="CO323" s="665"/>
      <c r="CP323" s="665"/>
      <c r="CQ323" s="665"/>
      <c r="CR323" s="673">
        <f>+M323+AD323</f>
        <v>0</v>
      </c>
      <c r="CS323" s="674">
        <v>0</v>
      </c>
      <c r="CT323" s="674">
        <v>0</v>
      </c>
      <c r="CU323" s="674">
        <v>0</v>
      </c>
      <c r="CV323" s="674">
        <v>0</v>
      </c>
      <c r="CW323" s="673">
        <f t="shared" si="151"/>
        <v>0</v>
      </c>
      <c r="CX323" s="674">
        <v>0</v>
      </c>
      <c r="CY323" s="674">
        <v>0</v>
      </c>
      <c r="CZ323" s="674">
        <v>0</v>
      </c>
      <c r="DA323" s="674">
        <v>0</v>
      </c>
      <c r="DB323" s="673">
        <f t="shared" si="60"/>
        <v>0</v>
      </c>
      <c r="DC323" s="674"/>
      <c r="DD323" s="674"/>
      <c r="DE323" s="674"/>
      <c r="DF323" s="677">
        <v>0</v>
      </c>
      <c r="DG323" s="673">
        <f t="shared" si="61"/>
        <v>0</v>
      </c>
      <c r="DH323" s="682">
        <f t="shared" si="62"/>
        <v>0</v>
      </c>
      <c r="DI323" s="683" t="str">
        <f t="shared" si="63"/>
        <v>SI</v>
      </c>
      <c r="DJ323" s="682">
        <f t="shared" si="64"/>
        <v>0</v>
      </c>
    </row>
    <row r="324" s="633" customFormat="1" ht="102" hidden="1" spans="1:114">
      <c r="A324" s="649" t="s">
        <v>1714</v>
      </c>
      <c r="B324" s="646" t="s">
        <v>1571</v>
      </c>
      <c r="C324" s="649" t="s">
        <v>1581</v>
      </c>
      <c r="D324" s="647" t="s">
        <v>2041</v>
      </c>
      <c r="E324" s="646"/>
      <c r="F324" s="646"/>
      <c r="G324" s="646"/>
      <c r="H324" s="652">
        <v>133</v>
      </c>
      <c r="I324" s="654"/>
      <c r="J324" s="652">
        <v>11</v>
      </c>
      <c r="K324" s="737"/>
      <c r="L324" s="738" t="s">
        <v>2038</v>
      </c>
      <c r="M324" s="667">
        <v>0</v>
      </c>
      <c r="N324" s="665"/>
      <c r="O324" s="665"/>
      <c r="P324" s="665"/>
      <c r="Q324" s="665"/>
      <c r="R324" s="665"/>
      <c r="S324" s="665"/>
      <c r="T324" s="665"/>
      <c r="U324" s="665"/>
      <c r="V324" s="665"/>
      <c r="W324" s="665"/>
      <c r="X324" s="665"/>
      <c r="Y324" s="665"/>
      <c r="Z324" s="665"/>
      <c r="AA324" s="665"/>
      <c r="AB324" s="665"/>
      <c r="AC324" s="665"/>
      <c r="AD324" s="665"/>
      <c r="AE324" s="665">
        <v>6360</v>
      </c>
      <c r="AF324" s="665"/>
      <c r="AG324" s="665"/>
      <c r="AH324" s="665"/>
      <c r="AI324" s="665"/>
      <c r="AJ324" s="665"/>
      <c r="AK324" s="665"/>
      <c r="AL324" s="665"/>
      <c r="AM324" s="665"/>
      <c r="AN324" s="665"/>
      <c r="AO324" s="665"/>
      <c r="AP324" s="665"/>
      <c r="AQ324" s="665"/>
      <c r="AR324" s="665"/>
      <c r="AS324" s="665"/>
      <c r="AT324" s="665"/>
      <c r="AU324" s="665"/>
      <c r="AV324" s="665"/>
      <c r="AW324" s="665"/>
      <c r="AX324" s="665"/>
      <c r="AY324" s="665"/>
      <c r="AZ324" s="665"/>
      <c r="BA324" s="665"/>
      <c r="BB324" s="665"/>
      <c r="BC324" s="665"/>
      <c r="BD324" s="665"/>
      <c r="BE324" s="665"/>
      <c r="BF324" s="665"/>
      <c r="BG324" s="665"/>
      <c r="BH324" s="665"/>
      <c r="BI324" s="665"/>
      <c r="BJ324" s="665"/>
      <c r="BK324" s="665"/>
      <c r="BL324" s="665"/>
      <c r="BM324" s="665"/>
      <c r="BN324" s="665"/>
      <c r="BO324" s="665"/>
      <c r="BP324" s="665"/>
      <c r="BQ324" s="665"/>
      <c r="BR324" s="665"/>
      <c r="BS324" s="665"/>
      <c r="BT324" s="665"/>
      <c r="BU324" s="665"/>
      <c r="BV324" s="665"/>
      <c r="BW324" s="665"/>
      <c r="BX324" s="665"/>
      <c r="BY324" s="665"/>
      <c r="BZ324" s="665"/>
      <c r="CA324" s="665"/>
      <c r="CB324" s="665"/>
      <c r="CC324" s="665"/>
      <c r="CD324" s="665"/>
      <c r="CE324" s="665"/>
      <c r="CF324" s="665"/>
      <c r="CG324" s="665"/>
      <c r="CH324" s="665"/>
      <c r="CI324" s="665"/>
      <c r="CJ324" s="665"/>
      <c r="CK324" s="665"/>
      <c r="CL324" s="665"/>
      <c r="CM324" s="665"/>
      <c r="CN324" s="665"/>
      <c r="CO324" s="665"/>
      <c r="CP324" s="665"/>
      <c r="CQ324" s="665"/>
      <c r="CR324" s="673">
        <f>+M324+AE324</f>
        <v>6360</v>
      </c>
      <c r="CS324" s="674"/>
      <c r="CT324" s="674"/>
      <c r="CU324" s="674"/>
      <c r="CV324" s="674"/>
      <c r="CW324" s="673">
        <f t="shared" si="151"/>
        <v>0</v>
      </c>
      <c r="CX324" s="674">
        <v>6360</v>
      </c>
      <c r="CY324" s="674"/>
      <c r="CZ324" s="674"/>
      <c r="DA324" s="674"/>
      <c r="DB324" s="673">
        <f>+DA324+CZ324+CY324+CX324</f>
        <v>6360</v>
      </c>
      <c r="DC324" s="674"/>
      <c r="DD324" s="674"/>
      <c r="DE324" s="674"/>
      <c r="DF324" s="677"/>
      <c r="DG324" s="673">
        <f>+DF324+DE324+DD324+DC324</f>
        <v>0</v>
      </c>
      <c r="DH324" s="682">
        <f>+CW324+DB324+DG324</f>
        <v>6360</v>
      </c>
      <c r="DI324" s="683" t="str">
        <f>IF(CR324=DH324,"SI","NO")</f>
        <v>SI</v>
      </c>
      <c r="DJ324" s="682">
        <f>CR324-DH324</f>
        <v>0</v>
      </c>
    </row>
    <row r="325" s="633" customFormat="1" ht="76.5" spans="1:114">
      <c r="A325" s="646" t="s">
        <v>1706</v>
      </c>
      <c r="B325" s="646" t="s">
        <v>1707</v>
      </c>
      <c r="C325" s="646" t="s">
        <v>1707</v>
      </c>
      <c r="D325" s="647" t="s">
        <v>2042</v>
      </c>
      <c r="E325" s="646" t="s">
        <v>2043</v>
      </c>
      <c r="F325" s="646">
        <v>1</v>
      </c>
      <c r="G325" s="646" t="s">
        <v>1745</v>
      </c>
      <c r="H325" s="239">
        <v>184</v>
      </c>
      <c r="I325" s="646">
        <v>80175</v>
      </c>
      <c r="J325" s="239">
        <v>61</v>
      </c>
      <c r="K325" s="750">
        <v>39400</v>
      </c>
      <c r="L325" s="738" t="s">
        <v>2038</v>
      </c>
      <c r="M325" s="667">
        <v>39400</v>
      </c>
      <c r="N325" s="665"/>
      <c r="O325" s="665"/>
      <c r="P325" s="665"/>
      <c r="Q325" s="665"/>
      <c r="R325" s="665"/>
      <c r="S325" s="665">
        <v>210</v>
      </c>
      <c r="T325" s="665"/>
      <c r="U325" s="665"/>
      <c r="V325" s="665"/>
      <c r="W325" s="665"/>
      <c r="X325" s="665"/>
      <c r="Y325" s="665"/>
      <c r="Z325" s="665"/>
      <c r="AA325" s="665"/>
      <c r="AB325" s="665"/>
      <c r="AC325" s="665"/>
      <c r="AD325" s="665"/>
      <c r="AE325" s="665"/>
      <c r="AF325" s="665"/>
      <c r="AG325" s="665"/>
      <c r="AH325" s="665"/>
      <c r="AI325" s="665"/>
      <c r="AJ325" s="665"/>
      <c r="AK325" s="665"/>
      <c r="AL325" s="665"/>
      <c r="AM325" s="665"/>
      <c r="AN325" s="665"/>
      <c r="AO325" s="665"/>
      <c r="AP325" s="665"/>
      <c r="AQ325" s="665"/>
      <c r="AR325" s="665"/>
      <c r="AS325" s="665"/>
      <c r="AT325" s="665"/>
      <c r="AU325" s="665"/>
      <c r="AV325" s="665"/>
      <c r="AW325" s="665"/>
      <c r="AX325" s="665"/>
      <c r="AY325" s="665"/>
      <c r="AZ325" s="665"/>
      <c r="BA325" s="665"/>
      <c r="BB325" s="665"/>
      <c r="BC325" s="665"/>
      <c r="BD325" s="665"/>
      <c r="BE325" s="665"/>
      <c r="BF325" s="665"/>
      <c r="BG325" s="665"/>
      <c r="BH325" s="665"/>
      <c r="BI325" s="665"/>
      <c r="BJ325" s="665"/>
      <c r="BK325" s="665"/>
      <c r="BL325" s="665"/>
      <c r="BM325" s="665"/>
      <c r="BN325" s="665"/>
      <c r="BO325" s="665"/>
      <c r="BP325" s="665"/>
      <c r="BQ325" s="665"/>
      <c r="BR325" s="665"/>
      <c r="BS325" s="665"/>
      <c r="BT325" s="665"/>
      <c r="BU325" s="665"/>
      <c r="BV325" s="665"/>
      <c r="BW325" s="665"/>
      <c r="BX325" s="665"/>
      <c r="BY325" s="665"/>
      <c r="BZ325" s="665"/>
      <c r="CA325" s="665"/>
      <c r="CB325" s="665"/>
      <c r="CC325" s="665"/>
      <c r="CD325" s="665"/>
      <c r="CE325" s="665"/>
      <c r="CF325" s="665"/>
      <c r="CG325" s="665"/>
      <c r="CH325" s="665"/>
      <c r="CI325" s="665"/>
      <c r="CJ325" s="665">
        <v>-39610</v>
      </c>
      <c r="CK325" s="665"/>
      <c r="CL325" s="665"/>
      <c r="CM325" s="665"/>
      <c r="CN325" s="665"/>
      <c r="CO325" s="665"/>
      <c r="CP325" s="665"/>
      <c r="CQ325" s="665"/>
      <c r="CR325" s="673">
        <f>+M325+S325+CJ325</f>
        <v>0</v>
      </c>
      <c r="CS325" s="674">
        <v>0</v>
      </c>
      <c r="CT325" s="674">
        <v>0</v>
      </c>
      <c r="CU325" s="674">
        <v>0</v>
      </c>
      <c r="CV325" s="674">
        <v>0</v>
      </c>
      <c r="CW325" s="673">
        <f t="shared" si="59"/>
        <v>0</v>
      </c>
      <c r="CX325" s="674">
        <v>0</v>
      </c>
      <c r="CY325" s="674">
        <v>0</v>
      </c>
      <c r="CZ325" s="674">
        <v>0</v>
      </c>
      <c r="DA325" s="674">
        <v>0</v>
      </c>
      <c r="DB325" s="673">
        <f t="shared" si="60"/>
        <v>0</v>
      </c>
      <c r="DC325" s="674">
        <v>0</v>
      </c>
      <c r="DD325" s="674">
        <v>0</v>
      </c>
      <c r="DE325" s="674">
        <v>0</v>
      </c>
      <c r="DF325" s="677"/>
      <c r="DG325" s="673">
        <f t="shared" si="61"/>
        <v>0</v>
      </c>
      <c r="DH325" s="682">
        <f t="shared" si="62"/>
        <v>0</v>
      </c>
      <c r="DI325" s="683" t="str">
        <f t="shared" si="63"/>
        <v>SI</v>
      </c>
      <c r="DJ325" s="682">
        <f t="shared" si="64"/>
        <v>0</v>
      </c>
    </row>
    <row r="326" s="633" customFormat="1" ht="51" spans="1:114">
      <c r="A326" s="646" t="s">
        <v>1706</v>
      </c>
      <c r="B326" s="646" t="s">
        <v>1707</v>
      </c>
      <c r="C326" s="646" t="s">
        <v>1707</v>
      </c>
      <c r="D326" s="647" t="s">
        <v>2044</v>
      </c>
      <c r="E326" s="646" t="s">
        <v>1754</v>
      </c>
      <c r="F326" s="646">
        <v>113</v>
      </c>
      <c r="G326" s="646" t="s">
        <v>1710</v>
      </c>
      <c r="H326" s="652">
        <v>211</v>
      </c>
      <c r="I326" s="654">
        <v>3552</v>
      </c>
      <c r="J326" s="652">
        <v>61</v>
      </c>
      <c r="K326" s="737">
        <v>90</v>
      </c>
      <c r="L326" s="738" t="s">
        <v>2038</v>
      </c>
      <c r="M326" s="667">
        <v>10170</v>
      </c>
      <c r="N326" s="665"/>
      <c r="O326" s="665"/>
      <c r="P326" s="665"/>
      <c r="Q326" s="665"/>
      <c r="R326" s="665">
        <v>-10170</v>
      </c>
      <c r="S326" s="665"/>
      <c r="T326" s="665"/>
      <c r="U326" s="665"/>
      <c r="V326" s="665"/>
      <c r="W326" s="665"/>
      <c r="X326" s="665"/>
      <c r="Y326" s="665"/>
      <c r="Z326" s="665"/>
      <c r="AA326" s="665"/>
      <c r="AB326" s="665"/>
      <c r="AC326" s="665"/>
      <c r="AD326" s="665"/>
      <c r="AE326" s="665"/>
      <c r="AF326" s="665"/>
      <c r="AG326" s="665"/>
      <c r="AH326" s="665"/>
      <c r="AI326" s="665"/>
      <c r="AJ326" s="665"/>
      <c r="AK326" s="665"/>
      <c r="AL326" s="665"/>
      <c r="AM326" s="665"/>
      <c r="AN326" s="665"/>
      <c r="AO326" s="665"/>
      <c r="AP326" s="665"/>
      <c r="AQ326" s="665"/>
      <c r="AR326" s="665"/>
      <c r="AS326" s="665"/>
      <c r="AT326" s="665"/>
      <c r="AU326" s="665"/>
      <c r="AV326" s="665"/>
      <c r="AW326" s="665"/>
      <c r="AX326" s="665"/>
      <c r="AY326" s="665"/>
      <c r="AZ326" s="665"/>
      <c r="BA326" s="665"/>
      <c r="BB326" s="665"/>
      <c r="BC326" s="665"/>
      <c r="BD326" s="665"/>
      <c r="BE326" s="665"/>
      <c r="BF326" s="665"/>
      <c r="BG326" s="665"/>
      <c r="BH326" s="665"/>
      <c r="BI326" s="665"/>
      <c r="BJ326" s="665"/>
      <c r="BK326" s="665"/>
      <c r="BL326" s="665"/>
      <c r="BM326" s="665"/>
      <c r="BN326" s="665"/>
      <c r="BO326" s="665"/>
      <c r="BP326" s="665"/>
      <c r="BQ326" s="665"/>
      <c r="BR326" s="665"/>
      <c r="BS326" s="665"/>
      <c r="BT326" s="665"/>
      <c r="BU326" s="665"/>
      <c r="BV326" s="665"/>
      <c r="BW326" s="665"/>
      <c r="BX326" s="665"/>
      <c r="BY326" s="665"/>
      <c r="BZ326" s="665"/>
      <c r="CA326" s="665"/>
      <c r="CB326" s="665"/>
      <c r="CC326" s="665"/>
      <c r="CD326" s="665"/>
      <c r="CE326" s="665"/>
      <c r="CF326" s="665"/>
      <c r="CG326" s="665"/>
      <c r="CH326" s="665"/>
      <c r="CI326" s="665"/>
      <c r="CJ326" s="665"/>
      <c r="CK326" s="665"/>
      <c r="CL326" s="665"/>
      <c r="CM326" s="665"/>
      <c r="CN326" s="665"/>
      <c r="CO326" s="665"/>
      <c r="CP326" s="665"/>
      <c r="CQ326" s="665"/>
      <c r="CR326" s="673">
        <f t="shared" ref="CR326:CR331" si="155">+M326+R326</f>
        <v>0</v>
      </c>
      <c r="CS326" s="674">
        <v>0</v>
      </c>
      <c r="CT326" s="674">
        <v>0</v>
      </c>
      <c r="CU326" s="674">
        <v>0</v>
      </c>
      <c r="CV326" s="674">
        <v>0</v>
      </c>
      <c r="CW326" s="673">
        <f t="shared" si="59"/>
        <v>0</v>
      </c>
      <c r="CX326" s="674">
        <v>0</v>
      </c>
      <c r="CY326" s="674">
        <v>0</v>
      </c>
      <c r="CZ326" s="674">
        <v>0</v>
      </c>
      <c r="DA326" s="674">
        <v>0</v>
      </c>
      <c r="DB326" s="673">
        <f t="shared" si="60"/>
        <v>0</v>
      </c>
      <c r="DC326" s="674">
        <v>0</v>
      </c>
      <c r="DD326" s="674">
        <v>0</v>
      </c>
      <c r="DE326" s="674">
        <v>0</v>
      </c>
      <c r="DF326" s="677"/>
      <c r="DG326" s="673">
        <f t="shared" si="61"/>
        <v>0</v>
      </c>
      <c r="DH326" s="682">
        <f t="shared" si="62"/>
        <v>0</v>
      </c>
      <c r="DI326" s="683" t="str">
        <f t="shared" si="63"/>
        <v>SI</v>
      </c>
      <c r="DJ326" s="682">
        <f t="shared" si="64"/>
        <v>0</v>
      </c>
    </row>
    <row r="327" s="633" customFormat="1" ht="51" spans="1:114">
      <c r="A327" s="646" t="s">
        <v>1706</v>
      </c>
      <c r="B327" s="646" t="s">
        <v>1707</v>
      </c>
      <c r="C327" s="646" t="s">
        <v>1707</v>
      </c>
      <c r="D327" s="647" t="s">
        <v>2044</v>
      </c>
      <c r="E327" s="646" t="s">
        <v>1760</v>
      </c>
      <c r="F327" s="646">
        <v>11</v>
      </c>
      <c r="G327" s="646" t="s">
        <v>1753</v>
      </c>
      <c r="H327" s="652">
        <v>211</v>
      </c>
      <c r="I327" s="654">
        <v>49195</v>
      </c>
      <c r="J327" s="652">
        <v>61</v>
      </c>
      <c r="K327" s="737">
        <v>11</v>
      </c>
      <c r="L327" s="738" t="s">
        <v>2038</v>
      </c>
      <c r="M327" s="667">
        <v>121</v>
      </c>
      <c r="N327" s="665"/>
      <c r="O327" s="665"/>
      <c r="P327" s="665"/>
      <c r="Q327" s="665"/>
      <c r="R327" s="665">
        <v>-121</v>
      </c>
      <c r="S327" s="665"/>
      <c r="T327" s="665"/>
      <c r="U327" s="665"/>
      <c r="V327" s="665"/>
      <c r="W327" s="665"/>
      <c r="X327" s="665"/>
      <c r="Y327" s="665"/>
      <c r="Z327" s="665"/>
      <c r="AA327" s="665"/>
      <c r="AB327" s="665"/>
      <c r="AC327" s="665"/>
      <c r="AD327" s="665"/>
      <c r="AE327" s="665"/>
      <c r="AF327" s="665"/>
      <c r="AG327" s="665"/>
      <c r="AH327" s="665"/>
      <c r="AI327" s="665"/>
      <c r="AJ327" s="665"/>
      <c r="AK327" s="665"/>
      <c r="AL327" s="665"/>
      <c r="AM327" s="665"/>
      <c r="AN327" s="665"/>
      <c r="AO327" s="665"/>
      <c r="AP327" s="665"/>
      <c r="AQ327" s="665"/>
      <c r="AR327" s="665"/>
      <c r="AS327" s="665"/>
      <c r="AT327" s="665"/>
      <c r="AU327" s="665"/>
      <c r="AV327" s="665"/>
      <c r="AW327" s="665"/>
      <c r="AX327" s="665"/>
      <c r="AY327" s="665"/>
      <c r="AZ327" s="665"/>
      <c r="BA327" s="665"/>
      <c r="BB327" s="665"/>
      <c r="BC327" s="665"/>
      <c r="BD327" s="665"/>
      <c r="BE327" s="665"/>
      <c r="BF327" s="665"/>
      <c r="BG327" s="665"/>
      <c r="BH327" s="665"/>
      <c r="BI327" s="665"/>
      <c r="BJ327" s="665"/>
      <c r="BK327" s="665"/>
      <c r="BL327" s="665"/>
      <c r="BM327" s="665"/>
      <c r="BN327" s="665"/>
      <c r="BO327" s="665"/>
      <c r="BP327" s="665"/>
      <c r="BQ327" s="665"/>
      <c r="BR327" s="665"/>
      <c r="BS327" s="665"/>
      <c r="BT327" s="665"/>
      <c r="BU327" s="665"/>
      <c r="BV327" s="665"/>
      <c r="BW327" s="665"/>
      <c r="BX327" s="665"/>
      <c r="BY327" s="665"/>
      <c r="BZ327" s="665"/>
      <c r="CA327" s="665"/>
      <c r="CB327" s="665"/>
      <c r="CC327" s="665"/>
      <c r="CD327" s="665"/>
      <c r="CE327" s="665"/>
      <c r="CF327" s="665"/>
      <c r="CG327" s="665"/>
      <c r="CH327" s="665"/>
      <c r="CI327" s="665"/>
      <c r="CJ327" s="665"/>
      <c r="CK327" s="665"/>
      <c r="CL327" s="665"/>
      <c r="CM327" s="665"/>
      <c r="CN327" s="665"/>
      <c r="CO327" s="665"/>
      <c r="CP327" s="665"/>
      <c r="CQ327" s="665"/>
      <c r="CR327" s="673">
        <f t="shared" si="155"/>
        <v>0</v>
      </c>
      <c r="CS327" s="674">
        <v>0</v>
      </c>
      <c r="CT327" s="674">
        <v>0</v>
      </c>
      <c r="CU327" s="674">
        <v>0</v>
      </c>
      <c r="CV327" s="674">
        <v>0</v>
      </c>
      <c r="CW327" s="673">
        <f t="shared" si="59"/>
        <v>0</v>
      </c>
      <c r="CX327" s="674">
        <v>0</v>
      </c>
      <c r="CY327" s="674">
        <v>0</v>
      </c>
      <c r="CZ327" s="674">
        <v>0</v>
      </c>
      <c r="DA327" s="674">
        <v>0</v>
      </c>
      <c r="DB327" s="673">
        <f t="shared" si="60"/>
        <v>0</v>
      </c>
      <c r="DC327" s="674">
        <v>0</v>
      </c>
      <c r="DD327" s="674">
        <v>0</v>
      </c>
      <c r="DE327" s="674">
        <v>0</v>
      </c>
      <c r="DF327" s="677"/>
      <c r="DG327" s="673">
        <f t="shared" si="61"/>
        <v>0</v>
      </c>
      <c r="DH327" s="682">
        <f t="shared" si="62"/>
        <v>0</v>
      </c>
      <c r="DI327" s="683" t="str">
        <f t="shared" si="63"/>
        <v>SI</v>
      </c>
      <c r="DJ327" s="682">
        <f t="shared" si="64"/>
        <v>0</v>
      </c>
    </row>
    <row r="328" s="633" customFormat="1" ht="51" spans="1:114">
      <c r="A328" s="646" t="s">
        <v>1706</v>
      </c>
      <c r="B328" s="646" t="s">
        <v>1707</v>
      </c>
      <c r="C328" s="646" t="s">
        <v>1707</v>
      </c>
      <c r="D328" s="647" t="s">
        <v>2044</v>
      </c>
      <c r="E328" s="646" t="s">
        <v>1713</v>
      </c>
      <c r="F328" s="646">
        <v>110</v>
      </c>
      <c r="G328" s="646" t="s">
        <v>1710</v>
      </c>
      <c r="H328" s="652">
        <v>211</v>
      </c>
      <c r="I328" s="654">
        <v>3503</v>
      </c>
      <c r="J328" s="652">
        <v>61</v>
      </c>
      <c r="K328" s="737">
        <v>140</v>
      </c>
      <c r="L328" s="738" t="s">
        <v>2038</v>
      </c>
      <c r="M328" s="667">
        <v>15400</v>
      </c>
      <c r="N328" s="665"/>
      <c r="O328" s="665"/>
      <c r="P328" s="665"/>
      <c r="Q328" s="665"/>
      <c r="R328" s="665">
        <v>-15400</v>
      </c>
      <c r="S328" s="665"/>
      <c r="T328" s="665"/>
      <c r="U328" s="665"/>
      <c r="V328" s="665"/>
      <c r="W328" s="665"/>
      <c r="X328" s="665"/>
      <c r="Y328" s="665"/>
      <c r="Z328" s="665"/>
      <c r="AA328" s="665"/>
      <c r="AB328" s="665"/>
      <c r="AC328" s="665"/>
      <c r="AD328" s="665"/>
      <c r="AE328" s="665"/>
      <c r="AF328" s="665"/>
      <c r="AG328" s="665"/>
      <c r="AH328" s="665"/>
      <c r="AI328" s="665"/>
      <c r="AJ328" s="665"/>
      <c r="AK328" s="665"/>
      <c r="AL328" s="665"/>
      <c r="AM328" s="665"/>
      <c r="AN328" s="665"/>
      <c r="AO328" s="665"/>
      <c r="AP328" s="665"/>
      <c r="AQ328" s="665"/>
      <c r="AR328" s="665"/>
      <c r="AS328" s="665"/>
      <c r="AT328" s="665"/>
      <c r="AU328" s="665"/>
      <c r="AV328" s="665"/>
      <c r="AW328" s="665"/>
      <c r="AX328" s="665"/>
      <c r="AY328" s="665"/>
      <c r="AZ328" s="665"/>
      <c r="BA328" s="665"/>
      <c r="BB328" s="665"/>
      <c r="BC328" s="665"/>
      <c r="BD328" s="665"/>
      <c r="BE328" s="665"/>
      <c r="BF328" s="665"/>
      <c r="BG328" s="665"/>
      <c r="BH328" s="665"/>
      <c r="BI328" s="665"/>
      <c r="BJ328" s="665"/>
      <c r="BK328" s="665"/>
      <c r="BL328" s="665"/>
      <c r="BM328" s="665"/>
      <c r="BN328" s="665"/>
      <c r="BO328" s="665"/>
      <c r="BP328" s="665"/>
      <c r="BQ328" s="665"/>
      <c r="BR328" s="665"/>
      <c r="BS328" s="665"/>
      <c r="BT328" s="665"/>
      <c r="BU328" s="665"/>
      <c r="BV328" s="665"/>
      <c r="BW328" s="665"/>
      <c r="BX328" s="665"/>
      <c r="BY328" s="665"/>
      <c r="BZ328" s="665"/>
      <c r="CA328" s="665"/>
      <c r="CB328" s="665"/>
      <c r="CC328" s="665"/>
      <c r="CD328" s="665"/>
      <c r="CE328" s="665"/>
      <c r="CF328" s="665"/>
      <c r="CG328" s="665"/>
      <c r="CH328" s="665"/>
      <c r="CI328" s="665"/>
      <c r="CJ328" s="665"/>
      <c r="CK328" s="665"/>
      <c r="CL328" s="665"/>
      <c r="CM328" s="665"/>
      <c r="CN328" s="665"/>
      <c r="CO328" s="665"/>
      <c r="CP328" s="665"/>
      <c r="CQ328" s="665"/>
      <c r="CR328" s="673">
        <f t="shared" si="155"/>
        <v>0</v>
      </c>
      <c r="CS328" s="674">
        <v>0</v>
      </c>
      <c r="CT328" s="674">
        <v>0</v>
      </c>
      <c r="CU328" s="674">
        <v>0</v>
      </c>
      <c r="CV328" s="674">
        <v>0</v>
      </c>
      <c r="CW328" s="673">
        <f t="shared" si="59"/>
        <v>0</v>
      </c>
      <c r="CX328" s="674">
        <v>0</v>
      </c>
      <c r="CY328" s="674">
        <v>0</v>
      </c>
      <c r="CZ328" s="674">
        <v>0</v>
      </c>
      <c r="DA328" s="674">
        <v>0</v>
      </c>
      <c r="DB328" s="673">
        <f t="shared" si="60"/>
        <v>0</v>
      </c>
      <c r="DC328" s="674">
        <v>0</v>
      </c>
      <c r="DD328" s="674">
        <v>0</v>
      </c>
      <c r="DE328" s="674">
        <v>0</v>
      </c>
      <c r="DF328" s="677"/>
      <c r="DG328" s="673">
        <f t="shared" si="61"/>
        <v>0</v>
      </c>
      <c r="DH328" s="682">
        <f t="shared" si="62"/>
        <v>0</v>
      </c>
      <c r="DI328" s="683" t="str">
        <f t="shared" si="63"/>
        <v>SI</v>
      </c>
      <c r="DJ328" s="682">
        <f t="shared" si="64"/>
        <v>0</v>
      </c>
    </row>
    <row r="329" s="633" customFormat="1" ht="51" spans="1:114">
      <c r="A329" s="646" t="s">
        <v>1706</v>
      </c>
      <c r="B329" s="646" t="s">
        <v>1707</v>
      </c>
      <c r="C329" s="646" t="s">
        <v>1707</v>
      </c>
      <c r="D329" s="647" t="s">
        <v>2044</v>
      </c>
      <c r="E329" s="646" t="s">
        <v>1709</v>
      </c>
      <c r="F329" s="646">
        <v>52</v>
      </c>
      <c r="G329" s="646" t="s">
        <v>1710</v>
      </c>
      <c r="H329" s="652">
        <v>211</v>
      </c>
      <c r="I329" s="654">
        <v>26395</v>
      </c>
      <c r="J329" s="652">
        <v>61</v>
      </c>
      <c r="K329" s="737">
        <v>100</v>
      </c>
      <c r="L329" s="738" t="s">
        <v>2038</v>
      </c>
      <c r="M329" s="667">
        <v>5200</v>
      </c>
      <c r="N329" s="665"/>
      <c r="O329" s="665"/>
      <c r="P329" s="665"/>
      <c r="Q329" s="665"/>
      <c r="R329" s="665">
        <v>-5200</v>
      </c>
      <c r="S329" s="665"/>
      <c r="T329" s="665"/>
      <c r="U329" s="665"/>
      <c r="V329" s="665"/>
      <c r="W329" s="665"/>
      <c r="X329" s="665"/>
      <c r="Y329" s="665"/>
      <c r="Z329" s="665"/>
      <c r="AA329" s="665"/>
      <c r="AB329" s="665"/>
      <c r="AC329" s="665"/>
      <c r="AD329" s="665"/>
      <c r="AE329" s="665"/>
      <c r="AF329" s="665"/>
      <c r="AG329" s="665"/>
      <c r="AH329" s="665"/>
      <c r="AI329" s="665"/>
      <c r="AJ329" s="665"/>
      <c r="AK329" s="665"/>
      <c r="AL329" s="665"/>
      <c r="AM329" s="665"/>
      <c r="AN329" s="665"/>
      <c r="AO329" s="665"/>
      <c r="AP329" s="665"/>
      <c r="AQ329" s="665"/>
      <c r="AR329" s="665"/>
      <c r="AS329" s="665"/>
      <c r="AT329" s="665"/>
      <c r="AU329" s="665"/>
      <c r="AV329" s="665"/>
      <c r="AW329" s="665"/>
      <c r="AX329" s="665"/>
      <c r="AY329" s="665"/>
      <c r="AZ329" s="665"/>
      <c r="BA329" s="665"/>
      <c r="BB329" s="665"/>
      <c r="BC329" s="665"/>
      <c r="BD329" s="665"/>
      <c r="BE329" s="665"/>
      <c r="BF329" s="665"/>
      <c r="BG329" s="665"/>
      <c r="BH329" s="665"/>
      <c r="BI329" s="665"/>
      <c r="BJ329" s="665"/>
      <c r="BK329" s="665"/>
      <c r="BL329" s="665"/>
      <c r="BM329" s="665"/>
      <c r="BN329" s="665"/>
      <c r="BO329" s="665"/>
      <c r="BP329" s="665"/>
      <c r="BQ329" s="665"/>
      <c r="BR329" s="665"/>
      <c r="BS329" s="665"/>
      <c r="BT329" s="665"/>
      <c r="BU329" s="665"/>
      <c r="BV329" s="665"/>
      <c r="BW329" s="665"/>
      <c r="BX329" s="665"/>
      <c r="BY329" s="665"/>
      <c r="BZ329" s="665"/>
      <c r="CA329" s="665"/>
      <c r="CB329" s="665"/>
      <c r="CC329" s="665"/>
      <c r="CD329" s="665"/>
      <c r="CE329" s="665"/>
      <c r="CF329" s="665"/>
      <c r="CG329" s="665"/>
      <c r="CH329" s="665"/>
      <c r="CI329" s="665"/>
      <c r="CJ329" s="665"/>
      <c r="CK329" s="665"/>
      <c r="CL329" s="665"/>
      <c r="CM329" s="665"/>
      <c r="CN329" s="665"/>
      <c r="CO329" s="665"/>
      <c r="CP329" s="665"/>
      <c r="CQ329" s="665"/>
      <c r="CR329" s="673">
        <f t="shared" si="155"/>
        <v>0</v>
      </c>
      <c r="CS329" s="674">
        <v>0</v>
      </c>
      <c r="CT329" s="674">
        <v>0</v>
      </c>
      <c r="CU329" s="674">
        <v>0</v>
      </c>
      <c r="CV329" s="674">
        <v>0</v>
      </c>
      <c r="CW329" s="673">
        <f t="shared" si="59"/>
        <v>0</v>
      </c>
      <c r="CX329" s="674">
        <v>0</v>
      </c>
      <c r="CY329" s="674">
        <v>0</v>
      </c>
      <c r="CZ329" s="674">
        <v>0</v>
      </c>
      <c r="DA329" s="674">
        <v>0</v>
      </c>
      <c r="DB329" s="673">
        <f t="shared" si="60"/>
        <v>0</v>
      </c>
      <c r="DC329" s="674">
        <v>0</v>
      </c>
      <c r="DD329" s="674">
        <v>0</v>
      </c>
      <c r="DE329" s="674">
        <v>0</v>
      </c>
      <c r="DF329" s="677"/>
      <c r="DG329" s="673">
        <f t="shared" si="61"/>
        <v>0</v>
      </c>
      <c r="DH329" s="682">
        <f t="shared" si="62"/>
        <v>0</v>
      </c>
      <c r="DI329" s="683" t="str">
        <f t="shared" si="63"/>
        <v>SI</v>
      </c>
      <c r="DJ329" s="682">
        <f t="shared" si="64"/>
        <v>0</v>
      </c>
    </row>
    <row r="330" s="633" customFormat="1" ht="51" spans="1:114">
      <c r="A330" s="646" t="s">
        <v>1706</v>
      </c>
      <c r="B330" s="646" t="s">
        <v>1707</v>
      </c>
      <c r="C330" s="646" t="s">
        <v>1707</v>
      </c>
      <c r="D330" s="647" t="s">
        <v>2044</v>
      </c>
      <c r="E330" s="646" t="s">
        <v>2039</v>
      </c>
      <c r="F330" s="646">
        <v>52</v>
      </c>
      <c r="G330" s="646" t="s">
        <v>1710</v>
      </c>
      <c r="H330" s="652">
        <v>211</v>
      </c>
      <c r="I330" s="654">
        <v>5325</v>
      </c>
      <c r="J330" s="652">
        <v>61</v>
      </c>
      <c r="K330" s="737">
        <v>110</v>
      </c>
      <c r="L330" s="738" t="s">
        <v>2038</v>
      </c>
      <c r="M330" s="667">
        <v>5720</v>
      </c>
      <c r="N330" s="665"/>
      <c r="O330" s="665"/>
      <c r="P330" s="665"/>
      <c r="Q330" s="665"/>
      <c r="R330" s="665">
        <v>-5720</v>
      </c>
      <c r="S330" s="665"/>
      <c r="T330" s="665"/>
      <c r="U330" s="665"/>
      <c r="V330" s="665"/>
      <c r="W330" s="665"/>
      <c r="X330" s="665"/>
      <c r="Y330" s="665"/>
      <c r="Z330" s="665"/>
      <c r="AA330" s="665"/>
      <c r="AB330" s="665"/>
      <c r="AC330" s="665"/>
      <c r="AD330" s="665"/>
      <c r="AE330" s="665"/>
      <c r="AF330" s="665"/>
      <c r="AG330" s="665"/>
      <c r="AH330" s="665"/>
      <c r="AI330" s="665"/>
      <c r="AJ330" s="665"/>
      <c r="AK330" s="665"/>
      <c r="AL330" s="665"/>
      <c r="AM330" s="665"/>
      <c r="AN330" s="665"/>
      <c r="AO330" s="665"/>
      <c r="AP330" s="665"/>
      <c r="AQ330" s="665"/>
      <c r="AR330" s="665"/>
      <c r="AS330" s="665"/>
      <c r="AT330" s="665"/>
      <c r="AU330" s="665"/>
      <c r="AV330" s="665"/>
      <c r="AW330" s="665"/>
      <c r="AX330" s="665"/>
      <c r="AY330" s="665"/>
      <c r="AZ330" s="665"/>
      <c r="BA330" s="665"/>
      <c r="BB330" s="665"/>
      <c r="BC330" s="665"/>
      <c r="BD330" s="665"/>
      <c r="BE330" s="665"/>
      <c r="BF330" s="665"/>
      <c r="BG330" s="665"/>
      <c r="BH330" s="665"/>
      <c r="BI330" s="665"/>
      <c r="BJ330" s="665"/>
      <c r="BK330" s="665"/>
      <c r="BL330" s="665"/>
      <c r="BM330" s="665"/>
      <c r="BN330" s="665"/>
      <c r="BO330" s="665"/>
      <c r="BP330" s="665"/>
      <c r="BQ330" s="665"/>
      <c r="BR330" s="665"/>
      <c r="BS330" s="665"/>
      <c r="BT330" s="665"/>
      <c r="BU330" s="665"/>
      <c r="BV330" s="665"/>
      <c r="BW330" s="665"/>
      <c r="BX330" s="665"/>
      <c r="BY330" s="665"/>
      <c r="BZ330" s="665"/>
      <c r="CA330" s="665"/>
      <c r="CB330" s="665"/>
      <c r="CC330" s="665"/>
      <c r="CD330" s="665"/>
      <c r="CE330" s="665"/>
      <c r="CF330" s="665"/>
      <c r="CG330" s="665"/>
      <c r="CH330" s="665"/>
      <c r="CI330" s="665"/>
      <c r="CJ330" s="665"/>
      <c r="CK330" s="665"/>
      <c r="CL330" s="665"/>
      <c r="CM330" s="665"/>
      <c r="CN330" s="665"/>
      <c r="CO330" s="665"/>
      <c r="CP330" s="665"/>
      <c r="CQ330" s="665"/>
      <c r="CR330" s="673">
        <f t="shared" si="155"/>
        <v>0</v>
      </c>
      <c r="CS330" s="674">
        <v>0</v>
      </c>
      <c r="CT330" s="674">
        <v>0</v>
      </c>
      <c r="CU330" s="674">
        <v>0</v>
      </c>
      <c r="CV330" s="674">
        <v>0</v>
      </c>
      <c r="CW330" s="673">
        <f t="shared" si="59"/>
        <v>0</v>
      </c>
      <c r="CX330" s="674">
        <v>0</v>
      </c>
      <c r="CY330" s="674">
        <v>0</v>
      </c>
      <c r="CZ330" s="674">
        <v>0</v>
      </c>
      <c r="DA330" s="674">
        <v>0</v>
      </c>
      <c r="DB330" s="673">
        <f t="shared" si="60"/>
        <v>0</v>
      </c>
      <c r="DC330" s="674">
        <v>0</v>
      </c>
      <c r="DD330" s="674">
        <v>0</v>
      </c>
      <c r="DE330" s="674">
        <v>0</v>
      </c>
      <c r="DF330" s="677"/>
      <c r="DG330" s="673">
        <f t="shared" si="61"/>
        <v>0</v>
      </c>
      <c r="DH330" s="682">
        <f t="shared" si="62"/>
        <v>0</v>
      </c>
      <c r="DI330" s="683" t="str">
        <f t="shared" si="63"/>
        <v>SI</v>
      </c>
      <c r="DJ330" s="682">
        <f t="shared" si="64"/>
        <v>0</v>
      </c>
    </row>
    <row r="331" s="633" customFormat="1" ht="51" spans="1:114">
      <c r="A331" s="646" t="s">
        <v>1706</v>
      </c>
      <c r="B331" s="646" t="s">
        <v>1707</v>
      </c>
      <c r="C331" s="646" t="s">
        <v>1707</v>
      </c>
      <c r="D331" s="647" t="s">
        <v>2044</v>
      </c>
      <c r="E331" s="646"/>
      <c r="F331" s="646"/>
      <c r="G331" s="646"/>
      <c r="H331" s="239">
        <v>199</v>
      </c>
      <c r="I331" s="646"/>
      <c r="J331" s="239">
        <v>61</v>
      </c>
      <c r="K331" s="737"/>
      <c r="L331" s="738" t="s">
        <v>2038</v>
      </c>
      <c r="M331" s="667">
        <v>11960</v>
      </c>
      <c r="N331" s="665"/>
      <c r="O331" s="665"/>
      <c r="P331" s="665"/>
      <c r="Q331" s="665"/>
      <c r="R331" s="665">
        <v>-11960</v>
      </c>
      <c r="S331" s="665"/>
      <c r="T331" s="665"/>
      <c r="U331" s="665"/>
      <c r="V331" s="665"/>
      <c r="W331" s="665"/>
      <c r="X331" s="665"/>
      <c r="Y331" s="665"/>
      <c r="Z331" s="665"/>
      <c r="AA331" s="665"/>
      <c r="AB331" s="665"/>
      <c r="AC331" s="665"/>
      <c r="AD331" s="665"/>
      <c r="AE331" s="665"/>
      <c r="AF331" s="665"/>
      <c r="AG331" s="665"/>
      <c r="AH331" s="665"/>
      <c r="AI331" s="665"/>
      <c r="AJ331" s="665"/>
      <c r="AK331" s="665"/>
      <c r="AL331" s="665"/>
      <c r="AM331" s="665"/>
      <c r="AN331" s="665"/>
      <c r="AO331" s="665"/>
      <c r="AP331" s="665"/>
      <c r="AQ331" s="665"/>
      <c r="AR331" s="665"/>
      <c r="AS331" s="665"/>
      <c r="AT331" s="665"/>
      <c r="AU331" s="665"/>
      <c r="AV331" s="665"/>
      <c r="AW331" s="665"/>
      <c r="AX331" s="665"/>
      <c r="AY331" s="665"/>
      <c r="AZ331" s="665"/>
      <c r="BA331" s="665"/>
      <c r="BB331" s="665"/>
      <c r="BC331" s="665"/>
      <c r="BD331" s="665"/>
      <c r="BE331" s="665"/>
      <c r="BF331" s="665"/>
      <c r="BG331" s="665"/>
      <c r="BH331" s="665"/>
      <c r="BI331" s="665"/>
      <c r="BJ331" s="665"/>
      <c r="BK331" s="665"/>
      <c r="BL331" s="665"/>
      <c r="BM331" s="665"/>
      <c r="BN331" s="665"/>
      <c r="BO331" s="665"/>
      <c r="BP331" s="665"/>
      <c r="BQ331" s="665"/>
      <c r="BR331" s="665"/>
      <c r="BS331" s="665"/>
      <c r="BT331" s="665"/>
      <c r="BU331" s="665"/>
      <c r="BV331" s="665"/>
      <c r="BW331" s="665"/>
      <c r="BX331" s="665"/>
      <c r="BY331" s="665"/>
      <c r="BZ331" s="665"/>
      <c r="CA331" s="665"/>
      <c r="CB331" s="665"/>
      <c r="CC331" s="665"/>
      <c r="CD331" s="665"/>
      <c r="CE331" s="665"/>
      <c r="CF331" s="665"/>
      <c r="CG331" s="665"/>
      <c r="CH331" s="665"/>
      <c r="CI331" s="665"/>
      <c r="CJ331" s="665"/>
      <c r="CK331" s="665"/>
      <c r="CL331" s="665"/>
      <c r="CM331" s="665"/>
      <c r="CN331" s="665"/>
      <c r="CO331" s="665"/>
      <c r="CP331" s="665"/>
      <c r="CQ331" s="665"/>
      <c r="CR331" s="673">
        <f t="shared" si="155"/>
        <v>0</v>
      </c>
      <c r="CS331" s="674">
        <v>0</v>
      </c>
      <c r="CT331" s="674">
        <v>0</v>
      </c>
      <c r="CU331" s="674">
        <v>0</v>
      </c>
      <c r="CV331" s="674">
        <v>0</v>
      </c>
      <c r="CW331" s="673">
        <f t="shared" si="59"/>
        <v>0</v>
      </c>
      <c r="CX331" s="674">
        <v>0</v>
      </c>
      <c r="CY331" s="674">
        <v>0</v>
      </c>
      <c r="CZ331" s="674">
        <v>0</v>
      </c>
      <c r="DA331" s="674">
        <v>0</v>
      </c>
      <c r="DB331" s="673">
        <f t="shared" si="60"/>
        <v>0</v>
      </c>
      <c r="DC331" s="674">
        <v>0</v>
      </c>
      <c r="DD331" s="674">
        <v>0</v>
      </c>
      <c r="DE331" s="674">
        <v>0</v>
      </c>
      <c r="DF331" s="677"/>
      <c r="DG331" s="673">
        <f t="shared" si="61"/>
        <v>0</v>
      </c>
      <c r="DH331" s="682">
        <f t="shared" si="62"/>
        <v>0</v>
      </c>
      <c r="DI331" s="683" t="str">
        <f t="shared" si="63"/>
        <v>SI</v>
      </c>
      <c r="DJ331" s="682">
        <f t="shared" si="64"/>
        <v>0</v>
      </c>
    </row>
    <row r="332" s="633" customFormat="1" ht="51" spans="1:114">
      <c r="A332" s="646" t="s">
        <v>1706</v>
      </c>
      <c r="B332" s="646" t="s">
        <v>1707</v>
      </c>
      <c r="C332" s="646" t="s">
        <v>1707</v>
      </c>
      <c r="D332" s="647" t="s">
        <v>2045</v>
      </c>
      <c r="E332" s="646"/>
      <c r="F332" s="646"/>
      <c r="G332" s="646"/>
      <c r="H332" s="239">
        <v>122</v>
      </c>
      <c r="I332" s="646"/>
      <c r="J332" s="239">
        <v>11</v>
      </c>
      <c r="K332" s="668"/>
      <c r="L332" s="669" t="s">
        <v>2046</v>
      </c>
      <c r="M332" s="667">
        <v>2000</v>
      </c>
      <c r="N332" s="665"/>
      <c r="O332" s="665"/>
      <c r="P332" s="665"/>
      <c r="Q332" s="665"/>
      <c r="R332" s="665"/>
      <c r="S332" s="665"/>
      <c r="T332" s="665"/>
      <c r="U332" s="665"/>
      <c r="V332" s="665"/>
      <c r="W332" s="665"/>
      <c r="X332" s="665"/>
      <c r="Y332" s="665"/>
      <c r="Z332" s="665"/>
      <c r="AA332" s="665"/>
      <c r="AB332" s="665"/>
      <c r="AC332" s="665"/>
      <c r="AD332" s="665"/>
      <c r="AE332" s="665"/>
      <c r="AF332" s="665"/>
      <c r="AG332" s="665"/>
      <c r="AH332" s="665"/>
      <c r="AI332" s="665"/>
      <c r="AJ332" s="665"/>
      <c r="AK332" s="665"/>
      <c r="AL332" s="665"/>
      <c r="AM332" s="665"/>
      <c r="AN332" s="665"/>
      <c r="AO332" s="665"/>
      <c r="AP332" s="665"/>
      <c r="AQ332" s="665"/>
      <c r="AR332" s="665"/>
      <c r="AS332" s="665"/>
      <c r="AT332" s="665"/>
      <c r="AU332" s="665"/>
      <c r="AV332" s="665"/>
      <c r="AW332" s="665"/>
      <c r="AX332" s="665"/>
      <c r="AY332" s="665"/>
      <c r="AZ332" s="665"/>
      <c r="BA332" s="665"/>
      <c r="BB332" s="665">
        <v>-1410</v>
      </c>
      <c r="BC332" s="665"/>
      <c r="BD332" s="665"/>
      <c r="BE332" s="665"/>
      <c r="BF332" s="665"/>
      <c r="BG332" s="665"/>
      <c r="BH332" s="665"/>
      <c r="BI332" s="665"/>
      <c r="BJ332" s="665"/>
      <c r="BK332" s="665"/>
      <c r="BL332" s="665"/>
      <c r="BM332" s="665"/>
      <c r="BN332" s="665"/>
      <c r="BO332" s="665"/>
      <c r="BP332" s="665"/>
      <c r="BQ332" s="665"/>
      <c r="BR332" s="665"/>
      <c r="BS332" s="665"/>
      <c r="BT332" s="665"/>
      <c r="BU332" s="665"/>
      <c r="BV332" s="665"/>
      <c r="BW332" s="665"/>
      <c r="BX332" s="665"/>
      <c r="BY332" s="665"/>
      <c r="BZ332" s="665"/>
      <c r="CA332" s="665"/>
      <c r="CB332" s="665"/>
      <c r="CC332" s="665"/>
      <c r="CD332" s="665"/>
      <c r="CE332" s="665"/>
      <c r="CF332" s="665"/>
      <c r="CG332" s="665"/>
      <c r="CH332" s="665"/>
      <c r="CI332" s="665"/>
      <c r="CJ332" s="665"/>
      <c r="CK332" s="665"/>
      <c r="CL332" s="665"/>
      <c r="CM332" s="665"/>
      <c r="CN332" s="665"/>
      <c r="CO332" s="665"/>
      <c r="CP332" s="665"/>
      <c r="CQ332" s="665"/>
      <c r="CR332" s="673">
        <f>+M332+BB332</f>
        <v>590</v>
      </c>
      <c r="CS332" s="674">
        <f>+N332</f>
        <v>0</v>
      </c>
      <c r="CT332" s="674"/>
      <c r="CU332" s="674">
        <v>0</v>
      </c>
      <c r="CV332" s="674">
        <v>0</v>
      </c>
      <c r="CW332" s="673">
        <f t="shared" si="59"/>
        <v>0</v>
      </c>
      <c r="CX332" s="674">
        <v>590</v>
      </c>
      <c r="CY332" s="674"/>
      <c r="CZ332" s="674"/>
      <c r="DA332" s="674"/>
      <c r="DB332" s="673">
        <f t="shared" si="60"/>
        <v>590</v>
      </c>
      <c r="DC332" s="674"/>
      <c r="DD332" s="674"/>
      <c r="DE332" s="674"/>
      <c r="DF332" s="674"/>
      <c r="DG332" s="673">
        <f t="shared" si="61"/>
        <v>0</v>
      </c>
      <c r="DH332" s="682">
        <f t="shared" si="62"/>
        <v>590</v>
      </c>
      <c r="DI332" s="683" t="str">
        <f t="shared" si="63"/>
        <v>SI</v>
      </c>
      <c r="DJ332" s="682">
        <f t="shared" si="64"/>
        <v>0</v>
      </c>
    </row>
    <row r="333" s="633" customFormat="1" ht="102" hidden="1" spans="1:114">
      <c r="A333" s="649" t="s">
        <v>1714</v>
      </c>
      <c r="B333" s="646" t="s">
        <v>1571</v>
      </c>
      <c r="C333" s="649" t="s">
        <v>1581</v>
      </c>
      <c r="D333" s="647" t="s">
        <v>2041</v>
      </c>
      <c r="E333" s="646"/>
      <c r="F333" s="646"/>
      <c r="G333" s="646"/>
      <c r="H333" s="652">
        <v>133</v>
      </c>
      <c r="I333" s="646"/>
      <c r="J333" s="239">
        <v>11</v>
      </c>
      <c r="K333" s="668"/>
      <c r="L333" s="669" t="s">
        <v>2046</v>
      </c>
      <c r="M333" s="667">
        <v>0</v>
      </c>
      <c r="N333" s="665"/>
      <c r="O333" s="665"/>
      <c r="P333" s="665"/>
      <c r="Q333" s="665"/>
      <c r="R333" s="665"/>
      <c r="S333" s="665"/>
      <c r="T333" s="665"/>
      <c r="U333" s="665"/>
      <c r="V333" s="665"/>
      <c r="W333" s="665"/>
      <c r="X333" s="665"/>
      <c r="Y333" s="665"/>
      <c r="Z333" s="665"/>
      <c r="AA333" s="665"/>
      <c r="AB333" s="665"/>
      <c r="AC333" s="665"/>
      <c r="AD333" s="665"/>
      <c r="AE333" s="665">
        <v>4200</v>
      </c>
      <c r="AF333" s="665"/>
      <c r="AG333" s="665"/>
      <c r="AH333" s="665"/>
      <c r="AI333" s="665"/>
      <c r="AJ333" s="665"/>
      <c r="AK333" s="665"/>
      <c r="AL333" s="665"/>
      <c r="AM333" s="665"/>
      <c r="AN333" s="665"/>
      <c r="AO333" s="665"/>
      <c r="AP333" s="665"/>
      <c r="AQ333" s="665"/>
      <c r="AR333" s="665"/>
      <c r="AS333" s="665"/>
      <c r="AT333" s="665"/>
      <c r="AU333" s="665"/>
      <c r="AV333" s="665"/>
      <c r="AW333" s="665"/>
      <c r="AX333" s="665"/>
      <c r="AY333" s="665"/>
      <c r="AZ333" s="665"/>
      <c r="BA333" s="665"/>
      <c r="BB333" s="665">
        <v>-4200</v>
      </c>
      <c r="BC333" s="665"/>
      <c r="BD333" s="665"/>
      <c r="BE333" s="665"/>
      <c r="BF333" s="665"/>
      <c r="BG333" s="665"/>
      <c r="BH333" s="665"/>
      <c r="BI333" s="665"/>
      <c r="BJ333" s="665"/>
      <c r="BK333" s="665"/>
      <c r="BL333" s="665"/>
      <c r="BM333" s="665"/>
      <c r="BN333" s="665"/>
      <c r="BO333" s="665"/>
      <c r="BP333" s="665"/>
      <c r="BQ333" s="665"/>
      <c r="BR333" s="665"/>
      <c r="BS333" s="665"/>
      <c r="BT333" s="665"/>
      <c r="BU333" s="665"/>
      <c r="BV333" s="665"/>
      <c r="BW333" s="665"/>
      <c r="BX333" s="665"/>
      <c r="BY333" s="665"/>
      <c r="BZ333" s="665"/>
      <c r="CA333" s="665"/>
      <c r="CB333" s="665"/>
      <c r="CC333" s="665"/>
      <c r="CD333" s="665"/>
      <c r="CE333" s="665"/>
      <c r="CF333" s="665"/>
      <c r="CG333" s="665"/>
      <c r="CH333" s="665"/>
      <c r="CI333" s="665"/>
      <c r="CJ333" s="665"/>
      <c r="CK333" s="665"/>
      <c r="CL333" s="665"/>
      <c r="CM333" s="665"/>
      <c r="CN333" s="665"/>
      <c r="CO333" s="665"/>
      <c r="CP333" s="665"/>
      <c r="CQ333" s="665"/>
      <c r="CR333" s="673">
        <f>+M333+AE333+BB333</f>
        <v>0</v>
      </c>
      <c r="CS333" s="674"/>
      <c r="CT333" s="674"/>
      <c r="CU333" s="674"/>
      <c r="CV333" s="674"/>
      <c r="CW333" s="673">
        <f>+CV333+CU333+CT333+CS333</f>
        <v>0</v>
      </c>
      <c r="CX333" s="674"/>
      <c r="CY333" s="674">
        <v>0</v>
      </c>
      <c r="CZ333" s="674"/>
      <c r="DA333" s="674"/>
      <c r="DB333" s="673">
        <f>+DA333+CZ333+CY333+CX333</f>
        <v>0</v>
      </c>
      <c r="DC333" s="674"/>
      <c r="DD333" s="674"/>
      <c r="DE333" s="674"/>
      <c r="DF333" s="674"/>
      <c r="DG333" s="673">
        <f>+DF333+DE333+DD333+DC333</f>
        <v>0</v>
      </c>
      <c r="DH333" s="682">
        <f>+CW333+DB333+DG333</f>
        <v>0</v>
      </c>
      <c r="DI333" s="683" t="str">
        <f>IF(CR333=DH333,"SI","NO")</f>
        <v>SI</v>
      </c>
      <c r="DJ333" s="682">
        <f>CR333-DH333</f>
        <v>0</v>
      </c>
    </row>
    <row r="334" s="633" customFormat="1" ht="76.5" spans="1:114">
      <c r="A334" s="646" t="s">
        <v>1706</v>
      </c>
      <c r="B334" s="646" t="s">
        <v>1707</v>
      </c>
      <c r="C334" s="646" t="s">
        <v>1707</v>
      </c>
      <c r="D334" s="647" t="s">
        <v>2047</v>
      </c>
      <c r="E334" s="646"/>
      <c r="F334" s="646"/>
      <c r="G334" s="646"/>
      <c r="H334" s="239">
        <v>199</v>
      </c>
      <c r="I334" s="646"/>
      <c r="J334" s="239">
        <v>11</v>
      </c>
      <c r="K334" s="668"/>
      <c r="L334" s="669" t="s">
        <v>2048</v>
      </c>
      <c r="M334" s="667">
        <v>3000</v>
      </c>
      <c r="N334" s="665"/>
      <c r="O334" s="665"/>
      <c r="P334" s="665"/>
      <c r="Q334" s="665"/>
      <c r="R334" s="665"/>
      <c r="S334" s="665"/>
      <c r="T334" s="665"/>
      <c r="U334" s="665"/>
      <c r="V334" s="665"/>
      <c r="W334" s="665"/>
      <c r="X334" s="665"/>
      <c r="Y334" s="665"/>
      <c r="Z334" s="665"/>
      <c r="AA334" s="665"/>
      <c r="AB334" s="665"/>
      <c r="AC334" s="665"/>
      <c r="AD334" s="665"/>
      <c r="AE334" s="665"/>
      <c r="AF334" s="665"/>
      <c r="AG334" s="665"/>
      <c r="AH334" s="665"/>
      <c r="AI334" s="665"/>
      <c r="AJ334" s="665"/>
      <c r="AK334" s="665"/>
      <c r="AL334" s="665"/>
      <c r="AM334" s="665"/>
      <c r="AN334" s="665"/>
      <c r="AO334" s="665"/>
      <c r="AP334" s="665"/>
      <c r="AQ334" s="665"/>
      <c r="AR334" s="665"/>
      <c r="AS334" s="665"/>
      <c r="AT334" s="665"/>
      <c r="AU334" s="665"/>
      <c r="AV334" s="665"/>
      <c r="AW334" s="665"/>
      <c r="AX334" s="665"/>
      <c r="AY334" s="665"/>
      <c r="AZ334" s="665"/>
      <c r="BA334" s="665"/>
      <c r="BB334" s="665"/>
      <c r="BC334" s="665"/>
      <c r="BD334" s="665"/>
      <c r="BE334" s="665"/>
      <c r="BF334" s="665"/>
      <c r="BG334" s="665"/>
      <c r="BH334" s="665"/>
      <c r="BI334" s="665"/>
      <c r="BJ334" s="665"/>
      <c r="BK334" s="665"/>
      <c r="BL334" s="665"/>
      <c r="BM334" s="665"/>
      <c r="BN334" s="665"/>
      <c r="BO334" s="665"/>
      <c r="BP334" s="665"/>
      <c r="BQ334" s="665"/>
      <c r="BR334" s="665"/>
      <c r="BS334" s="665"/>
      <c r="BT334" s="665">
        <v>-1000</v>
      </c>
      <c r="BU334" s="665"/>
      <c r="BV334" s="665"/>
      <c r="BW334" s="665"/>
      <c r="BX334" s="665"/>
      <c r="BY334" s="665"/>
      <c r="BZ334" s="665"/>
      <c r="CA334" s="665"/>
      <c r="CB334" s="665"/>
      <c r="CC334" s="665"/>
      <c r="CD334" s="665"/>
      <c r="CE334" s="665"/>
      <c r="CF334" s="665"/>
      <c r="CG334" s="665"/>
      <c r="CH334" s="665"/>
      <c r="CI334" s="665"/>
      <c r="CJ334" s="665"/>
      <c r="CK334" s="665"/>
      <c r="CL334" s="665"/>
      <c r="CM334" s="665"/>
      <c r="CN334" s="665"/>
      <c r="CO334" s="665"/>
      <c r="CP334" s="665"/>
      <c r="CQ334" s="665"/>
      <c r="CR334" s="673">
        <f>+M334+AE334+BT334</f>
        <v>2000</v>
      </c>
      <c r="CS334" s="677"/>
      <c r="CT334" s="674"/>
      <c r="CU334" s="674"/>
      <c r="CV334" s="674"/>
      <c r="CW334" s="673">
        <f t="shared" si="59"/>
        <v>0</v>
      </c>
      <c r="CX334" s="674"/>
      <c r="CY334" s="674">
        <v>2000</v>
      </c>
      <c r="CZ334" s="674"/>
      <c r="DA334" s="674"/>
      <c r="DB334" s="673">
        <f t="shared" si="60"/>
        <v>2000</v>
      </c>
      <c r="DC334" s="674"/>
      <c r="DD334" s="674"/>
      <c r="DE334" s="674"/>
      <c r="DF334" s="674"/>
      <c r="DG334" s="673">
        <f t="shared" si="61"/>
        <v>0</v>
      </c>
      <c r="DH334" s="682">
        <f t="shared" si="62"/>
        <v>2000</v>
      </c>
      <c r="DI334" s="683" t="str">
        <f t="shared" si="63"/>
        <v>SI</v>
      </c>
      <c r="DJ334" s="682">
        <f t="shared" si="64"/>
        <v>0</v>
      </c>
    </row>
    <row r="335" s="633" customFormat="1" ht="102" hidden="1" spans="1:114">
      <c r="A335" s="649" t="s">
        <v>1714</v>
      </c>
      <c r="B335" s="646" t="s">
        <v>1571</v>
      </c>
      <c r="C335" s="649" t="s">
        <v>1581</v>
      </c>
      <c r="D335" s="647" t="s">
        <v>2041</v>
      </c>
      <c r="E335" s="646"/>
      <c r="F335" s="646"/>
      <c r="G335" s="646"/>
      <c r="H335" s="652">
        <v>133</v>
      </c>
      <c r="I335" s="646"/>
      <c r="J335" s="239">
        <v>11</v>
      </c>
      <c r="K335" s="668"/>
      <c r="L335" s="669" t="s">
        <v>2048</v>
      </c>
      <c r="M335" s="667">
        <v>0</v>
      </c>
      <c r="N335" s="665"/>
      <c r="O335" s="665"/>
      <c r="P335" s="665"/>
      <c r="Q335" s="665"/>
      <c r="R335" s="665"/>
      <c r="S335" s="665"/>
      <c r="T335" s="665"/>
      <c r="U335" s="665"/>
      <c r="V335" s="665"/>
      <c r="W335" s="665"/>
      <c r="X335" s="665"/>
      <c r="Y335" s="665"/>
      <c r="Z335" s="665"/>
      <c r="AA335" s="665"/>
      <c r="AB335" s="665"/>
      <c r="AC335" s="665"/>
      <c r="AD335" s="665"/>
      <c r="AE335" s="665">
        <v>1050</v>
      </c>
      <c r="AF335" s="665"/>
      <c r="AG335" s="665"/>
      <c r="AH335" s="665"/>
      <c r="AI335" s="665"/>
      <c r="AJ335" s="665"/>
      <c r="AK335" s="665"/>
      <c r="AL335" s="665"/>
      <c r="AM335" s="665"/>
      <c r="AN335" s="665"/>
      <c r="AO335" s="665"/>
      <c r="AP335" s="665"/>
      <c r="AQ335" s="665"/>
      <c r="AR335" s="665"/>
      <c r="AS335" s="665"/>
      <c r="AT335" s="665"/>
      <c r="AU335" s="665"/>
      <c r="AV335" s="665"/>
      <c r="AW335" s="665"/>
      <c r="AX335" s="665"/>
      <c r="AY335" s="665"/>
      <c r="AZ335" s="665"/>
      <c r="BA335" s="665"/>
      <c r="BB335" s="665"/>
      <c r="BC335" s="665"/>
      <c r="BD335" s="665"/>
      <c r="BE335" s="665"/>
      <c r="BF335" s="665"/>
      <c r="BG335" s="665"/>
      <c r="BH335" s="665"/>
      <c r="BI335" s="665"/>
      <c r="BJ335" s="665"/>
      <c r="BK335" s="665"/>
      <c r="BL335" s="665"/>
      <c r="BM335" s="665"/>
      <c r="BN335" s="665"/>
      <c r="BO335" s="665"/>
      <c r="BP335" s="665"/>
      <c r="BQ335" s="665"/>
      <c r="BR335" s="665"/>
      <c r="BS335" s="665"/>
      <c r="BT335" s="665"/>
      <c r="BU335" s="665"/>
      <c r="BV335" s="665"/>
      <c r="BW335" s="665"/>
      <c r="BX335" s="665"/>
      <c r="BY335" s="665"/>
      <c r="BZ335" s="665"/>
      <c r="CA335" s="665"/>
      <c r="CB335" s="665"/>
      <c r="CC335" s="665"/>
      <c r="CD335" s="665"/>
      <c r="CE335" s="665"/>
      <c r="CF335" s="665"/>
      <c r="CG335" s="665"/>
      <c r="CH335" s="665"/>
      <c r="CI335" s="665"/>
      <c r="CJ335" s="665"/>
      <c r="CK335" s="665"/>
      <c r="CL335" s="665"/>
      <c r="CM335" s="665"/>
      <c r="CN335" s="665"/>
      <c r="CO335" s="665"/>
      <c r="CP335" s="665"/>
      <c r="CQ335" s="665"/>
      <c r="CR335" s="673">
        <f>+M335+AE335</f>
        <v>1050</v>
      </c>
      <c r="CS335" s="677"/>
      <c r="CT335" s="674"/>
      <c r="CU335" s="674"/>
      <c r="CV335" s="674"/>
      <c r="CW335" s="673">
        <f>+CV335+CU335+CT335+CS335</f>
        <v>0</v>
      </c>
      <c r="CX335" s="674"/>
      <c r="CY335" s="674"/>
      <c r="CZ335" s="674"/>
      <c r="DA335" s="674">
        <v>1050</v>
      </c>
      <c r="DB335" s="673">
        <f>+DA335+CZ335+CY335+CX335</f>
        <v>1050</v>
      </c>
      <c r="DC335" s="674"/>
      <c r="DD335" s="674"/>
      <c r="DE335" s="674"/>
      <c r="DF335" s="674"/>
      <c r="DG335" s="673">
        <f>+DF335+DE335+DD335+DC335</f>
        <v>0</v>
      </c>
      <c r="DH335" s="682">
        <f>+CW335+DB335+DG335</f>
        <v>1050</v>
      </c>
      <c r="DI335" s="683" t="str">
        <f>IF(CR335=DH335,"SI","NO")</f>
        <v>SI</v>
      </c>
      <c r="DJ335" s="682">
        <f>CR335-DH335</f>
        <v>0</v>
      </c>
    </row>
    <row r="336" s="633" customFormat="1" ht="26.25" spans="1:114">
      <c r="A336" s="646" t="s">
        <v>1706</v>
      </c>
      <c r="B336" s="646" t="s">
        <v>1707</v>
      </c>
      <c r="C336" s="646" t="s">
        <v>1707</v>
      </c>
      <c r="D336" s="647" t="s">
        <v>2049</v>
      </c>
      <c r="E336" s="646"/>
      <c r="F336" s="646"/>
      <c r="G336" s="646"/>
      <c r="H336" s="741">
        <v>11</v>
      </c>
      <c r="I336" s="646"/>
      <c r="J336" s="239">
        <v>11</v>
      </c>
      <c r="K336" s="668"/>
      <c r="L336" s="669" t="s">
        <v>2050</v>
      </c>
      <c r="M336" s="667">
        <v>3841752</v>
      </c>
      <c r="N336" s="665"/>
      <c r="O336" s="665"/>
      <c r="P336" s="665"/>
      <c r="Q336" s="665"/>
      <c r="R336" s="665"/>
      <c r="S336" s="665"/>
      <c r="T336" s="665"/>
      <c r="U336" s="665"/>
      <c r="V336" s="665"/>
      <c r="W336" s="665"/>
      <c r="X336" s="665"/>
      <c r="Y336" s="665"/>
      <c r="Z336" s="665"/>
      <c r="AA336" s="665"/>
      <c r="AB336" s="665"/>
      <c r="AC336" s="665"/>
      <c r="AD336" s="665"/>
      <c r="AE336" s="665"/>
      <c r="AF336" s="665"/>
      <c r="AG336" s="665"/>
      <c r="AH336" s="665"/>
      <c r="AI336" s="665"/>
      <c r="AJ336" s="665"/>
      <c r="AK336" s="665"/>
      <c r="AL336" s="665"/>
      <c r="AM336" s="665"/>
      <c r="AN336" s="665"/>
      <c r="AO336" s="665"/>
      <c r="AP336" s="665"/>
      <c r="AQ336" s="665"/>
      <c r="AR336" s="665"/>
      <c r="AS336" s="665"/>
      <c r="AT336" s="665"/>
      <c r="AU336" s="665"/>
      <c r="AV336" s="665"/>
      <c r="AW336" s="665"/>
      <c r="AX336" s="665"/>
      <c r="AY336" s="665"/>
      <c r="AZ336" s="665"/>
      <c r="BA336" s="665"/>
      <c r="BB336" s="665"/>
      <c r="BC336" s="665"/>
      <c r="BD336" s="665"/>
      <c r="BE336" s="665"/>
      <c r="BF336" s="665"/>
      <c r="BG336" s="665"/>
      <c r="BH336" s="665"/>
      <c r="BI336" s="665"/>
      <c r="BJ336" s="665"/>
      <c r="BK336" s="665"/>
      <c r="BL336" s="665"/>
      <c r="BM336" s="665"/>
      <c r="BN336" s="665"/>
      <c r="BO336" s="665"/>
      <c r="BP336" s="665"/>
      <c r="BQ336" s="665"/>
      <c r="BR336" s="665"/>
      <c r="BS336" s="665"/>
      <c r="BT336" s="665"/>
      <c r="BU336" s="665"/>
      <c r="BV336" s="665"/>
      <c r="BW336" s="665"/>
      <c r="BX336" s="665"/>
      <c r="BY336" s="665"/>
      <c r="BZ336" s="665"/>
      <c r="CA336" s="665"/>
      <c r="CB336" s="665"/>
      <c r="CC336" s="665"/>
      <c r="CD336" s="665">
        <v>-150000</v>
      </c>
      <c r="CE336" s="665"/>
      <c r="CF336" s="665"/>
      <c r="CG336" s="665"/>
      <c r="CH336" s="665"/>
      <c r="CI336" s="665"/>
      <c r="CJ336" s="665"/>
      <c r="CK336" s="665"/>
      <c r="CL336" s="665"/>
      <c r="CM336" s="665"/>
      <c r="CN336" s="665"/>
      <c r="CO336" s="665"/>
      <c r="CP336" s="665"/>
      <c r="CQ336" s="665"/>
      <c r="CR336" s="673">
        <f>+M336+CD336</f>
        <v>3691752</v>
      </c>
      <c r="CS336" s="764">
        <v>278733</v>
      </c>
      <c r="CT336" s="764">
        <v>302097</v>
      </c>
      <c r="CU336" s="764">
        <v>271894</v>
      </c>
      <c r="CV336" s="764">
        <v>291140</v>
      </c>
      <c r="CW336" s="673">
        <f>+CV336+CU336+CT336+CS336</f>
        <v>1143864</v>
      </c>
      <c r="CX336" s="764">
        <v>289633</v>
      </c>
      <c r="CY336" s="764">
        <v>289240</v>
      </c>
      <c r="CZ336" s="764">
        <v>302889</v>
      </c>
      <c r="DA336" s="764">
        <v>282749</v>
      </c>
      <c r="DB336" s="673">
        <f>+DA336+CZ336+CY336+CX336</f>
        <v>1164511</v>
      </c>
      <c r="DC336" s="764">
        <v>260458</v>
      </c>
      <c r="DD336" s="764">
        <v>253969</v>
      </c>
      <c r="DE336" s="764">
        <v>281000</v>
      </c>
      <c r="DF336" s="764">
        <v>587950</v>
      </c>
      <c r="DG336" s="673">
        <f>+DF336+DE336+DD336+DC336</f>
        <v>1383377</v>
      </c>
      <c r="DH336" s="682">
        <f t="shared" si="62"/>
        <v>3691752</v>
      </c>
      <c r="DI336" s="683" t="str">
        <f t="shared" si="63"/>
        <v>SI</v>
      </c>
      <c r="DJ336" s="682">
        <f t="shared" si="64"/>
        <v>0</v>
      </c>
    </row>
    <row r="337" s="633" customFormat="1" ht="26.25" spans="1:114">
      <c r="A337" s="646" t="s">
        <v>1706</v>
      </c>
      <c r="B337" s="646" t="s">
        <v>1707</v>
      </c>
      <c r="C337" s="646" t="s">
        <v>1707</v>
      </c>
      <c r="D337" s="647" t="s">
        <v>2049</v>
      </c>
      <c r="E337" s="646"/>
      <c r="F337" s="646"/>
      <c r="G337" s="646"/>
      <c r="H337" s="741">
        <v>12</v>
      </c>
      <c r="I337" s="646"/>
      <c r="J337" s="239">
        <v>11</v>
      </c>
      <c r="K337" s="668"/>
      <c r="L337" s="669" t="s">
        <v>2050</v>
      </c>
      <c r="M337" s="667">
        <v>1467600</v>
      </c>
      <c r="N337" s="665"/>
      <c r="O337" s="665"/>
      <c r="P337" s="665"/>
      <c r="Q337" s="665"/>
      <c r="R337" s="665"/>
      <c r="S337" s="665"/>
      <c r="T337" s="665"/>
      <c r="U337" s="665"/>
      <c r="V337" s="665"/>
      <c r="W337" s="665"/>
      <c r="X337" s="665"/>
      <c r="Y337" s="665"/>
      <c r="Z337" s="665"/>
      <c r="AA337" s="665"/>
      <c r="AB337" s="665"/>
      <c r="AC337" s="665"/>
      <c r="AD337" s="665"/>
      <c r="AE337" s="665"/>
      <c r="AF337" s="665"/>
      <c r="AG337" s="665"/>
      <c r="AH337" s="665"/>
      <c r="AI337" s="665"/>
      <c r="AJ337" s="665"/>
      <c r="AK337" s="665"/>
      <c r="AL337" s="665"/>
      <c r="AM337" s="665"/>
      <c r="AN337" s="665"/>
      <c r="AO337" s="665"/>
      <c r="AP337" s="665"/>
      <c r="AQ337" s="665"/>
      <c r="AR337" s="665"/>
      <c r="AS337" s="665"/>
      <c r="AT337" s="665"/>
      <c r="AU337" s="665">
        <v>163535</v>
      </c>
      <c r="AV337" s="665"/>
      <c r="AW337" s="665"/>
      <c r="AX337" s="665"/>
      <c r="AY337" s="665"/>
      <c r="AZ337" s="665"/>
      <c r="BA337" s="665"/>
      <c r="BB337" s="665"/>
      <c r="BC337" s="665"/>
      <c r="BD337" s="665"/>
      <c r="BE337" s="665"/>
      <c r="BF337" s="665"/>
      <c r="BG337" s="665"/>
      <c r="BH337" s="665"/>
      <c r="BI337" s="665"/>
      <c r="BJ337" s="665"/>
      <c r="BK337" s="665"/>
      <c r="BL337" s="665"/>
      <c r="BM337" s="665"/>
      <c r="BN337" s="665"/>
      <c r="BO337" s="665"/>
      <c r="BP337" s="665"/>
      <c r="BQ337" s="665"/>
      <c r="BR337" s="665"/>
      <c r="BS337" s="665"/>
      <c r="BT337" s="665"/>
      <c r="BU337" s="665"/>
      <c r="BV337" s="665"/>
      <c r="BW337" s="665"/>
      <c r="BX337" s="665"/>
      <c r="BY337" s="665"/>
      <c r="BZ337" s="665"/>
      <c r="CA337" s="665"/>
      <c r="CB337" s="665"/>
      <c r="CC337" s="665"/>
      <c r="CD337" s="665">
        <v>-6000</v>
      </c>
      <c r="CE337" s="665"/>
      <c r="CF337" s="665"/>
      <c r="CG337" s="665"/>
      <c r="CH337" s="665"/>
      <c r="CI337" s="665"/>
      <c r="CJ337" s="665"/>
      <c r="CK337" s="665"/>
      <c r="CL337" s="665"/>
      <c r="CM337" s="665"/>
      <c r="CN337" s="665"/>
      <c r="CO337" s="665"/>
      <c r="CP337" s="665"/>
      <c r="CQ337" s="665"/>
      <c r="CR337" s="673">
        <f>+M337+AU337+CD337</f>
        <v>1625135</v>
      </c>
      <c r="CS337" s="764">
        <v>125971</v>
      </c>
      <c r="CT337" s="764">
        <v>133635</v>
      </c>
      <c r="CU337" s="764">
        <v>139200</v>
      </c>
      <c r="CV337" s="764">
        <v>129433</v>
      </c>
      <c r="CW337" s="673">
        <f>+CV337+CU337+CT337+CS337</f>
        <v>528239</v>
      </c>
      <c r="CX337" s="764">
        <v>128497</v>
      </c>
      <c r="CY337" s="764">
        <v>127220</v>
      </c>
      <c r="CZ337" s="764">
        <v>132100</v>
      </c>
      <c r="DA337" s="764">
        <v>124100</v>
      </c>
      <c r="DB337" s="673">
        <f>+DA337+CZ337+CY337+CX337</f>
        <v>511917</v>
      </c>
      <c r="DC337" s="764">
        <v>114784</v>
      </c>
      <c r="DD337" s="764">
        <v>109700</v>
      </c>
      <c r="DE337" s="764">
        <v>160495</v>
      </c>
      <c r="DF337" s="764">
        <v>200000</v>
      </c>
      <c r="DG337" s="673">
        <f>+DF337+DE337+DD337+DC337</f>
        <v>584979</v>
      </c>
      <c r="DH337" s="682">
        <f>+CW337+DB337+DG337</f>
        <v>1625135</v>
      </c>
      <c r="DI337" s="683" t="str">
        <f>IF(CR337=DH337,"SI","NO")</f>
        <v>SI</v>
      </c>
      <c r="DJ337" s="682">
        <f>CR337-DH337</f>
        <v>0</v>
      </c>
    </row>
    <row r="338" s="633" customFormat="1" ht="26.25" spans="1:114">
      <c r="A338" s="646" t="s">
        <v>1706</v>
      </c>
      <c r="B338" s="646" t="s">
        <v>1707</v>
      </c>
      <c r="C338" s="646" t="s">
        <v>1707</v>
      </c>
      <c r="D338" s="647" t="s">
        <v>2049</v>
      </c>
      <c r="E338" s="646"/>
      <c r="F338" s="646"/>
      <c r="G338" s="646"/>
      <c r="H338" s="741">
        <v>13</v>
      </c>
      <c r="I338" s="646"/>
      <c r="J338" s="239">
        <v>11</v>
      </c>
      <c r="K338" s="668"/>
      <c r="L338" s="669" t="s">
        <v>2050</v>
      </c>
      <c r="M338" s="667">
        <v>4920</v>
      </c>
      <c r="N338" s="665"/>
      <c r="O338" s="665"/>
      <c r="P338" s="665"/>
      <c r="Q338" s="665"/>
      <c r="R338" s="665"/>
      <c r="S338" s="665"/>
      <c r="T338" s="665"/>
      <c r="U338" s="665"/>
      <c r="V338" s="665"/>
      <c r="W338" s="665"/>
      <c r="X338" s="665"/>
      <c r="Y338" s="665"/>
      <c r="Z338" s="665"/>
      <c r="AA338" s="665"/>
      <c r="AB338" s="665"/>
      <c r="AC338" s="665"/>
      <c r="AD338" s="665"/>
      <c r="AE338" s="665"/>
      <c r="AF338" s="665"/>
      <c r="AG338" s="665"/>
      <c r="AH338" s="665"/>
      <c r="AI338" s="665"/>
      <c r="AJ338" s="665"/>
      <c r="AK338" s="665"/>
      <c r="AL338" s="665"/>
      <c r="AM338" s="665"/>
      <c r="AN338" s="665"/>
      <c r="AO338" s="665"/>
      <c r="AP338" s="665"/>
      <c r="AQ338" s="665"/>
      <c r="AR338" s="665"/>
      <c r="AS338" s="665"/>
      <c r="AT338" s="665"/>
      <c r="AU338" s="665">
        <v>1770</v>
      </c>
      <c r="AV338" s="665"/>
      <c r="AW338" s="665"/>
      <c r="AX338" s="665"/>
      <c r="AY338" s="665"/>
      <c r="AZ338" s="665"/>
      <c r="BA338" s="665"/>
      <c r="BB338" s="665"/>
      <c r="BC338" s="665"/>
      <c r="BD338" s="665"/>
      <c r="BE338" s="665"/>
      <c r="BF338" s="665"/>
      <c r="BG338" s="665"/>
      <c r="BH338" s="665"/>
      <c r="BI338" s="665"/>
      <c r="BJ338" s="665"/>
      <c r="BK338" s="665"/>
      <c r="BL338" s="665"/>
      <c r="BM338" s="665"/>
      <c r="BN338" s="665"/>
      <c r="BO338" s="665"/>
      <c r="BP338" s="665"/>
      <c r="BQ338" s="665"/>
      <c r="BR338" s="665"/>
      <c r="BS338" s="665"/>
      <c r="BT338" s="665"/>
      <c r="BU338" s="665"/>
      <c r="BV338" s="665"/>
      <c r="BW338" s="665">
        <v>200</v>
      </c>
      <c r="BX338" s="665"/>
      <c r="BY338" s="665"/>
      <c r="BZ338" s="665"/>
      <c r="CA338" s="665"/>
      <c r="CB338" s="665"/>
      <c r="CC338" s="665"/>
      <c r="CD338" s="665"/>
      <c r="CE338" s="665"/>
      <c r="CF338" s="665"/>
      <c r="CG338" s="665"/>
      <c r="CH338" s="665"/>
      <c r="CI338" s="665"/>
      <c r="CJ338" s="665"/>
      <c r="CK338" s="665"/>
      <c r="CL338" s="665"/>
      <c r="CM338" s="665"/>
      <c r="CN338" s="665"/>
      <c r="CO338" s="665"/>
      <c r="CP338" s="665"/>
      <c r="CQ338" s="665"/>
      <c r="CR338" s="673">
        <f>+M338+AU338+BW338</f>
        <v>6890</v>
      </c>
      <c r="CS338" s="764">
        <v>585</v>
      </c>
      <c r="CT338" s="764">
        <v>585</v>
      </c>
      <c r="CU338" s="764">
        <v>585</v>
      </c>
      <c r="CV338" s="764">
        <v>535</v>
      </c>
      <c r="CW338" s="673">
        <f t="shared" ref="CW338:CW361" si="156">+CV338+CU338+CT338+CS338</f>
        <v>2290</v>
      </c>
      <c r="CX338" s="764">
        <v>535</v>
      </c>
      <c r="CY338" s="764">
        <v>535</v>
      </c>
      <c r="CZ338" s="764">
        <v>535</v>
      </c>
      <c r="DA338" s="764">
        <v>535</v>
      </c>
      <c r="DB338" s="673">
        <f t="shared" ref="DB338:DB361" si="157">+DA338+CZ338+CY338+CX338</f>
        <v>2140</v>
      </c>
      <c r="DC338" s="764">
        <v>360</v>
      </c>
      <c r="DD338" s="764">
        <v>360</v>
      </c>
      <c r="DE338" s="764">
        <v>890</v>
      </c>
      <c r="DF338" s="764">
        <v>850</v>
      </c>
      <c r="DG338" s="673">
        <f t="shared" ref="DG338:DG360" si="158">+DF338+DE338+DD338+DC338</f>
        <v>2460</v>
      </c>
      <c r="DH338" s="682">
        <f>+CW338+DB338+DG338</f>
        <v>6890</v>
      </c>
      <c r="DI338" s="683" t="str">
        <f>IF(CR338=DH338,"SI","NO")</f>
        <v>SI</v>
      </c>
      <c r="DJ338" s="682">
        <f>CR338-DH338</f>
        <v>0</v>
      </c>
    </row>
    <row r="339" s="633" customFormat="1" ht="26.25" spans="1:114">
      <c r="A339" s="646" t="s">
        <v>1706</v>
      </c>
      <c r="B339" s="646" t="s">
        <v>1707</v>
      </c>
      <c r="C339" s="646" t="s">
        <v>1707</v>
      </c>
      <c r="D339" s="647" t="s">
        <v>2049</v>
      </c>
      <c r="E339" s="646"/>
      <c r="F339" s="646"/>
      <c r="G339" s="646"/>
      <c r="H339" s="741">
        <v>14</v>
      </c>
      <c r="I339" s="646"/>
      <c r="J339" s="239">
        <v>11</v>
      </c>
      <c r="K339" s="668"/>
      <c r="L339" s="669" t="s">
        <v>2050</v>
      </c>
      <c r="M339" s="667">
        <v>108000</v>
      </c>
      <c r="N339" s="665"/>
      <c r="O339" s="665"/>
      <c r="P339" s="665"/>
      <c r="Q339" s="665"/>
      <c r="R339" s="665"/>
      <c r="S339" s="665"/>
      <c r="T339" s="665"/>
      <c r="U339" s="665"/>
      <c r="V339" s="665"/>
      <c r="W339" s="665"/>
      <c r="X339" s="665"/>
      <c r="Y339" s="665"/>
      <c r="Z339" s="665"/>
      <c r="AA339" s="665"/>
      <c r="AB339" s="665"/>
      <c r="AC339" s="665"/>
      <c r="AD339" s="665"/>
      <c r="AE339" s="665"/>
      <c r="AF339" s="665"/>
      <c r="AG339" s="665"/>
      <c r="AH339" s="665"/>
      <c r="AI339" s="665"/>
      <c r="AJ339" s="665"/>
      <c r="AK339" s="665"/>
      <c r="AL339" s="665"/>
      <c r="AM339" s="665"/>
      <c r="AN339" s="665"/>
      <c r="AO339" s="665"/>
      <c r="AP339" s="665"/>
      <c r="AQ339" s="665"/>
      <c r="AR339" s="665"/>
      <c r="AS339" s="665"/>
      <c r="AT339" s="665"/>
      <c r="AU339" s="665">
        <v>9529</v>
      </c>
      <c r="AV339" s="665"/>
      <c r="AW339" s="665"/>
      <c r="AX339" s="665"/>
      <c r="AY339" s="665"/>
      <c r="AZ339" s="665"/>
      <c r="BA339" s="665"/>
      <c r="BB339" s="665"/>
      <c r="BC339" s="665"/>
      <c r="BD339" s="665"/>
      <c r="BE339" s="665"/>
      <c r="BF339" s="665"/>
      <c r="BG339" s="665"/>
      <c r="BH339" s="665"/>
      <c r="BI339" s="665"/>
      <c r="BJ339" s="665"/>
      <c r="BK339" s="665"/>
      <c r="BL339" s="665"/>
      <c r="BM339" s="665"/>
      <c r="BN339" s="665"/>
      <c r="BO339" s="665"/>
      <c r="BP339" s="665"/>
      <c r="BQ339" s="665"/>
      <c r="BR339" s="665"/>
      <c r="BS339" s="665"/>
      <c r="BT339" s="665"/>
      <c r="BU339" s="665"/>
      <c r="BV339" s="665"/>
      <c r="BW339" s="665"/>
      <c r="BX339" s="665"/>
      <c r="BY339" s="665"/>
      <c r="BZ339" s="665"/>
      <c r="CA339" s="665"/>
      <c r="CB339" s="665"/>
      <c r="CC339" s="665"/>
      <c r="CD339" s="665">
        <v>-3000</v>
      </c>
      <c r="CE339" s="665"/>
      <c r="CF339" s="665"/>
      <c r="CG339" s="665"/>
      <c r="CH339" s="665"/>
      <c r="CI339" s="665"/>
      <c r="CJ339" s="665"/>
      <c r="CK339" s="665"/>
      <c r="CL339" s="665"/>
      <c r="CM339" s="665"/>
      <c r="CN339" s="665"/>
      <c r="CO339" s="665"/>
      <c r="CP339" s="665"/>
      <c r="CQ339" s="665"/>
      <c r="CR339" s="673">
        <f>+M339+AU339+CD339</f>
        <v>114529</v>
      </c>
      <c r="CS339" s="764">
        <v>8613</v>
      </c>
      <c r="CT339" s="764">
        <v>8964</v>
      </c>
      <c r="CU339" s="764">
        <v>8226</v>
      </c>
      <c r="CV339" s="764">
        <v>8851</v>
      </c>
      <c r="CW339" s="673">
        <f t="shared" si="156"/>
        <v>34654</v>
      </c>
      <c r="CX339" s="764">
        <v>8625</v>
      </c>
      <c r="CY339" s="764">
        <v>8625</v>
      </c>
      <c r="CZ339" s="764">
        <v>9188</v>
      </c>
      <c r="DA339" s="764">
        <v>8625</v>
      </c>
      <c r="DB339" s="673">
        <f t="shared" si="157"/>
        <v>35063</v>
      </c>
      <c r="DC339" s="764">
        <v>7850</v>
      </c>
      <c r="DD339" s="764">
        <v>7875</v>
      </c>
      <c r="DE339" s="764">
        <v>14500</v>
      </c>
      <c r="DF339" s="764">
        <v>14587</v>
      </c>
      <c r="DG339" s="673">
        <f t="shared" si="158"/>
        <v>44812</v>
      </c>
      <c r="DH339" s="682">
        <f t="shared" ref="DH339:DH360" si="159">+CW339+DB339+DG339</f>
        <v>114529</v>
      </c>
      <c r="DI339" s="683" t="str">
        <f t="shared" ref="DI339:DI360" si="160">IF(CR339=DH339,"SI","NO")</f>
        <v>SI</v>
      </c>
      <c r="DJ339" s="682">
        <f t="shared" ref="DJ339:DJ360" si="161">CR339-DH339</f>
        <v>0</v>
      </c>
    </row>
    <row r="340" s="633" customFormat="1" ht="26.25" spans="1:114">
      <c r="A340" s="646" t="s">
        <v>1706</v>
      </c>
      <c r="B340" s="646" t="s">
        <v>1707</v>
      </c>
      <c r="C340" s="646" t="s">
        <v>1707</v>
      </c>
      <c r="D340" s="647" t="s">
        <v>2049</v>
      </c>
      <c r="E340" s="646"/>
      <c r="F340" s="646"/>
      <c r="G340" s="646"/>
      <c r="H340" s="741">
        <v>15</v>
      </c>
      <c r="I340" s="646"/>
      <c r="J340" s="239">
        <v>11</v>
      </c>
      <c r="K340" s="668"/>
      <c r="L340" s="669" t="s">
        <v>2050</v>
      </c>
      <c r="M340" s="667">
        <v>2001492</v>
      </c>
      <c r="N340" s="665"/>
      <c r="O340" s="665"/>
      <c r="P340" s="665"/>
      <c r="Q340" s="665"/>
      <c r="R340" s="665"/>
      <c r="S340" s="665"/>
      <c r="T340" s="665"/>
      <c r="U340" s="665"/>
      <c r="V340" s="665"/>
      <c r="W340" s="665"/>
      <c r="X340" s="665"/>
      <c r="Y340" s="665"/>
      <c r="Z340" s="665"/>
      <c r="AA340" s="665"/>
      <c r="AB340" s="665"/>
      <c r="AC340" s="665"/>
      <c r="AD340" s="665"/>
      <c r="AE340" s="665"/>
      <c r="AF340" s="665"/>
      <c r="AG340" s="665"/>
      <c r="AH340" s="665"/>
      <c r="AI340" s="665"/>
      <c r="AJ340" s="665"/>
      <c r="AK340" s="665"/>
      <c r="AL340" s="665"/>
      <c r="AM340" s="665"/>
      <c r="AN340" s="665"/>
      <c r="AO340" s="665"/>
      <c r="AP340" s="665"/>
      <c r="AQ340" s="665"/>
      <c r="AR340" s="665"/>
      <c r="AS340" s="665"/>
      <c r="AT340" s="665"/>
      <c r="AU340" s="665"/>
      <c r="AV340" s="665"/>
      <c r="AW340" s="665"/>
      <c r="AX340" s="665"/>
      <c r="AY340" s="665"/>
      <c r="AZ340" s="665"/>
      <c r="BA340" s="665"/>
      <c r="BB340" s="665"/>
      <c r="BC340" s="665"/>
      <c r="BD340" s="665"/>
      <c r="BE340" s="665"/>
      <c r="BF340" s="665"/>
      <c r="BG340" s="665"/>
      <c r="BH340" s="665"/>
      <c r="BI340" s="665"/>
      <c r="BJ340" s="665"/>
      <c r="BK340" s="665"/>
      <c r="BL340" s="665"/>
      <c r="BM340" s="665"/>
      <c r="BN340" s="665"/>
      <c r="BO340" s="665"/>
      <c r="BP340" s="665"/>
      <c r="BQ340" s="665"/>
      <c r="BR340" s="665"/>
      <c r="BS340" s="665"/>
      <c r="BT340" s="665"/>
      <c r="BU340" s="665"/>
      <c r="BV340" s="665"/>
      <c r="BW340" s="665"/>
      <c r="BX340" s="665"/>
      <c r="BY340" s="665"/>
      <c r="BZ340" s="665"/>
      <c r="CA340" s="665"/>
      <c r="CB340" s="665"/>
      <c r="CC340" s="665"/>
      <c r="CD340" s="665">
        <v>-50000</v>
      </c>
      <c r="CE340" s="665"/>
      <c r="CF340" s="665"/>
      <c r="CG340" s="665"/>
      <c r="CH340" s="665"/>
      <c r="CI340" s="665"/>
      <c r="CJ340" s="665"/>
      <c r="CK340" s="665"/>
      <c r="CL340" s="665"/>
      <c r="CM340" s="665"/>
      <c r="CN340" s="665"/>
      <c r="CO340" s="665"/>
      <c r="CP340" s="665"/>
      <c r="CQ340" s="665"/>
      <c r="CR340" s="673">
        <f>+M340+CD340</f>
        <v>1951492</v>
      </c>
      <c r="CS340" s="764">
        <v>150448</v>
      </c>
      <c r="CT340" s="764">
        <v>160605</v>
      </c>
      <c r="CU340" s="764">
        <v>146141</v>
      </c>
      <c r="CV340" s="764">
        <v>152528</v>
      </c>
      <c r="CW340" s="673">
        <f t="shared" si="156"/>
        <v>609722</v>
      </c>
      <c r="CX340" s="764">
        <v>152006</v>
      </c>
      <c r="CY340" s="764">
        <v>149471</v>
      </c>
      <c r="CZ340" s="764">
        <v>152866</v>
      </c>
      <c r="DA340" s="764">
        <v>145991</v>
      </c>
      <c r="DB340" s="673">
        <f t="shared" si="157"/>
        <v>600334</v>
      </c>
      <c r="DC340" s="764">
        <v>132265</v>
      </c>
      <c r="DD340" s="764">
        <v>146926</v>
      </c>
      <c r="DE340" s="764">
        <v>231122</v>
      </c>
      <c r="DF340" s="764">
        <v>231123</v>
      </c>
      <c r="DG340" s="673">
        <f t="shared" si="158"/>
        <v>741436</v>
      </c>
      <c r="DH340" s="682">
        <f t="shared" si="159"/>
        <v>1951492</v>
      </c>
      <c r="DI340" s="683" t="str">
        <f t="shared" si="160"/>
        <v>SI</v>
      </c>
      <c r="DJ340" s="682">
        <f t="shared" si="161"/>
        <v>0</v>
      </c>
    </row>
    <row r="341" s="633" customFormat="1" ht="26.25" spans="1:114">
      <c r="A341" s="646" t="s">
        <v>1706</v>
      </c>
      <c r="B341" s="646" t="s">
        <v>1707</v>
      </c>
      <c r="C341" s="646" t="s">
        <v>1707</v>
      </c>
      <c r="D341" s="647" t="s">
        <v>2049</v>
      </c>
      <c r="E341" s="646"/>
      <c r="F341" s="646"/>
      <c r="G341" s="646"/>
      <c r="H341" s="741">
        <v>21</v>
      </c>
      <c r="I341" s="646"/>
      <c r="J341" s="239">
        <v>11</v>
      </c>
      <c r="K341" s="668"/>
      <c r="L341" s="669" t="s">
        <v>2050</v>
      </c>
      <c r="M341" s="667">
        <v>540000</v>
      </c>
      <c r="N341" s="665"/>
      <c r="O341" s="665"/>
      <c r="P341" s="665"/>
      <c r="Q341" s="665"/>
      <c r="R341" s="665"/>
      <c r="S341" s="665"/>
      <c r="T341" s="665"/>
      <c r="U341" s="665"/>
      <c r="V341" s="665"/>
      <c r="W341" s="665"/>
      <c r="X341" s="665"/>
      <c r="Y341" s="665"/>
      <c r="Z341" s="665"/>
      <c r="AA341" s="665"/>
      <c r="AB341" s="665"/>
      <c r="AC341" s="665"/>
      <c r="AD341" s="665"/>
      <c r="AE341" s="665"/>
      <c r="AF341" s="665"/>
      <c r="AG341" s="665"/>
      <c r="AH341" s="665"/>
      <c r="AI341" s="665"/>
      <c r="AJ341" s="665"/>
      <c r="AK341" s="665"/>
      <c r="AL341" s="665"/>
      <c r="AM341" s="665"/>
      <c r="AN341" s="665"/>
      <c r="AO341" s="665"/>
      <c r="AP341" s="665"/>
      <c r="AQ341" s="665"/>
      <c r="AR341" s="665"/>
      <c r="AS341" s="665"/>
      <c r="AT341" s="665"/>
      <c r="AU341" s="665"/>
      <c r="AV341" s="665"/>
      <c r="AW341" s="665"/>
      <c r="AX341" s="665"/>
      <c r="AY341" s="665"/>
      <c r="AZ341" s="665"/>
      <c r="BA341" s="665"/>
      <c r="BB341" s="665"/>
      <c r="BC341" s="665"/>
      <c r="BD341" s="665"/>
      <c r="BE341" s="665"/>
      <c r="BF341" s="665"/>
      <c r="BG341" s="665"/>
      <c r="BH341" s="665"/>
      <c r="BI341" s="665"/>
      <c r="BJ341" s="665"/>
      <c r="BK341" s="665"/>
      <c r="BL341" s="665"/>
      <c r="BM341" s="665"/>
      <c r="BN341" s="665"/>
      <c r="BO341" s="665"/>
      <c r="BP341" s="665"/>
      <c r="BQ341" s="665"/>
      <c r="BR341" s="665"/>
      <c r="BS341" s="665"/>
      <c r="BT341" s="665"/>
      <c r="BU341" s="665"/>
      <c r="BV341" s="665"/>
      <c r="BW341" s="665"/>
      <c r="BX341" s="665"/>
      <c r="BY341" s="665"/>
      <c r="BZ341" s="665"/>
      <c r="CA341" s="665"/>
      <c r="CB341" s="665"/>
      <c r="CC341" s="665"/>
      <c r="CD341" s="665"/>
      <c r="CE341" s="665"/>
      <c r="CF341" s="665"/>
      <c r="CG341" s="665"/>
      <c r="CH341" s="665"/>
      <c r="CI341" s="665"/>
      <c r="CJ341" s="665"/>
      <c r="CK341" s="665"/>
      <c r="CL341" s="665"/>
      <c r="CM341" s="665"/>
      <c r="CN341" s="665"/>
      <c r="CO341" s="665"/>
      <c r="CP341" s="665"/>
      <c r="CQ341" s="665"/>
      <c r="CR341" s="673">
        <f>+M341</f>
        <v>540000</v>
      </c>
      <c r="CS341" s="674">
        <v>45000</v>
      </c>
      <c r="CT341" s="674">
        <v>45000</v>
      </c>
      <c r="CU341" s="674">
        <v>45000</v>
      </c>
      <c r="CV341" s="674">
        <v>45000</v>
      </c>
      <c r="CW341" s="673">
        <f t="shared" si="156"/>
        <v>180000</v>
      </c>
      <c r="CX341" s="674">
        <v>45000</v>
      </c>
      <c r="CY341" s="674">
        <v>45000</v>
      </c>
      <c r="CZ341" s="674">
        <v>45000</v>
      </c>
      <c r="DA341" s="674">
        <v>45000</v>
      </c>
      <c r="DB341" s="673">
        <f t="shared" si="157"/>
        <v>180000</v>
      </c>
      <c r="DC341" s="674">
        <v>45000</v>
      </c>
      <c r="DD341" s="674">
        <v>45000</v>
      </c>
      <c r="DE341" s="674">
        <v>45000</v>
      </c>
      <c r="DF341" s="674">
        <v>45000</v>
      </c>
      <c r="DG341" s="673">
        <f t="shared" si="158"/>
        <v>180000</v>
      </c>
      <c r="DH341" s="682">
        <f t="shared" si="159"/>
        <v>540000</v>
      </c>
      <c r="DI341" s="683" t="str">
        <f t="shared" si="160"/>
        <v>SI</v>
      </c>
      <c r="DJ341" s="682">
        <f t="shared" si="161"/>
        <v>0</v>
      </c>
    </row>
    <row r="342" s="633" customFormat="1" ht="26.25" spans="1:114">
      <c r="A342" s="646" t="s">
        <v>1706</v>
      </c>
      <c r="B342" s="646" t="s">
        <v>1707</v>
      </c>
      <c r="C342" s="646" t="s">
        <v>1707</v>
      </c>
      <c r="D342" s="647" t="s">
        <v>2049</v>
      </c>
      <c r="E342" s="646"/>
      <c r="F342" s="646"/>
      <c r="G342" s="646"/>
      <c r="H342" s="741">
        <v>27</v>
      </c>
      <c r="I342" s="646"/>
      <c r="J342" s="239">
        <v>11</v>
      </c>
      <c r="K342" s="668"/>
      <c r="L342" s="669" t="s">
        <v>2050</v>
      </c>
      <c r="M342" s="667">
        <v>135000</v>
      </c>
      <c r="N342" s="665"/>
      <c r="O342" s="665"/>
      <c r="P342" s="665"/>
      <c r="Q342" s="665"/>
      <c r="R342" s="665"/>
      <c r="S342" s="665"/>
      <c r="T342" s="665"/>
      <c r="U342" s="665"/>
      <c r="V342" s="665"/>
      <c r="W342" s="665"/>
      <c r="X342" s="665"/>
      <c r="Y342" s="665"/>
      <c r="Z342" s="665"/>
      <c r="AA342" s="665"/>
      <c r="AB342" s="665"/>
      <c r="AC342" s="665"/>
      <c r="AD342" s="665"/>
      <c r="AE342" s="665"/>
      <c r="AF342" s="665"/>
      <c r="AG342" s="665"/>
      <c r="AH342" s="665"/>
      <c r="AI342" s="665"/>
      <c r="AJ342" s="665"/>
      <c r="AK342" s="665"/>
      <c r="AL342" s="665"/>
      <c r="AM342" s="665"/>
      <c r="AN342" s="665"/>
      <c r="AO342" s="665"/>
      <c r="AP342" s="665"/>
      <c r="AQ342" s="665"/>
      <c r="AR342" s="665"/>
      <c r="AS342" s="665"/>
      <c r="AT342" s="665"/>
      <c r="AU342" s="665"/>
      <c r="AV342" s="665"/>
      <c r="AW342" s="665"/>
      <c r="AX342" s="665"/>
      <c r="AY342" s="665"/>
      <c r="AZ342" s="665"/>
      <c r="BA342" s="665"/>
      <c r="BB342" s="665"/>
      <c r="BC342" s="665"/>
      <c r="BD342" s="665"/>
      <c r="BE342" s="665"/>
      <c r="BF342" s="665"/>
      <c r="BG342" s="665"/>
      <c r="BH342" s="665"/>
      <c r="BI342" s="665"/>
      <c r="BJ342" s="665"/>
      <c r="BK342" s="665"/>
      <c r="BL342" s="665"/>
      <c r="BM342" s="665"/>
      <c r="BN342" s="665"/>
      <c r="BO342" s="665"/>
      <c r="BP342" s="665"/>
      <c r="BQ342" s="665"/>
      <c r="BR342" s="665"/>
      <c r="BS342" s="665"/>
      <c r="BT342" s="665"/>
      <c r="BU342" s="665"/>
      <c r="BV342" s="665"/>
      <c r="BW342" s="665"/>
      <c r="BX342" s="665"/>
      <c r="BY342" s="665"/>
      <c r="BZ342" s="665"/>
      <c r="CA342" s="665"/>
      <c r="CB342" s="665"/>
      <c r="CC342" s="665"/>
      <c r="CD342" s="665"/>
      <c r="CE342" s="665"/>
      <c r="CF342" s="665"/>
      <c r="CG342" s="665"/>
      <c r="CH342" s="665"/>
      <c r="CI342" s="665"/>
      <c r="CJ342" s="665"/>
      <c r="CK342" s="665"/>
      <c r="CL342" s="665"/>
      <c r="CM342" s="665"/>
      <c r="CN342" s="665"/>
      <c r="CO342" s="665"/>
      <c r="CP342" s="665"/>
      <c r="CQ342" s="665"/>
      <c r="CR342" s="673">
        <f>+M342</f>
        <v>135000</v>
      </c>
      <c r="CS342" s="674">
        <v>11250</v>
      </c>
      <c r="CT342" s="674">
        <v>11250</v>
      </c>
      <c r="CU342" s="674">
        <v>11250</v>
      </c>
      <c r="CV342" s="674">
        <v>11250</v>
      </c>
      <c r="CW342" s="673">
        <f t="shared" si="156"/>
        <v>45000</v>
      </c>
      <c r="CX342" s="674">
        <v>11250</v>
      </c>
      <c r="CY342" s="674">
        <v>11250</v>
      </c>
      <c r="CZ342" s="674">
        <v>11250</v>
      </c>
      <c r="DA342" s="674">
        <v>11250</v>
      </c>
      <c r="DB342" s="673">
        <f t="shared" si="157"/>
        <v>45000</v>
      </c>
      <c r="DC342" s="674">
        <v>11250</v>
      </c>
      <c r="DD342" s="674">
        <v>11250</v>
      </c>
      <c r="DE342" s="674">
        <v>11250</v>
      </c>
      <c r="DF342" s="674">
        <v>11250</v>
      </c>
      <c r="DG342" s="673">
        <f t="shared" si="158"/>
        <v>45000</v>
      </c>
      <c r="DH342" s="682">
        <f t="shared" si="159"/>
        <v>135000</v>
      </c>
      <c r="DI342" s="683" t="str">
        <f t="shared" si="160"/>
        <v>SI</v>
      </c>
      <c r="DJ342" s="682">
        <f t="shared" si="161"/>
        <v>0</v>
      </c>
    </row>
    <row r="343" s="633" customFormat="1" ht="26.25" spans="1:114">
      <c r="A343" s="646" t="s">
        <v>1706</v>
      </c>
      <c r="B343" s="646" t="s">
        <v>1707</v>
      </c>
      <c r="C343" s="646" t="s">
        <v>1707</v>
      </c>
      <c r="D343" s="647" t="s">
        <v>2049</v>
      </c>
      <c r="E343" s="646"/>
      <c r="F343" s="646"/>
      <c r="G343" s="646"/>
      <c r="H343" s="741">
        <v>29</v>
      </c>
      <c r="I343" s="646"/>
      <c r="J343" s="239">
        <v>11</v>
      </c>
      <c r="K343" s="668"/>
      <c r="L343" s="669" t="s">
        <v>2050</v>
      </c>
      <c r="M343" s="667">
        <v>2376000</v>
      </c>
      <c r="N343" s="665"/>
      <c r="O343" s="665"/>
      <c r="P343" s="665"/>
      <c r="Q343" s="665"/>
      <c r="R343" s="665"/>
      <c r="S343" s="665"/>
      <c r="T343" s="665"/>
      <c r="U343" s="665"/>
      <c r="V343" s="665"/>
      <c r="W343" s="665"/>
      <c r="X343" s="665"/>
      <c r="Y343" s="665"/>
      <c r="Z343" s="665"/>
      <c r="AA343" s="665"/>
      <c r="AB343" s="665"/>
      <c r="AC343" s="665"/>
      <c r="AD343" s="665"/>
      <c r="AE343" s="665"/>
      <c r="AF343" s="665"/>
      <c r="AG343" s="665"/>
      <c r="AH343" s="665"/>
      <c r="AI343" s="665"/>
      <c r="AJ343" s="665"/>
      <c r="AK343" s="665"/>
      <c r="AL343" s="665"/>
      <c r="AM343" s="665"/>
      <c r="AN343" s="665"/>
      <c r="AO343" s="665"/>
      <c r="AP343" s="665"/>
      <c r="AQ343" s="665"/>
      <c r="AR343" s="665"/>
      <c r="AS343" s="665"/>
      <c r="AT343" s="665"/>
      <c r="AU343" s="665"/>
      <c r="AV343" s="665"/>
      <c r="AW343" s="665"/>
      <c r="AX343" s="665"/>
      <c r="AY343" s="665"/>
      <c r="AZ343" s="665"/>
      <c r="BA343" s="665"/>
      <c r="BB343" s="665"/>
      <c r="BC343" s="665"/>
      <c r="BD343" s="665"/>
      <c r="BE343" s="665"/>
      <c r="BF343" s="665"/>
      <c r="BG343" s="665"/>
      <c r="BH343" s="665"/>
      <c r="BI343" s="665"/>
      <c r="BJ343" s="665"/>
      <c r="BK343" s="665"/>
      <c r="BL343" s="665"/>
      <c r="BM343" s="665"/>
      <c r="BN343" s="665"/>
      <c r="BO343" s="665"/>
      <c r="BP343" s="665"/>
      <c r="BQ343" s="665"/>
      <c r="BR343" s="665"/>
      <c r="BS343" s="665"/>
      <c r="BT343" s="665"/>
      <c r="BU343" s="665"/>
      <c r="BV343" s="665"/>
      <c r="BW343" s="665"/>
      <c r="BX343" s="665"/>
      <c r="BY343" s="665"/>
      <c r="BZ343" s="665"/>
      <c r="CA343" s="665"/>
      <c r="CB343" s="665"/>
      <c r="CC343" s="665"/>
      <c r="CD343" s="665"/>
      <c r="CE343" s="665"/>
      <c r="CF343" s="665"/>
      <c r="CG343" s="665"/>
      <c r="CH343" s="665"/>
      <c r="CI343" s="665"/>
      <c r="CJ343" s="665"/>
      <c r="CK343" s="665"/>
      <c r="CL343" s="665"/>
      <c r="CM343" s="665"/>
      <c r="CN343" s="665"/>
      <c r="CO343" s="665"/>
      <c r="CP343" s="665"/>
      <c r="CQ343" s="665"/>
      <c r="CR343" s="673">
        <f>+M343</f>
        <v>2376000</v>
      </c>
      <c r="CS343" s="674">
        <v>198000</v>
      </c>
      <c r="CT343" s="674">
        <v>198000</v>
      </c>
      <c r="CU343" s="674">
        <v>198000</v>
      </c>
      <c r="CV343" s="674">
        <v>198000</v>
      </c>
      <c r="CW343" s="673">
        <f t="shared" si="156"/>
        <v>792000</v>
      </c>
      <c r="CX343" s="674">
        <v>198000</v>
      </c>
      <c r="CY343" s="674">
        <v>198000</v>
      </c>
      <c r="CZ343" s="674">
        <v>198000</v>
      </c>
      <c r="DA343" s="674">
        <v>198000</v>
      </c>
      <c r="DB343" s="673">
        <f t="shared" si="157"/>
        <v>792000</v>
      </c>
      <c r="DC343" s="674">
        <v>198000</v>
      </c>
      <c r="DD343" s="674">
        <v>198000</v>
      </c>
      <c r="DE343" s="674">
        <v>198000</v>
      </c>
      <c r="DF343" s="674">
        <v>198000</v>
      </c>
      <c r="DG343" s="673">
        <f t="shared" si="158"/>
        <v>792000</v>
      </c>
      <c r="DH343" s="682">
        <f t="shared" si="159"/>
        <v>2376000</v>
      </c>
      <c r="DI343" s="683" t="str">
        <f t="shared" si="160"/>
        <v>SI</v>
      </c>
      <c r="DJ343" s="682">
        <f t="shared" si="161"/>
        <v>0</v>
      </c>
    </row>
    <row r="344" s="633" customFormat="1" ht="26.25" spans="1:114">
      <c r="A344" s="646" t="s">
        <v>1706</v>
      </c>
      <c r="B344" s="646" t="s">
        <v>1707</v>
      </c>
      <c r="C344" s="646" t="s">
        <v>1707</v>
      </c>
      <c r="D344" s="647" t="s">
        <v>2049</v>
      </c>
      <c r="E344" s="646"/>
      <c r="F344" s="646"/>
      <c r="G344" s="646"/>
      <c r="H344" s="741">
        <v>41</v>
      </c>
      <c r="I344" s="646"/>
      <c r="J344" s="239">
        <v>11</v>
      </c>
      <c r="K344" s="668"/>
      <c r="L344" s="669" t="s">
        <v>2050</v>
      </c>
      <c r="M344" s="667">
        <v>100000</v>
      </c>
      <c r="N344" s="665"/>
      <c r="O344" s="665"/>
      <c r="P344" s="665"/>
      <c r="Q344" s="665"/>
      <c r="R344" s="665"/>
      <c r="S344" s="665"/>
      <c r="T344" s="665"/>
      <c r="U344" s="665"/>
      <c r="V344" s="665"/>
      <c r="W344" s="665"/>
      <c r="X344" s="665"/>
      <c r="Y344" s="665"/>
      <c r="Z344" s="665"/>
      <c r="AA344" s="665"/>
      <c r="AB344" s="665"/>
      <c r="AC344" s="665"/>
      <c r="AD344" s="665"/>
      <c r="AE344" s="665"/>
      <c r="AF344" s="665"/>
      <c r="AG344" s="665"/>
      <c r="AH344" s="665"/>
      <c r="AI344" s="665"/>
      <c r="AJ344" s="665"/>
      <c r="AK344" s="665"/>
      <c r="AL344" s="665"/>
      <c r="AM344" s="665"/>
      <c r="AN344" s="665"/>
      <c r="AO344" s="665"/>
      <c r="AP344" s="665"/>
      <c r="AQ344" s="665"/>
      <c r="AR344" s="665"/>
      <c r="AS344" s="665"/>
      <c r="AT344" s="665"/>
      <c r="AU344" s="665"/>
      <c r="AV344" s="665"/>
      <c r="AW344" s="665"/>
      <c r="AX344" s="665"/>
      <c r="AY344" s="665"/>
      <c r="AZ344" s="665"/>
      <c r="BA344" s="665"/>
      <c r="BB344" s="665"/>
      <c r="BC344" s="665"/>
      <c r="BD344" s="665"/>
      <c r="BE344" s="665"/>
      <c r="BF344" s="665"/>
      <c r="BG344" s="665"/>
      <c r="BH344" s="665"/>
      <c r="BI344" s="665">
        <v>19800</v>
      </c>
      <c r="BJ344" s="665"/>
      <c r="BK344" s="665"/>
      <c r="BL344" s="665"/>
      <c r="BM344" s="665"/>
      <c r="BN344" s="665"/>
      <c r="BO344" s="665"/>
      <c r="BP344" s="665"/>
      <c r="BQ344" s="665"/>
      <c r="BR344" s="665"/>
      <c r="BS344" s="665"/>
      <c r="BT344" s="665"/>
      <c r="BU344" s="665"/>
      <c r="BV344" s="665"/>
      <c r="BW344" s="665"/>
      <c r="BX344" s="665"/>
      <c r="BY344" s="665"/>
      <c r="BZ344" s="665"/>
      <c r="CA344" s="665"/>
      <c r="CB344" s="665"/>
      <c r="CC344" s="665"/>
      <c r="CD344" s="665"/>
      <c r="CE344" s="665"/>
      <c r="CF344" s="665"/>
      <c r="CG344" s="665"/>
      <c r="CH344" s="665"/>
      <c r="CI344" s="665"/>
      <c r="CJ344" s="665"/>
      <c r="CK344" s="665"/>
      <c r="CL344" s="665"/>
      <c r="CM344" s="665"/>
      <c r="CN344" s="665"/>
      <c r="CO344" s="665"/>
      <c r="CP344" s="665"/>
      <c r="CQ344" s="665"/>
      <c r="CR344" s="673">
        <f>+M344+BI344</f>
        <v>119800</v>
      </c>
      <c r="CS344" s="764">
        <v>0</v>
      </c>
      <c r="CT344" s="764">
        <v>10195</v>
      </c>
      <c r="CU344" s="764">
        <v>10614</v>
      </c>
      <c r="CV344" s="764">
        <v>8316</v>
      </c>
      <c r="CW344" s="673">
        <f t="shared" si="156"/>
        <v>29125</v>
      </c>
      <c r="CX344" s="764">
        <v>6267</v>
      </c>
      <c r="CY344" s="764">
        <v>8724</v>
      </c>
      <c r="CZ344" s="764">
        <v>10655</v>
      </c>
      <c r="DA344" s="764">
        <v>12473</v>
      </c>
      <c r="DB344" s="673">
        <f t="shared" si="157"/>
        <v>38119</v>
      </c>
      <c r="DC344" s="764">
        <v>13000</v>
      </c>
      <c r="DD344" s="764">
        <v>13100</v>
      </c>
      <c r="DE344" s="764">
        <v>13100</v>
      </c>
      <c r="DF344" s="764">
        <v>13356</v>
      </c>
      <c r="DG344" s="673">
        <f t="shared" si="158"/>
        <v>52556</v>
      </c>
      <c r="DH344" s="682">
        <f t="shared" si="159"/>
        <v>119800</v>
      </c>
      <c r="DI344" s="683" t="str">
        <f t="shared" si="160"/>
        <v>SI</v>
      </c>
      <c r="DJ344" s="682">
        <f t="shared" si="161"/>
        <v>0</v>
      </c>
    </row>
    <row r="345" s="633" customFormat="1" ht="26.25" spans="1:114">
      <c r="A345" s="646" t="s">
        <v>1706</v>
      </c>
      <c r="B345" s="646" t="s">
        <v>1707</v>
      </c>
      <c r="C345" s="646" t="s">
        <v>1707</v>
      </c>
      <c r="D345" s="647" t="s">
        <v>2049</v>
      </c>
      <c r="E345" s="646"/>
      <c r="F345" s="646"/>
      <c r="G345" s="646"/>
      <c r="H345" s="741">
        <v>42</v>
      </c>
      <c r="I345" s="646"/>
      <c r="J345" s="239">
        <v>11</v>
      </c>
      <c r="K345" s="668"/>
      <c r="L345" s="669" t="s">
        <v>2050</v>
      </c>
      <c r="M345" s="667">
        <v>15000</v>
      </c>
      <c r="N345" s="665"/>
      <c r="O345" s="665"/>
      <c r="P345" s="665"/>
      <c r="Q345" s="665"/>
      <c r="R345" s="665"/>
      <c r="S345" s="665"/>
      <c r="T345" s="665"/>
      <c r="U345" s="665"/>
      <c r="V345" s="665"/>
      <c r="W345" s="665"/>
      <c r="X345" s="665"/>
      <c r="Y345" s="665"/>
      <c r="Z345" s="665"/>
      <c r="AA345" s="665"/>
      <c r="AB345" s="665"/>
      <c r="AC345" s="665"/>
      <c r="AD345" s="665"/>
      <c r="AE345" s="665"/>
      <c r="AF345" s="665"/>
      <c r="AG345" s="665"/>
      <c r="AH345" s="665"/>
      <c r="AI345" s="665"/>
      <c r="AJ345" s="665"/>
      <c r="AK345" s="665"/>
      <c r="AL345" s="665"/>
      <c r="AM345" s="665"/>
      <c r="AN345" s="665"/>
      <c r="AO345" s="665"/>
      <c r="AP345" s="665"/>
      <c r="AQ345" s="665"/>
      <c r="AR345" s="665"/>
      <c r="AS345" s="665"/>
      <c r="AT345" s="665"/>
      <c r="AU345" s="665"/>
      <c r="AV345" s="665"/>
      <c r="AW345" s="665"/>
      <c r="AX345" s="665"/>
      <c r="AY345" s="665"/>
      <c r="AZ345" s="665"/>
      <c r="BA345" s="665"/>
      <c r="BB345" s="665"/>
      <c r="BC345" s="665"/>
      <c r="BD345" s="665"/>
      <c r="BE345" s="665"/>
      <c r="BF345" s="665"/>
      <c r="BG345" s="665"/>
      <c r="BH345" s="665"/>
      <c r="BI345" s="665">
        <v>3900</v>
      </c>
      <c r="BJ345" s="665"/>
      <c r="BK345" s="665"/>
      <c r="BL345" s="665"/>
      <c r="BM345" s="665"/>
      <c r="BN345" s="665"/>
      <c r="BO345" s="665"/>
      <c r="BP345" s="665"/>
      <c r="BQ345" s="665"/>
      <c r="BR345" s="665"/>
      <c r="BS345" s="665"/>
      <c r="BT345" s="665"/>
      <c r="BU345" s="665"/>
      <c r="BV345" s="665"/>
      <c r="BW345" s="665">
        <v>10000</v>
      </c>
      <c r="BX345" s="665"/>
      <c r="BY345" s="665"/>
      <c r="BZ345" s="665"/>
      <c r="CA345" s="665"/>
      <c r="CB345" s="665"/>
      <c r="CC345" s="665"/>
      <c r="CD345" s="665"/>
      <c r="CE345" s="665"/>
      <c r="CF345" s="665"/>
      <c r="CG345" s="665"/>
      <c r="CH345" s="665"/>
      <c r="CI345" s="665"/>
      <c r="CJ345" s="665"/>
      <c r="CK345" s="665"/>
      <c r="CL345" s="665"/>
      <c r="CM345" s="665"/>
      <c r="CN345" s="665"/>
      <c r="CO345" s="665"/>
      <c r="CP345" s="665"/>
      <c r="CQ345" s="665"/>
      <c r="CR345" s="673">
        <f>+M345+BI345+BW345</f>
        <v>28900</v>
      </c>
      <c r="CS345" s="764">
        <v>0</v>
      </c>
      <c r="CT345" s="764">
        <v>2925</v>
      </c>
      <c r="CU345" s="764">
        <v>1725</v>
      </c>
      <c r="CV345" s="764">
        <v>938</v>
      </c>
      <c r="CW345" s="673">
        <f t="shared" si="156"/>
        <v>5588</v>
      </c>
      <c r="CX345" s="764">
        <v>1838</v>
      </c>
      <c r="CY345" s="764">
        <v>1988</v>
      </c>
      <c r="CZ345" s="764">
        <v>1913</v>
      </c>
      <c r="DA345" s="764">
        <v>2438</v>
      </c>
      <c r="DB345" s="673">
        <f t="shared" si="157"/>
        <v>8177</v>
      </c>
      <c r="DC345" s="764">
        <v>1875</v>
      </c>
      <c r="DD345" s="764">
        <v>2738</v>
      </c>
      <c r="DE345" s="764">
        <v>5000</v>
      </c>
      <c r="DF345" s="764">
        <v>5522</v>
      </c>
      <c r="DG345" s="673">
        <f t="shared" si="158"/>
        <v>15135</v>
      </c>
      <c r="DH345" s="682">
        <f t="shared" si="159"/>
        <v>28900</v>
      </c>
      <c r="DI345" s="683" t="str">
        <f t="shared" si="160"/>
        <v>SI</v>
      </c>
      <c r="DJ345" s="682">
        <f t="shared" si="161"/>
        <v>0</v>
      </c>
    </row>
    <row r="346" s="633" customFormat="1" ht="26.25" spans="1:114">
      <c r="A346" s="646" t="s">
        <v>1706</v>
      </c>
      <c r="B346" s="646" t="s">
        <v>1707</v>
      </c>
      <c r="C346" s="646" t="s">
        <v>1707</v>
      </c>
      <c r="D346" s="647" t="s">
        <v>2049</v>
      </c>
      <c r="E346" s="646"/>
      <c r="F346" s="646"/>
      <c r="G346" s="646"/>
      <c r="H346" s="741">
        <v>63</v>
      </c>
      <c r="I346" s="646"/>
      <c r="J346" s="239">
        <v>11</v>
      </c>
      <c r="K346" s="668"/>
      <c r="L346" s="669" t="s">
        <v>2050</v>
      </c>
      <c r="M346" s="667">
        <v>288000</v>
      </c>
      <c r="N346" s="665"/>
      <c r="O346" s="665"/>
      <c r="P346" s="665"/>
      <c r="Q346" s="665"/>
      <c r="R346" s="665"/>
      <c r="S346" s="665"/>
      <c r="T346" s="665"/>
      <c r="U346" s="665"/>
      <c r="V346" s="665"/>
      <c r="W346" s="665"/>
      <c r="X346" s="665"/>
      <c r="Y346" s="665"/>
      <c r="Z346" s="665"/>
      <c r="AA346" s="665"/>
      <c r="AB346" s="665"/>
      <c r="AC346" s="665"/>
      <c r="AD346" s="665"/>
      <c r="AE346" s="665"/>
      <c r="AF346" s="665"/>
      <c r="AG346" s="665"/>
      <c r="AH346" s="665"/>
      <c r="AI346" s="665"/>
      <c r="AJ346" s="665"/>
      <c r="AK346" s="665"/>
      <c r="AL346" s="665"/>
      <c r="AM346" s="665"/>
      <c r="AN346" s="665"/>
      <c r="AO346" s="665"/>
      <c r="AP346" s="665"/>
      <c r="AQ346" s="665"/>
      <c r="AR346" s="665"/>
      <c r="AS346" s="665"/>
      <c r="AT346" s="665"/>
      <c r="AU346" s="665"/>
      <c r="AV346" s="665"/>
      <c r="AW346" s="665"/>
      <c r="AX346" s="665"/>
      <c r="AY346" s="665"/>
      <c r="AZ346" s="665"/>
      <c r="BA346" s="665"/>
      <c r="BB346" s="665"/>
      <c r="BC346" s="665"/>
      <c r="BD346" s="665"/>
      <c r="BE346" s="665"/>
      <c r="BF346" s="665"/>
      <c r="BG346" s="665"/>
      <c r="BH346" s="665"/>
      <c r="BI346" s="665"/>
      <c r="BJ346" s="665"/>
      <c r="BK346" s="665"/>
      <c r="BL346" s="665"/>
      <c r="BM346" s="665"/>
      <c r="BN346" s="665"/>
      <c r="BO346" s="665"/>
      <c r="BP346" s="665"/>
      <c r="BQ346" s="665"/>
      <c r="BR346" s="665"/>
      <c r="BS346" s="665"/>
      <c r="BT346" s="665"/>
      <c r="BU346" s="665"/>
      <c r="BV346" s="665"/>
      <c r="BW346" s="665"/>
      <c r="BX346" s="665"/>
      <c r="BY346" s="665"/>
      <c r="BZ346" s="665"/>
      <c r="CA346" s="665"/>
      <c r="CB346" s="665"/>
      <c r="CC346" s="665"/>
      <c r="CD346" s="665"/>
      <c r="CE346" s="665"/>
      <c r="CF346" s="665"/>
      <c r="CG346" s="665"/>
      <c r="CH346" s="665"/>
      <c r="CI346" s="665"/>
      <c r="CJ346" s="665"/>
      <c r="CK346" s="665"/>
      <c r="CL346" s="665"/>
      <c r="CM346" s="665"/>
      <c r="CN346" s="665"/>
      <c r="CO346" s="665"/>
      <c r="CP346" s="665"/>
      <c r="CQ346" s="665"/>
      <c r="CR346" s="673">
        <f>+M346</f>
        <v>288000</v>
      </c>
      <c r="CS346" s="674">
        <v>24000</v>
      </c>
      <c r="CT346" s="674">
        <v>24000</v>
      </c>
      <c r="CU346" s="674">
        <v>24000</v>
      </c>
      <c r="CV346" s="674">
        <v>24000</v>
      </c>
      <c r="CW346" s="673">
        <f t="shared" si="156"/>
        <v>96000</v>
      </c>
      <c r="CX346" s="674">
        <v>24000</v>
      </c>
      <c r="CY346" s="674">
        <v>24000</v>
      </c>
      <c r="CZ346" s="674">
        <v>24000</v>
      </c>
      <c r="DA346" s="674">
        <v>24000</v>
      </c>
      <c r="DB346" s="673">
        <f t="shared" si="157"/>
        <v>96000</v>
      </c>
      <c r="DC346" s="674">
        <v>24000</v>
      </c>
      <c r="DD346" s="674">
        <v>24000</v>
      </c>
      <c r="DE346" s="674">
        <v>24000</v>
      </c>
      <c r="DF346" s="674">
        <v>24000</v>
      </c>
      <c r="DG346" s="673">
        <f t="shared" si="158"/>
        <v>96000</v>
      </c>
      <c r="DH346" s="682">
        <f t="shared" si="159"/>
        <v>288000</v>
      </c>
      <c r="DI346" s="683" t="str">
        <f t="shared" si="160"/>
        <v>SI</v>
      </c>
      <c r="DJ346" s="682">
        <f t="shared" si="161"/>
        <v>0</v>
      </c>
    </row>
    <row r="347" s="633" customFormat="1" ht="26.25" spans="1:114">
      <c r="A347" s="646" t="s">
        <v>1706</v>
      </c>
      <c r="B347" s="646" t="s">
        <v>1707</v>
      </c>
      <c r="C347" s="646" t="s">
        <v>1707</v>
      </c>
      <c r="D347" s="647" t="s">
        <v>2049</v>
      </c>
      <c r="E347" s="646"/>
      <c r="F347" s="646"/>
      <c r="G347" s="646"/>
      <c r="H347" s="741">
        <v>71</v>
      </c>
      <c r="I347" s="646"/>
      <c r="J347" s="239">
        <v>11</v>
      </c>
      <c r="K347" s="668"/>
      <c r="L347" s="669" t="s">
        <v>2050</v>
      </c>
      <c r="M347" s="667">
        <v>656382</v>
      </c>
      <c r="N347" s="665"/>
      <c r="O347" s="665"/>
      <c r="P347" s="665"/>
      <c r="Q347" s="665"/>
      <c r="R347" s="665"/>
      <c r="S347" s="665"/>
      <c r="T347" s="665"/>
      <c r="U347" s="665"/>
      <c r="V347" s="665"/>
      <c r="W347" s="665"/>
      <c r="X347" s="665"/>
      <c r="Y347" s="665"/>
      <c r="Z347" s="665"/>
      <c r="AA347" s="665"/>
      <c r="AB347" s="665"/>
      <c r="AC347" s="665"/>
      <c r="AD347" s="665"/>
      <c r="AE347" s="665"/>
      <c r="AF347" s="665"/>
      <c r="AG347" s="665"/>
      <c r="AH347" s="665"/>
      <c r="AI347" s="665"/>
      <c r="AJ347" s="665"/>
      <c r="AK347" s="665"/>
      <c r="AL347" s="665"/>
      <c r="AM347" s="665"/>
      <c r="AN347" s="665"/>
      <c r="AO347" s="665"/>
      <c r="AP347" s="665"/>
      <c r="AQ347" s="665"/>
      <c r="AR347" s="665"/>
      <c r="AS347" s="665"/>
      <c r="AT347" s="665"/>
      <c r="AU347" s="665">
        <v>261625</v>
      </c>
      <c r="AV347" s="665"/>
      <c r="AW347" s="665"/>
      <c r="AX347" s="665"/>
      <c r="AY347" s="665"/>
      <c r="AZ347" s="665"/>
      <c r="BA347" s="665"/>
      <c r="BB347" s="665"/>
      <c r="BC347" s="665"/>
      <c r="BD347" s="665"/>
      <c r="BE347" s="665"/>
      <c r="BF347" s="665"/>
      <c r="BG347" s="665"/>
      <c r="BH347" s="665"/>
      <c r="BI347" s="665"/>
      <c r="BJ347" s="665"/>
      <c r="BK347" s="665"/>
      <c r="BL347" s="665"/>
      <c r="BM347" s="665"/>
      <c r="BN347" s="665"/>
      <c r="BO347" s="665"/>
      <c r="BP347" s="665"/>
      <c r="BQ347" s="665"/>
      <c r="BR347" s="665"/>
      <c r="BS347" s="665"/>
      <c r="BT347" s="665"/>
      <c r="BU347" s="665"/>
      <c r="BV347" s="665"/>
      <c r="BW347" s="665"/>
      <c r="BX347" s="665"/>
      <c r="BY347" s="665"/>
      <c r="BZ347" s="665"/>
      <c r="CA347" s="665"/>
      <c r="CB347" s="665"/>
      <c r="CC347" s="665"/>
      <c r="CD347" s="665"/>
      <c r="CE347" s="665"/>
      <c r="CF347" s="665"/>
      <c r="CG347" s="665"/>
      <c r="CH347" s="665"/>
      <c r="CI347" s="665"/>
      <c r="CJ347" s="665"/>
      <c r="CK347" s="665"/>
      <c r="CL347" s="665"/>
      <c r="CM347" s="665"/>
      <c r="CN347" s="665"/>
      <c r="CO347" s="665"/>
      <c r="CP347" s="665"/>
      <c r="CQ347" s="665"/>
      <c r="CR347" s="673">
        <f>+M347+AU347</f>
        <v>918007</v>
      </c>
      <c r="CS347" s="764">
        <v>257704</v>
      </c>
      <c r="CT347" s="764">
        <v>5031</v>
      </c>
      <c r="CU347" s="764">
        <v>865</v>
      </c>
      <c r="CV347" s="764">
        <v>0</v>
      </c>
      <c r="CW347" s="673">
        <f t="shared" si="156"/>
        <v>263600</v>
      </c>
      <c r="CX347" s="764"/>
      <c r="CY347" s="764"/>
      <c r="CZ347" s="764"/>
      <c r="DA347" s="764"/>
      <c r="DB347" s="673">
        <f t="shared" si="157"/>
        <v>0</v>
      </c>
      <c r="DC347" s="764"/>
      <c r="DD347" s="764"/>
      <c r="DE347" s="764"/>
      <c r="DF347" s="764">
        <v>654407</v>
      </c>
      <c r="DG347" s="673">
        <f t="shared" si="158"/>
        <v>654407</v>
      </c>
      <c r="DH347" s="682">
        <f t="shared" si="159"/>
        <v>918007</v>
      </c>
      <c r="DI347" s="683" t="str">
        <f t="shared" si="160"/>
        <v>SI</v>
      </c>
      <c r="DJ347" s="682">
        <f t="shared" si="161"/>
        <v>0</v>
      </c>
    </row>
    <row r="348" s="633" customFormat="1" ht="26.25" spans="1:114">
      <c r="A348" s="646" t="s">
        <v>1706</v>
      </c>
      <c r="B348" s="646" t="s">
        <v>1707</v>
      </c>
      <c r="C348" s="646" t="s">
        <v>1707</v>
      </c>
      <c r="D348" s="647" t="s">
        <v>2049</v>
      </c>
      <c r="E348" s="646"/>
      <c r="F348" s="646"/>
      <c r="G348" s="646"/>
      <c r="H348" s="741">
        <v>72</v>
      </c>
      <c r="I348" s="646"/>
      <c r="J348" s="239">
        <v>11</v>
      </c>
      <c r="K348" s="668"/>
      <c r="L348" s="669" t="s">
        <v>2050</v>
      </c>
      <c r="M348" s="667">
        <v>656382</v>
      </c>
      <c r="N348" s="665"/>
      <c r="O348" s="665"/>
      <c r="P348" s="665"/>
      <c r="Q348" s="665"/>
      <c r="R348" s="665"/>
      <c r="S348" s="665"/>
      <c r="T348" s="665"/>
      <c r="U348" s="665"/>
      <c r="V348" s="665"/>
      <c r="W348" s="665"/>
      <c r="X348" s="665"/>
      <c r="Y348" s="665"/>
      <c r="Z348" s="665"/>
      <c r="AA348" s="665"/>
      <c r="AB348" s="665"/>
      <c r="AC348" s="665"/>
      <c r="AD348" s="665"/>
      <c r="AE348" s="665"/>
      <c r="AF348" s="665"/>
      <c r="AG348" s="665"/>
      <c r="AH348" s="665"/>
      <c r="AI348" s="665"/>
      <c r="AJ348" s="665"/>
      <c r="AK348" s="665"/>
      <c r="AL348" s="665"/>
      <c r="AM348" s="665"/>
      <c r="AN348" s="665"/>
      <c r="AO348" s="665"/>
      <c r="AP348" s="665"/>
      <c r="AQ348" s="665"/>
      <c r="AR348" s="665"/>
      <c r="AS348" s="665"/>
      <c r="AT348" s="665"/>
      <c r="AU348" s="665">
        <v>13465</v>
      </c>
      <c r="AV348" s="665"/>
      <c r="AW348" s="665"/>
      <c r="AX348" s="665"/>
      <c r="AY348" s="665"/>
      <c r="AZ348" s="665"/>
      <c r="BA348" s="665"/>
      <c r="BB348" s="665"/>
      <c r="BC348" s="665"/>
      <c r="BD348" s="665"/>
      <c r="BE348" s="665"/>
      <c r="BF348" s="665"/>
      <c r="BG348" s="665"/>
      <c r="BH348" s="665"/>
      <c r="BI348" s="665"/>
      <c r="BJ348" s="665"/>
      <c r="BK348" s="665"/>
      <c r="BL348" s="665"/>
      <c r="BM348" s="665"/>
      <c r="BN348" s="665"/>
      <c r="BO348" s="665"/>
      <c r="BP348" s="665"/>
      <c r="BQ348" s="665"/>
      <c r="BR348" s="665"/>
      <c r="BS348" s="665"/>
      <c r="BT348" s="665"/>
      <c r="BU348" s="665"/>
      <c r="BV348" s="665"/>
      <c r="BW348" s="665"/>
      <c r="BX348" s="665"/>
      <c r="BY348" s="665"/>
      <c r="BZ348" s="665"/>
      <c r="CA348" s="665"/>
      <c r="CB348" s="665"/>
      <c r="CC348" s="665"/>
      <c r="CD348" s="665"/>
      <c r="CE348" s="665"/>
      <c r="CF348" s="665"/>
      <c r="CG348" s="665"/>
      <c r="CH348" s="665"/>
      <c r="CI348" s="665"/>
      <c r="CJ348" s="665"/>
      <c r="CK348" s="665"/>
      <c r="CL348" s="665"/>
      <c r="CM348" s="665"/>
      <c r="CN348" s="665"/>
      <c r="CO348" s="665"/>
      <c r="CP348" s="665"/>
      <c r="CQ348" s="665"/>
      <c r="CR348" s="673">
        <f>+M348+AU348</f>
        <v>669847</v>
      </c>
      <c r="CS348" s="764">
        <v>14536</v>
      </c>
      <c r="CT348" s="764">
        <v>4498</v>
      </c>
      <c r="CU348" s="764">
        <v>5956</v>
      </c>
      <c r="CV348" s="764">
        <v>0</v>
      </c>
      <c r="CW348" s="673">
        <f t="shared" si="156"/>
        <v>24990</v>
      </c>
      <c r="CX348" s="674"/>
      <c r="CY348" s="674">
        <v>0</v>
      </c>
      <c r="CZ348" s="674"/>
      <c r="DA348" s="674"/>
      <c r="DB348" s="673">
        <f t="shared" si="157"/>
        <v>0</v>
      </c>
      <c r="DC348" s="674"/>
      <c r="DD348" s="674"/>
      <c r="DE348" s="674"/>
      <c r="DF348" s="764">
        <v>644857</v>
      </c>
      <c r="DG348" s="673">
        <f t="shared" si="158"/>
        <v>644857</v>
      </c>
      <c r="DH348" s="682">
        <f t="shared" si="159"/>
        <v>669847</v>
      </c>
      <c r="DI348" s="683" t="str">
        <f t="shared" si="160"/>
        <v>SI</v>
      </c>
      <c r="DJ348" s="682">
        <f t="shared" si="161"/>
        <v>0</v>
      </c>
    </row>
    <row r="349" s="633" customFormat="1" ht="26.25" spans="1:114">
      <c r="A349" s="646" t="s">
        <v>1706</v>
      </c>
      <c r="B349" s="646" t="s">
        <v>1707</v>
      </c>
      <c r="C349" s="646" t="s">
        <v>1707</v>
      </c>
      <c r="D349" s="647" t="s">
        <v>2049</v>
      </c>
      <c r="E349" s="646"/>
      <c r="F349" s="646"/>
      <c r="G349" s="646"/>
      <c r="H349" s="741">
        <v>73</v>
      </c>
      <c r="I349" s="646"/>
      <c r="J349" s="239">
        <v>11</v>
      </c>
      <c r="K349" s="668"/>
      <c r="L349" s="669" t="s">
        <v>2050</v>
      </c>
      <c r="M349" s="667">
        <v>12200</v>
      </c>
      <c r="N349" s="665"/>
      <c r="O349" s="665"/>
      <c r="P349" s="665"/>
      <c r="Q349" s="665"/>
      <c r="R349" s="665"/>
      <c r="S349" s="665"/>
      <c r="T349" s="665"/>
      <c r="U349" s="665"/>
      <c r="V349" s="665"/>
      <c r="W349" s="665"/>
      <c r="X349" s="665"/>
      <c r="Y349" s="665"/>
      <c r="Z349" s="665"/>
      <c r="AA349" s="665"/>
      <c r="AB349" s="665"/>
      <c r="AC349" s="665"/>
      <c r="AD349" s="665"/>
      <c r="AE349" s="665"/>
      <c r="AF349" s="665"/>
      <c r="AG349" s="665"/>
      <c r="AH349" s="665"/>
      <c r="AI349" s="665"/>
      <c r="AJ349" s="665"/>
      <c r="AK349" s="665"/>
      <c r="AL349" s="665"/>
      <c r="AM349" s="665"/>
      <c r="AN349" s="665"/>
      <c r="AO349" s="665"/>
      <c r="AP349" s="665"/>
      <c r="AQ349" s="665"/>
      <c r="AR349" s="665"/>
      <c r="AS349" s="665"/>
      <c r="AT349" s="665"/>
      <c r="AU349" s="665">
        <v>1212</v>
      </c>
      <c r="AV349" s="665"/>
      <c r="AW349" s="665"/>
      <c r="AX349" s="665"/>
      <c r="AY349" s="665"/>
      <c r="AZ349" s="665"/>
      <c r="BA349" s="665"/>
      <c r="BB349" s="665"/>
      <c r="BC349" s="665"/>
      <c r="BD349" s="665"/>
      <c r="BE349" s="665"/>
      <c r="BF349" s="665"/>
      <c r="BG349" s="665"/>
      <c r="BH349" s="665"/>
      <c r="BI349" s="665"/>
      <c r="BJ349" s="665"/>
      <c r="BK349" s="665"/>
      <c r="BL349" s="665"/>
      <c r="BM349" s="665"/>
      <c r="BN349" s="665"/>
      <c r="BO349" s="665"/>
      <c r="BP349" s="665"/>
      <c r="BQ349" s="665"/>
      <c r="BR349" s="665"/>
      <c r="BS349" s="665"/>
      <c r="BT349" s="665"/>
      <c r="BU349" s="665"/>
      <c r="BV349" s="665"/>
      <c r="BW349" s="665"/>
      <c r="BX349" s="665"/>
      <c r="BY349" s="665"/>
      <c r="BZ349" s="665"/>
      <c r="CA349" s="665"/>
      <c r="CB349" s="665"/>
      <c r="CC349" s="665"/>
      <c r="CD349" s="665"/>
      <c r="CE349" s="665"/>
      <c r="CF349" s="665"/>
      <c r="CG349" s="665"/>
      <c r="CH349" s="665"/>
      <c r="CI349" s="665"/>
      <c r="CJ349" s="665"/>
      <c r="CK349" s="665"/>
      <c r="CL349" s="665"/>
      <c r="CM349" s="665"/>
      <c r="CN349" s="665"/>
      <c r="CO349" s="665"/>
      <c r="CP349" s="665"/>
      <c r="CQ349" s="665"/>
      <c r="CR349" s="673">
        <f>+M349+AU349</f>
        <v>13412</v>
      </c>
      <c r="CS349" s="764">
        <v>17</v>
      </c>
      <c r="CT349" s="764">
        <v>184</v>
      </c>
      <c r="CU349" s="764">
        <v>17</v>
      </c>
      <c r="CV349" s="764">
        <v>0</v>
      </c>
      <c r="CW349" s="673">
        <f t="shared" si="156"/>
        <v>218</v>
      </c>
      <c r="CX349" s="674"/>
      <c r="CY349" s="674"/>
      <c r="CZ349" s="674"/>
      <c r="DA349" s="674"/>
      <c r="DB349" s="673">
        <f t="shared" si="157"/>
        <v>0</v>
      </c>
      <c r="DC349" s="674"/>
      <c r="DD349" s="674"/>
      <c r="DE349" s="674"/>
      <c r="DF349" s="764">
        <v>13194</v>
      </c>
      <c r="DG349" s="673">
        <f t="shared" si="158"/>
        <v>13194</v>
      </c>
      <c r="DH349" s="682">
        <f t="shared" si="159"/>
        <v>13412</v>
      </c>
      <c r="DI349" s="683" t="str">
        <f t="shared" si="160"/>
        <v>SI</v>
      </c>
      <c r="DJ349" s="682">
        <f t="shared" si="161"/>
        <v>0</v>
      </c>
    </row>
    <row r="350" s="633" customFormat="1" ht="26.25" spans="1:114">
      <c r="A350" s="646" t="s">
        <v>1706</v>
      </c>
      <c r="B350" s="646" t="s">
        <v>1707</v>
      </c>
      <c r="C350" s="646" t="s">
        <v>1707</v>
      </c>
      <c r="D350" s="647" t="s">
        <v>2049</v>
      </c>
      <c r="E350" s="646"/>
      <c r="F350" s="646"/>
      <c r="G350" s="646"/>
      <c r="H350" s="741">
        <v>411</v>
      </c>
      <c r="I350" s="646"/>
      <c r="J350" s="239">
        <v>11</v>
      </c>
      <c r="K350" s="668"/>
      <c r="L350" s="669" t="s">
        <v>2050</v>
      </c>
      <c r="M350" s="667">
        <v>0</v>
      </c>
      <c r="N350" s="665"/>
      <c r="O350" s="665"/>
      <c r="P350" s="665"/>
      <c r="Q350" s="665"/>
      <c r="R350" s="665"/>
      <c r="S350" s="665"/>
      <c r="T350" s="665"/>
      <c r="U350" s="665"/>
      <c r="V350" s="665"/>
      <c r="W350" s="665"/>
      <c r="X350" s="665"/>
      <c r="Y350" s="665"/>
      <c r="Z350" s="665"/>
      <c r="AA350" s="665"/>
      <c r="AB350" s="665"/>
      <c r="AC350" s="665"/>
      <c r="AD350" s="665"/>
      <c r="AE350" s="665"/>
      <c r="AF350" s="665"/>
      <c r="AG350" s="665"/>
      <c r="AH350" s="665"/>
      <c r="AI350" s="665"/>
      <c r="AJ350" s="665"/>
      <c r="AK350" s="665"/>
      <c r="AL350" s="665"/>
      <c r="AM350" s="665"/>
      <c r="AN350" s="665"/>
      <c r="AO350" s="665"/>
      <c r="AP350" s="665"/>
      <c r="AQ350" s="665"/>
      <c r="AR350" s="665"/>
      <c r="AS350" s="665"/>
      <c r="AT350" s="665"/>
      <c r="AU350" s="665"/>
      <c r="AV350" s="665"/>
      <c r="AW350" s="665"/>
      <c r="AX350" s="665"/>
      <c r="AY350" s="665"/>
      <c r="AZ350" s="665"/>
      <c r="BA350" s="665"/>
      <c r="BB350" s="665"/>
      <c r="BC350" s="665"/>
      <c r="BD350" s="665"/>
      <c r="BE350" s="665"/>
      <c r="BF350" s="665"/>
      <c r="BG350" s="665"/>
      <c r="BH350" s="665"/>
      <c r="BI350" s="665"/>
      <c r="BJ350" s="665"/>
      <c r="BK350" s="665"/>
      <c r="BL350" s="665"/>
      <c r="BM350" s="665"/>
      <c r="BN350" s="665"/>
      <c r="BO350" s="665"/>
      <c r="BP350" s="665"/>
      <c r="BQ350" s="665">
        <v>2800</v>
      </c>
      <c r="BR350" s="665"/>
      <c r="BS350" s="665"/>
      <c r="BT350" s="665"/>
      <c r="BU350" s="665"/>
      <c r="BV350" s="665"/>
      <c r="BW350" s="665"/>
      <c r="BX350" s="665"/>
      <c r="BY350" s="665"/>
      <c r="BZ350" s="665"/>
      <c r="CA350" s="665"/>
      <c r="CB350" s="665"/>
      <c r="CC350" s="665"/>
      <c r="CD350" s="665"/>
      <c r="CE350" s="665"/>
      <c r="CF350" s="665"/>
      <c r="CG350" s="665"/>
      <c r="CH350" s="665"/>
      <c r="CI350" s="665"/>
      <c r="CJ350" s="665"/>
      <c r="CK350" s="665"/>
      <c r="CL350" s="665"/>
      <c r="CM350" s="665"/>
      <c r="CN350" s="665"/>
      <c r="CO350" s="665"/>
      <c r="CP350" s="665"/>
      <c r="CQ350" s="665"/>
      <c r="CR350" s="673">
        <f>+M350+BQ350</f>
        <v>2800</v>
      </c>
      <c r="CS350" s="765"/>
      <c r="CT350" s="764"/>
      <c r="CU350" s="764"/>
      <c r="CV350" s="764"/>
      <c r="CW350" s="673">
        <f t="shared" si="156"/>
        <v>0</v>
      </c>
      <c r="CX350" s="674"/>
      <c r="CY350" s="674"/>
      <c r="CZ350" s="674"/>
      <c r="DA350" s="674"/>
      <c r="DB350" s="673">
        <f t="shared" si="157"/>
        <v>0</v>
      </c>
      <c r="DC350" s="674">
        <v>2800</v>
      </c>
      <c r="DD350" s="674"/>
      <c r="DE350" s="674"/>
      <c r="DF350" s="764"/>
      <c r="DG350" s="673">
        <f t="shared" si="158"/>
        <v>2800</v>
      </c>
      <c r="DH350" s="682">
        <f t="shared" ref="DH350" si="162">+CW350+DB350+DG350</f>
        <v>2800</v>
      </c>
      <c r="DI350" s="683" t="str">
        <f t="shared" ref="DI350" si="163">IF(CR350=DH350,"SI","NO")</f>
        <v>SI</v>
      </c>
      <c r="DJ350" s="682">
        <f t="shared" ref="DJ350" si="164">CR350-DH350</f>
        <v>0</v>
      </c>
    </row>
    <row r="351" s="633" customFormat="1" ht="26.25" spans="1:114">
      <c r="A351" s="646" t="s">
        <v>1706</v>
      </c>
      <c r="B351" s="646" t="s">
        <v>1707</v>
      </c>
      <c r="C351" s="646" t="s">
        <v>1707</v>
      </c>
      <c r="D351" s="647" t="s">
        <v>2049</v>
      </c>
      <c r="E351" s="646"/>
      <c r="F351" s="646"/>
      <c r="G351" s="646"/>
      <c r="H351" s="741">
        <v>412</v>
      </c>
      <c r="I351" s="646"/>
      <c r="J351" s="239">
        <v>11</v>
      </c>
      <c r="K351" s="668"/>
      <c r="L351" s="669" t="s">
        <v>2050</v>
      </c>
      <c r="M351" s="667">
        <v>0</v>
      </c>
      <c r="N351" s="665"/>
      <c r="O351" s="665"/>
      <c r="P351" s="665"/>
      <c r="Q351" s="665"/>
      <c r="R351" s="665"/>
      <c r="S351" s="665"/>
      <c r="T351" s="665"/>
      <c r="U351" s="665"/>
      <c r="V351" s="665"/>
      <c r="W351" s="665"/>
      <c r="X351" s="665"/>
      <c r="Y351" s="665"/>
      <c r="Z351" s="665"/>
      <c r="AA351" s="665"/>
      <c r="AB351" s="665"/>
      <c r="AC351" s="665"/>
      <c r="AD351" s="665"/>
      <c r="AE351" s="665"/>
      <c r="AF351" s="665"/>
      <c r="AG351" s="665"/>
      <c r="AH351" s="665"/>
      <c r="AI351" s="665"/>
      <c r="AJ351" s="665"/>
      <c r="AK351" s="665"/>
      <c r="AL351" s="665"/>
      <c r="AM351" s="665"/>
      <c r="AN351" s="665"/>
      <c r="AO351" s="665"/>
      <c r="AP351" s="665"/>
      <c r="AQ351" s="665"/>
      <c r="AR351" s="665"/>
      <c r="AS351" s="665"/>
      <c r="AT351" s="665"/>
      <c r="AU351" s="665"/>
      <c r="AV351" s="665"/>
      <c r="AW351" s="665"/>
      <c r="AX351" s="665"/>
      <c r="AY351" s="665">
        <v>4930</v>
      </c>
      <c r="AZ351" s="665"/>
      <c r="BA351" s="665"/>
      <c r="BB351" s="665"/>
      <c r="BC351" s="665"/>
      <c r="BD351" s="665"/>
      <c r="BE351" s="665"/>
      <c r="BF351" s="665"/>
      <c r="BG351" s="665"/>
      <c r="BH351" s="665"/>
      <c r="BI351" s="665"/>
      <c r="BJ351" s="665"/>
      <c r="BK351" s="665"/>
      <c r="BL351" s="665"/>
      <c r="BM351" s="665"/>
      <c r="BN351" s="665"/>
      <c r="BO351" s="665"/>
      <c r="BP351" s="665">
        <v>-2800</v>
      </c>
      <c r="BQ351" s="665"/>
      <c r="BR351" s="665"/>
      <c r="BS351" s="665"/>
      <c r="BT351" s="665"/>
      <c r="BU351" s="665"/>
      <c r="BV351" s="665"/>
      <c r="BW351" s="665"/>
      <c r="BX351" s="665"/>
      <c r="BY351" s="665"/>
      <c r="BZ351" s="665"/>
      <c r="CA351" s="665"/>
      <c r="CB351" s="665"/>
      <c r="CC351" s="665"/>
      <c r="CD351" s="665"/>
      <c r="CE351" s="665"/>
      <c r="CF351" s="665"/>
      <c r="CG351" s="665"/>
      <c r="CH351" s="665"/>
      <c r="CI351" s="665"/>
      <c r="CJ351" s="665"/>
      <c r="CK351" s="665"/>
      <c r="CL351" s="665"/>
      <c r="CM351" s="665"/>
      <c r="CN351" s="665"/>
      <c r="CO351" s="665"/>
      <c r="CP351" s="665"/>
      <c r="CQ351" s="665"/>
      <c r="CR351" s="673">
        <f>+M351+AY351+BP351</f>
        <v>2130</v>
      </c>
      <c r="CS351" s="764"/>
      <c r="CT351" s="764"/>
      <c r="CU351" s="764"/>
      <c r="CV351" s="764"/>
      <c r="CW351" s="673">
        <f t="shared" si="156"/>
        <v>0</v>
      </c>
      <c r="CX351" s="674"/>
      <c r="CY351" s="674"/>
      <c r="CZ351" s="674">
        <v>0</v>
      </c>
      <c r="DA351" s="674"/>
      <c r="DB351" s="673">
        <f t="shared" si="157"/>
        <v>0</v>
      </c>
      <c r="DC351" s="674">
        <v>2130</v>
      </c>
      <c r="DD351" s="674"/>
      <c r="DE351" s="674"/>
      <c r="DF351" s="764"/>
      <c r="DG351" s="673">
        <f t="shared" si="158"/>
        <v>2130</v>
      </c>
      <c r="DH351" s="682">
        <f t="shared" ref="DH351" si="165">+CW351+DB351+DG351</f>
        <v>2130</v>
      </c>
      <c r="DI351" s="683" t="str">
        <f t="shared" ref="DI351" si="166">IF(CR351=DH351,"SI","NO")</f>
        <v>SI</v>
      </c>
      <c r="DJ351" s="682">
        <f t="shared" ref="DJ351" si="167">CR351-DH351</f>
        <v>0</v>
      </c>
    </row>
    <row r="352" s="633" customFormat="1" ht="26.25" spans="1:114">
      <c r="A352" s="646" t="s">
        <v>1706</v>
      </c>
      <c r="B352" s="646" t="s">
        <v>1707</v>
      </c>
      <c r="C352" s="646" t="s">
        <v>1707</v>
      </c>
      <c r="D352" s="647" t="s">
        <v>2049</v>
      </c>
      <c r="E352" s="646"/>
      <c r="F352" s="646"/>
      <c r="G352" s="646"/>
      <c r="H352" s="741">
        <v>413</v>
      </c>
      <c r="I352" s="646"/>
      <c r="J352" s="239">
        <v>11</v>
      </c>
      <c r="K352" s="668"/>
      <c r="L352" s="669" t="s">
        <v>2050</v>
      </c>
      <c r="M352" s="667">
        <v>200000</v>
      </c>
      <c r="N352" s="665"/>
      <c r="O352" s="665"/>
      <c r="P352" s="665"/>
      <c r="Q352" s="665"/>
      <c r="R352" s="665"/>
      <c r="S352" s="665"/>
      <c r="T352" s="665"/>
      <c r="U352" s="665"/>
      <c r="V352" s="665"/>
      <c r="W352" s="665"/>
      <c r="X352" s="665"/>
      <c r="Y352" s="665"/>
      <c r="Z352" s="665"/>
      <c r="AA352" s="665"/>
      <c r="AB352" s="665"/>
      <c r="AC352" s="665"/>
      <c r="AD352" s="665"/>
      <c r="AE352" s="665"/>
      <c r="AF352" s="665"/>
      <c r="AG352" s="665"/>
      <c r="AH352" s="665"/>
      <c r="AI352" s="665">
        <v>3300000</v>
      </c>
      <c r="AJ352" s="665"/>
      <c r="AK352" s="665"/>
      <c r="AL352" s="665"/>
      <c r="AM352" s="665"/>
      <c r="AN352" s="665"/>
      <c r="AO352" s="665"/>
      <c r="AP352" s="665"/>
      <c r="AQ352" s="665"/>
      <c r="AR352" s="665"/>
      <c r="AS352" s="665"/>
      <c r="AT352" s="665"/>
      <c r="AU352" s="665"/>
      <c r="AV352" s="665"/>
      <c r="AW352" s="665"/>
      <c r="AX352" s="665">
        <v>-332230</v>
      </c>
      <c r="AY352" s="665"/>
      <c r="AZ352" s="665"/>
      <c r="BA352" s="665"/>
      <c r="BB352" s="665"/>
      <c r="BC352" s="665">
        <v>215470</v>
      </c>
      <c r="BD352" s="665"/>
      <c r="BE352" s="665"/>
      <c r="BF352" s="665"/>
      <c r="BG352" s="665"/>
      <c r="BH352" s="665"/>
      <c r="BI352" s="665"/>
      <c r="BJ352" s="665"/>
      <c r="BK352" s="665"/>
      <c r="BL352" s="665"/>
      <c r="BM352" s="665"/>
      <c r="BN352" s="665"/>
      <c r="BO352" s="665"/>
      <c r="BP352" s="665"/>
      <c r="BQ352" s="665"/>
      <c r="BR352" s="665">
        <v>-250000</v>
      </c>
      <c r="BS352" s="665"/>
      <c r="BT352" s="665"/>
      <c r="BU352" s="665"/>
      <c r="BV352" s="665">
        <v>-13500</v>
      </c>
      <c r="BW352" s="665"/>
      <c r="BX352" s="665"/>
      <c r="BY352" s="665"/>
      <c r="BZ352" s="665"/>
      <c r="CA352" s="665"/>
      <c r="CB352" s="665"/>
      <c r="CC352" s="665"/>
      <c r="CD352" s="665">
        <v>-263648</v>
      </c>
      <c r="CE352" s="665"/>
      <c r="CF352" s="665"/>
      <c r="CG352" s="665"/>
      <c r="CH352" s="665"/>
      <c r="CI352" s="665"/>
      <c r="CJ352" s="665"/>
      <c r="CK352" s="665"/>
      <c r="CL352" s="665"/>
      <c r="CM352" s="665"/>
      <c r="CN352" s="665">
        <v>-20000</v>
      </c>
      <c r="CO352" s="665"/>
      <c r="CP352" s="665"/>
      <c r="CQ352" s="665"/>
      <c r="CR352" s="673">
        <f>+M352+AI352+AX352+BC352+BR352+BV352+CN352+CD352</f>
        <v>2836092</v>
      </c>
      <c r="CS352" s="764">
        <v>0</v>
      </c>
      <c r="CT352" s="764">
        <v>17070</v>
      </c>
      <c r="CU352" s="764">
        <v>0</v>
      </c>
      <c r="CV352" s="764">
        <v>110609</v>
      </c>
      <c r="CW352" s="673">
        <f t="shared" si="156"/>
        <v>127679</v>
      </c>
      <c r="CX352" s="764">
        <v>0</v>
      </c>
      <c r="CY352" s="764">
        <v>0</v>
      </c>
      <c r="CZ352" s="764">
        <v>364676</v>
      </c>
      <c r="DA352" s="764">
        <v>81100</v>
      </c>
      <c r="DB352" s="673">
        <f t="shared" si="157"/>
        <v>445776</v>
      </c>
      <c r="DC352" s="764">
        <v>0</v>
      </c>
      <c r="DD352" s="764">
        <v>0</v>
      </c>
      <c r="DE352" s="764">
        <v>0</v>
      </c>
      <c r="DF352" s="764">
        <v>2262637</v>
      </c>
      <c r="DG352" s="673">
        <f t="shared" si="158"/>
        <v>2262637</v>
      </c>
      <c r="DH352" s="682">
        <f t="shared" si="159"/>
        <v>2836092</v>
      </c>
      <c r="DI352" s="683" t="str">
        <f t="shared" si="160"/>
        <v>SI</v>
      </c>
      <c r="DJ352" s="682">
        <f t="shared" si="161"/>
        <v>0</v>
      </c>
    </row>
    <row r="353" s="633" customFormat="1" ht="26.25" spans="1:114">
      <c r="A353" s="646" t="s">
        <v>1706</v>
      </c>
      <c r="B353" s="646" t="s">
        <v>1707</v>
      </c>
      <c r="C353" s="646" t="s">
        <v>1707</v>
      </c>
      <c r="D353" s="647" t="s">
        <v>2049</v>
      </c>
      <c r="E353" s="646"/>
      <c r="F353" s="646"/>
      <c r="G353" s="646"/>
      <c r="H353" s="741">
        <v>415</v>
      </c>
      <c r="I353" s="646"/>
      <c r="J353" s="239">
        <v>11</v>
      </c>
      <c r="K353" s="668"/>
      <c r="L353" s="669" t="s">
        <v>2050</v>
      </c>
      <c r="M353" s="667">
        <v>43874</v>
      </c>
      <c r="N353" s="665"/>
      <c r="O353" s="665"/>
      <c r="P353" s="665"/>
      <c r="Q353" s="665"/>
      <c r="R353" s="665"/>
      <c r="S353" s="665"/>
      <c r="T353" s="665"/>
      <c r="U353" s="665"/>
      <c r="V353" s="665"/>
      <c r="W353" s="665"/>
      <c r="X353" s="665"/>
      <c r="Y353" s="665"/>
      <c r="Z353" s="665"/>
      <c r="AA353" s="665"/>
      <c r="AB353" s="665"/>
      <c r="AC353" s="665"/>
      <c r="AD353" s="665"/>
      <c r="AE353" s="665"/>
      <c r="AF353" s="665"/>
      <c r="AG353" s="665"/>
      <c r="AH353" s="665"/>
      <c r="AI353" s="665">
        <v>3387099</v>
      </c>
      <c r="AJ353" s="665"/>
      <c r="AK353" s="665"/>
      <c r="AL353" s="665"/>
      <c r="AM353" s="665"/>
      <c r="AN353" s="665"/>
      <c r="AO353" s="665"/>
      <c r="AP353" s="665"/>
      <c r="AQ353" s="665"/>
      <c r="AR353" s="665"/>
      <c r="AS353" s="665"/>
      <c r="AT353" s="665">
        <v>-703377</v>
      </c>
      <c r="AU353" s="665"/>
      <c r="AV353" s="665"/>
      <c r="AW353" s="665"/>
      <c r="AX353" s="665"/>
      <c r="AY353" s="665"/>
      <c r="AZ353" s="665"/>
      <c r="BA353" s="665"/>
      <c r="BB353" s="665"/>
      <c r="BC353" s="665"/>
      <c r="BD353" s="665"/>
      <c r="BE353" s="665"/>
      <c r="BF353" s="665"/>
      <c r="BG353" s="665"/>
      <c r="BH353" s="665">
        <v>-23700</v>
      </c>
      <c r="BI353" s="665"/>
      <c r="BJ353" s="665"/>
      <c r="BK353" s="665"/>
      <c r="BL353" s="665"/>
      <c r="BM353" s="665"/>
      <c r="BN353" s="665"/>
      <c r="BO353" s="665"/>
      <c r="BP353" s="665"/>
      <c r="BQ353" s="665"/>
      <c r="BR353" s="665"/>
      <c r="BS353" s="665"/>
      <c r="BT353" s="665"/>
      <c r="BU353" s="665"/>
      <c r="BV353" s="665"/>
      <c r="BW353" s="665"/>
      <c r="BX353" s="665">
        <v>-79900</v>
      </c>
      <c r="BY353" s="665"/>
      <c r="BZ353" s="665"/>
      <c r="CA353" s="665"/>
      <c r="CB353" s="665"/>
      <c r="CC353" s="665"/>
      <c r="CD353" s="665">
        <v>-2375000</v>
      </c>
      <c r="CE353" s="665"/>
      <c r="CF353" s="665"/>
      <c r="CG353" s="665"/>
      <c r="CH353" s="665"/>
      <c r="CI353" s="665"/>
      <c r="CJ353" s="665"/>
      <c r="CK353" s="665"/>
      <c r="CL353" s="665"/>
      <c r="CM353" s="665"/>
      <c r="CN353" s="665"/>
      <c r="CO353" s="665"/>
      <c r="CP353" s="665"/>
      <c r="CQ353" s="665"/>
      <c r="CR353" s="673">
        <f>+M353+AI353+AT353+BH353+BX353+CD353</f>
        <v>248996</v>
      </c>
      <c r="CS353" s="764">
        <v>0</v>
      </c>
      <c r="CT353" s="764">
        <v>28441</v>
      </c>
      <c r="CU353" s="764">
        <v>0</v>
      </c>
      <c r="CV353" s="764">
        <v>14400</v>
      </c>
      <c r="CW353" s="673">
        <f t="shared" si="156"/>
        <v>42841</v>
      </c>
      <c r="CX353" s="764">
        <v>5800</v>
      </c>
      <c r="CY353" s="764">
        <v>14175</v>
      </c>
      <c r="CZ353" s="764">
        <v>82338</v>
      </c>
      <c r="DA353" s="764">
        <v>15914</v>
      </c>
      <c r="DB353" s="673">
        <f t="shared" si="157"/>
        <v>118227</v>
      </c>
      <c r="DC353" s="764">
        <v>29870</v>
      </c>
      <c r="DD353" s="764">
        <v>9091</v>
      </c>
      <c r="DE353" s="764">
        <v>6424</v>
      </c>
      <c r="DF353" s="764">
        <v>42543</v>
      </c>
      <c r="DG353" s="673">
        <f t="shared" si="158"/>
        <v>87928</v>
      </c>
      <c r="DH353" s="682">
        <f t="shared" si="159"/>
        <v>248996</v>
      </c>
      <c r="DI353" s="683" t="str">
        <f t="shared" si="160"/>
        <v>SI</v>
      </c>
      <c r="DJ353" s="682">
        <f t="shared" si="161"/>
        <v>0</v>
      </c>
    </row>
    <row r="354" s="633" customFormat="1" ht="26.25" spans="1:114">
      <c r="A354" s="646" t="s">
        <v>1706</v>
      </c>
      <c r="B354" s="646" t="s">
        <v>1707</v>
      </c>
      <c r="C354" s="646" t="s">
        <v>1707</v>
      </c>
      <c r="D354" s="647" t="s">
        <v>2049</v>
      </c>
      <c r="E354" s="646"/>
      <c r="F354" s="646"/>
      <c r="G354" s="646"/>
      <c r="H354" s="741">
        <v>913</v>
      </c>
      <c r="I354" s="646"/>
      <c r="J354" s="239">
        <v>11</v>
      </c>
      <c r="K354" s="668"/>
      <c r="L354" s="669" t="s">
        <v>2050</v>
      </c>
      <c r="M354" s="667">
        <v>8000000</v>
      </c>
      <c r="N354" s="665"/>
      <c r="O354" s="665"/>
      <c r="P354" s="665"/>
      <c r="Q354" s="665"/>
      <c r="R354" s="665"/>
      <c r="S354" s="665"/>
      <c r="T354" s="665">
        <v>-250991</v>
      </c>
      <c r="U354" s="665"/>
      <c r="V354" s="665"/>
      <c r="W354" s="665"/>
      <c r="X354" s="665"/>
      <c r="Y354" s="665"/>
      <c r="Z354" s="665"/>
      <c r="AA354" s="665"/>
      <c r="AB354" s="665"/>
      <c r="AC354" s="665"/>
      <c r="AD354" s="665">
        <v>-1061910</v>
      </c>
      <c r="AE354" s="665"/>
      <c r="AF354" s="665"/>
      <c r="AG354" s="665">
        <v>155200</v>
      </c>
      <c r="AH354" s="665">
        <v>-6687099</v>
      </c>
      <c r="AI354" s="665"/>
      <c r="AJ354" s="665"/>
      <c r="AK354" s="665"/>
      <c r="AL354" s="665"/>
      <c r="AM354" s="665"/>
      <c r="AN354" s="665"/>
      <c r="AO354" s="665"/>
      <c r="AP354" s="665"/>
      <c r="AQ354" s="665"/>
      <c r="AR354" s="665"/>
      <c r="AS354" s="665"/>
      <c r="AT354" s="665"/>
      <c r="AU354" s="665"/>
      <c r="AV354" s="665"/>
      <c r="AW354" s="665"/>
      <c r="AX354" s="665"/>
      <c r="AY354" s="665"/>
      <c r="AZ354" s="665"/>
      <c r="BA354" s="665"/>
      <c r="BB354" s="665"/>
      <c r="BC354" s="665"/>
      <c r="BD354" s="665"/>
      <c r="BE354" s="665"/>
      <c r="BF354" s="665"/>
      <c r="BG354" s="665"/>
      <c r="BH354" s="665"/>
      <c r="BI354" s="665"/>
      <c r="BJ354" s="665"/>
      <c r="BK354" s="665"/>
      <c r="BL354" s="665"/>
      <c r="BM354" s="665"/>
      <c r="BN354" s="665"/>
      <c r="BO354" s="665"/>
      <c r="BP354" s="665"/>
      <c r="BQ354" s="665"/>
      <c r="BR354" s="665"/>
      <c r="BS354" s="665"/>
      <c r="BT354" s="665"/>
      <c r="BU354" s="665"/>
      <c r="BV354" s="665"/>
      <c r="BW354" s="665"/>
      <c r="BX354" s="665"/>
      <c r="BY354" s="665"/>
      <c r="BZ354" s="665"/>
      <c r="CA354" s="665"/>
      <c r="CB354" s="665"/>
      <c r="CC354" s="665"/>
      <c r="CD354" s="665"/>
      <c r="CE354" s="665"/>
      <c r="CF354" s="665"/>
      <c r="CG354" s="665"/>
      <c r="CH354" s="665"/>
      <c r="CI354" s="665"/>
      <c r="CJ354" s="665"/>
      <c r="CK354" s="665"/>
      <c r="CL354" s="665"/>
      <c r="CM354" s="665"/>
      <c r="CN354" s="665"/>
      <c r="CO354" s="665">
        <v>20000</v>
      </c>
      <c r="CP354" s="665"/>
      <c r="CQ354" s="665"/>
      <c r="CR354" s="673">
        <f>+M354+T354+AD354+AG354+AH354+CO354</f>
        <v>175200</v>
      </c>
      <c r="CS354" s="674"/>
      <c r="CT354" s="674"/>
      <c r="CU354" s="674">
        <v>0</v>
      </c>
      <c r="CV354" s="674">
        <v>0</v>
      </c>
      <c r="CW354" s="673">
        <f t="shared" si="156"/>
        <v>0</v>
      </c>
      <c r="CX354" s="674"/>
      <c r="CY354" s="674"/>
      <c r="CZ354" s="674"/>
      <c r="DA354" s="674"/>
      <c r="DB354" s="673">
        <f t="shared" si="157"/>
        <v>0</v>
      </c>
      <c r="DC354" s="674"/>
      <c r="DD354" s="674"/>
      <c r="DE354" s="674"/>
      <c r="DF354" s="674">
        <v>175200</v>
      </c>
      <c r="DG354" s="673">
        <f t="shared" si="158"/>
        <v>175200</v>
      </c>
      <c r="DH354" s="682">
        <f t="shared" si="159"/>
        <v>175200</v>
      </c>
      <c r="DI354" s="683" t="str">
        <f t="shared" si="160"/>
        <v>SI</v>
      </c>
      <c r="DJ354" s="682">
        <f t="shared" si="161"/>
        <v>0</v>
      </c>
    </row>
    <row r="355" s="633" customFormat="1" ht="60" customHeight="1" spans="1:114">
      <c r="A355" s="646" t="s">
        <v>1706</v>
      </c>
      <c r="B355" s="646" t="s">
        <v>1707</v>
      </c>
      <c r="C355" s="646" t="s">
        <v>1707</v>
      </c>
      <c r="D355" s="647" t="s">
        <v>2049</v>
      </c>
      <c r="E355" s="646"/>
      <c r="F355" s="646"/>
      <c r="G355" s="646"/>
      <c r="H355" s="741">
        <v>913</v>
      </c>
      <c r="I355" s="646"/>
      <c r="J355" s="239">
        <v>12</v>
      </c>
      <c r="K355" s="668"/>
      <c r="L355" s="669" t="s">
        <v>2050</v>
      </c>
      <c r="M355" s="667">
        <v>0</v>
      </c>
      <c r="N355" s="665"/>
      <c r="O355" s="665"/>
      <c r="P355" s="665"/>
      <c r="Q355" s="665"/>
      <c r="R355" s="665"/>
      <c r="S355" s="665"/>
      <c r="T355" s="665">
        <v>-250991</v>
      </c>
      <c r="U355" s="665"/>
      <c r="V355" s="665"/>
      <c r="W355" s="665">
        <v>5000000</v>
      </c>
      <c r="X355" s="665"/>
      <c r="Y355" s="665"/>
      <c r="Z355" s="665"/>
      <c r="AA355" s="665"/>
      <c r="AB355" s="665"/>
      <c r="AC355" s="665"/>
      <c r="AD355" s="665"/>
      <c r="AE355" s="665"/>
      <c r="AF355" s="665"/>
      <c r="AG355" s="665"/>
      <c r="AH355" s="665"/>
      <c r="AI355" s="665"/>
      <c r="AJ355" s="665"/>
      <c r="AK355" s="665"/>
      <c r="AL355" s="665"/>
      <c r="AM355" s="665"/>
      <c r="AN355" s="665"/>
      <c r="AO355" s="665"/>
      <c r="AP355" s="665"/>
      <c r="AQ355" s="665"/>
      <c r="AR355" s="665"/>
      <c r="AS355" s="665"/>
      <c r="AT355" s="665"/>
      <c r="AU355" s="665"/>
      <c r="AV355" s="665"/>
      <c r="AW355" s="665"/>
      <c r="AX355" s="665"/>
      <c r="AY355" s="665"/>
      <c r="AZ355" s="665"/>
      <c r="BA355" s="665"/>
      <c r="BB355" s="665"/>
      <c r="BC355" s="665"/>
      <c r="BD355" s="665"/>
      <c r="BE355" s="665"/>
      <c r="BF355" s="665"/>
      <c r="BG355" s="665"/>
      <c r="BH355" s="665"/>
      <c r="BI355" s="665"/>
      <c r="BJ355" s="665"/>
      <c r="BK355" s="665"/>
      <c r="BL355" s="665"/>
      <c r="BM355" s="665"/>
      <c r="BN355" s="665"/>
      <c r="BO355" s="665"/>
      <c r="BP355" s="665"/>
      <c r="BQ355" s="665"/>
      <c r="BR355" s="665"/>
      <c r="BS355" s="665"/>
      <c r="BT355" s="665"/>
      <c r="BU355" s="665"/>
      <c r="BV355" s="665"/>
      <c r="BW355" s="665"/>
      <c r="BX355" s="665"/>
      <c r="BY355" s="665">
        <v>376200</v>
      </c>
      <c r="BZ355" s="665"/>
      <c r="CA355" s="665"/>
      <c r="CB355" s="665"/>
      <c r="CC355" s="665"/>
      <c r="CD355" s="665"/>
      <c r="CE355" s="665"/>
      <c r="CF355" s="665"/>
      <c r="CG355" s="665"/>
      <c r="CH355" s="665"/>
      <c r="CI355" s="665"/>
      <c r="CJ355" s="665"/>
      <c r="CK355" s="665"/>
      <c r="CL355" s="665"/>
      <c r="CM355" s="665"/>
      <c r="CN355" s="665"/>
      <c r="CO355" s="665"/>
      <c r="CP355" s="665"/>
      <c r="CQ355" s="665"/>
      <c r="CR355" s="673">
        <f>+M355+W355+BY355</f>
        <v>5376200</v>
      </c>
      <c r="CS355" s="674"/>
      <c r="CT355" s="674"/>
      <c r="CU355" s="674">
        <v>0</v>
      </c>
      <c r="CV355" s="674"/>
      <c r="CW355" s="673">
        <f t="shared" si="156"/>
        <v>0</v>
      </c>
      <c r="CX355" s="674"/>
      <c r="CY355" s="674"/>
      <c r="CZ355" s="674"/>
      <c r="DA355" s="674"/>
      <c r="DB355" s="673">
        <f t="shared" si="157"/>
        <v>0</v>
      </c>
      <c r="DC355" s="674">
        <v>0</v>
      </c>
      <c r="DD355" s="674"/>
      <c r="DE355" s="674">
        <v>2500000</v>
      </c>
      <c r="DF355" s="674">
        <v>2876200</v>
      </c>
      <c r="DG355" s="673">
        <f t="shared" si="158"/>
        <v>5376200</v>
      </c>
      <c r="DH355" s="682">
        <f t="shared" si="159"/>
        <v>5376200</v>
      </c>
      <c r="DI355" s="683" t="str">
        <f t="shared" si="160"/>
        <v>SI</v>
      </c>
      <c r="DJ355" s="682">
        <f t="shared" si="161"/>
        <v>0</v>
      </c>
    </row>
    <row r="356" s="633" customFormat="1" ht="60" customHeight="1" spans="1:114">
      <c r="A356" s="646" t="s">
        <v>1706</v>
      </c>
      <c r="B356" s="646" t="s">
        <v>1707</v>
      </c>
      <c r="C356" s="646" t="s">
        <v>1707</v>
      </c>
      <c r="D356" s="646" t="s">
        <v>2049</v>
      </c>
      <c r="E356" s="646"/>
      <c r="F356" s="646"/>
      <c r="G356" s="646"/>
      <c r="H356" s="741">
        <v>185</v>
      </c>
      <c r="I356" s="646"/>
      <c r="J356" s="239">
        <v>11</v>
      </c>
      <c r="K356" s="668"/>
      <c r="L356" s="669" t="s">
        <v>2050</v>
      </c>
      <c r="M356" s="667">
        <v>0</v>
      </c>
      <c r="N356" s="665"/>
      <c r="O356" s="665">
        <v>330000</v>
      </c>
      <c r="P356" s="674">
        <v>330000</v>
      </c>
      <c r="Q356" s="674"/>
      <c r="R356" s="674"/>
      <c r="S356" s="674"/>
      <c r="T356" s="674"/>
      <c r="U356" s="674">
        <v>0</v>
      </c>
      <c r="V356" s="674"/>
      <c r="W356" s="674"/>
      <c r="X356" s="674"/>
      <c r="Y356" s="674">
        <v>110000</v>
      </c>
      <c r="Z356" s="674">
        <v>110000</v>
      </c>
      <c r="AA356" s="674">
        <v>110000</v>
      </c>
      <c r="AB356" s="674">
        <v>110000</v>
      </c>
      <c r="AC356" s="674"/>
      <c r="AD356" s="674"/>
      <c r="AE356" s="674">
        <v>220000</v>
      </c>
      <c r="AF356" s="682">
        <v>330000</v>
      </c>
      <c r="AG356" s="683" t="s">
        <v>2051</v>
      </c>
      <c r="AH356" s="682">
        <v>0</v>
      </c>
      <c r="AI356" s="665"/>
      <c r="AJ356" s="665"/>
      <c r="AK356" s="665"/>
      <c r="AL356" s="665"/>
      <c r="AM356" s="665"/>
      <c r="AN356" s="665"/>
      <c r="AO356" s="665"/>
      <c r="AP356" s="665"/>
      <c r="AQ356" s="665"/>
      <c r="AR356" s="665"/>
      <c r="AS356" s="665"/>
      <c r="AT356" s="665"/>
      <c r="AU356" s="665"/>
      <c r="AV356" s="665"/>
      <c r="AW356" s="665"/>
      <c r="AX356" s="665"/>
      <c r="AY356" s="665"/>
      <c r="AZ356" s="665"/>
      <c r="BA356" s="665"/>
      <c r="BB356" s="665"/>
      <c r="BC356" s="665">
        <v>330000</v>
      </c>
      <c r="BD356" s="665"/>
      <c r="BE356" s="665"/>
      <c r="BF356" s="665"/>
      <c r="BG356" s="665"/>
      <c r="BH356" s="665"/>
      <c r="BI356" s="665"/>
      <c r="BJ356" s="665"/>
      <c r="BK356" s="665"/>
      <c r="BL356" s="665"/>
      <c r="BM356" s="665"/>
      <c r="BN356" s="665"/>
      <c r="BO356" s="665"/>
      <c r="BP356" s="665"/>
      <c r="BQ356" s="665"/>
      <c r="BR356" s="665"/>
      <c r="BS356" s="665"/>
      <c r="BT356" s="665"/>
      <c r="BU356" s="665"/>
      <c r="BV356" s="665"/>
      <c r="BW356" s="665"/>
      <c r="BX356" s="665"/>
      <c r="BY356" s="665"/>
      <c r="BZ356" s="665"/>
      <c r="CA356" s="665"/>
      <c r="CB356" s="665"/>
      <c r="CC356" s="665"/>
      <c r="CD356" s="665"/>
      <c r="CE356" s="665"/>
      <c r="CF356" s="665"/>
      <c r="CG356" s="665"/>
      <c r="CH356" s="665"/>
      <c r="CI356" s="665"/>
      <c r="CJ356" s="665"/>
      <c r="CK356" s="665"/>
      <c r="CL356" s="665"/>
      <c r="CM356" s="665"/>
      <c r="CN356" s="665"/>
      <c r="CO356" s="665"/>
      <c r="CP356" s="665"/>
      <c r="CQ356" s="665"/>
      <c r="CR356" s="673">
        <f>+M356+BC356</f>
        <v>330000</v>
      </c>
      <c r="CS356" s="674"/>
      <c r="CT356" s="674"/>
      <c r="CU356" s="674"/>
      <c r="CV356" s="674"/>
      <c r="CW356" s="673">
        <f t="shared" si="156"/>
        <v>0</v>
      </c>
      <c r="CX356" s="674"/>
      <c r="CY356" s="674"/>
      <c r="CZ356" s="674"/>
      <c r="DA356" s="674">
        <v>110000</v>
      </c>
      <c r="DB356" s="673">
        <f t="shared" si="157"/>
        <v>110000</v>
      </c>
      <c r="DC356" s="674">
        <v>110000</v>
      </c>
      <c r="DD356" s="674">
        <v>110000</v>
      </c>
      <c r="DE356" s="674"/>
      <c r="DF356" s="674"/>
      <c r="DG356" s="673">
        <f t="shared" si="158"/>
        <v>220000</v>
      </c>
      <c r="DH356" s="682">
        <f t="shared" ref="DH356:DH357" si="168">+CW356+DB356+DG356</f>
        <v>330000</v>
      </c>
      <c r="DI356" s="683" t="str">
        <f t="shared" ref="DI356:DI357" si="169">IF(CR356=DH356,"SI","NO")</f>
        <v>SI</v>
      </c>
      <c r="DJ356" s="682">
        <f t="shared" ref="DJ356:DJ358" si="170">CR356-DH356</f>
        <v>0</v>
      </c>
    </row>
    <row r="357" s="633" customFormat="1" ht="60" customHeight="1" spans="1:114">
      <c r="A357" s="646" t="s">
        <v>1706</v>
      </c>
      <c r="B357" s="646" t="s">
        <v>1707</v>
      </c>
      <c r="C357" s="646" t="s">
        <v>1707</v>
      </c>
      <c r="D357" s="646" t="s">
        <v>2049</v>
      </c>
      <c r="E357" s="646"/>
      <c r="F357" s="646"/>
      <c r="G357" s="646"/>
      <c r="H357" s="741">
        <v>185</v>
      </c>
      <c r="I357" s="646"/>
      <c r="J357" s="239">
        <v>12</v>
      </c>
      <c r="K357" s="668"/>
      <c r="L357" s="669" t="s">
        <v>2050</v>
      </c>
      <c r="M357" s="667">
        <v>0</v>
      </c>
      <c r="N357" s="665"/>
      <c r="O357" s="665">
        <v>264000</v>
      </c>
      <c r="P357" s="674">
        <v>264000</v>
      </c>
      <c r="Q357" s="674"/>
      <c r="R357" s="674"/>
      <c r="S357" s="674"/>
      <c r="T357" s="674"/>
      <c r="U357" s="674">
        <v>0</v>
      </c>
      <c r="V357" s="674"/>
      <c r="W357" s="674"/>
      <c r="X357" s="674"/>
      <c r="Y357" s="674">
        <v>88000</v>
      </c>
      <c r="Z357" s="674">
        <v>88000</v>
      </c>
      <c r="AA357" s="674">
        <v>88000</v>
      </c>
      <c r="AB357" s="674">
        <v>88000</v>
      </c>
      <c r="AC357" s="674"/>
      <c r="AD357" s="674"/>
      <c r="AE357" s="674">
        <v>176000</v>
      </c>
      <c r="AF357" s="682">
        <v>264000</v>
      </c>
      <c r="AG357" s="683" t="s">
        <v>2051</v>
      </c>
      <c r="AH357" s="682">
        <v>0</v>
      </c>
      <c r="AI357" s="665"/>
      <c r="AJ357" s="665"/>
      <c r="AK357" s="665"/>
      <c r="AL357" s="665"/>
      <c r="AM357" s="665"/>
      <c r="AN357" s="665"/>
      <c r="AO357" s="665"/>
      <c r="AP357" s="665"/>
      <c r="AQ357" s="665"/>
      <c r="AR357" s="665"/>
      <c r="AS357" s="665"/>
      <c r="AT357" s="665"/>
      <c r="AU357" s="665"/>
      <c r="AV357" s="665"/>
      <c r="AW357" s="665"/>
      <c r="AX357" s="665"/>
      <c r="AY357" s="665"/>
      <c r="AZ357" s="665"/>
      <c r="BA357" s="665"/>
      <c r="BB357" s="665"/>
      <c r="BC357" s="665">
        <v>264000</v>
      </c>
      <c r="BD357" s="665"/>
      <c r="BE357" s="665"/>
      <c r="BF357" s="665"/>
      <c r="BG357" s="665"/>
      <c r="BH357" s="665"/>
      <c r="BI357" s="665"/>
      <c r="BJ357" s="665"/>
      <c r="BK357" s="665"/>
      <c r="BL357" s="665"/>
      <c r="BM357" s="665"/>
      <c r="BN357" s="665"/>
      <c r="BO357" s="665"/>
      <c r="BP357" s="665"/>
      <c r="BQ357" s="665"/>
      <c r="BR357" s="665"/>
      <c r="BS357" s="665"/>
      <c r="BT357" s="665"/>
      <c r="BU357" s="665"/>
      <c r="BV357" s="665"/>
      <c r="BW357" s="665"/>
      <c r="BX357" s="665"/>
      <c r="BY357" s="665"/>
      <c r="BZ357" s="665"/>
      <c r="CA357" s="665"/>
      <c r="CB357" s="665"/>
      <c r="CC357" s="665"/>
      <c r="CD357" s="665"/>
      <c r="CE357" s="665"/>
      <c r="CF357" s="665"/>
      <c r="CG357" s="665"/>
      <c r="CH357" s="665"/>
      <c r="CI357" s="665"/>
      <c r="CJ357" s="665"/>
      <c r="CK357" s="665"/>
      <c r="CL357" s="665"/>
      <c r="CM357" s="665"/>
      <c r="CN357" s="665"/>
      <c r="CO357" s="665"/>
      <c r="CP357" s="665"/>
      <c r="CQ357" s="665"/>
      <c r="CR357" s="673">
        <f>+M357+BC357</f>
        <v>264000</v>
      </c>
      <c r="CS357" s="674"/>
      <c r="CT357" s="674"/>
      <c r="CU357" s="674"/>
      <c r="CV357" s="674"/>
      <c r="CW357" s="673">
        <f t="shared" si="156"/>
        <v>0</v>
      </c>
      <c r="CX357" s="674"/>
      <c r="CY357" s="674"/>
      <c r="CZ357" s="674"/>
      <c r="DA357" s="674">
        <v>88000</v>
      </c>
      <c r="DB357" s="673">
        <f t="shared" si="157"/>
        <v>88000</v>
      </c>
      <c r="DC357" s="674">
        <v>88000</v>
      </c>
      <c r="DD357" s="674">
        <v>88000</v>
      </c>
      <c r="DE357" s="674"/>
      <c r="DF357" s="674"/>
      <c r="DG357" s="673">
        <f t="shared" si="158"/>
        <v>176000</v>
      </c>
      <c r="DH357" s="682">
        <f t="shared" si="168"/>
        <v>264000</v>
      </c>
      <c r="DI357" s="683" t="str">
        <f t="shared" si="169"/>
        <v>SI</v>
      </c>
      <c r="DJ357" s="682">
        <f t="shared" si="170"/>
        <v>0</v>
      </c>
    </row>
    <row r="358" s="633" customFormat="1" ht="102" spans="1:114">
      <c r="A358" s="646" t="s">
        <v>1706</v>
      </c>
      <c r="B358" s="646" t="s">
        <v>1707</v>
      </c>
      <c r="C358" s="646" t="s">
        <v>1707</v>
      </c>
      <c r="D358" s="647" t="s">
        <v>2052</v>
      </c>
      <c r="E358" s="646" t="s">
        <v>2053</v>
      </c>
      <c r="F358" s="646">
        <v>1</v>
      </c>
      <c r="G358" s="646" t="s">
        <v>1745</v>
      </c>
      <c r="H358" s="239">
        <v>186</v>
      </c>
      <c r="I358" s="646">
        <v>3267</v>
      </c>
      <c r="J358" s="239">
        <v>11</v>
      </c>
      <c r="K358" s="665">
        <v>70000</v>
      </c>
      <c r="L358" s="666" t="s">
        <v>2050</v>
      </c>
      <c r="M358" s="667">
        <v>70000</v>
      </c>
      <c r="N358" s="665"/>
      <c r="O358" s="665"/>
      <c r="P358" s="665"/>
      <c r="Q358" s="665"/>
      <c r="R358" s="665"/>
      <c r="S358" s="665"/>
      <c r="T358" s="665"/>
      <c r="U358" s="665"/>
      <c r="V358" s="665"/>
      <c r="W358" s="665"/>
      <c r="X358" s="665"/>
      <c r="Y358" s="665"/>
      <c r="Z358" s="665"/>
      <c r="AA358" s="665"/>
      <c r="AB358" s="665"/>
      <c r="AC358" s="665"/>
      <c r="AD358" s="665"/>
      <c r="AE358" s="665"/>
      <c r="AF358" s="665"/>
      <c r="AG358" s="665"/>
      <c r="AH358" s="665"/>
      <c r="AI358" s="665"/>
      <c r="AJ358" s="665"/>
      <c r="AK358" s="665"/>
      <c r="AL358" s="665"/>
      <c r="AM358" s="665"/>
      <c r="AN358" s="665"/>
      <c r="AO358" s="665"/>
      <c r="AP358" s="665"/>
      <c r="AQ358" s="665"/>
      <c r="AR358" s="665"/>
      <c r="AS358" s="665"/>
      <c r="AT358" s="665"/>
      <c r="AU358" s="665"/>
      <c r="AV358" s="665"/>
      <c r="AW358" s="665"/>
      <c r="AX358" s="665"/>
      <c r="AY358" s="683"/>
      <c r="AZ358" s="665"/>
      <c r="BA358" s="665"/>
      <c r="BB358" s="665"/>
      <c r="BC358" s="665"/>
      <c r="BD358" s="665"/>
      <c r="BE358" s="665"/>
      <c r="BF358" s="665"/>
      <c r="BG358" s="665"/>
      <c r="BH358" s="665"/>
      <c r="BI358" s="665"/>
      <c r="BJ358" s="665"/>
      <c r="BK358" s="665"/>
      <c r="BL358" s="665"/>
      <c r="BM358" s="665"/>
      <c r="BN358" s="665"/>
      <c r="BO358" s="665"/>
      <c r="BP358" s="665">
        <v>-70000</v>
      </c>
      <c r="BQ358" s="665"/>
      <c r="BR358" s="665"/>
      <c r="BS358" s="665"/>
      <c r="BT358" s="665"/>
      <c r="BU358" s="665"/>
      <c r="BV358" s="665"/>
      <c r="BW358" s="665"/>
      <c r="BX358" s="665"/>
      <c r="BY358" s="665"/>
      <c r="BZ358" s="665"/>
      <c r="CA358" s="665"/>
      <c r="CB358" s="665"/>
      <c r="CC358" s="665"/>
      <c r="CD358" s="665"/>
      <c r="CE358" s="665"/>
      <c r="CF358" s="665"/>
      <c r="CG358" s="665"/>
      <c r="CH358" s="665"/>
      <c r="CI358" s="665"/>
      <c r="CJ358" s="665"/>
      <c r="CK358" s="665"/>
      <c r="CL358" s="665"/>
      <c r="CM358" s="665"/>
      <c r="CN358" s="665"/>
      <c r="CO358" s="665"/>
      <c r="CP358" s="665"/>
      <c r="CQ358" s="665"/>
      <c r="CR358" s="673">
        <f>+M358+BP358</f>
        <v>0</v>
      </c>
      <c r="CS358" s="674"/>
      <c r="CT358" s="674"/>
      <c r="CU358" s="674">
        <v>0</v>
      </c>
      <c r="CV358" s="674">
        <v>0</v>
      </c>
      <c r="CW358" s="673">
        <f t="shared" si="156"/>
        <v>0</v>
      </c>
      <c r="CX358" s="674">
        <v>0</v>
      </c>
      <c r="CY358" s="674">
        <v>0</v>
      </c>
      <c r="CZ358" s="674">
        <v>0</v>
      </c>
      <c r="DA358" s="674"/>
      <c r="DB358" s="673">
        <f t="shared" si="157"/>
        <v>0</v>
      </c>
      <c r="DC358" s="764">
        <v>0</v>
      </c>
      <c r="DD358" s="764">
        <v>0</v>
      </c>
      <c r="DE358" s="764">
        <v>0</v>
      </c>
      <c r="DF358" s="764">
        <v>0</v>
      </c>
      <c r="DG358" s="673">
        <f t="shared" si="158"/>
        <v>0</v>
      </c>
      <c r="DH358" s="682">
        <f t="shared" si="159"/>
        <v>0</v>
      </c>
      <c r="DI358" s="683" t="str">
        <f t="shared" si="160"/>
        <v>SI</v>
      </c>
      <c r="DJ358" s="682">
        <f t="shared" si="170"/>
        <v>0</v>
      </c>
    </row>
    <row r="359" s="633" customFormat="1" ht="102" spans="1:114">
      <c r="A359" s="646" t="s">
        <v>1706</v>
      </c>
      <c r="B359" s="646" t="s">
        <v>1707</v>
      </c>
      <c r="C359" s="646" t="s">
        <v>1707</v>
      </c>
      <c r="D359" s="647" t="s">
        <v>2052</v>
      </c>
      <c r="E359" s="742" t="s">
        <v>2054</v>
      </c>
      <c r="F359" s="743">
        <v>3</v>
      </c>
      <c r="G359" s="744" t="s">
        <v>1745</v>
      </c>
      <c r="H359" s="239">
        <v>186</v>
      </c>
      <c r="I359" s="751" t="s">
        <v>2055</v>
      </c>
      <c r="J359" s="751">
        <v>11</v>
      </c>
      <c r="K359" s="752">
        <v>15000</v>
      </c>
      <c r="L359" s="666" t="s">
        <v>2050</v>
      </c>
      <c r="M359" s="667">
        <v>0</v>
      </c>
      <c r="N359" s="665"/>
      <c r="O359" s="665"/>
      <c r="P359" s="665"/>
      <c r="Q359" s="665"/>
      <c r="R359" s="665"/>
      <c r="S359" s="665"/>
      <c r="T359" s="665"/>
      <c r="U359" s="665"/>
      <c r="V359" s="665"/>
      <c r="W359" s="665"/>
      <c r="X359" s="665"/>
      <c r="Y359" s="665"/>
      <c r="Z359" s="665"/>
      <c r="AA359" s="665"/>
      <c r="AB359" s="665"/>
      <c r="AC359" s="665"/>
      <c r="AD359" s="665"/>
      <c r="AE359" s="665"/>
      <c r="AF359" s="665"/>
      <c r="AG359" s="665"/>
      <c r="AH359" s="665"/>
      <c r="AI359" s="665"/>
      <c r="AJ359" s="665"/>
      <c r="AK359" s="665"/>
      <c r="AL359" s="665"/>
      <c r="AM359" s="665"/>
      <c r="AN359" s="665"/>
      <c r="AO359" s="665"/>
      <c r="AP359" s="665"/>
      <c r="AQ359" s="665"/>
      <c r="AR359" s="665"/>
      <c r="AS359" s="665"/>
      <c r="AT359" s="665"/>
      <c r="AU359" s="665"/>
      <c r="AV359" s="665"/>
      <c r="AW359" s="665"/>
      <c r="AX359" s="665"/>
      <c r="AY359" s="665">
        <v>255000</v>
      </c>
      <c r="AZ359" s="665"/>
      <c r="BA359" s="665"/>
      <c r="BB359" s="665"/>
      <c r="BC359" s="665"/>
      <c r="BD359" s="665"/>
      <c r="BE359" s="665"/>
      <c r="BF359" s="665"/>
      <c r="BG359" s="665"/>
      <c r="BH359" s="665"/>
      <c r="BI359" s="665"/>
      <c r="BJ359" s="665"/>
      <c r="BK359" s="665"/>
      <c r="BL359" s="665"/>
      <c r="BM359" s="665"/>
      <c r="BN359" s="665"/>
      <c r="BO359" s="665"/>
      <c r="BP359" s="665">
        <v>-15000</v>
      </c>
      <c r="BQ359" s="665"/>
      <c r="BR359" s="665"/>
      <c r="BS359" s="665"/>
      <c r="BT359" s="665"/>
      <c r="BU359" s="665"/>
      <c r="BV359" s="665"/>
      <c r="BW359" s="665"/>
      <c r="BX359" s="665"/>
      <c r="BY359" s="665"/>
      <c r="BZ359" s="665"/>
      <c r="CA359" s="665"/>
      <c r="CB359" s="665"/>
      <c r="CC359" s="665"/>
      <c r="CD359" s="665"/>
      <c r="CE359" s="665"/>
      <c r="CF359" s="665"/>
      <c r="CG359" s="665"/>
      <c r="CH359" s="665"/>
      <c r="CI359" s="665"/>
      <c r="CJ359" s="665"/>
      <c r="CK359" s="665"/>
      <c r="CL359" s="665"/>
      <c r="CM359" s="665"/>
      <c r="CN359" s="665"/>
      <c r="CO359" s="665"/>
      <c r="CP359" s="665"/>
      <c r="CQ359" s="665"/>
      <c r="CR359" s="673">
        <f>+M359+AY359+BP359</f>
        <v>240000</v>
      </c>
      <c r="CS359" s="764">
        <v>0</v>
      </c>
      <c r="CT359" s="764">
        <v>0</v>
      </c>
      <c r="CU359" s="764">
        <v>0</v>
      </c>
      <c r="CV359" s="764">
        <v>0</v>
      </c>
      <c r="CW359" s="673">
        <f t="shared" si="156"/>
        <v>0</v>
      </c>
      <c r="CX359" s="764">
        <v>0</v>
      </c>
      <c r="CY359" s="764">
        <v>0</v>
      </c>
      <c r="CZ359" s="764">
        <f>15000+15000</f>
        <v>30000</v>
      </c>
      <c r="DA359" s="764">
        <v>45000</v>
      </c>
      <c r="DB359" s="673">
        <f t="shared" si="157"/>
        <v>75000</v>
      </c>
      <c r="DC359" s="764">
        <v>45000</v>
      </c>
      <c r="DD359" s="764">
        <f>15000+15000+15000</f>
        <v>45000</v>
      </c>
      <c r="DE359" s="764">
        <f>15000+15000+15000</f>
        <v>45000</v>
      </c>
      <c r="DF359" s="764">
        <v>30000</v>
      </c>
      <c r="DG359" s="673">
        <f t="shared" si="158"/>
        <v>165000</v>
      </c>
      <c r="DH359" s="682">
        <f t="shared" si="159"/>
        <v>240000</v>
      </c>
      <c r="DI359" s="683" t="str">
        <f t="shared" si="160"/>
        <v>SI</v>
      </c>
      <c r="DJ359" s="682">
        <f t="shared" si="161"/>
        <v>0</v>
      </c>
    </row>
    <row r="360" s="633" customFormat="1" ht="102" spans="1:114">
      <c r="A360" s="646" t="s">
        <v>1706</v>
      </c>
      <c r="B360" s="646" t="s">
        <v>1707</v>
      </c>
      <c r="C360" s="646" t="s">
        <v>1707</v>
      </c>
      <c r="D360" s="647" t="s">
        <v>2052</v>
      </c>
      <c r="E360" s="742" t="s">
        <v>2054</v>
      </c>
      <c r="F360" s="743">
        <v>1</v>
      </c>
      <c r="G360" s="744" t="s">
        <v>1745</v>
      </c>
      <c r="H360" s="239">
        <v>186</v>
      </c>
      <c r="I360" s="751" t="s">
        <v>2055</v>
      </c>
      <c r="J360" s="751">
        <v>11</v>
      </c>
      <c r="K360" s="752">
        <v>16000</v>
      </c>
      <c r="L360" s="666" t="s">
        <v>2050</v>
      </c>
      <c r="M360" s="667">
        <v>0</v>
      </c>
      <c r="N360" s="665"/>
      <c r="O360" s="665"/>
      <c r="P360" s="665"/>
      <c r="Q360" s="665"/>
      <c r="R360" s="665"/>
      <c r="S360" s="665"/>
      <c r="T360" s="665"/>
      <c r="U360" s="665"/>
      <c r="V360" s="665"/>
      <c r="W360" s="665"/>
      <c r="X360" s="665"/>
      <c r="Y360" s="665"/>
      <c r="Z360" s="665"/>
      <c r="AA360" s="665"/>
      <c r="AB360" s="665"/>
      <c r="AC360" s="665"/>
      <c r="AD360" s="665"/>
      <c r="AE360" s="665"/>
      <c r="AF360" s="665"/>
      <c r="AG360" s="665"/>
      <c r="AH360" s="665"/>
      <c r="AI360" s="665"/>
      <c r="AJ360" s="665"/>
      <c r="AK360" s="665"/>
      <c r="AL360" s="665"/>
      <c r="AM360" s="665"/>
      <c r="AN360" s="665"/>
      <c r="AO360" s="665"/>
      <c r="AP360" s="665"/>
      <c r="AQ360" s="665"/>
      <c r="AR360" s="665"/>
      <c r="AS360" s="665"/>
      <c r="AT360" s="665"/>
      <c r="AU360" s="665"/>
      <c r="AV360" s="665"/>
      <c r="AW360" s="665"/>
      <c r="AX360" s="665"/>
      <c r="AY360" s="665">
        <v>48000</v>
      </c>
      <c r="AZ360" s="665"/>
      <c r="BA360" s="665"/>
      <c r="BB360" s="665"/>
      <c r="BC360" s="665"/>
      <c r="BD360" s="665"/>
      <c r="BE360" s="665"/>
      <c r="BF360" s="665"/>
      <c r="BG360" s="665"/>
      <c r="BH360" s="665"/>
      <c r="BI360" s="665"/>
      <c r="BJ360" s="665"/>
      <c r="BK360" s="665"/>
      <c r="BL360" s="665"/>
      <c r="BM360" s="665"/>
      <c r="BN360" s="665"/>
      <c r="BO360" s="665"/>
      <c r="BP360" s="665"/>
      <c r="BQ360" s="665"/>
      <c r="BR360" s="665"/>
      <c r="BS360" s="665"/>
      <c r="BT360" s="665"/>
      <c r="BU360" s="665"/>
      <c r="BV360" s="665"/>
      <c r="BW360" s="665"/>
      <c r="BX360" s="665"/>
      <c r="BY360" s="665"/>
      <c r="BZ360" s="665"/>
      <c r="CA360" s="665"/>
      <c r="CB360" s="665"/>
      <c r="CC360" s="665"/>
      <c r="CD360" s="665"/>
      <c r="CE360" s="665"/>
      <c r="CF360" s="665"/>
      <c r="CG360" s="665"/>
      <c r="CH360" s="665"/>
      <c r="CI360" s="665"/>
      <c r="CJ360" s="665"/>
      <c r="CK360" s="665"/>
      <c r="CL360" s="665"/>
      <c r="CM360" s="665"/>
      <c r="CN360" s="665"/>
      <c r="CO360" s="665"/>
      <c r="CP360" s="665"/>
      <c r="CQ360" s="665"/>
      <c r="CR360" s="673">
        <f>+M360+AY360</f>
        <v>48000</v>
      </c>
      <c r="CS360" s="764">
        <v>0</v>
      </c>
      <c r="CT360" s="764">
        <v>0</v>
      </c>
      <c r="CU360" s="764">
        <v>0</v>
      </c>
      <c r="CV360" s="764">
        <v>0</v>
      </c>
      <c r="CW360" s="673">
        <f t="shared" si="156"/>
        <v>0</v>
      </c>
      <c r="CX360" s="764">
        <v>0</v>
      </c>
      <c r="CY360" s="764">
        <v>0</v>
      </c>
      <c r="CZ360" s="764">
        <v>0</v>
      </c>
      <c r="DA360" s="764">
        <v>0</v>
      </c>
      <c r="DB360" s="673">
        <f t="shared" si="157"/>
        <v>0</v>
      </c>
      <c r="DC360" s="764">
        <v>0</v>
      </c>
      <c r="DD360" s="764">
        <v>16000</v>
      </c>
      <c r="DE360" s="764">
        <v>16000</v>
      </c>
      <c r="DF360" s="764">
        <v>16000</v>
      </c>
      <c r="DG360" s="673">
        <f t="shared" si="158"/>
        <v>48000</v>
      </c>
      <c r="DH360" s="682">
        <f t="shared" si="159"/>
        <v>48000</v>
      </c>
      <c r="DI360" s="683" t="str">
        <f t="shared" si="160"/>
        <v>SI</v>
      </c>
      <c r="DJ360" s="682">
        <f t="shared" si="161"/>
        <v>0</v>
      </c>
    </row>
    <row r="361" s="633" customFormat="1" ht="153" spans="1:114">
      <c r="A361" s="646" t="s">
        <v>1706</v>
      </c>
      <c r="B361" s="646" t="s">
        <v>1707</v>
      </c>
      <c r="C361" s="646" t="s">
        <v>1707</v>
      </c>
      <c r="D361" s="647" t="s">
        <v>2052</v>
      </c>
      <c r="E361" s="646" t="s">
        <v>2056</v>
      </c>
      <c r="F361" s="646">
        <v>1</v>
      </c>
      <c r="G361" s="646" t="s">
        <v>1745</v>
      </c>
      <c r="H361" s="239">
        <v>189</v>
      </c>
      <c r="I361" s="646">
        <v>139070</v>
      </c>
      <c r="J361" s="239">
        <v>11</v>
      </c>
      <c r="K361" s="665">
        <v>90000</v>
      </c>
      <c r="L361" s="666" t="s">
        <v>2050</v>
      </c>
      <c r="M361" s="667">
        <v>90000</v>
      </c>
      <c r="N361" s="665"/>
      <c r="O361" s="665"/>
      <c r="P361" s="665"/>
      <c r="Q361" s="665"/>
      <c r="R361" s="665"/>
      <c r="S361" s="665"/>
      <c r="T361" s="665"/>
      <c r="U361" s="665"/>
      <c r="V361" s="665"/>
      <c r="W361" s="665"/>
      <c r="X361" s="665"/>
      <c r="Y361" s="665">
        <v>400000</v>
      </c>
      <c r="Z361" s="665"/>
      <c r="AA361" s="665"/>
      <c r="AB361" s="665"/>
      <c r="AC361" s="665"/>
      <c r="AD361" s="665"/>
      <c r="AE361" s="665"/>
      <c r="AF361" s="665"/>
      <c r="AG361" s="665"/>
      <c r="AH361" s="665"/>
      <c r="AI361" s="665"/>
      <c r="AJ361" s="665"/>
      <c r="AK361" s="665"/>
      <c r="AL361" s="665"/>
      <c r="AM361" s="665"/>
      <c r="AN361" s="665"/>
      <c r="AO361" s="665"/>
      <c r="AP361" s="665"/>
      <c r="AQ361" s="665"/>
      <c r="AR361" s="665"/>
      <c r="AS361" s="665"/>
      <c r="AT361" s="665"/>
      <c r="AU361" s="665"/>
      <c r="AV361" s="665"/>
      <c r="AW361" s="665"/>
      <c r="AX361" s="665"/>
      <c r="AY361" s="665"/>
      <c r="AZ361" s="665"/>
      <c r="BA361" s="665"/>
      <c r="BB361" s="665"/>
      <c r="BC361" s="665"/>
      <c r="BD361" s="665"/>
      <c r="BE361" s="665"/>
      <c r="BF361" s="665"/>
      <c r="BG361" s="665"/>
      <c r="BH361" s="665"/>
      <c r="BI361" s="665"/>
      <c r="BJ361" s="665"/>
      <c r="BK361" s="665"/>
      <c r="BL361" s="665"/>
      <c r="BM361" s="665"/>
      <c r="BN361" s="665"/>
      <c r="BO361" s="665"/>
      <c r="BP361" s="665"/>
      <c r="BQ361" s="665"/>
      <c r="BR361" s="665"/>
      <c r="BS361" s="665"/>
      <c r="BT361" s="665"/>
      <c r="BU361" s="665"/>
      <c r="BV361" s="665"/>
      <c r="BW361" s="665"/>
      <c r="BX361" s="665"/>
      <c r="BY361" s="665"/>
      <c r="BZ361" s="665"/>
      <c r="CA361" s="665"/>
      <c r="CB361" s="665"/>
      <c r="CC361" s="665"/>
      <c r="CD361" s="665"/>
      <c r="CE361" s="665"/>
      <c r="CF361" s="665"/>
      <c r="CG361" s="665"/>
      <c r="CH361" s="665"/>
      <c r="CI361" s="665"/>
      <c r="CJ361" s="665"/>
      <c r="CK361" s="665"/>
      <c r="CL361" s="665"/>
      <c r="CM361" s="665"/>
      <c r="CN361" s="665"/>
      <c r="CO361" s="665"/>
      <c r="CP361" s="665"/>
      <c r="CQ361" s="665"/>
      <c r="CR361" s="673">
        <f>+M361+Y361</f>
        <v>490000</v>
      </c>
      <c r="CS361" s="674"/>
      <c r="CT361" s="674"/>
      <c r="CU361" s="674">
        <v>63750</v>
      </c>
      <c r="CV361" s="674">
        <v>78750</v>
      </c>
      <c r="CW361" s="673">
        <f t="shared" si="156"/>
        <v>142500</v>
      </c>
      <c r="CX361" s="674">
        <v>120000</v>
      </c>
      <c r="CY361" s="674">
        <v>97500</v>
      </c>
      <c r="CZ361" s="674">
        <v>67500</v>
      </c>
      <c r="DA361" s="674">
        <v>37500</v>
      </c>
      <c r="DB361" s="673">
        <f t="shared" si="157"/>
        <v>322500</v>
      </c>
      <c r="DC361" s="674">
        <v>15000</v>
      </c>
      <c r="DD361" s="674">
        <v>10000</v>
      </c>
      <c r="DE361" s="674"/>
      <c r="DF361" s="674"/>
      <c r="DG361" s="673">
        <f t="shared" ref="DG361:DG366" si="171">+DF361+DE361+DD361+DC361</f>
        <v>25000</v>
      </c>
      <c r="DH361" s="682">
        <f t="shared" ref="DH361:DH366" si="172">+CW361+DB361+DG361</f>
        <v>490000</v>
      </c>
      <c r="DI361" s="683" t="str">
        <f t="shared" ref="DI361:DI366" si="173">IF(CR361=DH361,"SI","NO")</f>
        <v>SI</v>
      </c>
      <c r="DJ361" s="682">
        <f t="shared" ref="DJ361:DJ366" si="174">CR361-DH361</f>
        <v>0</v>
      </c>
    </row>
    <row r="362" s="633" customFormat="1" ht="255" spans="1:114">
      <c r="A362" s="646" t="s">
        <v>1706</v>
      </c>
      <c r="B362" s="646" t="s">
        <v>1707</v>
      </c>
      <c r="C362" s="646" t="s">
        <v>1707</v>
      </c>
      <c r="D362" s="647" t="s">
        <v>2052</v>
      </c>
      <c r="E362" s="646" t="s">
        <v>2057</v>
      </c>
      <c r="F362" s="646">
        <v>2</v>
      </c>
      <c r="G362" s="646" t="s">
        <v>1745</v>
      </c>
      <c r="H362" s="652" t="s">
        <v>2058</v>
      </c>
      <c r="I362" s="654">
        <v>146295</v>
      </c>
      <c r="J362" s="652">
        <v>11</v>
      </c>
      <c r="K362" s="753">
        <v>90000</v>
      </c>
      <c r="L362" s="666" t="s">
        <v>2050</v>
      </c>
      <c r="M362" s="667">
        <v>180000</v>
      </c>
      <c r="N362" s="665"/>
      <c r="O362" s="665"/>
      <c r="P362" s="665"/>
      <c r="Q362" s="665"/>
      <c r="R362" s="665"/>
      <c r="S362" s="665"/>
      <c r="T362" s="665"/>
      <c r="U362" s="665"/>
      <c r="V362" s="665"/>
      <c r="W362" s="665"/>
      <c r="X362" s="665">
        <v>-180000</v>
      </c>
      <c r="Y362" s="665"/>
      <c r="Z362" s="665"/>
      <c r="AA362" s="665"/>
      <c r="AB362" s="665"/>
      <c r="AC362" s="665"/>
      <c r="AD362" s="665"/>
      <c r="AE362" s="665"/>
      <c r="AF362" s="665"/>
      <c r="AG362" s="665"/>
      <c r="AH362" s="665"/>
      <c r="AI362" s="665"/>
      <c r="AJ362" s="665"/>
      <c r="AK362" s="665"/>
      <c r="AL362" s="665"/>
      <c r="AM362" s="665"/>
      <c r="AN362" s="665"/>
      <c r="AO362" s="665"/>
      <c r="AP362" s="665"/>
      <c r="AQ362" s="665"/>
      <c r="AR362" s="665"/>
      <c r="AS362" s="665"/>
      <c r="AT362" s="665"/>
      <c r="AU362" s="665"/>
      <c r="AV362" s="665"/>
      <c r="AW362" s="665"/>
      <c r="AX362" s="665"/>
      <c r="AY362" s="665"/>
      <c r="AZ362" s="665"/>
      <c r="BA362" s="665"/>
      <c r="BB362" s="665"/>
      <c r="BC362" s="665"/>
      <c r="BD362" s="665"/>
      <c r="BE362" s="665"/>
      <c r="BF362" s="665"/>
      <c r="BG362" s="665"/>
      <c r="BH362" s="665"/>
      <c r="BI362" s="665"/>
      <c r="BJ362" s="665"/>
      <c r="BK362" s="665"/>
      <c r="BL362" s="665"/>
      <c r="BM362" s="665"/>
      <c r="BN362" s="665"/>
      <c r="BO362" s="665"/>
      <c r="BP362" s="665"/>
      <c r="BQ362" s="665"/>
      <c r="BR362" s="665"/>
      <c r="BS362" s="665"/>
      <c r="BT362" s="665"/>
      <c r="BU362" s="665"/>
      <c r="BV362" s="665"/>
      <c r="BW362" s="665"/>
      <c r="BX362" s="665"/>
      <c r="BY362" s="665"/>
      <c r="BZ362" s="665"/>
      <c r="CA362" s="665"/>
      <c r="CB362" s="665"/>
      <c r="CC362" s="665"/>
      <c r="CD362" s="665"/>
      <c r="CE362" s="665"/>
      <c r="CF362" s="665"/>
      <c r="CG362" s="665"/>
      <c r="CH362" s="665"/>
      <c r="CI362" s="665"/>
      <c r="CJ362" s="665"/>
      <c r="CK362" s="665"/>
      <c r="CL362" s="665"/>
      <c r="CM362" s="665"/>
      <c r="CN362" s="665"/>
      <c r="CO362" s="665"/>
      <c r="CP362" s="665"/>
      <c r="CQ362" s="665"/>
      <c r="CR362" s="673">
        <f>+M362+X362</f>
        <v>0</v>
      </c>
      <c r="CS362" s="766"/>
      <c r="CT362" s="766"/>
      <c r="CU362" s="766">
        <v>0</v>
      </c>
      <c r="CV362" s="766">
        <v>0</v>
      </c>
      <c r="CW362" s="673">
        <f t="shared" ref="CW362:CW366" si="175">+CV362+CU362+CT362+CS362</f>
        <v>0</v>
      </c>
      <c r="CX362" s="766">
        <v>0</v>
      </c>
      <c r="CY362" s="766">
        <v>0</v>
      </c>
      <c r="CZ362" s="766">
        <v>0</v>
      </c>
      <c r="DA362" s="766">
        <v>0</v>
      </c>
      <c r="DB362" s="673">
        <f t="shared" ref="DB362:DB366" si="176">+DA362+CZ362+CY362+CX362</f>
        <v>0</v>
      </c>
      <c r="DC362" s="766"/>
      <c r="DD362" s="766"/>
      <c r="DE362" s="766"/>
      <c r="DF362" s="766"/>
      <c r="DG362" s="673">
        <f t="shared" si="171"/>
        <v>0</v>
      </c>
      <c r="DH362" s="682">
        <f t="shared" si="172"/>
        <v>0</v>
      </c>
      <c r="DI362" s="683" t="str">
        <f t="shared" si="173"/>
        <v>SI</v>
      </c>
      <c r="DJ362" s="682">
        <f t="shared" si="174"/>
        <v>0</v>
      </c>
    </row>
    <row r="363" s="633" customFormat="1" ht="229.5" spans="1:114">
      <c r="A363" s="646" t="s">
        <v>1706</v>
      </c>
      <c r="B363" s="646" t="s">
        <v>1707</v>
      </c>
      <c r="C363" s="646" t="s">
        <v>1707</v>
      </c>
      <c r="D363" s="647" t="s">
        <v>2052</v>
      </c>
      <c r="E363" s="646" t="s">
        <v>2059</v>
      </c>
      <c r="F363" s="646">
        <v>2</v>
      </c>
      <c r="G363" s="646" t="s">
        <v>1745</v>
      </c>
      <c r="H363" s="652" t="s">
        <v>2058</v>
      </c>
      <c r="I363" s="654">
        <v>138809</v>
      </c>
      <c r="J363" s="652">
        <v>11</v>
      </c>
      <c r="K363" s="753">
        <v>90000</v>
      </c>
      <c r="L363" s="666" t="s">
        <v>2050</v>
      </c>
      <c r="M363" s="667">
        <v>180000</v>
      </c>
      <c r="N363" s="665"/>
      <c r="O363" s="665"/>
      <c r="P363" s="665"/>
      <c r="Q363" s="665"/>
      <c r="R363" s="665"/>
      <c r="S363" s="665"/>
      <c r="T363" s="665"/>
      <c r="U363" s="665"/>
      <c r="V363" s="665"/>
      <c r="W363" s="665"/>
      <c r="X363" s="665">
        <v>-180000</v>
      </c>
      <c r="Y363" s="665"/>
      <c r="Z363" s="665"/>
      <c r="AA363" s="665"/>
      <c r="AB363" s="665"/>
      <c r="AC363" s="665"/>
      <c r="AD363" s="665"/>
      <c r="AE363" s="665"/>
      <c r="AF363" s="665"/>
      <c r="AG363" s="665"/>
      <c r="AH363" s="665"/>
      <c r="AI363" s="665"/>
      <c r="AJ363" s="665"/>
      <c r="AK363" s="665"/>
      <c r="AL363" s="665"/>
      <c r="AM363" s="665"/>
      <c r="AN363" s="665"/>
      <c r="AO363" s="665"/>
      <c r="AP363" s="665"/>
      <c r="AQ363" s="665"/>
      <c r="AR363" s="665"/>
      <c r="AS363" s="665"/>
      <c r="AT363" s="665"/>
      <c r="AU363" s="665"/>
      <c r="AV363" s="665"/>
      <c r="AW363" s="665"/>
      <c r="AX363" s="665"/>
      <c r="AY363" s="665"/>
      <c r="AZ363" s="665"/>
      <c r="BA363" s="665"/>
      <c r="BB363" s="665"/>
      <c r="BC363" s="665"/>
      <c r="BD363" s="665"/>
      <c r="BE363" s="665"/>
      <c r="BF363" s="665"/>
      <c r="BG363" s="665"/>
      <c r="BH363" s="665"/>
      <c r="BI363" s="665"/>
      <c r="BJ363" s="665"/>
      <c r="BK363" s="665"/>
      <c r="BL363" s="665"/>
      <c r="BM363" s="665"/>
      <c r="BN363" s="665"/>
      <c r="BO363" s="665"/>
      <c r="BP363" s="665"/>
      <c r="BQ363" s="665"/>
      <c r="BR363" s="665"/>
      <c r="BS363" s="665"/>
      <c r="BT363" s="665"/>
      <c r="BU363" s="665"/>
      <c r="BV363" s="665"/>
      <c r="BW363" s="665"/>
      <c r="BX363" s="665"/>
      <c r="BY363" s="665"/>
      <c r="BZ363" s="665"/>
      <c r="CA363" s="665"/>
      <c r="CB363" s="665"/>
      <c r="CC363" s="665"/>
      <c r="CD363" s="665"/>
      <c r="CE363" s="665"/>
      <c r="CF363" s="665"/>
      <c r="CG363" s="665"/>
      <c r="CH363" s="665"/>
      <c r="CI363" s="665"/>
      <c r="CJ363" s="665"/>
      <c r="CK363" s="665"/>
      <c r="CL363" s="665"/>
      <c r="CM363" s="665"/>
      <c r="CN363" s="665"/>
      <c r="CO363" s="665"/>
      <c r="CP363" s="665"/>
      <c r="CQ363" s="665"/>
      <c r="CR363" s="673">
        <f>+M363+X363</f>
        <v>0</v>
      </c>
      <c r="CS363" s="766"/>
      <c r="CT363" s="766"/>
      <c r="CU363" s="766">
        <v>0</v>
      </c>
      <c r="CV363" s="766">
        <v>0</v>
      </c>
      <c r="CW363" s="673">
        <f t="shared" si="175"/>
        <v>0</v>
      </c>
      <c r="CX363" s="766">
        <v>0</v>
      </c>
      <c r="CY363" s="766">
        <v>0</v>
      </c>
      <c r="CZ363" s="766">
        <v>0</v>
      </c>
      <c r="DA363" s="766">
        <v>0</v>
      </c>
      <c r="DB363" s="673">
        <f t="shared" si="176"/>
        <v>0</v>
      </c>
      <c r="DC363" s="766"/>
      <c r="DD363" s="766"/>
      <c r="DE363" s="766"/>
      <c r="DF363" s="766"/>
      <c r="DG363" s="673">
        <f t="shared" si="171"/>
        <v>0</v>
      </c>
      <c r="DH363" s="682">
        <f t="shared" si="172"/>
        <v>0</v>
      </c>
      <c r="DI363" s="683" t="str">
        <f t="shared" si="173"/>
        <v>SI</v>
      </c>
      <c r="DJ363" s="682">
        <f t="shared" si="174"/>
        <v>0</v>
      </c>
    </row>
    <row r="364" s="633" customFormat="1" ht="153" spans="1:114">
      <c r="A364" s="646" t="s">
        <v>1706</v>
      </c>
      <c r="B364" s="646" t="s">
        <v>1707</v>
      </c>
      <c r="C364" s="646" t="s">
        <v>1707</v>
      </c>
      <c r="D364" s="647" t="s">
        <v>2052</v>
      </c>
      <c r="E364" s="646" t="s">
        <v>2060</v>
      </c>
      <c r="F364" s="646">
        <v>1</v>
      </c>
      <c r="G364" s="646" t="s">
        <v>1745</v>
      </c>
      <c r="H364" s="652" t="s">
        <v>2058</v>
      </c>
      <c r="I364" s="654">
        <v>141528</v>
      </c>
      <c r="J364" s="652">
        <v>11</v>
      </c>
      <c r="K364" s="753">
        <v>90000</v>
      </c>
      <c r="L364" s="666" t="s">
        <v>2050</v>
      </c>
      <c r="M364" s="667">
        <v>90000</v>
      </c>
      <c r="N364" s="665"/>
      <c r="O364" s="665"/>
      <c r="P364" s="665"/>
      <c r="Q364" s="665"/>
      <c r="R364" s="665"/>
      <c r="S364" s="665"/>
      <c r="T364" s="665"/>
      <c r="U364" s="665"/>
      <c r="V364" s="665"/>
      <c r="W364" s="665"/>
      <c r="X364" s="665">
        <v>-90000</v>
      </c>
      <c r="Y364" s="665"/>
      <c r="Z364" s="665"/>
      <c r="AA364" s="665"/>
      <c r="AB364" s="665"/>
      <c r="AC364" s="665"/>
      <c r="AD364" s="665"/>
      <c r="AE364" s="665"/>
      <c r="AF364" s="665"/>
      <c r="AG364" s="665"/>
      <c r="AH364" s="665"/>
      <c r="AI364" s="665"/>
      <c r="AJ364" s="665"/>
      <c r="AK364" s="665"/>
      <c r="AL364" s="665"/>
      <c r="AM364" s="665"/>
      <c r="AN364" s="665"/>
      <c r="AO364" s="665"/>
      <c r="AP364" s="665"/>
      <c r="AQ364" s="665"/>
      <c r="AR364" s="665"/>
      <c r="AS364" s="665"/>
      <c r="AT364" s="665"/>
      <c r="AU364" s="665"/>
      <c r="AV364" s="665"/>
      <c r="AW364" s="665"/>
      <c r="AX364" s="665"/>
      <c r="AY364" s="665"/>
      <c r="AZ364" s="665"/>
      <c r="BA364" s="665"/>
      <c r="BB364" s="665"/>
      <c r="BC364" s="665"/>
      <c r="BD364" s="665"/>
      <c r="BE364" s="665"/>
      <c r="BF364" s="665"/>
      <c r="BG364" s="665"/>
      <c r="BH364" s="665"/>
      <c r="BI364" s="665"/>
      <c r="BJ364" s="665"/>
      <c r="BK364" s="665"/>
      <c r="BL364" s="665"/>
      <c r="BM364" s="665"/>
      <c r="BN364" s="665"/>
      <c r="BO364" s="665"/>
      <c r="BP364" s="665"/>
      <c r="BQ364" s="665"/>
      <c r="BR364" s="665"/>
      <c r="BS364" s="665"/>
      <c r="BT364" s="665"/>
      <c r="BU364" s="665"/>
      <c r="BV364" s="665"/>
      <c r="BW364" s="665"/>
      <c r="BX364" s="665"/>
      <c r="BY364" s="665"/>
      <c r="BZ364" s="665"/>
      <c r="CA364" s="665"/>
      <c r="CB364" s="665"/>
      <c r="CC364" s="665"/>
      <c r="CD364" s="665"/>
      <c r="CE364" s="665"/>
      <c r="CF364" s="665"/>
      <c r="CG364" s="665"/>
      <c r="CH364" s="665"/>
      <c r="CI364" s="665"/>
      <c r="CJ364" s="665"/>
      <c r="CK364" s="665"/>
      <c r="CL364" s="665"/>
      <c r="CM364" s="665"/>
      <c r="CN364" s="665"/>
      <c r="CO364" s="665"/>
      <c r="CP364" s="665"/>
      <c r="CQ364" s="665"/>
      <c r="CR364" s="673">
        <f>+M364+X364</f>
        <v>0</v>
      </c>
      <c r="CS364" s="766"/>
      <c r="CT364" s="766"/>
      <c r="CU364" s="766"/>
      <c r="CV364" s="766"/>
      <c r="CW364" s="673">
        <f t="shared" si="175"/>
        <v>0</v>
      </c>
      <c r="CX364" s="766">
        <v>0</v>
      </c>
      <c r="CY364" s="766">
        <v>0</v>
      </c>
      <c r="CZ364" s="766">
        <v>0</v>
      </c>
      <c r="DA364" s="766">
        <v>0</v>
      </c>
      <c r="DB364" s="673">
        <f t="shared" si="176"/>
        <v>0</v>
      </c>
      <c r="DC364" s="766">
        <v>0</v>
      </c>
      <c r="DD364" s="766">
        <v>0</v>
      </c>
      <c r="DE364" s="766"/>
      <c r="DF364" s="766"/>
      <c r="DG364" s="673">
        <f t="shared" si="171"/>
        <v>0</v>
      </c>
      <c r="DH364" s="682">
        <f t="shared" si="172"/>
        <v>0</v>
      </c>
      <c r="DI364" s="683" t="str">
        <f t="shared" si="173"/>
        <v>SI</v>
      </c>
      <c r="DJ364" s="682">
        <f t="shared" si="174"/>
        <v>0</v>
      </c>
    </row>
    <row r="365" s="633" customFormat="1" ht="123" customHeight="1" spans="1:114">
      <c r="A365" s="646" t="s">
        <v>1706</v>
      </c>
      <c r="B365" s="646" t="s">
        <v>1707</v>
      </c>
      <c r="C365" s="646" t="s">
        <v>1707</v>
      </c>
      <c r="D365" s="647" t="s">
        <v>2052</v>
      </c>
      <c r="E365" s="646" t="s">
        <v>2061</v>
      </c>
      <c r="F365" s="646">
        <v>1</v>
      </c>
      <c r="G365" s="646" t="s">
        <v>1745</v>
      </c>
      <c r="H365" s="652" t="s">
        <v>2058</v>
      </c>
      <c r="I365" s="654">
        <v>83067</v>
      </c>
      <c r="J365" s="652">
        <v>11</v>
      </c>
      <c r="K365" s="753">
        <v>90000</v>
      </c>
      <c r="L365" s="666" t="s">
        <v>2050</v>
      </c>
      <c r="M365" s="667">
        <v>90000</v>
      </c>
      <c r="N365" s="665"/>
      <c r="O365" s="665"/>
      <c r="P365" s="665"/>
      <c r="Q365" s="665"/>
      <c r="R365" s="665"/>
      <c r="S365" s="665"/>
      <c r="T365" s="665"/>
      <c r="U365" s="665"/>
      <c r="V365" s="665"/>
      <c r="W365" s="665"/>
      <c r="X365" s="665"/>
      <c r="Y365" s="665"/>
      <c r="Z365" s="665"/>
      <c r="AA365" s="665"/>
      <c r="AB365" s="665"/>
      <c r="AC365" s="665"/>
      <c r="AD365" s="665"/>
      <c r="AE365" s="665"/>
      <c r="AF365" s="665"/>
      <c r="AG365" s="665"/>
      <c r="AH365" s="665"/>
      <c r="AI365" s="665"/>
      <c r="AJ365" s="665"/>
      <c r="AK365" s="665"/>
      <c r="AL365" s="665"/>
      <c r="AM365" s="665"/>
      <c r="AN365" s="665"/>
      <c r="AO365" s="665"/>
      <c r="AP365" s="665"/>
      <c r="AQ365" s="665"/>
      <c r="AR365" s="665"/>
      <c r="AS365" s="665"/>
      <c r="AT365" s="665"/>
      <c r="AU365" s="665"/>
      <c r="AV365" s="665"/>
      <c r="AW365" s="665"/>
      <c r="AX365" s="665"/>
      <c r="AY365" s="665"/>
      <c r="AZ365" s="665"/>
      <c r="BA365" s="665"/>
      <c r="BB365" s="665"/>
      <c r="BC365" s="665"/>
      <c r="BD365" s="665"/>
      <c r="BE365" s="665"/>
      <c r="BF365" s="665"/>
      <c r="BG365" s="665"/>
      <c r="BH365" s="665"/>
      <c r="BI365" s="665"/>
      <c r="BJ365" s="665"/>
      <c r="BK365" s="665"/>
      <c r="BL365" s="665"/>
      <c r="BM365" s="665"/>
      <c r="BN365" s="665"/>
      <c r="BO365" s="665"/>
      <c r="BP365" s="665"/>
      <c r="BQ365" s="665"/>
      <c r="BR365" s="665"/>
      <c r="BS365" s="665"/>
      <c r="BT365" s="665"/>
      <c r="BU365" s="665"/>
      <c r="BV365" s="665"/>
      <c r="BW365" s="665"/>
      <c r="BX365" s="665"/>
      <c r="BY365" s="665"/>
      <c r="BZ365" s="665"/>
      <c r="CA365" s="665"/>
      <c r="CB365" s="665"/>
      <c r="CC365" s="665"/>
      <c r="CD365" s="665"/>
      <c r="CE365" s="665"/>
      <c r="CF365" s="665"/>
      <c r="CG365" s="665"/>
      <c r="CH365" s="665"/>
      <c r="CI365" s="665"/>
      <c r="CJ365" s="665"/>
      <c r="CK365" s="665"/>
      <c r="CL365" s="665"/>
      <c r="CM365" s="665"/>
      <c r="CN365" s="665"/>
      <c r="CO365" s="665"/>
      <c r="CP365" s="665"/>
      <c r="CQ365" s="665"/>
      <c r="CR365" s="673">
        <f>+M365</f>
        <v>90000</v>
      </c>
      <c r="CS365" s="766"/>
      <c r="CT365" s="766"/>
      <c r="CU365" s="766"/>
      <c r="CV365" s="766">
        <v>15000</v>
      </c>
      <c r="CW365" s="673">
        <f t="shared" si="175"/>
        <v>15000</v>
      </c>
      <c r="CX365" s="766">
        <v>15000</v>
      </c>
      <c r="CY365" s="766">
        <v>15000</v>
      </c>
      <c r="CZ365" s="766">
        <v>15000</v>
      </c>
      <c r="DA365" s="766">
        <v>15000</v>
      </c>
      <c r="DB365" s="673">
        <f t="shared" si="176"/>
        <v>60000</v>
      </c>
      <c r="DC365" s="766">
        <v>15000</v>
      </c>
      <c r="DD365" s="766"/>
      <c r="DE365" s="766"/>
      <c r="DF365" s="766"/>
      <c r="DG365" s="673">
        <f t="shared" si="171"/>
        <v>15000</v>
      </c>
      <c r="DH365" s="682">
        <f t="shared" si="172"/>
        <v>90000</v>
      </c>
      <c r="DI365" s="683" t="str">
        <f t="shared" si="173"/>
        <v>SI</v>
      </c>
      <c r="DJ365" s="682">
        <f t="shared" si="174"/>
        <v>0</v>
      </c>
    </row>
    <row r="366" s="633" customFormat="1" ht="123" customHeight="1" spans="1:114">
      <c r="A366" s="646" t="s">
        <v>1706</v>
      </c>
      <c r="B366" s="646" t="s">
        <v>1707</v>
      </c>
      <c r="C366" s="646" t="s">
        <v>1707</v>
      </c>
      <c r="D366" s="647" t="s">
        <v>2052</v>
      </c>
      <c r="E366" s="646" t="s">
        <v>2062</v>
      </c>
      <c r="F366" s="745">
        <v>1</v>
      </c>
      <c r="G366" s="746" t="s">
        <v>1745</v>
      </c>
      <c r="H366" s="747">
        <v>189</v>
      </c>
      <c r="I366" s="754">
        <v>180866</v>
      </c>
      <c r="J366" s="747">
        <v>11</v>
      </c>
      <c r="K366" s="755">
        <v>50000</v>
      </c>
      <c r="L366" s="666" t="s">
        <v>2050</v>
      </c>
      <c r="M366" s="667">
        <v>0</v>
      </c>
      <c r="N366" s="665"/>
      <c r="O366" s="665"/>
      <c r="P366" s="665"/>
      <c r="Q366" s="665"/>
      <c r="R366" s="665"/>
      <c r="S366" s="665"/>
      <c r="T366" s="665"/>
      <c r="U366" s="665"/>
      <c r="V366" s="665"/>
      <c r="W366" s="665"/>
      <c r="X366" s="665"/>
      <c r="Y366" s="665">
        <v>50000</v>
      </c>
      <c r="Z366" s="665"/>
      <c r="AA366" s="665"/>
      <c r="AB366" s="665"/>
      <c r="AC366" s="665"/>
      <c r="AD366" s="665"/>
      <c r="AE366" s="665"/>
      <c r="AF366" s="665"/>
      <c r="AG366" s="665"/>
      <c r="AH366" s="665"/>
      <c r="AI366" s="665"/>
      <c r="AJ366" s="665"/>
      <c r="AK366" s="665"/>
      <c r="AL366" s="665"/>
      <c r="AM366" s="665"/>
      <c r="AN366" s="665"/>
      <c r="AO366" s="665"/>
      <c r="AP366" s="665"/>
      <c r="AQ366" s="665"/>
      <c r="AR366" s="665"/>
      <c r="AS366" s="665"/>
      <c r="AT366" s="665"/>
      <c r="AU366" s="665"/>
      <c r="AV366" s="665"/>
      <c r="AW366" s="665"/>
      <c r="AX366" s="665"/>
      <c r="AY366" s="665"/>
      <c r="AZ366" s="665"/>
      <c r="BA366" s="665"/>
      <c r="BB366" s="665"/>
      <c r="BC366" s="665"/>
      <c r="BD366" s="665"/>
      <c r="BE366" s="665"/>
      <c r="BF366" s="665"/>
      <c r="BG366" s="665"/>
      <c r="BH366" s="665"/>
      <c r="BI366" s="665"/>
      <c r="BJ366" s="665"/>
      <c r="BK366" s="665"/>
      <c r="BL366" s="665"/>
      <c r="BM366" s="665"/>
      <c r="BN366" s="665"/>
      <c r="BO366" s="665"/>
      <c r="BP366" s="665"/>
      <c r="BQ366" s="665"/>
      <c r="BR366" s="665"/>
      <c r="BS366" s="665"/>
      <c r="BT366" s="665"/>
      <c r="BU366" s="665"/>
      <c r="BV366" s="665"/>
      <c r="BW366" s="665"/>
      <c r="BX366" s="665"/>
      <c r="BY366" s="665"/>
      <c r="BZ366" s="665"/>
      <c r="CA366" s="665"/>
      <c r="CB366" s="665"/>
      <c r="CC366" s="665"/>
      <c r="CD366" s="665"/>
      <c r="CE366" s="665"/>
      <c r="CF366" s="665"/>
      <c r="CG366" s="665"/>
      <c r="CH366" s="665"/>
      <c r="CI366" s="665"/>
      <c r="CJ366" s="665"/>
      <c r="CK366" s="665"/>
      <c r="CL366" s="665"/>
      <c r="CM366" s="665"/>
      <c r="CN366" s="665"/>
      <c r="CO366" s="665"/>
      <c r="CP366" s="665"/>
      <c r="CQ366" s="665"/>
      <c r="CR366" s="673">
        <f>+M366+Y366</f>
        <v>50000</v>
      </c>
      <c r="CS366" s="682"/>
      <c r="CT366" s="682"/>
      <c r="CU366" s="682">
        <v>25000</v>
      </c>
      <c r="CV366" s="682">
        <v>25000</v>
      </c>
      <c r="CW366" s="673">
        <f t="shared" si="175"/>
        <v>50000</v>
      </c>
      <c r="CX366" s="682">
        <v>0</v>
      </c>
      <c r="CY366" s="682">
        <v>0</v>
      </c>
      <c r="CZ366" s="682">
        <v>0</v>
      </c>
      <c r="DA366" s="682">
        <v>0</v>
      </c>
      <c r="DB366" s="673">
        <f t="shared" si="176"/>
        <v>0</v>
      </c>
      <c r="DC366" s="682">
        <v>0</v>
      </c>
      <c r="DD366" s="682"/>
      <c r="DE366" s="682"/>
      <c r="DF366" s="682"/>
      <c r="DG366" s="673">
        <f t="shared" si="171"/>
        <v>0</v>
      </c>
      <c r="DH366" s="682">
        <f t="shared" si="172"/>
        <v>50000</v>
      </c>
      <c r="DI366" s="683" t="str">
        <f t="shared" si="173"/>
        <v>SI</v>
      </c>
      <c r="DJ366" s="682">
        <f t="shared" si="174"/>
        <v>0</v>
      </c>
    </row>
    <row r="367" s="633" customFormat="1" ht="102" spans="1:114">
      <c r="A367" s="646" t="s">
        <v>1706</v>
      </c>
      <c r="B367" s="646" t="s">
        <v>1707</v>
      </c>
      <c r="C367" s="646" t="s">
        <v>1707</v>
      </c>
      <c r="D367" s="647" t="s">
        <v>2052</v>
      </c>
      <c r="E367" s="654" t="s">
        <v>1709</v>
      </c>
      <c r="F367" s="646">
        <v>30</v>
      </c>
      <c r="G367" s="646" t="s">
        <v>1710</v>
      </c>
      <c r="H367" s="652">
        <v>211</v>
      </c>
      <c r="I367" s="654">
        <v>26395</v>
      </c>
      <c r="J367" s="652">
        <v>11</v>
      </c>
      <c r="K367" s="756">
        <v>100</v>
      </c>
      <c r="L367" s="757" t="s">
        <v>2050</v>
      </c>
      <c r="M367" s="667">
        <v>3000</v>
      </c>
      <c r="N367" s="665"/>
      <c r="O367" s="665"/>
      <c r="P367" s="665"/>
      <c r="Q367" s="665"/>
      <c r="R367" s="665"/>
      <c r="S367" s="665"/>
      <c r="T367" s="665"/>
      <c r="U367" s="665"/>
      <c r="V367" s="665"/>
      <c r="W367" s="665"/>
      <c r="X367" s="665"/>
      <c r="Y367" s="665"/>
      <c r="Z367" s="665"/>
      <c r="AA367" s="665"/>
      <c r="AB367" s="665"/>
      <c r="AC367" s="665"/>
      <c r="AD367" s="665"/>
      <c r="AE367" s="665"/>
      <c r="AF367" s="665"/>
      <c r="AG367" s="665"/>
      <c r="AH367" s="665"/>
      <c r="AI367" s="665"/>
      <c r="AJ367" s="665"/>
      <c r="AK367" s="665"/>
      <c r="AL367" s="665"/>
      <c r="AM367" s="665"/>
      <c r="AN367" s="665"/>
      <c r="AO367" s="665"/>
      <c r="AP367" s="665"/>
      <c r="AQ367" s="665"/>
      <c r="AR367" s="665"/>
      <c r="AS367" s="665"/>
      <c r="AT367" s="665"/>
      <c r="AU367" s="665"/>
      <c r="AV367" s="665"/>
      <c r="AW367" s="665"/>
      <c r="AX367" s="665"/>
      <c r="AY367" s="665"/>
      <c r="AZ367" s="665"/>
      <c r="BA367" s="665"/>
      <c r="BB367" s="665"/>
      <c r="BC367" s="665"/>
      <c r="BD367" s="665"/>
      <c r="BE367" s="665"/>
      <c r="BF367" s="665"/>
      <c r="BG367" s="665"/>
      <c r="BH367" s="665"/>
      <c r="BI367" s="665"/>
      <c r="BJ367" s="665"/>
      <c r="BK367" s="665"/>
      <c r="BL367" s="665"/>
      <c r="BM367" s="665"/>
      <c r="BN367" s="665"/>
      <c r="BO367" s="665"/>
      <c r="BP367" s="665"/>
      <c r="BQ367" s="665"/>
      <c r="BR367" s="665"/>
      <c r="BS367" s="665"/>
      <c r="BT367" s="665"/>
      <c r="BU367" s="665"/>
      <c r="BV367" s="665"/>
      <c r="BW367" s="665"/>
      <c r="BX367" s="665"/>
      <c r="BY367" s="665"/>
      <c r="BZ367" s="665"/>
      <c r="CA367" s="665"/>
      <c r="CB367" s="665"/>
      <c r="CC367" s="665"/>
      <c r="CD367" s="665"/>
      <c r="CE367" s="665"/>
      <c r="CF367" s="665"/>
      <c r="CG367" s="665"/>
      <c r="CH367" s="665"/>
      <c r="CI367" s="665"/>
      <c r="CJ367" s="665"/>
      <c r="CK367" s="665"/>
      <c r="CL367" s="665"/>
      <c r="CM367" s="665"/>
      <c r="CN367" s="665"/>
      <c r="CO367" s="665"/>
      <c r="CP367" s="665"/>
      <c r="CQ367" s="665"/>
      <c r="CR367" s="673">
        <f>+M367</f>
        <v>3000</v>
      </c>
      <c r="CS367" s="767"/>
      <c r="CT367" s="767"/>
      <c r="CU367" s="767"/>
      <c r="CV367" s="767"/>
      <c r="CW367" s="673">
        <f t="shared" ref="CW367:CW408" si="177">+CV367+CU367+CT367+CS367</f>
        <v>0</v>
      </c>
      <c r="CX367" s="767"/>
      <c r="CY367" s="767"/>
      <c r="CZ367" s="767">
        <f>10*100</f>
        <v>1000</v>
      </c>
      <c r="DA367" s="767"/>
      <c r="DB367" s="673">
        <f t="shared" ref="DB367:DB408" si="178">+DA367+CZ367+CY367+CX367</f>
        <v>1000</v>
      </c>
      <c r="DC367" s="767"/>
      <c r="DD367" s="767">
        <f>10*100</f>
        <v>1000</v>
      </c>
      <c r="DE367" s="767">
        <f>10*100</f>
        <v>1000</v>
      </c>
      <c r="DF367" s="767"/>
      <c r="DG367" s="673">
        <f t="shared" ref="DG367:DG408" si="179">+DF367+DE367+DD367+DC367</f>
        <v>2000</v>
      </c>
      <c r="DH367" s="682">
        <f t="shared" ref="DH367:DH408" si="180">+CW367+DB367+DG367</f>
        <v>3000</v>
      </c>
      <c r="DI367" s="683" t="str">
        <f t="shared" ref="DI367:DI408" si="181">IF(CR367=DH367,"SI","NO")</f>
        <v>SI</v>
      </c>
      <c r="DJ367" s="682">
        <f t="shared" ref="DJ367:DJ408" si="182">CR367-DH367</f>
        <v>0</v>
      </c>
    </row>
    <row r="368" s="633" customFormat="1" ht="102" spans="1:114">
      <c r="A368" s="646" t="s">
        <v>1706</v>
      </c>
      <c r="B368" s="646" t="s">
        <v>1707</v>
      </c>
      <c r="C368" s="646" t="s">
        <v>1707</v>
      </c>
      <c r="D368" s="647" t="s">
        <v>2052</v>
      </c>
      <c r="E368" s="654" t="s">
        <v>1713</v>
      </c>
      <c r="F368" s="646">
        <v>95</v>
      </c>
      <c r="G368" s="646" t="s">
        <v>1710</v>
      </c>
      <c r="H368" s="652">
        <v>211</v>
      </c>
      <c r="I368" s="654">
        <v>3503</v>
      </c>
      <c r="J368" s="652">
        <v>11</v>
      </c>
      <c r="K368" s="756">
        <v>140</v>
      </c>
      <c r="L368" s="757" t="s">
        <v>2050</v>
      </c>
      <c r="M368" s="667">
        <v>13300</v>
      </c>
      <c r="N368" s="665"/>
      <c r="O368" s="665"/>
      <c r="P368" s="665"/>
      <c r="Q368" s="665"/>
      <c r="R368" s="665"/>
      <c r="S368" s="665"/>
      <c r="T368" s="665"/>
      <c r="U368" s="665"/>
      <c r="V368" s="665"/>
      <c r="W368" s="665"/>
      <c r="X368" s="665"/>
      <c r="Y368" s="665"/>
      <c r="Z368" s="665"/>
      <c r="AA368" s="665"/>
      <c r="AB368" s="665"/>
      <c r="AC368" s="665"/>
      <c r="AD368" s="665"/>
      <c r="AE368" s="665"/>
      <c r="AF368" s="665"/>
      <c r="AG368" s="665"/>
      <c r="AH368" s="665"/>
      <c r="AI368" s="665"/>
      <c r="AJ368" s="665"/>
      <c r="AK368" s="665"/>
      <c r="AL368" s="665"/>
      <c r="AM368" s="665"/>
      <c r="AN368" s="665"/>
      <c r="AO368" s="665"/>
      <c r="AP368" s="665"/>
      <c r="AQ368" s="665"/>
      <c r="AR368" s="665"/>
      <c r="AS368" s="665"/>
      <c r="AT368" s="665"/>
      <c r="AU368" s="665"/>
      <c r="AV368" s="665"/>
      <c r="AW368" s="665"/>
      <c r="AX368" s="665"/>
      <c r="AY368" s="665">
        <v>9919</v>
      </c>
      <c r="AZ368" s="665"/>
      <c r="BA368" s="665"/>
      <c r="BB368" s="665"/>
      <c r="BC368" s="665"/>
      <c r="BD368" s="665"/>
      <c r="BE368" s="665"/>
      <c r="BF368" s="665"/>
      <c r="BG368" s="665"/>
      <c r="BH368" s="665"/>
      <c r="BI368" s="665"/>
      <c r="BJ368" s="665"/>
      <c r="BK368" s="665"/>
      <c r="BL368" s="665"/>
      <c r="BM368" s="665"/>
      <c r="BN368" s="665"/>
      <c r="BO368" s="665"/>
      <c r="BP368" s="665"/>
      <c r="BQ368" s="665"/>
      <c r="BR368" s="665"/>
      <c r="BS368" s="665"/>
      <c r="BT368" s="665"/>
      <c r="BU368" s="665"/>
      <c r="BV368" s="665"/>
      <c r="BW368" s="665"/>
      <c r="BX368" s="665"/>
      <c r="BY368" s="665">
        <v>39081</v>
      </c>
      <c r="BZ368" s="665"/>
      <c r="CA368" s="665"/>
      <c r="CB368" s="665"/>
      <c r="CC368" s="665"/>
      <c r="CD368" s="665"/>
      <c r="CE368" s="665"/>
      <c r="CF368" s="665"/>
      <c r="CG368" s="665"/>
      <c r="CH368" s="665"/>
      <c r="CI368" s="665"/>
      <c r="CJ368" s="665"/>
      <c r="CK368" s="665"/>
      <c r="CL368" s="665"/>
      <c r="CM368" s="665"/>
      <c r="CN368" s="665"/>
      <c r="CO368" s="665"/>
      <c r="CP368" s="665"/>
      <c r="CQ368" s="665"/>
      <c r="CR368" s="673">
        <f>+M368+AY368+BY368</f>
        <v>62300</v>
      </c>
      <c r="CS368" s="767">
        <v>0</v>
      </c>
      <c r="CT368" s="767">
        <v>0</v>
      </c>
      <c r="CU368" s="767">
        <v>0</v>
      </c>
      <c r="CV368" s="767">
        <v>0</v>
      </c>
      <c r="CW368" s="673">
        <f t="shared" si="177"/>
        <v>0</v>
      </c>
      <c r="CX368" s="767"/>
      <c r="CY368" s="767">
        <v>0</v>
      </c>
      <c r="CZ368" s="767">
        <v>0</v>
      </c>
      <c r="DA368" s="767">
        <v>0</v>
      </c>
      <c r="DB368" s="673">
        <f t="shared" si="178"/>
        <v>0</v>
      </c>
      <c r="DC368" s="767">
        <v>18300</v>
      </c>
      <c r="DD368" s="767">
        <v>0</v>
      </c>
      <c r="DE368" s="767">
        <v>14000</v>
      </c>
      <c r="DF368" s="767">
        <v>30000</v>
      </c>
      <c r="DG368" s="673">
        <f t="shared" si="179"/>
        <v>62300</v>
      </c>
      <c r="DH368" s="682">
        <f t="shared" si="180"/>
        <v>62300</v>
      </c>
      <c r="DI368" s="683" t="str">
        <f t="shared" si="181"/>
        <v>SI</v>
      </c>
      <c r="DJ368" s="682">
        <f t="shared" si="182"/>
        <v>0</v>
      </c>
    </row>
    <row r="369" s="633" customFormat="1" ht="102" spans="1:114">
      <c r="A369" s="646" t="s">
        <v>1706</v>
      </c>
      <c r="B369" s="646" t="s">
        <v>1707</v>
      </c>
      <c r="C369" s="646" t="s">
        <v>1707</v>
      </c>
      <c r="D369" s="647" t="s">
        <v>2052</v>
      </c>
      <c r="E369" s="654" t="s">
        <v>1718</v>
      </c>
      <c r="F369" s="646">
        <v>65</v>
      </c>
      <c r="G369" s="646" t="s">
        <v>1710</v>
      </c>
      <c r="H369" s="652">
        <v>211</v>
      </c>
      <c r="I369" s="654">
        <v>3552</v>
      </c>
      <c r="J369" s="652">
        <v>11</v>
      </c>
      <c r="K369" s="756">
        <v>90</v>
      </c>
      <c r="L369" s="757" t="s">
        <v>2050</v>
      </c>
      <c r="M369" s="667">
        <v>5850</v>
      </c>
      <c r="N369" s="665"/>
      <c r="O369" s="665"/>
      <c r="P369" s="665"/>
      <c r="Q369" s="665"/>
      <c r="R369" s="665"/>
      <c r="S369" s="665"/>
      <c r="T369" s="665"/>
      <c r="U369" s="665"/>
      <c r="V369" s="665"/>
      <c r="W369" s="665"/>
      <c r="X369" s="665"/>
      <c r="Y369" s="665"/>
      <c r="Z369" s="665"/>
      <c r="AA369" s="665"/>
      <c r="AB369" s="665"/>
      <c r="AC369" s="665"/>
      <c r="AD369" s="665"/>
      <c r="AE369" s="665"/>
      <c r="AF369" s="665"/>
      <c r="AG369" s="665"/>
      <c r="AH369" s="665"/>
      <c r="AI369" s="665"/>
      <c r="AJ369" s="665"/>
      <c r="AK369" s="665"/>
      <c r="AL369" s="665"/>
      <c r="AM369" s="665"/>
      <c r="AN369" s="665"/>
      <c r="AO369" s="665"/>
      <c r="AP369" s="665"/>
      <c r="AQ369" s="665"/>
      <c r="AR369" s="665"/>
      <c r="AS369" s="665"/>
      <c r="AT369" s="665"/>
      <c r="AU369" s="665"/>
      <c r="AV369" s="665"/>
      <c r="AW369" s="665"/>
      <c r="AX369" s="665"/>
      <c r="AY369" s="665">
        <v>14381</v>
      </c>
      <c r="AZ369" s="665"/>
      <c r="BA369" s="665"/>
      <c r="BB369" s="665"/>
      <c r="BC369" s="665"/>
      <c r="BD369" s="665"/>
      <c r="BE369" s="665"/>
      <c r="BF369" s="665"/>
      <c r="BG369" s="665"/>
      <c r="BH369" s="665"/>
      <c r="BI369" s="665"/>
      <c r="BJ369" s="665"/>
      <c r="BK369" s="665"/>
      <c r="BL369" s="665"/>
      <c r="BM369" s="665"/>
      <c r="BN369" s="665"/>
      <c r="BO369" s="665"/>
      <c r="BP369" s="665"/>
      <c r="BQ369" s="665"/>
      <c r="BR369" s="665"/>
      <c r="BS369" s="665"/>
      <c r="BT369" s="665"/>
      <c r="BU369" s="665"/>
      <c r="BV369" s="665"/>
      <c r="BW369" s="665"/>
      <c r="BX369" s="665"/>
      <c r="BY369" s="665">
        <v>40819</v>
      </c>
      <c r="BZ369" s="665"/>
      <c r="CA369" s="665"/>
      <c r="CB369" s="665"/>
      <c r="CC369" s="665"/>
      <c r="CD369" s="665"/>
      <c r="CE369" s="665"/>
      <c r="CF369" s="665"/>
      <c r="CG369" s="665"/>
      <c r="CH369" s="665"/>
      <c r="CI369" s="665"/>
      <c r="CJ369" s="665"/>
      <c r="CK369" s="665"/>
      <c r="CL369" s="665"/>
      <c r="CM369" s="665"/>
      <c r="CN369" s="665"/>
      <c r="CO369" s="665"/>
      <c r="CP369" s="665"/>
      <c r="CQ369" s="665"/>
      <c r="CR369" s="673">
        <f>+M369+AY369+BY369</f>
        <v>61050</v>
      </c>
      <c r="CS369" s="767">
        <v>0</v>
      </c>
      <c r="CT369" s="767">
        <v>0</v>
      </c>
      <c r="CU369" s="767">
        <v>3119</v>
      </c>
      <c r="CV369" s="767">
        <v>0</v>
      </c>
      <c r="CW369" s="673">
        <f t="shared" si="177"/>
        <v>3119</v>
      </c>
      <c r="CX369" s="767">
        <v>3994</v>
      </c>
      <c r="CY369" s="767">
        <v>1123</v>
      </c>
      <c r="CZ369" s="767">
        <v>0</v>
      </c>
      <c r="DA369" s="767">
        <v>0</v>
      </c>
      <c r="DB369" s="673">
        <f t="shared" si="178"/>
        <v>5117</v>
      </c>
      <c r="DC369" s="767">
        <v>6245</v>
      </c>
      <c r="DD369" s="767">
        <v>0</v>
      </c>
      <c r="DE369" s="767">
        <v>17600</v>
      </c>
      <c r="DF369" s="767">
        <v>28969</v>
      </c>
      <c r="DG369" s="673">
        <f t="shared" si="179"/>
        <v>52814</v>
      </c>
      <c r="DH369" s="682">
        <f t="shared" si="180"/>
        <v>61050</v>
      </c>
      <c r="DI369" s="683" t="str">
        <f t="shared" si="181"/>
        <v>SI</v>
      </c>
      <c r="DJ369" s="682">
        <f t="shared" si="182"/>
        <v>0</v>
      </c>
    </row>
    <row r="370" s="633" customFormat="1" ht="102" spans="1:114">
      <c r="A370" s="646" t="s">
        <v>1706</v>
      </c>
      <c r="B370" s="646" t="s">
        <v>1707</v>
      </c>
      <c r="C370" s="646" t="s">
        <v>1707</v>
      </c>
      <c r="D370" s="647" t="s">
        <v>2052</v>
      </c>
      <c r="E370" s="654"/>
      <c r="F370" s="646"/>
      <c r="G370" s="646"/>
      <c r="H370" s="652">
        <v>133</v>
      </c>
      <c r="I370" s="654"/>
      <c r="J370" s="652">
        <v>11</v>
      </c>
      <c r="K370" s="756"/>
      <c r="L370" s="757" t="s">
        <v>2050</v>
      </c>
      <c r="M370" s="667">
        <v>2850</v>
      </c>
      <c r="N370" s="665"/>
      <c r="O370" s="665"/>
      <c r="P370" s="665"/>
      <c r="Q370" s="665"/>
      <c r="R370" s="665"/>
      <c r="S370" s="665"/>
      <c r="T370" s="665"/>
      <c r="U370" s="665"/>
      <c r="V370" s="665"/>
      <c r="W370" s="665"/>
      <c r="X370" s="665"/>
      <c r="Y370" s="665"/>
      <c r="Z370" s="665"/>
      <c r="AA370" s="665"/>
      <c r="AB370" s="665"/>
      <c r="AC370" s="665"/>
      <c r="AD370" s="665"/>
      <c r="AE370" s="665"/>
      <c r="AF370" s="665"/>
      <c r="AG370" s="665"/>
      <c r="AH370" s="665"/>
      <c r="AI370" s="665"/>
      <c r="AJ370" s="665"/>
      <c r="AK370" s="665"/>
      <c r="AL370" s="665"/>
      <c r="AM370" s="665"/>
      <c r="AN370" s="665"/>
      <c r="AO370" s="665"/>
      <c r="AP370" s="665"/>
      <c r="AQ370" s="665"/>
      <c r="AR370" s="665"/>
      <c r="AS370" s="665"/>
      <c r="AT370" s="665"/>
      <c r="AU370" s="665"/>
      <c r="AV370" s="665"/>
      <c r="AW370" s="665"/>
      <c r="AX370" s="665"/>
      <c r="AY370" s="665"/>
      <c r="AZ370" s="665"/>
      <c r="BA370" s="665"/>
      <c r="BB370" s="665"/>
      <c r="BC370" s="665"/>
      <c r="BD370" s="665"/>
      <c r="BE370" s="665"/>
      <c r="BF370" s="665"/>
      <c r="BG370" s="665"/>
      <c r="BH370" s="665"/>
      <c r="BI370" s="665"/>
      <c r="BJ370" s="665"/>
      <c r="BK370" s="665"/>
      <c r="BL370" s="665"/>
      <c r="BM370" s="665"/>
      <c r="BN370" s="665"/>
      <c r="BO370" s="665"/>
      <c r="BP370" s="665"/>
      <c r="BQ370" s="665"/>
      <c r="BR370" s="665"/>
      <c r="BS370" s="665"/>
      <c r="BT370" s="665"/>
      <c r="BU370" s="665"/>
      <c r="BV370" s="665"/>
      <c r="BW370" s="665"/>
      <c r="BX370" s="665"/>
      <c r="BY370" s="665"/>
      <c r="BZ370" s="665"/>
      <c r="CA370" s="665"/>
      <c r="CB370" s="665"/>
      <c r="CC370" s="665"/>
      <c r="CD370" s="665"/>
      <c r="CE370" s="665"/>
      <c r="CF370" s="665"/>
      <c r="CG370" s="665"/>
      <c r="CH370" s="665"/>
      <c r="CI370" s="665"/>
      <c r="CJ370" s="665"/>
      <c r="CK370" s="665"/>
      <c r="CL370" s="665"/>
      <c r="CM370" s="665"/>
      <c r="CN370" s="665"/>
      <c r="CO370" s="665"/>
      <c r="CP370" s="665"/>
      <c r="CQ370" s="665"/>
      <c r="CR370" s="673">
        <f>+M370</f>
        <v>2850</v>
      </c>
      <c r="CS370" s="766">
        <v>0</v>
      </c>
      <c r="CT370" s="766">
        <v>0</v>
      </c>
      <c r="CU370" s="766">
        <v>1000</v>
      </c>
      <c r="CV370" s="766">
        <v>0</v>
      </c>
      <c r="CW370" s="673">
        <f t="shared" si="177"/>
        <v>1000</v>
      </c>
      <c r="CX370" s="766">
        <v>1080</v>
      </c>
      <c r="CY370" s="766">
        <v>0</v>
      </c>
      <c r="CZ370" s="766">
        <v>0</v>
      </c>
      <c r="DA370" s="766">
        <v>0</v>
      </c>
      <c r="DB370" s="673">
        <f t="shared" si="178"/>
        <v>1080</v>
      </c>
      <c r="DC370" s="766">
        <v>770</v>
      </c>
      <c r="DD370" s="766">
        <v>0</v>
      </c>
      <c r="DE370" s="766">
        <v>0</v>
      </c>
      <c r="DF370" s="766">
        <v>0</v>
      </c>
      <c r="DG370" s="673">
        <f t="shared" si="179"/>
        <v>770</v>
      </c>
      <c r="DH370" s="682">
        <f t="shared" si="180"/>
        <v>2850</v>
      </c>
      <c r="DI370" s="683" t="str">
        <f t="shared" si="181"/>
        <v>SI</v>
      </c>
      <c r="DJ370" s="682">
        <f t="shared" si="182"/>
        <v>0</v>
      </c>
    </row>
    <row r="371" s="633" customFormat="1" ht="102" hidden="1" spans="1:114">
      <c r="A371" s="649" t="s">
        <v>1714</v>
      </c>
      <c r="B371" s="646" t="s">
        <v>1571</v>
      </c>
      <c r="C371" s="649" t="s">
        <v>1581</v>
      </c>
      <c r="D371" s="646" t="s">
        <v>2063</v>
      </c>
      <c r="E371" s="646"/>
      <c r="F371" s="646"/>
      <c r="G371" s="646"/>
      <c r="H371" s="741">
        <v>11</v>
      </c>
      <c r="I371" s="646"/>
      <c r="J371" s="239">
        <v>11</v>
      </c>
      <c r="K371" s="668"/>
      <c r="L371" s="669" t="s">
        <v>2050</v>
      </c>
      <c r="M371" s="758">
        <v>1901316</v>
      </c>
      <c r="N371" s="759"/>
      <c r="O371" s="759"/>
      <c r="P371" s="759"/>
      <c r="Q371" s="759"/>
      <c r="R371" s="759"/>
      <c r="S371" s="759"/>
      <c r="T371" s="759"/>
      <c r="U371" s="759"/>
      <c r="V371" s="759"/>
      <c r="W371" s="759"/>
      <c r="X371" s="759"/>
      <c r="Y371" s="759"/>
      <c r="Z371" s="759"/>
      <c r="AA371" s="759"/>
      <c r="AB371" s="759"/>
      <c r="AC371" s="759"/>
      <c r="AD371" s="759"/>
      <c r="AE371" s="759"/>
      <c r="AF371" s="759"/>
      <c r="AG371" s="759"/>
      <c r="AH371" s="759"/>
      <c r="AI371" s="759"/>
      <c r="AJ371" s="759"/>
      <c r="AK371" s="759"/>
      <c r="AL371" s="759"/>
      <c r="AM371" s="759"/>
      <c r="AN371" s="759"/>
      <c r="AO371" s="759"/>
      <c r="AP371" s="759"/>
      <c r="AQ371" s="759"/>
      <c r="AR371" s="759"/>
      <c r="AS371" s="759"/>
      <c r="AT371" s="759"/>
      <c r="AU371" s="759"/>
      <c r="AV371" s="759"/>
      <c r="AW371" s="759"/>
      <c r="AX371" s="759"/>
      <c r="AY371" s="759"/>
      <c r="AZ371" s="759"/>
      <c r="BA371" s="759"/>
      <c r="BB371" s="759"/>
      <c r="BC371" s="759"/>
      <c r="BD371" s="759"/>
      <c r="BE371" s="759"/>
      <c r="BF371" s="759"/>
      <c r="BG371" s="759"/>
      <c r="BH371" s="759"/>
      <c r="BI371" s="759"/>
      <c r="BJ371" s="759"/>
      <c r="BK371" s="759"/>
      <c r="BL371" s="759"/>
      <c r="BM371" s="759"/>
      <c r="BN371" s="759"/>
      <c r="BO371" s="759"/>
      <c r="BP371" s="759"/>
      <c r="BQ371" s="759"/>
      <c r="BR371" s="759"/>
      <c r="BS371" s="759"/>
      <c r="BT371" s="759"/>
      <c r="BU371" s="759"/>
      <c r="BV371" s="759"/>
      <c r="BW371" s="759"/>
      <c r="BX371" s="759"/>
      <c r="BY371" s="759"/>
      <c r="BZ371" s="759"/>
      <c r="CA371" s="759"/>
      <c r="CB371" s="759"/>
      <c r="CC371" s="759"/>
      <c r="CD371" s="759">
        <v>-200000</v>
      </c>
      <c r="CE371" s="759"/>
      <c r="CF371" s="759"/>
      <c r="CG371" s="759"/>
      <c r="CH371" s="759"/>
      <c r="CI371" s="759"/>
      <c r="CJ371" s="759"/>
      <c r="CK371" s="759"/>
      <c r="CL371" s="759"/>
      <c r="CM371" s="759"/>
      <c r="CN371" s="759"/>
      <c r="CO371" s="759"/>
      <c r="CP371" s="759"/>
      <c r="CQ371" s="759"/>
      <c r="CR371" s="673">
        <f>+M371+CD371</f>
        <v>1701316</v>
      </c>
      <c r="CS371" s="764">
        <v>143671</v>
      </c>
      <c r="CT371" s="764">
        <v>142541</v>
      </c>
      <c r="CU371" s="764">
        <v>133545</v>
      </c>
      <c r="CV371" s="764">
        <v>144274</v>
      </c>
      <c r="CW371" s="673">
        <f t="shared" si="177"/>
        <v>564031</v>
      </c>
      <c r="CX371" s="764">
        <v>139380</v>
      </c>
      <c r="CY371" s="764">
        <v>148376</v>
      </c>
      <c r="CZ371" s="764">
        <v>140422</v>
      </c>
      <c r="DA371" s="764">
        <v>136862</v>
      </c>
      <c r="DB371" s="673">
        <f t="shared" si="178"/>
        <v>565040</v>
      </c>
      <c r="DC371" s="764">
        <v>136862</v>
      </c>
      <c r="DD371" s="764">
        <v>136862</v>
      </c>
      <c r="DE371" s="764">
        <v>136862</v>
      </c>
      <c r="DF371" s="764">
        <v>161659</v>
      </c>
      <c r="DG371" s="673">
        <f t="shared" si="179"/>
        <v>572245</v>
      </c>
      <c r="DH371" s="682">
        <f t="shared" si="180"/>
        <v>1701316</v>
      </c>
      <c r="DI371" s="683" t="str">
        <f t="shared" si="181"/>
        <v>SI</v>
      </c>
      <c r="DJ371" s="682">
        <f t="shared" si="182"/>
        <v>0</v>
      </c>
    </row>
    <row r="372" s="633" customFormat="1" ht="102" hidden="1" spans="1:114">
      <c r="A372" s="649" t="s">
        <v>1714</v>
      </c>
      <c r="B372" s="646" t="s">
        <v>1571</v>
      </c>
      <c r="C372" s="649" t="s">
        <v>1581</v>
      </c>
      <c r="D372" s="646" t="s">
        <v>2063</v>
      </c>
      <c r="E372" s="646"/>
      <c r="F372" s="646"/>
      <c r="G372" s="646"/>
      <c r="H372" s="741">
        <v>12</v>
      </c>
      <c r="I372" s="646"/>
      <c r="J372" s="239">
        <v>11</v>
      </c>
      <c r="K372" s="668"/>
      <c r="L372" s="669" t="s">
        <v>2050</v>
      </c>
      <c r="M372" s="667">
        <v>876000</v>
      </c>
      <c r="N372" s="665"/>
      <c r="O372" s="665"/>
      <c r="P372" s="665"/>
      <c r="Q372" s="665"/>
      <c r="R372" s="665"/>
      <c r="S372" s="665"/>
      <c r="T372" s="665"/>
      <c r="U372" s="665"/>
      <c r="V372" s="665"/>
      <c r="W372" s="665"/>
      <c r="X372" s="665"/>
      <c r="Y372" s="665"/>
      <c r="Z372" s="665"/>
      <c r="AA372" s="665"/>
      <c r="AB372" s="665"/>
      <c r="AC372" s="665"/>
      <c r="AD372" s="665"/>
      <c r="AE372" s="665"/>
      <c r="AF372" s="665"/>
      <c r="AG372" s="665"/>
      <c r="AH372" s="665"/>
      <c r="AI372" s="665"/>
      <c r="AJ372" s="665"/>
      <c r="AK372" s="665"/>
      <c r="AL372" s="665"/>
      <c r="AM372" s="665"/>
      <c r="AN372" s="665"/>
      <c r="AO372" s="665"/>
      <c r="AP372" s="665"/>
      <c r="AQ372" s="665"/>
      <c r="AR372" s="665"/>
      <c r="AS372" s="665"/>
      <c r="AT372" s="665"/>
      <c r="AU372" s="665"/>
      <c r="AV372" s="665"/>
      <c r="AW372" s="665"/>
      <c r="AX372" s="665"/>
      <c r="AY372" s="665"/>
      <c r="AZ372" s="665"/>
      <c r="BA372" s="665"/>
      <c r="BB372" s="665"/>
      <c r="BC372" s="665"/>
      <c r="BD372" s="665"/>
      <c r="BE372" s="665"/>
      <c r="BF372" s="665"/>
      <c r="BG372" s="665"/>
      <c r="BH372" s="665"/>
      <c r="BI372" s="665"/>
      <c r="BJ372" s="665"/>
      <c r="BK372" s="665"/>
      <c r="BL372" s="665"/>
      <c r="BM372" s="665"/>
      <c r="BN372" s="665"/>
      <c r="BO372" s="665"/>
      <c r="BP372" s="665"/>
      <c r="BQ372" s="665"/>
      <c r="BR372" s="665"/>
      <c r="BS372" s="665"/>
      <c r="BT372" s="665"/>
      <c r="BU372" s="665"/>
      <c r="BV372" s="665"/>
      <c r="BW372" s="665"/>
      <c r="BX372" s="665"/>
      <c r="BY372" s="665"/>
      <c r="BZ372" s="665"/>
      <c r="CA372" s="665"/>
      <c r="CB372" s="665"/>
      <c r="CC372" s="665"/>
      <c r="CD372" s="665">
        <v>-10000</v>
      </c>
      <c r="CE372" s="665"/>
      <c r="CF372" s="665"/>
      <c r="CG372" s="665"/>
      <c r="CH372" s="665"/>
      <c r="CI372" s="665"/>
      <c r="CJ372" s="665"/>
      <c r="CK372" s="665"/>
      <c r="CL372" s="665"/>
      <c r="CM372" s="665"/>
      <c r="CN372" s="665"/>
      <c r="CO372" s="665"/>
      <c r="CP372" s="665"/>
      <c r="CQ372" s="665"/>
      <c r="CR372" s="673">
        <f>+M372+CD372</f>
        <v>866000</v>
      </c>
      <c r="CS372" s="764">
        <v>71184</v>
      </c>
      <c r="CT372" s="764">
        <v>70700</v>
      </c>
      <c r="CU372" s="764">
        <v>66700</v>
      </c>
      <c r="CV372" s="764">
        <v>68539</v>
      </c>
      <c r="CW372" s="673">
        <f t="shared" si="177"/>
        <v>277123</v>
      </c>
      <c r="CX372" s="764">
        <v>67700</v>
      </c>
      <c r="CY372" s="764">
        <v>73200</v>
      </c>
      <c r="CZ372" s="764">
        <v>88234</v>
      </c>
      <c r="DA372" s="764">
        <v>85100</v>
      </c>
      <c r="DB372" s="673">
        <f t="shared" si="178"/>
        <v>314234</v>
      </c>
      <c r="DC372" s="764">
        <v>67000</v>
      </c>
      <c r="DD372" s="764">
        <v>67000</v>
      </c>
      <c r="DE372" s="764">
        <v>67000</v>
      </c>
      <c r="DF372" s="764">
        <v>73643</v>
      </c>
      <c r="DG372" s="673">
        <f t="shared" si="179"/>
        <v>274643</v>
      </c>
      <c r="DH372" s="682">
        <f t="shared" si="180"/>
        <v>866000</v>
      </c>
      <c r="DI372" s="683" t="str">
        <f t="shared" si="181"/>
        <v>SI</v>
      </c>
      <c r="DJ372" s="682">
        <f t="shared" si="182"/>
        <v>0</v>
      </c>
    </row>
    <row r="373" s="633" customFormat="1" ht="102" hidden="1" spans="1:114">
      <c r="A373" s="649" t="s">
        <v>1714</v>
      </c>
      <c r="B373" s="646" t="s">
        <v>1571</v>
      </c>
      <c r="C373" s="649" t="s">
        <v>1581</v>
      </c>
      <c r="D373" s="646" t="s">
        <v>2063</v>
      </c>
      <c r="E373" s="646"/>
      <c r="F373" s="646"/>
      <c r="G373" s="646"/>
      <c r="H373" s="741">
        <v>13</v>
      </c>
      <c r="I373" s="646"/>
      <c r="J373" s="239">
        <v>11</v>
      </c>
      <c r="K373" s="668"/>
      <c r="L373" s="669" t="s">
        <v>2050</v>
      </c>
      <c r="M373" s="667">
        <v>600</v>
      </c>
      <c r="N373" s="665"/>
      <c r="O373" s="665"/>
      <c r="P373" s="665"/>
      <c r="Q373" s="665"/>
      <c r="R373" s="665"/>
      <c r="S373" s="665"/>
      <c r="T373" s="665"/>
      <c r="U373" s="665"/>
      <c r="V373" s="665"/>
      <c r="W373" s="665"/>
      <c r="X373" s="665"/>
      <c r="Y373" s="665"/>
      <c r="Z373" s="665"/>
      <c r="AA373" s="665"/>
      <c r="AB373" s="665"/>
      <c r="AC373" s="665"/>
      <c r="AD373" s="665"/>
      <c r="AE373" s="665"/>
      <c r="AF373" s="665"/>
      <c r="AG373" s="665"/>
      <c r="AH373" s="665"/>
      <c r="AI373" s="665"/>
      <c r="AJ373" s="665"/>
      <c r="AK373" s="665"/>
      <c r="AL373" s="665"/>
      <c r="AM373" s="665"/>
      <c r="AN373" s="665"/>
      <c r="AO373" s="665"/>
      <c r="AP373" s="665"/>
      <c r="AQ373" s="665"/>
      <c r="AR373" s="665"/>
      <c r="AS373" s="665"/>
      <c r="AT373" s="665"/>
      <c r="AU373" s="665">
        <v>2000</v>
      </c>
      <c r="AV373" s="665"/>
      <c r="AW373" s="665"/>
      <c r="AX373" s="665"/>
      <c r="AY373" s="665"/>
      <c r="AZ373" s="665"/>
      <c r="BA373" s="665"/>
      <c r="BB373" s="665"/>
      <c r="BC373" s="665"/>
      <c r="BD373" s="665"/>
      <c r="BE373" s="665"/>
      <c r="BF373" s="665"/>
      <c r="BG373" s="665"/>
      <c r="BH373" s="665"/>
      <c r="BI373" s="665"/>
      <c r="BJ373" s="665"/>
      <c r="BK373" s="665"/>
      <c r="BL373" s="665"/>
      <c r="BM373" s="665"/>
      <c r="BN373" s="665"/>
      <c r="BO373" s="665"/>
      <c r="BP373" s="665"/>
      <c r="BQ373" s="665"/>
      <c r="BR373" s="665"/>
      <c r="BS373" s="665"/>
      <c r="BT373" s="665"/>
      <c r="BU373" s="665"/>
      <c r="BV373" s="665"/>
      <c r="BW373" s="665">
        <v>1300</v>
      </c>
      <c r="BX373" s="665"/>
      <c r="BY373" s="665"/>
      <c r="BZ373" s="665"/>
      <c r="CA373" s="665"/>
      <c r="CB373" s="665"/>
      <c r="CC373" s="665"/>
      <c r="CD373" s="665"/>
      <c r="CE373" s="665"/>
      <c r="CF373" s="665"/>
      <c r="CG373" s="665"/>
      <c r="CH373" s="665"/>
      <c r="CI373" s="665"/>
      <c r="CJ373" s="665"/>
      <c r="CK373" s="665"/>
      <c r="CL373" s="665"/>
      <c r="CM373" s="665"/>
      <c r="CN373" s="665"/>
      <c r="CO373" s="665"/>
      <c r="CP373" s="665"/>
      <c r="CQ373" s="665"/>
      <c r="CR373" s="673">
        <f>+M373+AU373+BW373</f>
        <v>3900</v>
      </c>
      <c r="CS373" s="764">
        <v>270</v>
      </c>
      <c r="CT373" s="764">
        <v>270</v>
      </c>
      <c r="CU373" s="764">
        <v>270</v>
      </c>
      <c r="CV373" s="764">
        <v>270</v>
      </c>
      <c r="CW373" s="673">
        <f t="shared" si="177"/>
        <v>1080</v>
      </c>
      <c r="CX373" s="764">
        <v>270</v>
      </c>
      <c r="CY373" s="764">
        <v>270</v>
      </c>
      <c r="CZ373" s="764">
        <v>270</v>
      </c>
      <c r="DA373" s="764">
        <v>305</v>
      </c>
      <c r="DB373" s="673">
        <f t="shared" si="178"/>
        <v>1115</v>
      </c>
      <c r="DC373" s="764">
        <v>305</v>
      </c>
      <c r="DD373" s="764">
        <v>705</v>
      </c>
      <c r="DE373" s="764">
        <v>305</v>
      </c>
      <c r="DF373" s="764">
        <v>390</v>
      </c>
      <c r="DG373" s="673">
        <f t="shared" si="179"/>
        <v>1705</v>
      </c>
      <c r="DH373" s="682">
        <f t="shared" si="180"/>
        <v>3900</v>
      </c>
      <c r="DI373" s="683" t="str">
        <f t="shared" si="181"/>
        <v>SI</v>
      </c>
      <c r="DJ373" s="682">
        <f t="shared" si="182"/>
        <v>0</v>
      </c>
    </row>
    <row r="374" s="633" customFormat="1" ht="102" hidden="1" spans="1:114">
      <c r="A374" s="649" t="s">
        <v>1714</v>
      </c>
      <c r="B374" s="646" t="s">
        <v>1571</v>
      </c>
      <c r="C374" s="649" t="s">
        <v>1581</v>
      </c>
      <c r="D374" s="646" t="s">
        <v>2063</v>
      </c>
      <c r="E374" s="646"/>
      <c r="F374" s="646"/>
      <c r="G374" s="646"/>
      <c r="H374" s="741">
        <v>14</v>
      </c>
      <c r="I374" s="646"/>
      <c r="J374" s="239">
        <v>11</v>
      </c>
      <c r="K374" s="668"/>
      <c r="L374" s="669" t="s">
        <v>2050</v>
      </c>
      <c r="M374" s="667">
        <v>112500</v>
      </c>
      <c r="N374" s="665"/>
      <c r="O374" s="665"/>
      <c r="P374" s="665"/>
      <c r="Q374" s="665"/>
      <c r="R374" s="665"/>
      <c r="S374" s="665"/>
      <c r="T374" s="665"/>
      <c r="U374" s="665"/>
      <c r="V374" s="665"/>
      <c r="W374" s="665"/>
      <c r="X374" s="665"/>
      <c r="Y374" s="665"/>
      <c r="Z374" s="665"/>
      <c r="AA374" s="665"/>
      <c r="AB374" s="665"/>
      <c r="AC374" s="665"/>
      <c r="AD374" s="665"/>
      <c r="AE374" s="665"/>
      <c r="AF374" s="665"/>
      <c r="AG374" s="665"/>
      <c r="AH374" s="665"/>
      <c r="AI374" s="665"/>
      <c r="AJ374" s="665"/>
      <c r="AK374" s="665"/>
      <c r="AL374" s="665"/>
      <c r="AM374" s="665"/>
      <c r="AN374" s="665"/>
      <c r="AO374" s="665"/>
      <c r="AP374" s="665"/>
      <c r="AQ374" s="665"/>
      <c r="AR374" s="665"/>
      <c r="AS374" s="665"/>
      <c r="AT374" s="665"/>
      <c r="AU374" s="665"/>
      <c r="AV374" s="665"/>
      <c r="AW374" s="665"/>
      <c r="AX374" s="665"/>
      <c r="AY374" s="665"/>
      <c r="AZ374" s="665"/>
      <c r="BA374" s="665"/>
      <c r="BB374" s="665"/>
      <c r="BC374" s="665"/>
      <c r="BD374" s="665"/>
      <c r="BE374" s="665"/>
      <c r="BF374" s="665"/>
      <c r="BG374" s="665"/>
      <c r="BH374" s="665"/>
      <c r="BI374" s="665"/>
      <c r="BJ374" s="665"/>
      <c r="BK374" s="665"/>
      <c r="BL374" s="665"/>
      <c r="BM374" s="665"/>
      <c r="BN374" s="665"/>
      <c r="BO374" s="665"/>
      <c r="BP374" s="665"/>
      <c r="BQ374" s="665"/>
      <c r="BR374" s="665"/>
      <c r="BS374" s="665"/>
      <c r="BT374" s="665"/>
      <c r="BU374" s="665"/>
      <c r="BV374" s="665"/>
      <c r="BW374" s="665"/>
      <c r="BX374" s="665"/>
      <c r="BY374" s="665"/>
      <c r="BZ374" s="665"/>
      <c r="CA374" s="665"/>
      <c r="CB374" s="665"/>
      <c r="CC374" s="665"/>
      <c r="CD374" s="665">
        <v>-5000</v>
      </c>
      <c r="CE374" s="665"/>
      <c r="CF374" s="665"/>
      <c r="CG374" s="665"/>
      <c r="CH374" s="665"/>
      <c r="CI374" s="665"/>
      <c r="CJ374" s="665"/>
      <c r="CK374" s="665"/>
      <c r="CL374" s="665"/>
      <c r="CM374" s="665"/>
      <c r="CN374" s="665"/>
      <c r="CO374" s="665"/>
      <c r="CP374" s="665"/>
      <c r="CQ374" s="665"/>
      <c r="CR374" s="673">
        <f>+M374+CD374</f>
        <v>107500</v>
      </c>
      <c r="CS374" s="764">
        <v>9000</v>
      </c>
      <c r="CT374" s="764">
        <v>8625</v>
      </c>
      <c r="CU374" s="764">
        <v>8625</v>
      </c>
      <c r="CV374" s="764">
        <v>8625</v>
      </c>
      <c r="CW374" s="673">
        <f t="shared" si="177"/>
        <v>34875</v>
      </c>
      <c r="CX374" s="764">
        <v>8625</v>
      </c>
      <c r="CY374" s="764">
        <v>9000</v>
      </c>
      <c r="CZ374" s="764">
        <v>8250</v>
      </c>
      <c r="DA374" s="764">
        <v>8250</v>
      </c>
      <c r="DB374" s="673">
        <f t="shared" si="178"/>
        <v>34125</v>
      </c>
      <c r="DC374" s="764">
        <v>8250</v>
      </c>
      <c r="DD374" s="764">
        <v>8250</v>
      </c>
      <c r="DE374" s="764">
        <v>11500</v>
      </c>
      <c r="DF374" s="764">
        <v>10500</v>
      </c>
      <c r="DG374" s="673">
        <f t="shared" si="179"/>
        <v>38500</v>
      </c>
      <c r="DH374" s="682">
        <f t="shared" si="180"/>
        <v>107500</v>
      </c>
      <c r="DI374" s="683" t="str">
        <f t="shared" si="181"/>
        <v>SI</v>
      </c>
      <c r="DJ374" s="682">
        <f t="shared" si="182"/>
        <v>0</v>
      </c>
    </row>
    <row r="375" s="633" customFormat="1" ht="102" hidden="1" spans="1:114">
      <c r="A375" s="649" t="s">
        <v>1714</v>
      </c>
      <c r="B375" s="646" t="s">
        <v>1571</v>
      </c>
      <c r="C375" s="649" t="s">
        <v>1581</v>
      </c>
      <c r="D375" s="646" t="s">
        <v>2063</v>
      </c>
      <c r="E375" s="646"/>
      <c r="F375" s="646"/>
      <c r="G375" s="646"/>
      <c r="H375" s="741">
        <v>15</v>
      </c>
      <c r="I375" s="646"/>
      <c r="J375" s="239">
        <v>11</v>
      </c>
      <c r="K375" s="668"/>
      <c r="L375" s="669" t="s">
        <v>2050</v>
      </c>
      <c r="M375" s="667">
        <v>990840</v>
      </c>
      <c r="N375" s="665"/>
      <c r="O375" s="665"/>
      <c r="P375" s="665"/>
      <c r="Q375" s="665"/>
      <c r="R375" s="665"/>
      <c r="S375" s="665"/>
      <c r="T375" s="665"/>
      <c r="U375" s="665"/>
      <c r="V375" s="665"/>
      <c r="W375" s="665"/>
      <c r="X375" s="665"/>
      <c r="Y375" s="665"/>
      <c r="Z375" s="665"/>
      <c r="AA375" s="665"/>
      <c r="AB375" s="665"/>
      <c r="AC375" s="665"/>
      <c r="AD375" s="665"/>
      <c r="AE375" s="665"/>
      <c r="AF375" s="665"/>
      <c r="AG375" s="665"/>
      <c r="AH375" s="665"/>
      <c r="AI375" s="665"/>
      <c r="AJ375" s="665"/>
      <c r="AK375" s="665"/>
      <c r="AL375" s="665"/>
      <c r="AM375" s="665"/>
      <c r="AN375" s="665"/>
      <c r="AO375" s="665"/>
      <c r="AP375" s="665"/>
      <c r="AQ375" s="665"/>
      <c r="AR375" s="665"/>
      <c r="AS375" s="665"/>
      <c r="AT375" s="665"/>
      <c r="AU375" s="665"/>
      <c r="AV375" s="665"/>
      <c r="AW375" s="665"/>
      <c r="AX375" s="665"/>
      <c r="AY375" s="665"/>
      <c r="AZ375" s="665"/>
      <c r="BA375" s="665"/>
      <c r="BB375" s="665"/>
      <c r="BC375" s="665"/>
      <c r="BD375" s="665"/>
      <c r="BE375" s="665"/>
      <c r="BF375" s="665"/>
      <c r="BG375" s="665"/>
      <c r="BH375" s="665"/>
      <c r="BI375" s="665"/>
      <c r="BJ375" s="665"/>
      <c r="BK375" s="665"/>
      <c r="BL375" s="665"/>
      <c r="BM375" s="665"/>
      <c r="BN375" s="665"/>
      <c r="BO375" s="665"/>
      <c r="BP375" s="665"/>
      <c r="BQ375" s="665"/>
      <c r="BR375" s="665"/>
      <c r="BS375" s="665"/>
      <c r="BT375" s="665"/>
      <c r="BU375" s="665"/>
      <c r="BV375" s="665"/>
      <c r="BW375" s="665"/>
      <c r="BX375" s="665"/>
      <c r="BY375" s="665"/>
      <c r="BZ375" s="665"/>
      <c r="CA375" s="665"/>
      <c r="CB375" s="665"/>
      <c r="CC375" s="665"/>
      <c r="CD375" s="665">
        <v>-25000</v>
      </c>
      <c r="CE375" s="665"/>
      <c r="CF375" s="665"/>
      <c r="CG375" s="665"/>
      <c r="CH375" s="665"/>
      <c r="CI375" s="665"/>
      <c r="CJ375" s="665"/>
      <c r="CK375" s="665"/>
      <c r="CL375" s="665"/>
      <c r="CM375" s="665"/>
      <c r="CN375" s="665"/>
      <c r="CO375" s="665"/>
      <c r="CP375" s="665"/>
      <c r="CQ375" s="665"/>
      <c r="CR375" s="673">
        <f>+M375+CD375</f>
        <v>965840</v>
      </c>
      <c r="CS375" s="764">
        <v>78357</v>
      </c>
      <c r="CT375" s="764">
        <v>77885</v>
      </c>
      <c r="CU375" s="764">
        <v>73635</v>
      </c>
      <c r="CV375" s="764">
        <v>78113</v>
      </c>
      <c r="CW375" s="673">
        <f t="shared" si="177"/>
        <v>307990</v>
      </c>
      <c r="CX375" s="764">
        <v>76070</v>
      </c>
      <c r="CY375" s="764">
        <v>80320</v>
      </c>
      <c r="CZ375" s="764">
        <v>76743</v>
      </c>
      <c r="DA375" s="764">
        <v>76743</v>
      </c>
      <c r="DB375" s="673">
        <f t="shared" si="178"/>
        <v>309876</v>
      </c>
      <c r="DC375" s="764">
        <v>73702</v>
      </c>
      <c r="DD375" s="764">
        <v>73702</v>
      </c>
      <c r="DE375" s="764">
        <v>100702</v>
      </c>
      <c r="DF375" s="764">
        <v>99868</v>
      </c>
      <c r="DG375" s="673">
        <f t="shared" si="179"/>
        <v>347974</v>
      </c>
      <c r="DH375" s="682">
        <f t="shared" si="180"/>
        <v>965840</v>
      </c>
      <c r="DI375" s="683" t="str">
        <f t="shared" si="181"/>
        <v>SI</v>
      </c>
      <c r="DJ375" s="682">
        <f t="shared" si="182"/>
        <v>0</v>
      </c>
    </row>
    <row r="376" s="633" customFormat="1" ht="102" hidden="1" spans="1:114">
      <c r="A376" s="648" t="s">
        <v>1714</v>
      </c>
      <c r="B376" s="647" t="s">
        <v>1571</v>
      </c>
      <c r="C376" s="648" t="s">
        <v>1581</v>
      </c>
      <c r="D376" s="646" t="s">
        <v>2063</v>
      </c>
      <c r="E376" s="646"/>
      <c r="F376" s="646"/>
      <c r="G376" s="646"/>
      <c r="H376" s="741">
        <v>21</v>
      </c>
      <c r="I376" s="646"/>
      <c r="J376" s="239">
        <v>11</v>
      </c>
      <c r="K376" s="668"/>
      <c r="L376" s="669" t="s">
        <v>2050</v>
      </c>
      <c r="M376" s="667">
        <v>60000</v>
      </c>
      <c r="N376" s="665"/>
      <c r="O376" s="665"/>
      <c r="P376" s="665"/>
      <c r="Q376" s="665"/>
      <c r="R376" s="665"/>
      <c r="S376" s="665"/>
      <c r="T376" s="665"/>
      <c r="U376" s="665"/>
      <c r="V376" s="665"/>
      <c r="W376" s="665"/>
      <c r="X376" s="665"/>
      <c r="Y376" s="665"/>
      <c r="Z376" s="665"/>
      <c r="AA376" s="665"/>
      <c r="AB376" s="665"/>
      <c r="AC376" s="665"/>
      <c r="AD376" s="665"/>
      <c r="AE376" s="665"/>
      <c r="AF376" s="665"/>
      <c r="AG376" s="665"/>
      <c r="AH376" s="665"/>
      <c r="AI376" s="665"/>
      <c r="AJ376" s="665"/>
      <c r="AK376" s="665"/>
      <c r="AL376" s="665"/>
      <c r="AM376" s="665"/>
      <c r="AN376" s="665"/>
      <c r="AO376" s="665"/>
      <c r="AP376" s="665"/>
      <c r="AQ376" s="665"/>
      <c r="AR376" s="665"/>
      <c r="AS376" s="665"/>
      <c r="AT376" s="665"/>
      <c r="AU376" s="665"/>
      <c r="AV376" s="665"/>
      <c r="AW376" s="665"/>
      <c r="AX376" s="665"/>
      <c r="AY376" s="665"/>
      <c r="AZ376" s="665"/>
      <c r="BA376" s="665"/>
      <c r="BB376" s="665"/>
      <c r="BC376" s="665"/>
      <c r="BD376" s="665"/>
      <c r="BE376" s="665"/>
      <c r="BF376" s="665"/>
      <c r="BG376" s="665"/>
      <c r="BH376" s="665"/>
      <c r="BI376" s="665"/>
      <c r="BJ376" s="665"/>
      <c r="BK376" s="665"/>
      <c r="BL376" s="665"/>
      <c r="BM376" s="665"/>
      <c r="BN376" s="665"/>
      <c r="BO376" s="665"/>
      <c r="BP376" s="665"/>
      <c r="BQ376" s="665"/>
      <c r="BR376" s="665"/>
      <c r="BS376" s="665"/>
      <c r="BT376" s="665"/>
      <c r="BU376" s="665"/>
      <c r="BV376" s="665"/>
      <c r="BW376" s="665"/>
      <c r="BX376" s="665"/>
      <c r="BY376" s="665"/>
      <c r="BZ376" s="665"/>
      <c r="CA376" s="665"/>
      <c r="CB376" s="665"/>
      <c r="CC376" s="665"/>
      <c r="CD376" s="665"/>
      <c r="CE376" s="665"/>
      <c r="CF376" s="665"/>
      <c r="CG376" s="665"/>
      <c r="CH376" s="665"/>
      <c r="CI376" s="665"/>
      <c r="CJ376" s="665"/>
      <c r="CK376" s="665"/>
      <c r="CL376" s="665"/>
      <c r="CM376" s="665"/>
      <c r="CN376" s="665"/>
      <c r="CO376" s="665"/>
      <c r="CP376" s="665"/>
      <c r="CQ376" s="665"/>
      <c r="CR376" s="673">
        <f>+M376</f>
        <v>60000</v>
      </c>
      <c r="CS376" s="674">
        <v>5000</v>
      </c>
      <c r="CT376" s="674">
        <v>5000</v>
      </c>
      <c r="CU376" s="674">
        <v>5000</v>
      </c>
      <c r="CV376" s="674">
        <v>5000</v>
      </c>
      <c r="CW376" s="673">
        <f t="shared" si="177"/>
        <v>20000</v>
      </c>
      <c r="CX376" s="674">
        <v>5000</v>
      </c>
      <c r="CY376" s="674">
        <v>5000</v>
      </c>
      <c r="CZ376" s="674">
        <v>5000</v>
      </c>
      <c r="DA376" s="674">
        <v>5000</v>
      </c>
      <c r="DB376" s="673">
        <f t="shared" si="178"/>
        <v>20000</v>
      </c>
      <c r="DC376" s="674">
        <v>5000</v>
      </c>
      <c r="DD376" s="674">
        <v>5000</v>
      </c>
      <c r="DE376" s="674">
        <v>5000</v>
      </c>
      <c r="DF376" s="674">
        <v>5000</v>
      </c>
      <c r="DG376" s="673">
        <f t="shared" si="179"/>
        <v>20000</v>
      </c>
      <c r="DH376" s="682">
        <f t="shared" si="180"/>
        <v>60000</v>
      </c>
      <c r="DI376" s="683" t="str">
        <f t="shared" si="181"/>
        <v>SI</v>
      </c>
      <c r="DJ376" s="682">
        <f t="shared" si="182"/>
        <v>0</v>
      </c>
    </row>
    <row r="377" s="633" customFormat="1" ht="102" hidden="1" spans="1:114">
      <c r="A377" s="648" t="s">
        <v>1714</v>
      </c>
      <c r="B377" s="647" t="s">
        <v>1571</v>
      </c>
      <c r="C377" s="648" t="s">
        <v>1581</v>
      </c>
      <c r="D377" s="646" t="s">
        <v>2063</v>
      </c>
      <c r="E377" s="646"/>
      <c r="F377" s="646"/>
      <c r="G377" s="646"/>
      <c r="H377" s="741">
        <v>27</v>
      </c>
      <c r="I377" s="646"/>
      <c r="J377" s="239">
        <v>11</v>
      </c>
      <c r="K377" s="668"/>
      <c r="L377" s="669" t="s">
        <v>2050</v>
      </c>
      <c r="M377" s="667">
        <v>15000</v>
      </c>
      <c r="N377" s="665"/>
      <c r="O377" s="665"/>
      <c r="P377" s="665"/>
      <c r="Q377" s="665"/>
      <c r="R377" s="665"/>
      <c r="S377" s="665"/>
      <c r="T377" s="665"/>
      <c r="U377" s="665"/>
      <c r="V377" s="665"/>
      <c r="W377" s="665"/>
      <c r="X377" s="665"/>
      <c r="Y377" s="665"/>
      <c r="Z377" s="665"/>
      <c r="AA377" s="665"/>
      <c r="AB377" s="665"/>
      <c r="AC377" s="665"/>
      <c r="AD377" s="665"/>
      <c r="AE377" s="665"/>
      <c r="AF377" s="665"/>
      <c r="AG377" s="665"/>
      <c r="AH377" s="665"/>
      <c r="AI377" s="665"/>
      <c r="AJ377" s="665"/>
      <c r="AK377" s="665"/>
      <c r="AL377" s="665"/>
      <c r="AM377" s="665"/>
      <c r="AN377" s="665"/>
      <c r="AO377" s="665"/>
      <c r="AP377" s="665"/>
      <c r="AQ377" s="665"/>
      <c r="AR377" s="665"/>
      <c r="AS377" s="665"/>
      <c r="AT377" s="665"/>
      <c r="AU377" s="665"/>
      <c r="AV377" s="665"/>
      <c r="AW377" s="665"/>
      <c r="AX377" s="665"/>
      <c r="AY377" s="665"/>
      <c r="AZ377" s="665"/>
      <c r="BA377" s="665"/>
      <c r="BB377" s="665"/>
      <c r="BC377" s="665"/>
      <c r="BD377" s="665"/>
      <c r="BE377" s="665"/>
      <c r="BF377" s="665"/>
      <c r="BG377" s="665"/>
      <c r="BH377" s="665"/>
      <c r="BI377" s="665"/>
      <c r="BJ377" s="665"/>
      <c r="BK377" s="665"/>
      <c r="BL377" s="665"/>
      <c r="BM377" s="665"/>
      <c r="BN377" s="665"/>
      <c r="BO377" s="665"/>
      <c r="BP377" s="665"/>
      <c r="BQ377" s="665"/>
      <c r="BR377" s="665"/>
      <c r="BS377" s="665"/>
      <c r="BT377" s="665"/>
      <c r="BU377" s="665"/>
      <c r="BV377" s="665"/>
      <c r="BW377" s="665"/>
      <c r="BX377" s="665"/>
      <c r="BY377" s="665"/>
      <c r="BZ377" s="665"/>
      <c r="CA377" s="665"/>
      <c r="CB377" s="665"/>
      <c r="CC377" s="665"/>
      <c r="CD377" s="665"/>
      <c r="CE377" s="665"/>
      <c r="CF377" s="665"/>
      <c r="CG377" s="665"/>
      <c r="CH377" s="665"/>
      <c r="CI377" s="665"/>
      <c r="CJ377" s="665"/>
      <c r="CK377" s="665"/>
      <c r="CL377" s="665"/>
      <c r="CM377" s="665"/>
      <c r="CN377" s="665"/>
      <c r="CO377" s="665"/>
      <c r="CP377" s="665"/>
      <c r="CQ377" s="665"/>
      <c r="CR377" s="673">
        <f>+M377</f>
        <v>15000</v>
      </c>
      <c r="CS377" s="674">
        <v>1250</v>
      </c>
      <c r="CT377" s="674">
        <v>1250</v>
      </c>
      <c r="CU377" s="674">
        <v>1250</v>
      </c>
      <c r="CV377" s="674">
        <v>1250</v>
      </c>
      <c r="CW377" s="673">
        <f t="shared" si="177"/>
        <v>5000</v>
      </c>
      <c r="CX377" s="674">
        <v>1250</v>
      </c>
      <c r="CY377" s="674">
        <v>1250</v>
      </c>
      <c r="CZ377" s="674">
        <v>1250</v>
      </c>
      <c r="DA377" s="674">
        <v>1250</v>
      </c>
      <c r="DB377" s="673">
        <f t="shared" si="178"/>
        <v>5000</v>
      </c>
      <c r="DC377" s="674">
        <v>1250</v>
      </c>
      <c r="DD377" s="674">
        <v>1250</v>
      </c>
      <c r="DE377" s="674">
        <v>1250</v>
      </c>
      <c r="DF377" s="674">
        <v>1250</v>
      </c>
      <c r="DG377" s="673">
        <f t="shared" si="179"/>
        <v>5000</v>
      </c>
      <c r="DH377" s="682">
        <f t="shared" si="180"/>
        <v>15000</v>
      </c>
      <c r="DI377" s="683" t="str">
        <f t="shared" si="181"/>
        <v>SI</v>
      </c>
      <c r="DJ377" s="682">
        <f t="shared" si="182"/>
        <v>0</v>
      </c>
    </row>
    <row r="378" s="633" customFormat="1" ht="102" hidden="1" spans="1:114">
      <c r="A378" s="648" t="s">
        <v>1714</v>
      </c>
      <c r="B378" s="647" t="s">
        <v>1571</v>
      </c>
      <c r="C378" s="648" t="s">
        <v>1581</v>
      </c>
      <c r="D378" s="646" t="s">
        <v>2063</v>
      </c>
      <c r="E378" s="646"/>
      <c r="F378" s="646"/>
      <c r="G378" s="646"/>
      <c r="H378" s="741">
        <v>29</v>
      </c>
      <c r="I378" s="646"/>
      <c r="J378" s="239">
        <v>11</v>
      </c>
      <c r="K378" s="668"/>
      <c r="L378" s="669" t="s">
        <v>2050</v>
      </c>
      <c r="M378" s="667">
        <v>1524000</v>
      </c>
      <c r="N378" s="665"/>
      <c r="O378" s="665"/>
      <c r="P378" s="665"/>
      <c r="Q378" s="665"/>
      <c r="R378" s="665"/>
      <c r="S378" s="665"/>
      <c r="T378" s="665"/>
      <c r="U378" s="665"/>
      <c r="V378" s="665"/>
      <c r="W378" s="665"/>
      <c r="X378" s="665"/>
      <c r="Y378" s="665"/>
      <c r="Z378" s="665"/>
      <c r="AA378" s="665"/>
      <c r="AB378" s="665"/>
      <c r="AC378" s="665"/>
      <c r="AD378" s="665"/>
      <c r="AE378" s="665"/>
      <c r="AF378" s="665"/>
      <c r="AG378" s="665"/>
      <c r="AH378" s="665"/>
      <c r="AI378" s="665"/>
      <c r="AJ378" s="665"/>
      <c r="AK378" s="665"/>
      <c r="AL378" s="665"/>
      <c r="AM378" s="665"/>
      <c r="AN378" s="665"/>
      <c r="AO378" s="665"/>
      <c r="AP378" s="665"/>
      <c r="AQ378" s="665"/>
      <c r="AR378" s="665"/>
      <c r="AS378" s="665"/>
      <c r="AT378" s="665"/>
      <c r="AU378" s="665"/>
      <c r="AV378" s="665"/>
      <c r="AW378" s="665"/>
      <c r="AX378" s="665"/>
      <c r="AY378" s="665"/>
      <c r="AZ378" s="665"/>
      <c r="BA378" s="665"/>
      <c r="BB378" s="665"/>
      <c r="BC378" s="665"/>
      <c r="BD378" s="665"/>
      <c r="BE378" s="665"/>
      <c r="BF378" s="665"/>
      <c r="BG378" s="665"/>
      <c r="BH378" s="665"/>
      <c r="BI378" s="665"/>
      <c r="BJ378" s="665"/>
      <c r="BK378" s="665"/>
      <c r="BL378" s="665"/>
      <c r="BM378" s="665"/>
      <c r="BN378" s="665"/>
      <c r="BO378" s="665"/>
      <c r="BP378" s="665"/>
      <c r="BQ378" s="665"/>
      <c r="BR378" s="665"/>
      <c r="BS378" s="665"/>
      <c r="BT378" s="665"/>
      <c r="BU378" s="665"/>
      <c r="BV378" s="665"/>
      <c r="BW378" s="665"/>
      <c r="BX378" s="665"/>
      <c r="BY378" s="665"/>
      <c r="BZ378" s="665"/>
      <c r="CA378" s="665"/>
      <c r="CB378" s="665"/>
      <c r="CC378" s="665"/>
      <c r="CD378" s="665"/>
      <c r="CE378" s="665"/>
      <c r="CF378" s="665"/>
      <c r="CG378" s="665"/>
      <c r="CH378" s="665"/>
      <c r="CI378" s="665"/>
      <c r="CJ378" s="665"/>
      <c r="CK378" s="665"/>
      <c r="CL378" s="665"/>
      <c r="CM378" s="665"/>
      <c r="CN378" s="665"/>
      <c r="CO378" s="665"/>
      <c r="CP378" s="665"/>
      <c r="CQ378" s="665"/>
      <c r="CR378" s="673">
        <f>+M378</f>
        <v>1524000</v>
      </c>
      <c r="CS378" s="674">
        <v>127000</v>
      </c>
      <c r="CT378" s="674">
        <v>127000</v>
      </c>
      <c r="CU378" s="674">
        <v>127000</v>
      </c>
      <c r="CV378" s="674">
        <v>127000</v>
      </c>
      <c r="CW378" s="673">
        <f t="shared" si="177"/>
        <v>508000</v>
      </c>
      <c r="CX378" s="674">
        <v>127000</v>
      </c>
      <c r="CY378" s="674">
        <v>127000</v>
      </c>
      <c r="CZ378" s="674">
        <v>127000</v>
      </c>
      <c r="DA378" s="674">
        <v>127000</v>
      </c>
      <c r="DB378" s="673">
        <f t="shared" si="178"/>
        <v>508000</v>
      </c>
      <c r="DC378" s="674">
        <v>127000</v>
      </c>
      <c r="DD378" s="674">
        <v>127000</v>
      </c>
      <c r="DE378" s="674">
        <v>127000</v>
      </c>
      <c r="DF378" s="674">
        <v>127000</v>
      </c>
      <c r="DG378" s="673">
        <f t="shared" si="179"/>
        <v>508000</v>
      </c>
      <c r="DH378" s="682">
        <f t="shared" si="180"/>
        <v>1524000</v>
      </c>
      <c r="DI378" s="683" t="str">
        <f t="shared" si="181"/>
        <v>SI</v>
      </c>
      <c r="DJ378" s="682">
        <f t="shared" si="182"/>
        <v>0</v>
      </c>
    </row>
    <row r="379" s="633" customFormat="1" ht="102" hidden="1" spans="1:114">
      <c r="A379" s="648" t="s">
        <v>1714</v>
      </c>
      <c r="B379" s="647" t="s">
        <v>1571</v>
      </c>
      <c r="C379" s="648" t="s">
        <v>1581</v>
      </c>
      <c r="D379" s="646" t="s">
        <v>2063</v>
      </c>
      <c r="E379" s="646"/>
      <c r="F379" s="646"/>
      <c r="G379" s="646"/>
      <c r="H379" s="741">
        <v>29</v>
      </c>
      <c r="I379" s="646"/>
      <c r="J379" s="239">
        <v>12</v>
      </c>
      <c r="K379" s="668"/>
      <c r="L379" s="669" t="s">
        <v>2050</v>
      </c>
      <c r="M379" s="667">
        <v>0</v>
      </c>
      <c r="N379" s="665"/>
      <c r="O379" s="665"/>
      <c r="P379" s="665"/>
      <c r="Q379" s="665"/>
      <c r="R379" s="665"/>
      <c r="S379" s="665"/>
      <c r="T379" s="665"/>
      <c r="U379" s="665"/>
      <c r="V379" s="665"/>
      <c r="W379" s="665"/>
      <c r="X379" s="665"/>
      <c r="Y379" s="665"/>
      <c r="Z379" s="665"/>
      <c r="AA379" s="665"/>
      <c r="AB379" s="665"/>
      <c r="AC379" s="665"/>
      <c r="AD379" s="665"/>
      <c r="AE379" s="665"/>
      <c r="AF379" s="665"/>
      <c r="AG379" s="665"/>
      <c r="AH379" s="665"/>
      <c r="AI379" s="665"/>
      <c r="AJ379" s="665"/>
      <c r="AK379" s="665"/>
      <c r="AL379" s="665"/>
      <c r="AM379" s="665"/>
      <c r="AN379" s="665"/>
      <c r="AO379" s="665"/>
      <c r="AP379" s="665"/>
      <c r="AQ379" s="665">
        <v>682000</v>
      </c>
      <c r="AR379" s="665"/>
      <c r="AS379" s="665"/>
      <c r="AT379" s="665"/>
      <c r="AU379" s="665"/>
      <c r="AV379" s="665"/>
      <c r="AW379" s="665"/>
      <c r="AX379" s="665"/>
      <c r="AY379" s="665"/>
      <c r="AZ379" s="665"/>
      <c r="BA379" s="665"/>
      <c r="BB379" s="665"/>
      <c r="BC379" s="665"/>
      <c r="BD379" s="665"/>
      <c r="BE379" s="665"/>
      <c r="BF379" s="665"/>
      <c r="BG379" s="665"/>
      <c r="BH379" s="665"/>
      <c r="BI379" s="665"/>
      <c r="BJ379" s="665"/>
      <c r="BK379" s="665"/>
      <c r="BL379" s="665"/>
      <c r="BM379" s="665"/>
      <c r="BN379" s="665"/>
      <c r="BO379" s="665"/>
      <c r="BP379" s="665"/>
      <c r="BQ379" s="665"/>
      <c r="BR379" s="665"/>
      <c r="BS379" s="665"/>
      <c r="BT379" s="665"/>
      <c r="BU379" s="665"/>
      <c r="BV379" s="665"/>
      <c r="BW379" s="665"/>
      <c r="BX379" s="665"/>
      <c r="BY379" s="665"/>
      <c r="BZ379" s="665"/>
      <c r="CA379" s="665"/>
      <c r="CB379" s="665"/>
      <c r="CC379" s="665"/>
      <c r="CD379" s="665"/>
      <c r="CE379" s="665"/>
      <c r="CF379" s="665"/>
      <c r="CG379" s="665"/>
      <c r="CH379" s="665"/>
      <c r="CI379" s="665"/>
      <c r="CJ379" s="665"/>
      <c r="CK379" s="665"/>
      <c r="CL379" s="665"/>
      <c r="CM379" s="665"/>
      <c r="CN379" s="665"/>
      <c r="CO379" s="665"/>
      <c r="CP379" s="665"/>
      <c r="CQ379" s="665"/>
      <c r="CR379" s="673">
        <f>+M379+AQ379</f>
        <v>682000</v>
      </c>
      <c r="CS379" s="674"/>
      <c r="CT379" s="674"/>
      <c r="CU379" s="674"/>
      <c r="CV379" s="674"/>
      <c r="CW379" s="673">
        <f t="shared" si="177"/>
        <v>0</v>
      </c>
      <c r="CX379" s="674">
        <v>146000</v>
      </c>
      <c r="CY379" s="674">
        <v>98000</v>
      </c>
      <c r="CZ379" s="674">
        <v>73000</v>
      </c>
      <c r="DA379" s="674">
        <v>73000</v>
      </c>
      <c r="DB379" s="673">
        <f t="shared" si="178"/>
        <v>390000</v>
      </c>
      <c r="DC379" s="674">
        <v>73000</v>
      </c>
      <c r="DD379" s="674">
        <v>73000</v>
      </c>
      <c r="DE379" s="674">
        <v>73000</v>
      </c>
      <c r="DF379" s="674">
        <v>73000</v>
      </c>
      <c r="DG379" s="673">
        <f t="shared" si="179"/>
        <v>292000</v>
      </c>
      <c r="DH379" s="682">
        <f t="shared" si="180"/>
        <v>682000</v>
      </c>
      <c r="DI379" s="683" t="str">
        <f t="shared" si="181"/>
        <v>SI</v>
      </c>
      <c r="DJ379" s="682">
        <f t="shared" si="182"/>
        <v>0</v>
      </c>
    </row>
    <row r="380" s="633" customFormat="1" ht="102" hidden="1" spans="1:114">
      <c r="A380" s="648" t="s">
        <v>1714</v>
      </c>
      <c r="B380" s="647" t="s">
        <v>1571</v>
      </c>
      <c r="C380" s="648" t="s">
        <v>1581</v>
      </c>
      <c r="D380" s="646" t="s">
        <v>2063</v>
      </c>
      <c r="E380" s="646"/>
      <c r="F380" s="646"/>
      <c r="G380" s="646"/>
      <c r="H380" s="741">
        <v>41</v>
      </c>
      <c r="I380" s="646"/>
      <c r="J380" s="239">
        <v>11</v>
      </c>
      <c r="K380" s="668"/>
      <c r="L380" s="669" t="s">
        <v>2050</v>
      </c>
      <c r="M380" s="667">
        <v>20000</v>
      </c>
      <c r="N380" s="665"/>
      <c r="O380" s="665"/>
      <c r="P380" s="665"/>
      <c r="Q380" s="665"/>
      <c r="R380" s="665"/>
      <c r="S380" s="665"/>
      <c r="T380" s="665"/>
      <c r="U380" s="665"/>
      <c r="V380" s="665"/>
      <c r="W380" s="665"/>
      <c r="X380" s="665"/>
      <c r="Y380" s="665"/>
      <c r="Z380" s="665"/>
      <c r="AA380" s="665"/>
      <c r="AB380" s="665"/>
      <c r="AC380" s="665"/>
      <c r="AD380" s="665"/>
      <c r="AE380" s="665"/>
      <c r="AF380" s="665"/>
      <c r="AG380" s="665"/>
      <c r="AH380" s="665"/>
      <c r="AI380" s="665"/>
      <c r="AJ380" s="665"/>
      <c r="AK380" s="665"/>
      <c r="AL380" s="665"/>
      <c r="AM380" s="665"/>
      <c r="AN380" s="665"/>
      <c r="AO380" s="665"/>
      <c r="AP380" s="665"/>
      <c r="AQ380" s="665"/>
      <c r="AR380" s="665"/>
      <c r="AS380" s="665"/>
      <c r="AT380" s="665"/>
      <c r="AU380" s="665"/>
      <c r="AV380" s="665"/>
      <c r="AW380" s="665"/>
      <c r="AX380" s="665"/>
      <c r="AY380" s="665"/>
      <c r="AZ380" s="665"/>
      <c r="BA380" s="665"/>
      <c r="BB380" s="665"/>
      <c r="BC380" s="665"/>
      <c r="BD380" s="665"/>
      <c r="BE380" s="665"/>
      <c r="BF380" s="665"/>
      <c r="BG380" s="665"/>
      <c r="BH380" s="665"/>
      <c r="BI380" s="665"/>
      <c r="BJ380" s="665"/>
      <c r="BK380" s="665"/>
      <c r="BL380" s="665"/>
      <c r="BM380" s="665"/>
      <c r="BN380" s="665"/>
      <c r="BO380" s="665"/>
      <c r="BP380" s="665"/>
      <c r="BQ380" s="665"/>
      <c r="BR380" s="665"/>
      <c r="BS380" s="665"/>
      <c r="BT380" s="665"/>
      <c r="BU380" s="665"/>
      <c r="BV380" s="665"/>
      <c r="BW380" s="665"/>
      <c r="BX380" s="665"/>
      <c r="BY380" s="665"/>
      <c r="BZ380" s="665"/>
      <c r="CA380" s="665"/>
      <c r="CB380" s="665"/>
      <c r="CC380" s="665"/>
      <c r="CD380" s="665"/>
      <c r="CE380" s="665"/>
      <c r="CF380" s="665"/>
      <c r="CG380" s="665"/>
      <c r="CH380" s="665"/>
      <c r="CI380" s="665"/>
      <c r="CJ380" s="665"/>
      <c r="CK380" s="665"/>
      <c r="CL380" s="665"/>
      <c r="CM380" s="665"/>
      <c r="CN380" s="665"/>
      <c r="CO380" s="665"/>
      <c r="CP380" s="665"/>
      <c r="CQ380" s="665"/>
      <c r="CR380" s="673">
        <f>+M380</f>
        <v>20000</v>
      </c>
      <c r="CS380" s="674"/>
      <c r="CT380" s="674"/>
      <c r="CU380" s="674"/>
      <c r="CV380" s="674"/>
      <c r="CW380" s="673">
        <f t="shared" si="177"/>
        <v>0</v>
      </c>
      <c r="CX380" s="674"/>
      <c r="CY380" s="674"/>
      <c r="CZ380" s="674">
        <v>5000</v>
      </c>
      <c r="DA380" s="674">
        <v>5000</v>
      </c>
      <c r="DB380" s="673">
        <f t="shared" si="178"/>
        <v>10000</v>
      </c>
      <c r="DC380" s="674">
        <v>5000</v>
      </c>
      <c r="DD380" s="674">
        <v>5000</v>
      </c>
      <c r="DE380" s="674"/>
      <c r="DF380" s="674"/>
      <c r="DG380" s="673">
        <f t="shared" si="179"/>
        <v>10000</v>
      </c>
      <c r="DH380" s="682">
        <f t="shared" si="180"/>
        <v>20000</v>
      </c>
      <c r="DI380" s="683" t="str">
        <f t="shared" si="181"/>
        <v>SI</v>
      </c>
      <c r="DJ380" s="682">
        <f t="shared" si="182"/>
        <v>0</v>
      </c>
    </row>
    <row r="381" s="633" customFormat="1" ht="102" hidden="1" spans="1:114">
      <c r="A381" s="648" t="s">
        <v>1714</v>
      </c>
      <c r="B381" s="647" t="s">
        <v>1571</v>
      </c>
      <c r="C381" s="648" t="s">
        <v>1581</v>
      </c>
      <c r="D381" s="646" t="s">
        <v>2063</v>
      </c>
      <c r="E381" s="646"/>
      <c r="F381" s="646"/>
      <c r="G381" s="646"/>
      <c r="H381" s="741">
        <v>42</v>
      </c>
      <c r="I381" s="646"/>
      <c r="J381" s="239">
        <v>11</v>
      </c>
      <c r="K381" s="668"/>
      <c r="L381" s="669" t="s">
        <v>2050</v>
      </c>
      <c r="M381" s="667">
        <v>0</v>
      </c>
      <c r="N381" s="665"/>
      <c r="O381" s="665"/>
      <c r="P381" s="665"/>
      <c r="Q381" s="665"/>
      <c r="R381" s="665"/>
      <c r="S381" s="665"/>
      <c r="T381" s="665"/>
      <c r="U381" s="665"/>
      <c r="V381" s="665"/>
      <c r="W381" s="665"/>
      <c r="X381" s="665"/>
      <c r="Y381" s="665"/>
      <c r="Z381" s="665"/>
      <c r="AA381" s="665"/>
      <c r="AB381" s="665"/>
      <c r="AC381" s="665"/>
      <c r="AD381" s="665"/>
      <c r="AE381" s="665"/>
      <c r="AF381" s="665"/>
      <c r="AG381" s="665"/>
      <c r="AH381" s="665"/>
      <c r="AI381" s="665"/>
      <c r="AJ381" s="665"/>
      <c r="AK381" s="665"/>
      <c r="AL381" s="665"/>
      <c r="AM381" s="665"/>
      <c r="AN381" s="665"/>
      <c r="AO381" s="665"/>
      <c r="AP381" s="665"/>
      <c r="AQ381" s="665"/>
      <c r="AR381" s="665"/>
      <c r="AS381" s="665"/>
      <c r="AT381" s="665"/>
      <c r="AU381" s="665">
        <v>4000</v>
      </c>
      <c r="AV381" s="665"/>
      <c r="AW381" s="665"/>
      <c r="AX381" s="665"/>
      <c r="AY381" s="665"/>
      <c r="AZ381" s="665"/>
      <c r="BA381" s="665"/>
      <c r="BB381" s="665"/>
      <c r="BC381" s="665"/>
      <c r="BD381" s="665"/>
      <c r="BE381" s="665"/>
      <c r="BF381" s="665"/>
      <c r="BG381" s="665"/>
      <c r="BH381" s="665"/>
      <c r="BI381" s="665"/>
      <c r="BJ381" s="665"/>
      <c r="BK381" s="665"/>
      <c r="BL381" s="665"/>
      <c r="BM381" s="665"/>
      <c r="BN381" s="665"/>
      <c r="BO381" s="665"/>
      <c r="BP381" s="665"/>
      <c r="BQ381" s="665"/>
      <c r="BR381" s="665"/>
      <c r="BS381" s="665"/>
      <c r="BT381" s="665"/>
      <c r="BU381" s="665"/>
      <c r="BV381" s="665"/>
      <c r="BW381" s="665">
        <v>2000</v>
      </c>
      <c r="BX381" s="665"/>
      <c r="BY381" s="665"/>
      <c r="BZ381" s="665"/>
      <c r="CA381" s="665"/>
      <c r="CB381" s="665"/>
      <c r="CC381" s="665"/>
      <c r="CD381" s="665"/>
      <c r="CE381" s="665"/>
      <c r="CF381" s="665"/>
      <c r="CG381" s="665"/>
      <c r="CH381" s="665"/>
      <c r="CI381" s="665"/>
      <c r="CJ381" s="665"/>
      <c r="CK381" s="665"/>
      <c r="CL381" s="665"/>
      <c r="CM381" s="665"/>
      <c r="CN381" s="665"/>
      <c r="CO381" s="665"/>
      <c r="CP381" s="665"/>
      <c r="CQ381" s="665"/>
      <c r="CR381" s="673">
        <f>+M381+AU381+BW381</f>
        <v>6000</v>
      </c>
      <c r="CS381" s="674"/>
      <c r="CT381" s="674"/>
      <c r="CU381" s="674"/>
      <c r="CV381" s="674"/>
      <c r="CW381" s="673">
        <f t="shared" ref="CW381" si="183">+CV381+CU381+CT381+CS381</f>
        <v>0</v>
      </c>
      <c r="CX381" s="764">
        <v>0</v>
      </c>
      <c r="CY381" s="764">
        <v>0</v>
      </c>
      <c r="CZ381" s="764">
        <v>0</v>
      </c>
      <c r="DA381" s="764">
        <v>3938</v>
      </c>
      <c r="DB381" s="673">
        <f t="shared" ref="DB381" si="184">+DA381+CZ381+CY381+CX381</f>
        <v>3938</v>
      </c>
      <c r="DC381" s="764">
        <v>0</v>
      </c>
      <c r="DD381" s="764">
        <v>0</v>
      </c>
      <c r="DE381" s="764">
        <v>1000</v>
      </c>
      <c r="DF381" s="764">
        <v>1062</v>
      </c>
      <c r="DG381" s="673">
        <f t="shared" ref="DG381" si="185">+DF381+DE381+DD381+DC381</f>
        <v>2062</v>
      </c>
      <c r="DH381" s="682">
        <f t="shared" ref="DH381" si="186">+CW381+DB381+DG381</f>
        <v>6000</v>
      </c>
      <c r="DI381" s="683" t="str">
        <f t="shared" ref="DI381" si="187">IF(CR381=DH381,"SI","NO")</f>
        <v>SI</v>
      </c>
      <c r="DJ381" s="682">
        <f t="shared" ref="DJ381" si="188">CR381-DH381</f>
        <v>0</v>
      </c>
    </row>
    <row r="382" s="635" customFormat="1" ht="102" hidden="1" spans="1:114">
      <c r="A382" s="748" t="s">
        <v>1714</v>
      </c>
      <c r="B382" s="213" t="s">
        <v>1571</v>
      </c>
      <c r="C382" s="748" t="s">
        <v>1581</v>
      </c>
      <c r="D382" s="240" t="s">
        <v>2063</v>
      </c>
      <c r="E382" s="240"/>
      <c r="F382" s="240"/>
      <c r="G382" s="240"/>
      <c r="H382" s="749">
        <v>71</v>
      </c>
      <c r="I382" s="240"/>
      <c r="J382" s="760">
        <v>11</v>
      </c>
      <c r="K382" s="761"/>
      <c r="L382" s="762" t="s">
        <v>2050</v>
      </c>
      <c r="M382" s="667">
        <v>320438</v>
      </c>
      <c r="N382" s="665"/>
      <c r="O382" s="665"/>
      <c r="P382" s="665"/>
      <c r="Q382" s="665"/>
      <c r="R382" s="665"/>
      <c r="S382" s="665"/>
      <c r="T382" s="665"/>
      <c r="U382" s="665"/>
      <c r="V382" s="665"/>
      <c r="W382" s="665"/>
      <c r="X382" s="665"/>
      <c r="Y382" s="665"/>
      <c r="Z382" s="665"/>
      <c r="AA382" s="665"/>
      <c r="AB382" s="665"/>
      <c r="AC382" s="665"/>
      <c r="AD382" s="665"/>
      <c r="AE382" s="665"/>
      <c r="AF382" s="665"/>
      <c r="AG382" s="665"/>
      <c r="AH382" s="665"/>
      <c r="AI382" s="665"/>
      <c r="AJ382" s="665"/>
      <c r="AK382" s="665"/>
      <c r="AL382" s="665"/>
      <c r="AM382" s="665"/>
      <c r="AN382" s="665"/>
      <c r="AO382" s="665"/>
      <c r="AP382" s="665"/>
      <c r="AQ382" s="665"/>
      <c r="AR382" s="665"/>
      <c r="AS382" s="665"/>
      <c r="AT382" s="665"/>
      <c r="AU382" s="665">
        <f>207288+15907</f>
        <v>223195</v>
      </c>
      <c r="AV382" s="665"/>
      <c r="AW382" s="665"/>
      <c r="AX382" s="665"/>
      <c r="AY382" s="665"/>
      <c r="AZ382" s="665"/>
      <c r="BA382" s="665"/>
      <c r="BB382" s="665"/>
      <c r="BC382" s="665"/>
      <c r="BD382" s="665"/>
      <c r="BE382" s="665"/>
      <c r="BF382" s="665"/>
      <c r="BG382" s="665"/>
      <c r="BH382" s="665"/>
      <c r="BI382" s="665"/>
      <c r="BJ382" s="665"/>
      <c r="BK382" s="665"/>
      <c r="BL382" s="665"/>
      <c r="BM382" s="665"/>
      <c r="BN382" s="665"/>
      <c r="BO382" s="665"/>
      <c r="BP382" s="665"/>
      <c r="BQ382" s="665"/>
      <c r="BR382" s="665"/>
      <c r="BS382" s="665"/>
      <c r="BT382" s="665"/>
      <c r="BU382" s="665"/>
      <c r="BV382" s="665"/>
      <c r="BW382" s="665"/>
      <c r="BX382" s="665"/>
      <c r="BY382" s="665"/>
      <c r="BZ382" s="665"/>
      <c r="CA382" s="665"/>
      <c r="CB382" s="665"/>
      <c r="CC382" s="665"/>
      <c r="CD382" s="665"/>
      <c r="CE382" s="665"/>
      <c r="CF382" s="665"/>
      <c r="CG382" s="665"/>
      <c r="CH382" s="665"/>
      <c r="CI382" s="665"/>
      <c r="CJ382" s="665"/>
      <c r="CK382" s="665"/>
      <c r="CL382" s="665"/>
      <c r="CM382" s="665"/>
      <c r="CN382" s="665"/>
      <c r="CO382" s="665"/>
      <c r="CP382" s="665"/>
      <c r="CQ382" s="665"/>
      <c r="CR382" s="763">
        <f>+M382+AU382</f>
        <v>543633</v>
      </c>
      <c r="CS382" s="768">
        <v>150116</v>
      </c>
      <c r="CT382" s="768">
        <v>0</v>
      </c>
      <c r="CU382" s="768">
        <v>0</v>
      </c>
      <c r="CV382" s="768">
        <v>0</v>
      </c>
      <c r="CW382" s="763">
        <f t="shared" si="177"/>
        <v>150116</v>
      </c>
      <c r="CX382" s="768">
        <v>0</v>
      </c>
      <c r="CY382" s="768">
        <v>0</v>
      </c>
      <c r="CZ382" s="768">
        <v>2900</v>
      </c>
      <c r="DA382" s="768">
        <v>0</v>
      </c>
      <c r="DB382" s="763">
        <f t="shared" si="178"/>
        <v>2900</v>
      </c>
      <c r="DC382" s="768">
        <v>0</v>
      </c>
      <c r="DD382" s="768">
        <v>0</v>
      </c>
      <c r="DE382" s="768">
        <v>0</v>
      </c>
      <c r="DF382" s="768">
        <v>390617</v>
      </c>
      <c r="DG382" s="763">
        <f t="shared" si="179"/>
        <v>390617</v>
      </c>
      <c r="DH382" s="769">
        <f t="shared" si="180"/>
        <v>543633</v>
      </c>
      <c r="DI382" s="770" t="str">
        <f t="shared" si="181"/>
        <v>SI</v>
      </c>
      <c r="DJ382" s="769">
        <f t="shared" si="182"/>
        <v>0</v>
      </c>
    </row>
    <row r="383" s="635" customFormat="1" ht="102" hidden="1" spans="1:114">
      <c r="A383" s="748" t="s">
        <v>1714</v>
      </c>
      <c r="B383" s="213" t="s">
        <v>1571</v>
      </c>
      <c r="C383" s="748" t="s">
        <v>1581</v>
      </c>
      <c r="D383" s="240" t="s">
        <v>2063</v>
      </c>
      <c r="E383" s="240"/>
      <c r="F383" s="240"/>
      <c r="G383" s="240"/>
      <c r="H383" s="749">
        <v>72</v>
      </c>
      <c r="I383" s="240"/>
      <c r="J383" s="760">
        <v>11</v>
      </c>
      <c r="K383" s="761"/>
      <c r="L383" s="762" t="s">
        <v>2050</v>
      </c>
      <c r="M383" s="667">
        <v>320438</v>
      </c>
      <c r="N383" s="665"/>
      <c r="O383" s="665"/>
      <c r="P383" s="665"/>
      <c r="Q383" s="665"/>
      <c r="R383" s="665"/>
      <c r="S383" s="665"/>
      <c r="T383" s="665"/>
      <c r="U383" s="665"/>
      <c r="V383" s="665"/>
      <c r="W383" s="665"/>
      <c r="X383" s="665"/>
      <c r="Y383" s="665"/>
      <c r="Z383" s="665"/>
      <c r="AA383" s="665"/>
      <c r="AB383" s="665"/>
      <c r="AC383" s="665"/>
      <c r="AD383" s="665"/>
      <c r="AE383" s="665"/>
      <c r="AF383" s="665"/>
      <c r="AG383" s="665"/>
      <c r="AH383" s="665"/>
      <c r="AI383" s="665"/>
      <c r="AJ383" s="665"/>
      <c r="AK383" s="665"/>
      <c r="AL383" s="665"/>
      <c r="AM383" s="665"/>
      <c r="AN383" s="665"/>
      <c r="AO383" s="665"/>
      <c r="AP383" s="665"/>
      <c r="AQ383" s="665"/>
      <c r="AR383" s="665"/>
      <c r="AS383" s="665"/>
      <c r="AT383" s="665"/>
      <c r="AU383" s="665">
        <f>10798+2300</f>
        <v>13098</v>
      </c>
      <c r="AV383" s="665"/>
      <c r="AW383" s="665"/>
      <c r="AX383" s="665"/>
      <c r="AY383" s="665"/>
      <c r="AZ383" s="665"/>
      <c r="BA383" s="665"/>
      <c r="BB383" s="665"/>
      <c r="BC383" s="665"/>
      <c r="BD383" s="665"/>
      <c r="BE383" s="665"/>
      <c r="BF383" s="665"/>
      <c r="BG383" s="665"/>
      <c r="BH383" s="665"/>
      <c r="BI383" s="665"/>
      <c r="BJ383" s="665"/>
      <c r="BK383" s="665"/>
      <c r="BL383" s="665"/>
      <c r="BM383" s="665"/>
      <c r="BN383" s="665"/>
      <c r="BO383" s="665"/>
      <c r="BP383" s="665"/>
      <c r="BQ383" s="665"/>
      <c r="BR383" s="665"/>
      <c r="BS383" s="665"/>
      <c r="BT383" s="665"/>
      <c r="BU383" s="665"/>
      <c r="BV383" s="665"/>
      <c r="BW383" s="665"/>
      <c r="BX383" s="665"/>
      <c r="BY383" s="665"/>
      <c r="BZ383" s="665"/>
      <c r="CA383" s="665"/>
      <c r="CB383" s="665"/>
      <c r="CC383" s="665"/>
      <c r="CD383" s="665"/>
      <c r="CE383" s="665"/>
      <c r="CF383" s="665"/>
      <c r="CG383" s="665"/>
      <c r="CH383" s="665"/>
      <c r="CI383" s="665"/>
      <c r="CJ383" s="665"/>
      <c r="CK383" s="665"/>
      <c r="CL383" s="665"/>
      <c r="CM383" s="665"/>
      <c r="CN383" s="665"/>
      <c r="CO383" s="665"/>
      <c r="CP383" s="665"/>
      <c r="CQ383" s="665"/>
      <c r="CR383" s="763">
        <f>+M383+AU383</f>
        <v>333536</v>
      </c>
      <c r="CS383" s="763">
        <v>0</v>
      </c>
      <c r="CT383" s="763">
        <v>0</v>
      </c>
      <c r="CU383" s="763">
        <v>0</v>
      </c>
      <c r="CV383" s="763">
        <v>0</v>
      </c>
      <c r="CW383" s="763">
        <f t="shared" si="177"/>
        <v>0</v>
      </c>
      <c r="CX383" s="763">
        <v>0</v>
      </c>
      <c r="CY383" s="763">
        <v>0</v>
      </c>
      <c r="CZ383" s="768">
        <v>333536</v>
      </c>
      <c r="DA383" s="763">
        <v>0</v>
      </c>
      <c r="DB383" s="763">
        <f t="shared" si="178"/>
        <v>333536</v>
      </c>
      <c r="DC383" s="763">
        <v>0</v>
      </c>
      <c r="DD383" s="763">
        <v>0</v>
      </c>
      <c r="DE383" s="763">
        <v>0</v>
      </c>
      <c r="DF383" s="763">
        <v>0</v>
      </c>
      <c r="DG383" s="763">
        <f t="shared" si="179"/>
        <v>0</v>
      </c>
      <c r="DH383" s="769">
        <f t="shared" si="180"/>
        <v>333536</v>
      </c>
      <c r="DI383" s="770" t="str">
        <f t="shared" si="181"/>
        <v>SI</v>
      </c>
      <c r="DJ383" s="769">
        <f t="shared" si="182"/>
        <v>0</v>
      </c>
    </row>
    <row r="384" s="635" customFormat="1" ht="102" hidden="1" spans="1:114">
      <c r="A384" s="748" t="s">
        <v>1714</v>
      </c>
      <c r="B384" s="213" t="s">
        <v>1571</v>
      </c>
      <c r="C384" s="748" t="s">
        <v>1581</v>
      </c>
      <c r="D384" s="240" t="s">
        <v>2063</v>
      </c>
      <c r="E384" s="240"/>
      <c r="F384" s="240"/>
      <c r="G384" s="240"/>
      <c r="H384" s="749">
        <v>73</v>
      </c>
      <c r="I384" s="240"/>
      <c r="J384" s="760">
        <v>11</v>
      </c>
      <c r="K384" s="761"/>
      <c r="L384" s="762" t="s">
        <v>2050</v>
      </c>
      <c r="M384" s="667">
        <v>6800</v>
      </c>
      <c r="N384" s="665"/>
      <c r="O384" s="665"/>
      <c r="P384" s="665"/>
      <c r="Q384" s="665"/>
      <c r="R384" s="665"/>
      <c r="S384" s="665"/>
      <c r="T384" s="665"/>
      <c r="U384" s="665"/>
      <c r="V384" s="665"/>
      <c r="W384" s="665"/>
      <c r="X384" s="665"/>
      <c r="Y384" s="665"/>
      <c r="Z384" s="665"/>
      <c r="AA384" s="665"/>
      <c r="AB384" s="665"/>
      <c r="AC384" s="665"/>
      <c r="AD384" s="665"/>
      <c r="AE384" s="665"/>
      <c r="AF384" s="665"/>
      <c r="AG384" s="665"/>
      <c r="AH384" s="665"/>
      <c r="AI384" s="665"/>
      <c r="AJ384" s="665"/>
      <c r="AK384" s="665"/>
      <c r="AL384" s="665"/>
      <c r="AM384" s="665"/>
      <c r="AN384" s="665"/>
      <c r="AO384" s="665"/>
      <c r="AP384" s="665"/>
      <c r="AQ384" s="665"/>
      <c r="AR384" s="665"/>
      <c r="AS384" s="665"/>
      <c r="AT384" s="665"/>
      <c r="AU384" s="665">
        <f>9578+370</f>
        <v>9948</v>
      </c>
      <c r="AV384" s="665"/>
      <c r="AW384" s="665"/>
      <c r="AX384" s="665"/>
      <c r="AY384" s="665"/>
      <c r="AZ384" s="665"/>
      <c r="BA384" s="665"/>
      <c r="BB384" s="665"/>
      <c r="BC384" s="665"/>
      <c r="BD384" s="665"/>
      <c r="BE384" s="665"/>
      <c r="BF384" s="665"/>
      <c r="BG384" s="665"/>
      <c r="BH384" s="665"/>
      <c r="BI384" s="665"/>
      <c r="BJ384" s="665"/>
      <c r="BK384" s="665"/>
      <c r="BL384" s="665"/>
      <c r="BM384" s="665"/>
      <c r="BN384" s="665"/>
      <c r="BO384" s="665"/>
      <c r="BP384" s="665"/>
      <c r="BQ384" s="665"/>
      <c r="BR384" s="665"/>
      <c r="BS384" s="665"/>
      <c r="BT384" s="665"/>
      <c r="BU384" s="665"/>
      <c r="BV384" s="665"/>
      <c r="BW384" s="665"/>
      <c r="BX384" s="665"/>
      <c r="BY384" s="665"/>
      <c r="BZ384" s="665"/>
      <c r="CA384" s="665"/>
      <c r="CB384" s="665"/>
      <c r="CC384" s="665"/>
      <c r="CD384" s="665"/>
      <c r="CE384" s="665"/>
      <c r="CF384" s="665"/>
      <c r="CG384" s="665"/>
      <c r="CH384" s="665"/>
      <c r="CI384" s="665"/>
      <c r="CJ384" s="665"/>
      <c r="CK384" s="665"/>
      <c r="CL384" s="665"/>
      <c r="CM384" s="665"/>
      <c r="CN384" s="665"/>
      <c r="CO384" s="665"/>
      <c r="CP384" s="665"/>
      <c r="CQ384" s="665"/>
      <c r="CR384" s="763">
        <f>+M384+AU384</f>
        <v>16748</v>
      </c>
      <c r="CS384" s="763"/>
      <c r="CT384" s="763"/>
      <c r="CU384" s="763"/>
      <c r="CV384" s="763"/>
      <c r="CW384" s="763">
        <f t="shared" si="177"/>
        <v>0</v>
      </c>
      <c r="CX384" s="763"/>
      <c r="CY384" s="763"/>
      <c r="CZ384" s="763">
        <v>50</v>
      </c>
      <c r="DA384" s="763"/>
      <c r="DB384" s="763">
        <f t="shared" si="178"/>
        <v>50</v>
      </c>
      <c r="DC384" s="763"/>
      <c r="DD384" s="763"/>
      <c r="DE384" s="763"/>
      <c r="DF384" s="763">
        <v>16698</v>
      </c>
      <c r="DG384" s="763">
        <f t="shared" si="179"/>
        <v>16698</v>
      </c>
      <c r="DH384" s="769">
        <f t="shared" si="180"/>
        <v>16748</v>
      </c>
      <c r="DI384" s="770" t="str">
        <f t="shared" si="181"/>
        <v>SI</v>
      </c>
      <c r="DJ384" s="769">
        <f t="shared" si="182"/>
        <v>0</v>
      </c>
    </row>
    <row r="385" s="633" customFormat="1" ht="102" hidden="1" spans="1:114">
      <c r="A385" s="648" t="s">
        <v>1714</v>
      </c>
      <c r="B385" s="647" t="s">
        <v>1571</v>
      </c>
      <c r="C385" s="648" t="s">
        <v>1581</v>
      </c>
      <c r="D385" s="646" t="s">
        <v>2063</v>
      </c>
      <c r="E385" s="646"/>
      <c r="F385" s="646"/>
      <c r="G385" s="646"/>
      <c r="H385" s="741">
        <v>71</v>
      </c>
      <c r="I385" s="646"/>
      <c r="J385" s="239">
        <v>12</v>
      </c>
      <c r="K385" s="668"/>
      <c r="L385" s="669" t="s">
        <v>2050</v>
      </c>
      <c r="M385" s="667">
        <v>2500000</v>
      </c>
      <c r="N385" s="665"/>
      <c r="O385" s="665"/>
      <c r="P385" s="665"/>
      <c r="Q385" s="665"/>
      <c r="R385" s="665"/>
      <c r="S385" s="665"/>
      <c r="T385" s="665"/>
      <c r="U385" s="665"/>
      <c r="V385" s="665">
        <v>-2500000</v>
      </c>
      <c r="W385" s="665"/>
      <c r="X385" s="665"/>
      <c r="Y385" s="665"/>
      <c r="Z385" s="665"/>
      <c r="AA385" s="665"/>
      <c r="AB385" s="665"/>
      <c r="AC385" s="665"/>
      <c r="AD385" s="665"/>
      <c r="AE385" s="665"/>
      <c r="AF385" s="665"/>
      <c r="AG385" s="665"/>
      <c r="AH385" s="665"/>
      <c r="AI385" s="665"/>
      <c r="AJ385" s="665"/>
      <c r="AK385" s="665"/>
      <c r="AL385" s="665"/>
      <c r="AM385" s="665"/>
      <c r="AN385" s="665"/>
      <c r="AO385" s="665"/>
      <c r="AP385" s="665"/>
      <c r="AQ385" s="665"/>
      <c r="AR385" s="665"/>
      <c r="AS385" s="665"/>
      <c r="AT385" s="665"/>
      <c r="AU385" s="665"/>
      <c r="AV385" s="665"/>
      <c r="AW385" s="665"/>
      <c r="AX385" s="665"/>
      <c r="AY385" s="665"/>
      <c r="AZ385" s="665"/>
      <c r="BA385" s="665"/>
      <c r="BB385" s="665"/>
      <c r="BC385" s="665"/>
      <c r="BD385" s="665"/>
      <c r="BE385" s="665"/>
      <c r="BF385" s="665"/>
      <c r="BG385" s="665"/>
      <c r="BH385" s="665"/>
      <c r="BI385" s="665"/>
      <c r="BJ385" s="665"/>
      <c r="BK385" s="665"/>
      <c r="BL385" s="665"/>
      <c r="BM385" s="665"/>
      <c r="BN385" s="665"/>
      <c r="BO385" s="665"/>
      <c r="BP385" s="665"/>
      <c r="BQ385" s="665"/>
      <c r="BR385" s="665"/>
      <c r="BS385" s="665"/>
      <c r="BT385" s="665"/>
      <c r="BU385" s="665"/>
      <c r="BV385" s="665"/>
      <c r="BW385" s="665"/>
      <c r="BX385" s="665"/>
      <c r="BY385" s="665"/>
      <c r="BZ385" s="665"/>
      <c r="CA385" s="665"/>
      <c r="CB385" s="665"/>
      <c r="CC385" s="665"/>
      <c r="CD385" s="665"/>
      <c r="CE385" s="665"/>
      <c r="CF385" s="665"/>
      <c r="CG385" s="665"/>
      <c r="CH385" s="665"/>
      <c r="CI385" s="665"/>
      <c r="CJ385" s="665"/>
      <c r="CK385" s="665"/>
      <c r="CL385" s="665"/>
      <c r="CM385" s="665"/>
      <c r="CN385" s="665"/>
      <c r="CO385" s="665"/>
      <c r="CP385" s="665"/>
      <c r="CQ385" s="665"/>
      <c r="CR385" s="673">
        <f>+M385+V385</f>
        <v>0</v>
      </c>
      <c r="CS385" s="674"/>
      <c r="CT385" s="674"/>
      <c r="CU385" s="674"/>
      <c r="CV385" s="674"/>
      <c r="CW385" s="673">
        <f t="shared" si="177"/>
        <v>0</v>
      </c>
      <c r="CX385" s="674"/>
      <c r="CY385" s="674"/>
      <c r="CZ385" s="674"/>
      <c r="DA385" s="674"/>
      <c r="DB385" s="673">
        <f t="shared" si="178"/>
        <v>0</v>
      </c>
      <c r="DC385" s="674"/>
      <c r="DD385" s="674"/>
      <c r="DE385" s="674"/>
      <c r="DF385" s="674">
        <v>0</v>
      </c>
      <c r="DG385" s="673">
        <f t="shared" si="179"/>
        <v>0</v>
      </c>
      <c r="DH385" s="682">
        <f t="shared" si="180"/>
        <v>0</v>
      </c>
      <c r="DI385" s="683" t="str">
        <f t="shared" si="181"/>
        <v>SI</v>
      </c>
      <c r="DJ385" s="682">
        <f t="shared" si="182"/>
        <v>0</v>
      </c>
    </row>
    <row r="386" s="633" customFormat="1" ht="102" hidden="1" spans="1:114">
      <c r="A386" s="648" t="s">
        <v>1714</v>
      </c>
      <c r="B386" s="647" t="s">
        <v>1571</v>
      </c>
      <c r="C386" s="648" t="s">
        <v>1581</v>
      </c>
      <c r="D386" s="646" t="s">
        <v>2063</v>
      </c>
      <c r="E386" s="646"/>
      <c r="F386" s="646"/>
      <c r="G386" s="646"/>
      <c r="H386" s="741">
        <v>72</v>
      </c>
      <c r="I386" s="646"/>
      <c r="J386" s="239">
        <v>12</v>
      </c>
      <c r="K386" s="668"/>
      <c r="L386" s="669" t="s">
        <v>2050</v>
      </c>
      <c r="M386" s="667">
        <v>2500000</v>
      </c>
      <c r="N386" s="665"/>
      <c r="O386" s="665"/>
      <c r="P386" s="665"/>
      <c r="Q386" s="665"/>
      <c r="R386" s="665"/>
      <c r="S386" s="665"/>
      <c r="T386" s="665"/>
      <c r="U386" s="665"/>
      <c r="V386" s="665">
        <v>-2500000</v>
      </c>
      <c r="W386" s="665"/>
      <c r="X386" s="665"/>
      <c r="Y386" s="665"/>
      <c r="Z386" s="665"/>
      <c r="AA386" s="665"/>
      <c r="AB386" s="665"/>
      <c r="AC386" s="665"/>
      <c r="AD386" s="665"/>
      <c r="AE386" s="665"/>
      <c r="AF386" s="665"/>
      <c r="AG386" s="665"/>
      <c r="AH386" s="665"/>
      <c r="AI386" s="665"/>
      <c r="AJ386" s="665"/>
      <c r="AK386" s="665"/>
      <c r="AL386" s="665"/>
      <c r="AM386" s="665"/>
      <c r="AN386" s="665"/>
      <c r="AO386" s="665"/>
      <c r="AP386" s="665"/>
      <c r="AQ386" s="665"/>
      <c r="AR386" s="665"/>
      <c r="AS386" s="665"/>
      <c r="AT386" s="665"/>
      <c r="AU386" s="665"/>
      <c r="AV386" s="665"/>
      <c r="AW386" s="665"/>
      <c r="AX386" s="665"/>
      <c r="AY386" s="665"/>
      <c r="AZ386" s="665"/>
      <c r="BA386" s="665"/>
      <c r="BB386" s="665"/>
      <c r="BC386" s="665"/>
      <c r="BD386" s="665"/>
      <c r="BE386" s="665"/>
      <c r="BF386" s="665"/>
      <c r="BG386" s="665"/>
      <c r="BH386" s="665"/>
      <c r="BI386" s="665"/>
      <c r="BJ386" s="665"/>
      <c r="BK386" s="665"/>
      <c r="BL386" s="665"/>
      <c r="BM386" s="665"/>
      <c r="BN386" s="665"/>
      <c r="BO386" s="665"/>
      <c r="BP386" s="665"/>
      <c r="BQ386" s="665"/>
      <c r="BR386" s="665"/>
      <c r="BS386" s="665"/>
      <c r="BT386" s="665"/>
      <c r="BU386" s="665"/>
      <c r="BV386" s="665"/>
      <c r="BW386" s="665"/>
      <c r="BX386" s="665"/>
      <c r="BY386" s="665"/>
      <c r="BZ386" s="665"/>
      <c r="CA386" s="665"/>
      <c r="CB386" s="665"/>
      <c r="CC386" s="665"/>
      <c r="CD386" s="665"/>
      <c r="CE386" s="665"/>
      <c r="CF386" s="665"/>
      <c r="CG386" s="665"/>
      <c r="CH386" s="665"/>
      <c r="CI386" s="665"/>
      <c r="CJ386" s="665"/>
      <c r="CK386" s="665"/>
      <c r="CL386" s="665"/>
      <c r="CM386" s="665"/>
      <c r="CN386" s="665"/>
      <c r="CO386" s="665"/>
      <c r="CP386" s="665"/>
      <c r="CQ386" s="665"/>
      <c r="CR386" s="673">
        <f>+M386+V386</f>
        <v>0</v>
      </c>
      <c r="CS386" s="674"/>
      <c r="CT386" s="674"/>
      <c r="CU386" s="674"/>
      <c r="CV386" s="674"/>
      <c r="CW386" s="673">
        <f t="shared" si="177"/>
        <v>0</v>
      </c>
      <c r="CX386" s="674"/>
      <c r="CY386" s="674"/>
      <c r="CZ386" s="674"/>
      <c r="DA386" s="674"/>
      <c r="DB386" s="673">
        <f t="shared" si="178"/>
        <v>0</v>
      </c>
      <c r="DC386" s="674"/>
      <c r="DD386" s="674"/>
      <c r="DE386" s="674"/>
      <c r="DF386" s="674">
        <v>0</v>
      </c>
      <c r="DG386" s="673">
        <f t="shared" ref="DG386" si="189">+DF386+DE386+DD386+DC386</f>
        <v>0</v>
      </c>
      <c r="DH386" s="682">
        <f t="shared" si="180"/>
        <v>0</v>
      </c>
      <c r="DI386" s="683" t="str">
        <f t="shared" si="181"/>
        <v>SI</v>
      </c>
      <c r="DJ386" s="682">
        <f t="shared" si="182"/>
        <v>0</v>
      </c>
    </row>
    <row r="387" s="633" customFormat="1" ht="102" hidden="1" spans="1:114">
      <c r="A387" s="648" t="s">
        <v>1714</v>
      </c>
      <c r="B387" s="647" t="s">
        <v>1571</v>
      </c>
      <c r="C387" s="648" t="s">
        <v>1964</v>
      </c>
      <c r="D387" s="646" t="s">
        <v>2063</v>
      </c>
      <c r="E387" s="646"/>
      <c r="F387" s="646"/>
      <c r="G387" s="646"/>
      <c r="H387" s="741">
        <v>11</v>
      </c>
      <c r="I387" s="646"/>
      <c r="J387" s="239">
        <v>11</v>
      </c>
      <c r="K387" s="668"/>
      <c r="L387" s="669" t="s">
        <v>2050</v>
      </c>
      <c r="M387" s="667">
        <v>721320</v>
      </c>
      <c r="N387" s="665"/>
      <c r="O387" s="665"/>
      <c r="P387" s="665"/>
      <c r="Q387" s="665"/>
      <c r="R387" s="665"/>
      <c r="S387" s="665"/>
      <c r="T387" s="665"/>
      <c r="U387" s="665"/>
      <c r="V387" s="665"/>
      <c r="W387" s="665"/>
      <c r="X387" s="665"/>
      <c r="Y387" s="665"/>
      <c r="Z387" s="665"/>
      <c r="AA387" s="665"/>
      <c r="AB387" s="665"/>
      <c r="AC387" s="665"/>
      <c r="AD387" s="665"/>
      <c r="AE387" s="665"/>
      <c r="AF387" s="665"/>
      <c r="AG387" s="665"/>
      <c r="AH387" s="665"/>
      <c r="AI387" s="665"/>
      <c r="AJ387" s="665"/>
      <c r="AK387" s="665"/>
      <c r="AL387" s="665"/>
      <c r="AM387" s="665"/>
      <c r="AN387" s="665"/>
      <c r="AO387" s="665"/>
      <c r="AP387" s="665"/>
      <c r="AQ387" s="665"/>
      <c r="AR387" s="665"/>
      <c r="AS387" s="665"/>
      <c r="AT387" s="665"/>
      <c r="AU387" s="665"/>
      <c r="AV387" s="665"/>
      <c r="AW387" s="665"/>
      <c r="AX387" s="665"/>
      <c r="AY387" s="665"/>
      <c r="AZ387" s="665"/>
      <c r="BA387" s="665"/>
      <c r="BB387" s="665"/>
      <c r="BC387" s="665"/>
      <c r="BD387" s="665"/>
      <c r="BE387" s="665"/>
      <c r="BF387" s="665"/>
      <c r="BG387" s="665"/>
      <c r="BH387" s="665"/>
      <c r="BI387" s="665"/>
      <c r="BJ387" s="665"/>
      <c r="BK387" s="665"/>
      <c r="BL387" s="665"/>
      <c r="BM387" s="665"/>
      <c r="BN387" s="665"/>
      <c r="BO387" s="665"/>
      <c r="BP387" s="665"/>
      <c r="BQ387" s="665"/>
      <c r="BR387" s="665"/>
      <c r="BS387" s="665"/>
      <c r="BT387" s="665"/>
      <c r="BU387" s="665"/>
      <c r="BV387" s="665"/>
      <c r="BW387" s="665"/>
      <c r="BX387" s="665"/>
      <c r="BY387" s="665"/>
      <c r="BZ387" s="665"/>
      <c r="CA387" s="665"/>
      <c r="CB387" s="665"/>
      <c r="CC387" s="665"/>
      <c r="CD387" s="665">
        <v>-150000</v>
      </c>
      <c r="CE387" s="665"/>
      <c r="CF387" s="665"/>
      <c r="CG387" s="665"/>
      <c r="CH387" s="665"/>
      <c r="CI387" s="665"/>
      <c r="CJ387" s="665"/>
      <c r="CK387" s="665"/>
      <c r="CL387" s="665"/>
      <c r="CM387" s="665"/>
      <c r="CN387" s="665"/>
      <c r="CO387" s="665"/>
      <c r="CP387" s="665"/>
      <c r="CQ387" s="665"/>
      <c r="CR387" s="673">
        <f>+M387+CD387</f>
        <v>571320</v>
      </c>
      <c r="CS387" s="764">
        <v>38330</v>
      </c>
      <c r="CT387" s="764">
        <v>38330</v>
      </c>
      <c r="CU387" s="764">
        <v>31571</v>
      </c>
      <c r="CV387" s="764">
        <v>31571</v>
      </c>
      <c r="CW387" s="673">
        <f t="shared" si="177"/>
        <v>139802</v>
      </c>
      <c r="CX387" s="764">
        <v>31571</v>
      </c>
      <c r="CY387" s="764">
        <v>31571</v>
      </c>
      <c r="CZ387" s="764">
        <v>31571</v>
      </c>
      <c r="DA387" s="764">
        <v>31571</v>
      </c>
      <c r="DB387" s="673">
        <f t="shared" si="178"/>
        <v>126284</v>
      </c>
      <c r="DC387" s="764">
        <v>31571</v>
      </c>
      <c r="DD387" s="764">
        <v>31571</v>
      </c>
      <c r="DE387" s="764">
        <v>142002</v>
      </c>
      <c r="DF387" s="764">
        <v>100090</v>
      </c>
      <c r="DG387" s="673">
        <f t="shared" si="179"/>
        <v>305234</v>
      </c>
      <c r="DH387" s="682">
        <f t="shared" si="180"/>
        <v>571320</v>
      </c>
      <c r="DI387" s="683" t="str">
        <f t="shared" si="181"/>
        <v>SI</v>
      </c>
      <c r="DJ387" s="682">
        <f t="shared" si="182"/>
        <v>0</v>
      </c>
    </row>
    <row r="388" s="633" customFormat="1" ht="102" hidden="1" spans="1:114">
      <c r="A388" s="648" t="s">
        <v>1714</v>
      </c>
      <c r="B388" s="647" t="s">
        <v>1571</v>
      </c>
      <c r="C388" s="648" t="s">
        <v>1964</v>
      </c>
      <c r="D388" s="646" t="s">
        <v>2063</v>
      </c>
      <c r="E388" s="646"/>
      <c r="F388" s="646"/>
      <c r="G388" s="646"/>
      <c r="H388" s="741">
        <v>12</v>
      </c>
      <c r="I388" s="646"/>
      <c r="J388" s="239">
        <v>11</v>
      </c>
      <c r="K388" s="668"/>
      <c r="L388" s="669" t="s">
        <v>2050</v>
      </c>
      <c r="M388" s="667">
        <v>240000</v>
      </c>
      <c r="N388" s="665"/>
      <c r="O388" s="665"/>
      <c r="P388" s="665"/>
      <c r="Q388" s="665"/>
      <c r="R388" s="665"/>
      <c r="S388" s="665"/>
      <c r="T388" s="665"/>
      <c r="U388" s="665"/>
      <c r="V388" s="665"/>
      <c r="W388" s="665"/>
      <c r="X388" s="665"/>
      <c r="Y388" s="665"/>
      <c r="Z388" s="665"/>
      <c r="AA388" s="665"/>
      <c r="AB388" s="665"/>
      <c r="AC388" s="665"/>
      <c r="AD388" s="665"/>
      <c r="AE388" s="665"/>
      <c r="AF388" s="665"/>
      <c r="AG388" s="665"/>
      <c r="AH388" s="665"/>
      <c r="AI388" s="665"/>
      <c r="AJ388" s="665"/>
      <c r="AK388" s="665"/>
      <c r="AL388" s="665"/>
      <c r="AM388" s="665"/>
      <c r="AN388" s="665"/>
      <c r="AO388" s="665"/>
      <c r="AP388" s="665"/>
      <c r="AQ388" s="665"/>
      <c r="AR388" s="665"/>
      <c r="AS388" s="665"/>
      <c r="AT388" s="665"/>
      <c r="AU388" s="665"/>
      <c r="AV388" s="665"/>
      <c r="AW388" s="665"/>
      <c r="AX388" s="665"/>
      <c r="AY388" s="665"/>
      <c r="AZ388" s="665"/>
      <c r="BA388" s="665"/>
      <c r="BB388" s="665"/>
      <c r="BC388" s="665"/>
      <c r="BD388" s="665"/>
      <c r="BE388" s="665"/>
      <c r="BF388" s="665"/>
      <c r="BG388" s="665"/>
      <c r="BH388" s="665"/>
      <c r="BI388" s="665"/>
      <c r="BJ388" s="665"/>
      <c r="BK388" s="665"/>
      <c r="BL388" s="665"/>
      <c r="BM388" s="665"/>
      <c r="BN388" s="665"/>
      <c r="BO388" s="665"/>
      <c r="BP388" s="665"/>
      <c r="BQ388" s="665"/>
      <c r="BR388" s="665"/>
      <c r="BS388" s="665"/>
      <c r="BT388" s="665"/>
      <c r="BU388" s="665"/>
      <c r="BV388" s="665"/>
      <c r="BW388" s="665"/>
      <c r="BX388" s="665"/>
      <c r="BY388" s="665"/>
      <c r="BZ388" s="665"/>
      <c r="CA388" s="665"/>
      <c r="CB388" s="665"/>
      <c r="CC388" s="665"/>
      <c r="CD388" s="665">
        <v>-10000</v>
      </c>
      <c r="CE388" s="665"/>
      <c r="CF388" s="665"/>
      <c r="CG388" s="665"/>
      <c r="CH388" s="665"/>
      <c r="CI388" s="665"/>
      <c r="CJ388" s="665"/>
      <c r="CK388" s="665"/>
      <c r="CL388" s="665"/>
      <c r="CM388" s="665"/>
      <c r="CN388" s="665"/>
      <c r="CO388" s="665"/>
      <c r="CP388" s="665"/>
      <c r="CQ388" s="665"/>
      <c r="CR388" s="673">
        <f>+M388+CD388</f>
        <v>230000</v>
      </c>
      <c r="CS388" s="764">
        <v>17955</v>
      </c>
      <c r="CT388" s="764">
        <v>17800</v>
      </c>
      <c r="CU388" s="764">
        <v>15300</v>
      </c>
      <c r="CV388" s="764">
        <v>15300</v>
      </c>
      <c r="CW388" s="673">
        <f t="shared" si="177"/>
        <v>66355</v>
      </c>
      <c r="CX388" s="764">
        <v>15300</v>
      </c>
      <c r="CY388" s="764">
        <v>15300</v>
      </c>
      <c r="CZ388" s="764">
        <v>15300</v>
      </c>
      <c r="DA388" s="764">
        <v>15300</v>
      </c>
      <c r="DB388" s="673">
        <f t="shared" si="178"/>
        <v>61200</v>
      </c>
      <c r="DC388" s="764">
        <v>15300</v>
      </c>
      <c r="DD388" s="764">
        <v>15300</v>
      </c>
      <c r="DE388" s="764">
        <v>35300</v>
      </c>
      <c r="DF388" s="764">
        <v>36545</v>
      </c>
      <c r="DG388" s="673">
        <f t="shared" si="179"/>
        <v>102445</v>
      </c>
      <c r="DH388" s="682">
        <f t="shared" si="180"/>
        <v>230000</v>
      </c>
      <c r="DI388" s="683" t="str">
        <f t="shared" si="181"/>
        <v>SI</v>
      </c>
      <c r="DJ388" s="682">
        <f t="shared" si="182"/>
        <v>0</v>
      </c>
    </row>
    <row r="389" s="633" customFormat="1" ht="102" hidden="1" spans="1:114">
      <c r="A389" s="648" t="s">
        <v>1714</v>
      </c>
      <c r="B389" s="647" t="s">
        <v>1571</v>
      </c>
      <c r="C389" s="648" t="s">
        <v>1964</v>
      </c>
      <c r="D389" s="646" t="s">
        <v>2063</v>
      </c>
      <c r="E389" s="646"/>
      <c r="F389" s="646"/>
      <c r="G389" s="646"/>
      <c r="H389" s="741">
        <v>13</v>
      </c>
      <c r="I389" s="646"/>
      <c r="J389" s="239">
        <v>11</v>
      </c>
      <c r="K389" s="668"/>
      <c r="L389" s="669" t="s">
        <v>2050</v>
      </c>
      <c r="M389" s="667">
        <v>600</v>
      </c>
      <c r="N389" s="665"/>
      <c r="O389" s="665"/>
      <c r="P389" s="665"/>
      <c r="Q389" s="665"/>
      <c r="R389" s="665"/>
      <c r="S389" s="665"/>
      <c r="T389" s="665"/>
      <c r="U389" s="665"/>
      <c r="V389" s="665"/>
      <c r="W389" s="665"/>
      <c r="X389" s="665"/>
      <c r="Y389" s="665"/>
      <c r="Z389" s="665"/>
      <c r="AA389" s="665"/>
      <c r="AB389" s="665"/>
      <c r="AC389" s="665"/>
      <c r="AD389" s="665"/>
      <c r="AE389" s="665"/>
      <c r="AF389" s="665"/>
      <c r="AG389" s="665"/>
      <c r="AH389" s="665"/>
      <c r="AI389" s="665"/>
      <c r="AJ389" s="665"/>
      <c r="AK389" s="665"/>
      <c r="AL389" s="665"/>
      <c r="AM389" s="665"/>
      <c r="AN389" s="665"/>
      <c r="AO389" s="665"/>
      <c r="AP389" s="665"/>
      <c r="AQ389" s="665"/>
      <c r="AR389" s="665"/>
      <c r="AS389" s="665"/>
      <c r="AT389" s="665"/>
      <c r="AU389" s="665"/>
      <c r="AV389" s="665"/>
      <c r="AW389" s="665"/>
      <c r="AX389" s="665"/>
      <c r="AY389" s="665"/>
      <c r="AZ389" s="665"/>
      <c r="BA389" s="665"/>
      <c r="BB389" s="665"/>
      <c r="BC389" s="665"/>
      <c r="BD389" s="665"/>
      <c r="BE389" s="665"/>
      <c r="BF389" s="665"/>
      <c r="BG389" s="665"/>
      <c r="BH389" s="665"/>
      <c r="BI389" s="665"/>
      <c r="BJ389" s="665"/>
      <c r="BK389" s="665"/>
      <c r="BL389" s="665"/>
      <c r="BM389" s="665"/>
      <c r="BN389" s="665"/>
      <c r="BO389" s="665"/>
      <c r="BP389" s="665"/>
      <c r="BQ389" s="665"/>
      <c r="BR389" s="665"/>
      <c r="BS389" s="665"/>
      <c r="BT389" s="665"/>
      <c r="BU389" s="665"/>
      <c r="BV389" s="665"/>
      <c r="BW389" s="665"/>
      <c r="BX389" s="665"/>
      <c r="BY389" s="665"/>
      <c r="BZ389" s="665"/>
      <c r="CA389" s="665"/>
      <c r="CB389" s="665"/>
      <c r="CC389" s="665"/>
      <c r="CD389" s="665"/>
      <c r="CE389" s="665"/>
      <c r="CF389" s="665"/>
      <c r="CG389" s="665"/>
      <c r="CH389" s="665"/>
      <c r="CI389" s="665"/>
      <c r="CJ389" s="665"/>
      <c r="CK389" s="665"/>
      <c r="CL389" s="665"/>
      <c r="CM389" s="665"/>
      <c r="CN389" s="665"/>
      <c r="CO389" s="665"/>
      <c r="CP389" s="665"/>
      <c r="CQ389" s="665"/>
      <c r="CR389" s="673">
        <f t="shared" ref="CR389:CR395" si="190">+M389</f>
        <v>600</v>
      </c>
      <c r="CS389" s="674">
        <v>50</v>
      </c>
      <c r="CT389" s="674">
        <v>50</v>
      </c>
      <c r="CU389" s="674">
        <v>50</v>
      </c>
      <c r="CV389" s="674">
        <v>50</v>
      </c>
      <c r="CW389" s="673">
        <f t="shared" si="177"/>
        <v>200</v>
      </c>
      <c r="CX389" s="674">
        <v>50</v>
      </c>
      <c r="CY389" s="674">
        <v>50</v>
      </c>
      <c r="CZ389" s="674">
        <v>50</v>
      </c>
      <c r="DA389" s="674">
        <v>50</v>
      </c>
      <c r="DB389" s="673">
        <f t="shared" si="178"/>
        <v>200</v>
      </c>
      <c r="DC389" s="674">
        <v>50</v>
      </c>
      <c r="DD389" s="674">
        <v>50</v>
      </c>
      <c r="DE389" s="674">
        <v>50</v>
      </c>
      <c r="DF389" s="674">
        <v>50</v>
      </c>
      <c r="DG389" s="673">
        <f t="shared" si="179"/>
        <v>200</v>
      </c>
      <c r="DH389" s="682">
        <f t="shared" si="180"/>
        <v>600</v>
      </c>
      <c r="DI389" s="683" t="str">
        <f t="shared" si="181"/>
        <v>SI</v>
      </c>
      <c r="DJ389" s="682">
        <f t="shared" si="182"/>
        <v>0</v>
      </c>
    </row>
    <row r="390" s="633" customFormat="1" ht="102" hidden="1" spans="1:114">
      <c r="A390" s="648" t="s">
        <v>1714</v>
      </c>
      <c r="B390" s="647" t="s">
        <v>1571</v>
      </c>
      <c r="C390" s="648" t="s">
        <v>1964</v>
      </c>
      <c r="D390" s="646" t="s">
        <v>2063</v>
      </c>
      <c r="E390" s="646"/>
      <c r="F390" s="646"/>
      <c r="G390" s="646"/>
      <c r="H390" s="741">
        <v>14</v>
      </c>
      <c r="I390" s="646"/>
      <c r="J390" s="239">
        <v>11</v>
      </c>
      <c r="K390" s="668"/>
      <c r="L390" s="669" t="s">
        <v>2050</v>
      </c>
      <c r="M390" s="667">
        <v>31500</v>
      </c>
      <c r="N390" s="665"/>
      <c r="O390" s="665"/>
      <c r="P390" s="665"/>
      <c r="Q390" s="665"/>
      <c r="R390" s="665"/>
      <c r="S390" s="665"/>
      <c r="T390" s="665"/>
      <c r="U390" s="665"/>
      <c r="V390" s="665"/>
      <c r="W390" s="665"/>
      <c r="X390" s="665"/>
      <c r="Y390" s="665"/>
      <c r="Z390" s="665"/>
      <c r="AA390" s="665"/>
      <c r="AB390" s="665"/>
      <c r="AC390" s="665"/>
      <c r="AD390" s="665"/>
      <c r="AE390" s="665"/>
      <c r="AF390" s="665"/>
      <c r="AG390" s="665"/>
      <c r="AH390" s="665"/>
      <c r="AI390" s="665"/>
      <c r="AJ390" s="665"/>
      <c r="AK390" s="665"/>
      <c r="AL390" s="665"/>
      <c r="AM390" s="665"/>
      <c r="AN390" s="665"/>
      <c r="AO390" s="665"/>
      <c r="AP390" s="665"/>
      <c r="AQ390" s="665"/>
      <c r="AR390" s="665"/>
      <c r="AS390" s="665"/>
      <c r="AT390" s="665"/>
      <c r="AU390" s="665"/>
      <c r="AV390" s="665"/>
      <c r="AW390" s="665"/>
      <c r="AX390" s="665"/>
      <c r="AY390" s="665"/>
      <c r="AZ390" s="665"/>
      <c r="BA390" s="665"/>
      <c r="BB390" s="665"/>
      <c r="BC390" s="665"/>
      <c r="BD390" s="665"/>
      <c r="BE390" s="665"/>
      <c r="BF390" s="665"/>
      <c r="BG390" s="665"/>
      <c r="BH390" s="665"/>
      <c r="BI390" s="665"/>
      <c r="BJ390" s="665"/>
      <c r="BK390" s="665"/>
      <c r="BL390" s="665"/>
      <c r="BM390" s="665"/>
      <c r="BN390" s="665"/>
      <c r="BO390" s="665"/>
      <c r="BP390" s="665"/>
      <c r="BQ390" s="665"/>
      <c r="BR390" s="665"/>
      <c r="BS390" s="665"/>
      <c r="BT390" s="665"/>
      <c r="BU390" s="665"/>
      <c r="BV390" s="665"/>
      <c r="BW390" s="665"/>
      <c r="BX390" s="665"/>
      <c r="BY390" s="665"/>
      <c r="BZ390" s="665"/>
      <c r="CA390" s="665"/>
      <c r="CB390" s="665"/>
      <c r="CC390" s="665"/>
      <c r="CD390" s="665">
        <v>-5000</v>
      </c>
      <c r="CE390" s="665"/>
      <c r="CF390" s="665"/>
      <c r="CG390" s="665"/>
      <c r="CH390" s="665"/>
      <c r="CI390" s="665"/>
      <c r="CJ390" s="665"/>
      <c r="CK390" s="665"/>
      <c r="CL390" s="665"/>
      <c r="CM390" s="665"/>
      <c r="CN390" s="665"/>
      <c r="CO390" s="665"/>
      <c r="CP390" s="665"/>
      <c r="CQ390" s="665"/>
      <c r="CR390" s="673">
        <f>+M390+CD390</f>
        <v>26500</v>
      </c>
      <c r="CS390" s="764">
        <v>1500</v>
      </c>
      <c r="CT390" s="764">
        <v>1500</v>
      </c>
      <c r="CU390" s="764">
        <v>1125</v>
      </c>
      <c r="CV390" s="764">
        <v>1125</v>
      </c>
      <c r="CW390" s="673">
        <f t="shared" si="177"/>
        <v>5250</v>
      </c>
      <c r="CX390" s="764">
        <v>1125</v>
      </c>
      <c r="CY390" s="764">
        <v>1125</v>
      </c>
      <c r="CZ390" s="764">
        <v>1125</v>
      </c>
      <c r="DA390" s="764">
        <v>1125</v>
      </c>
      <c r="DB390" s="673">
        <f t="shared" si="178"/>
        <v>4500</v>
      </c>
      <c r="DC390" s="764">
        <v>1125</v>
      </c>
      <c r="DD390" s="764">
        <v>1125</v>
      </c>
      <c r="DE390" s="764">
        <v>7125</v>
      </c>
      <c r="DF390" s="764">
        <v>7375</v>
      </c>
      <c r="DG390" s="673">
        <f t="shared" si="179"/>
        <v>16750</v>
      </c>
      <c r="DH390" s="682">
        <f t="shared" si="180"/>
        <v>26500</v>
      </c>
      <c r="DI390" s="683" t="str">
        <f t="shared" si="181"/>
        <v>SI</v>
      </c>
      <c r="DJ390" s="682">
        <f t="shared" si="182"/>
        <v>0</v>
      </c>
    </row>
    <row r="391" s="633" customFormat="1" ht="102" hidden="1" spans="1:114">
      <c r="A391" s="648" t="s">
        <v>1714</v>
      </c>
      <c r="B391" s="647" t="s">
        <v>1571</v>
      </c>
      <c r="C391" s="648" t="s">
        <v>1964</v>
      </c>
      <c r="D391" s="646" t="s">
        <v>2063</v>
      </c>
      <c r="E391" s="646"/>
      <c r="F391" s="646"/>
      <c r="G391" s="646"/>
      <c r="H391" s="741">
        <v>15</v>
      </c>
      <c r="I391" s="646"/>
      <c r="J391" s="239">
        <v>11</v>
      </c>
      <c r="K391" s="668"/>
      <c r="L391" s="669" t="s">
        <v>2050</v>
      </c>
      <c r="M391" s="667">
        <v>343200</v>
      </c>
      <c r="N391" s="665"/>
      <c r="O391" s="665"/>
      <c r="P391" s="665"/>
      <c r="Q391" s="665"/>
      <c r="R391" s="665"/>
      <c r="S391" s="665"/>
      <c r="T391" s="665"/>
      <c r="U391" s="665"/>
      <c r="V391" s="665"/>
      <c r="W391" s="665"/>
      <c r="X391" s="665"/>
      <c r="Y391" s="665"/>
      <c r="Z391" s="665"/>
      <c r="AA391" s="665"/>
      <c r="AB391" s="665"/>
      <c r="AC391" s="665"/>
      <c r="AD391" s="665"/>
      <c r="AE391" s="665"/>
      <c r="AF391" s="665"/>
      <c r="AG391" s="665"/>
      <c r="AH391" s="665"/>
      <c r="AI391" s="665"/>
      <c r="AJ391" s="665"/>
      <c r="AK391" s="665"/>
      <c r="AL391" s="665"/>
      <c r="AM391" s="665"/>
      <c r="AN391" s="665"/>
      <c r="AO391" s="665"/>
      <c r="AP391" s="665"/>
      <c r="AQ391" s="665"/>
      <c r="AR391" s="665"/>
      <c r="AS391" s="665"/>
      <c r="AT391" s="665"/>
      <c r="AU391" s="665"/>
      <c r="AV391" s="665"/>
      <c r="AW391" s="665"/>
      <c r="AX391" s="665"/>
      <c r="AY391" s="665"/>
      <c r="AZ391" s="665"/>
      <c r="BA391" s="665"/>
      <c r="BB391" s="665"/>
      <c r="BC391" s="665"/>
      <c r="BD391" s="665"/>
      <c r="BE391" s="665"/>
      <c r="BF391" s="665"/>
      <c r="BG391" s="665"/>
      <c r="BH391" s="665"/>
      <c r="BI391" s="665"/>
      <c r="BJ391" s="665"/>
      <c r="BK391" s="665"/>
      <c r="BL391" s="665"/>
      <c r="BM391" s="665"/>
      <c r="BN391" s="665"/>
      <c r="BO391" s="665"/>
      <c r="BP391" s="665"/>
      <c r="BQ391" s="665"/>
      <c r="BR391" s="665"/>
      <c r="BS391" s="665"/>
      <c r="BT391" s="665"/>
      <c r="BU391" s="665"/>
      <c r="BV391" s="665"/>
      <c r="BW391" s="665"/>
      <c r="BX391" s="665"/>
      <c r="BY391" s="665"/>
      <c r="BZ391" s="665"/>
      <c r="CA391" s="665"/>
      <c r="CB391" s="665"/>
      <c r="CC391" s="665"/>
      <c r="CD391" s="665">
        <v>-25000</v>
      </c>
      <c r="CE391" s="665"/>
      <c r="CF391" s="665"/>
      <c r="CG391" s="665"/>
      <c r="CH391" s="665"/>
      <c r="CI391" s="665"/>
      <c r="CJ391" s="665"/>
      <c r="CK391" s="665"/>
      <c r="CL391" s="665"/>
      <c r="CM391" s="665"/>
      <c r="CN391" s="665"/>
      <c r="CO391" s="665"/>
      <c r="CP391" s="665"/>
      <c r="CQ391" s="665"/>
      <c r="CR391" s="673">
        <f>+M391+CD391</f>
        <v>318200</v>
      </c>
      <c r="CS391" s="764">
        <v>20200</v>
      </c>
      <c r="CT391" s="764">
        <v>20200</v>
      </c>
      <c r="CU391" s="764">
        <v>17950</v>
      </c>
      <c r="CV391" s="764">
        <v>17950</v>
      </c>
      <c r="CW391" s="673">
        <f t="shared" si="177"/>
        <v>76300</v>
      </c>
      <c r="CX391" s="764">
        <v>17950</v>
      </c>
      <c r="CY391" s="764">
        <v>17950</v>
      </c>
      <c r="CZ391" s="764">
        <v>17950</v>
      </c>
      <c r="DA391" s="764">
        <v>17950</v>
      </c>
      <c r="DB391" s="673">
        <f t="shared" si="178"/>
        <v>71800</v>
      </c>
      <c r="DC391" s="764">
        <v>17950</v>
      </c>
      <c r="DD391" s="764">
        <v>17950</v>
      </c>
      <c r="DE391" s="764">
        <v>67100</v>
      </c>
      <c r="DF391" s="764">
        <v>67100</v>
      </c>
      <c r="DG391" s="673">
        <f t="shared" si="179"/>
        <v>170100</v>
      </c>
      <c r="DH391" s="682">
        <f t="shared" si="180"/>
        <v>318200</v>
      </c>
      <c r="DI391" s="683" t="str">
        <f t="shared" si="181"/>
        <v>SI</v>
      </c>
      <c r="DJ391" s="682">
        <f t="shared" si="182"/>
        <v>0</v>
      </c>
    </row>
    <row r="392" s="633" customFormat="1" ht="102" hidden="1" spans="1:114">
      <c r="A392" s="648" t="s">
        <v>1714</v>
      </c>
      <c r="B392" s="647" t="s">
        <v>1571</v>
      </c>
      <c r="C392" s="648" t="s">
        <v>1964</v>
      </c>
      <c r="D392" s="646" t="s">
        <v>2063</v>
      </c>
      <c r="E392" s="646"/>
      <c r="F392" s="646"/>
      <c r="G392" s="646"/>
      <c r="H392" s="741">
        <v>21</v>
      </c>
      <c r="I392" s="646"/>
      <c r="J392" s="239">
        <v>11</v>
      </c>
      <c r="K392" s="668"/>
      <c r="L392" s="669" t="s">
        <v>2050</v>
      </c>
      <c r="M392" s="667">
        <v>60000</v>
      </c>
      <c r="N392" s="665"/>
      <c r="O392" s="665"/>
      <c r="P392" s="665"/>
      <c r="Q392" s="665"/>
      <c r="R392" s="665"/>
      <c r="S392" s="665"/>
      <c r="T392" s="665"/>
      <c r="U392" s="665"/>
      <c r="V392" s="665"/>
      <c r="W392" s="665"/>
      <c r="X392" s="665"/>
      <c r="Y392" s="665"/>
      <c r="Z392" s="665"/>
      <c r="AA392" s="665"/>
      <c r="AB392" s="665"/>
      <c r="AC392" s="665"/>
      <c r="AD392" s="665"/>
      <c r="AE392" s="665"/>
      <c r="AF392" s="665"/>
      <c r="AG392" s="665"/>
      <c r="AH392" s="665"/>
      <c r="AI392" s="665"/>
      <c r="AJ392" s="665"/>
      <c r="AK392" s="665"/>
      <c r="AL392" s="665"/>
      <c r="AM392" s="665"/>
      <c r="AN392" s="665"/>
      <c r="AO392" s="665"/>
      <c r="AP392" s="665"/>
      <c r="AQ392" s="665"/>
      <c r="AR392" s="665"/>
      <c r="AS392" s="665"/>
      <c r="AT392" s="665"/>
      <c r="AU392" s="665"/>
      <c r="AV392" s="665"/>
      <c r="AW392" s="665"/>
      <c r="AX392" s="665"/>
      <c r="AY392" s="665"/>
      <c r="AZ392" s="665"/>
      <c r="BA392" s="665"/>
      <c r="BB392" s="665"/>
      <c r="BC392" s="665"/>
      <c r="BD392" s="665"/>
      <c r="BE392" s="665"/>
      <c r="BF392" s="665"/>
      <c r="BG392" s="665"/>
      <c r="BH392" s="665"/>
      <c r="BI392" s="665"/>
      <c r="BJ392" s="665"/>
      <c r="BK392" s="665"/>
      <c r="BL392" s="665"/>
      <c r="BM392" s="665"/>
      <c r="BN392" s="665"/>
      <c r="BO392" s="665"/>
      <c r="BP392" s="665"/>
      <c r="BQ392" s="665"/>
      <c r="BR392" s="665"/>
      <c r="BS392" s="665"/>
      <c r="BT392" s="665"/>
      <c r="BU392" s="665"/>
      <c r="BV392" s="665"/>
      <c r="BW392" s="665"/>
      <c r="BX392" s="665"/>
      <c r="BY392" s="665"/>
      <c r="BZ392" s="665"/>
      <c r="CA392" s="665"/>
      <c r="CB392" s="665"/>
      <c r="CC392" s="665"/>
      <c r="CD392" s="665"/>
      <c r="CE392" s="665"/>
      <c r="CF392" s="665"/>
      <c r="CG392" s="665"/>
      <c r="CH392" s="665"/>
      <c r="CI392" s="665"/>
      <c r="CJ392" s="665"/>
      <c r="CK392" s="665"/>
      <c r="CL392" s="665"/>
      <c r="CM392" s="665"/>
      <c r="CN392" s="665"/>
      <c r="CO392" s="665"/>
      <c r="CP392" s="665"/>
      <c r="CQ392" s="665"/>
      <c r="CR392" s="673">
        <f t="shared" si="190"/>
        <v>60000</v>
      </c>
      <c r="CS392" s="674">
        <v>5000</v>
      </c>
      <c r="CT392" s="674">
        <v>5000</v>
      </c>
      <c r="CU392" s="674">
        <v>5000</v>
      </c>
      <c r="CV392" s="674">
        <v>5000</v>
      </c>
      <c r="CW392" s="673">
        <f t="shared" si="177"/>
        <v>20000</v>
      </c>
      <c r="CX392" s="674">
        <v>5000</v>
      </c>
      <c r="CY392" s="674">
        <v>5000</v>
      </c>
      <c r="CZ392" s="674">
        <v>5000</v>
      </c>
      <c r="DA392" s="674">
        <v>5000</v>
      </c>
      <c r="DB392" s="673">
        <f t="shared" si="178"/>
        <v>20000</v>
      </c>
      <c r="DC392" s="674">
        <v>5000</v>
      </c>
      <c r="DD392" s="674">
        <v>5000</v>
      </c>
      <c r="DE392" s="674">
        <v>5000</v>
      </c>
      <c r="DF392" s="674">
        <v>5000</v>
      </c>
      <c r="DG392" s="673">
        <f t="shared" si="179"/>
        <v>20000</v>
      </c>
      <c r="DH392" s="682">
        <f t="shared" si="180"/>
        <v>60000</v>
      </c>
      <c r="DI392" s="683" t="str">
        <f t="shared" si="181"/>
        <v>SI</v>
      </c>
      <c r="DJ392" s="682">
        <f t="shared" si="182"/>
        <v>0</v>
      </c>
    </row>
    <row r="393" s="633" customFormat="1" ht="102" hidden="1" spans="1:114">
      <c r="A393" s="648" t="s">
        <v>1714</v>
      </c>
      <c r="B393" s="647" t="s">
        <v>1571</v>
      </c>
      <c r="C393" s="648" t="s">
        <v>1964</v>
      </c>
      <c r="D393" s="646" t="s">
        <v>2063</v>
      </c>
      <c r="E393" s="646"/>
      <c r="F393" s="646"/>
      <c r="G393" s="646"/>
      <c r="H393" s="741">
        <v>27</v>
      </c>
      <c r="I393" s="646"/>
      <c r="J393" s="239">
        <v>11</v>
      </c>
      <c r="K393" s="668"/>
      <c r="L393" s="669" t="s">
        <v>2050</v>
      </c>
      <c r="M393" s="667">
        <v>15000</v>
      </c>
      <c r="N393" s="665"/>
      <c r="O393" s="665"/>
      <c r="P393" s="665"/>
      <c r="Q393" s="665"/>
      <c r="R393" s="665"/>
      <c r="S393" s="665"/>
      <c r="T393" s="665"/>
      <c r="U393" s="665"/>
      <c r="V393" s="665"/>
      <c r="W393" s="665"/>
      <c r="X393" s="665"/>
      <c r="Y393" s="665"/>
      <c r="Z393" s="665"/>
      <c r="AA393" s="665"/>
      <c r="AB393" s="665"/>
      <c r="AC393" s="665"/>
      <c r="AD393" s="665"/>
      <c r="AE393" s="665"/>
      <c r="AF393" s="665"/>
      <c r="AG393" s="665"/>
      <c r="AH393" s="665"/>
      <c r="AI393" s="665"/>
      <c r="AJ393" s="665"/>
      <c r="AK393" s="665"/>
      <c r="AL393" s="665"/>
      <c r="AM393" s="665"/>
      <c r="AN393" s="665"/>
      <c r="AO393" s="665"/>
      <c r="AP393" s="665"/>
      <c r="AQ393" s="665"/>
      <c r="AR393" s="665"/>
      <c r="AS393" s="665"/>
      <c r="AT393" s="665"/>
      <c r="AU393" s="665"/>
      <c r="AV393" s="665"/>
      <c r="AW393" s="665"/>
      <c r="AX393" s="665"/>
      <c r="AY393" s="665"/>
      <c r="AZ393" s="665"/>
      <c r="BA393" s="665"/>
      <c r="BB393" s="665"/>
      <c r="BC393" s="665"/>
      <c r="BD393" s="665"/>
      <c r="BE393" s="665"/>
      <c r="BF393" s="665"/>
      <c r="BG393" s="665"/>
      <c r="BH393" s="665"/>
      <c r="BI393" s="665"/>
      <c r="BJ393" s="665"/>
      <c r="BK393" s="665"/>
      <c r="BL393" s="665"/>
      <c r="BM393" s="665"/>
      <c r="BN393" s="665"/>
      <c r="BO393" s="665"/>
      <c r="BP393" s="665"/>
      <c r="BQ393" s="665"/>
      <c r="BR393" s="665"/>
      <c r="BS393" s="665"/>
      <c r="BT393" s="665"/>
      <c r="BU393" s="665"/>
      <c r="BV393" s="665"/>
      <c r="BW393" s="665"/>
      <c r="BX393" s="665"/>
      <c r="BY393" s="665"/>
      <c r="BZ393" s="665"/>
      <c r="CA393" s="665"/>
      <c r="CB393" s="665"/>
      <c r="CC393" s="665"/>
      <c r="CD393" s="665"/>
      <c r="CE393" s="665"/>
      <c r="CF393" s="665"/>
      <c r="CG393" s="665"/>
      <c r="CH393" s="665"/>
      <c r="CI393" s="665"/>
      <c r="CJ393" s="665"/>
      <c r="CK393" s="665"/>
      <c r="CL393" s="665"/>
      <c r="CM393" s="665"/>
      <c r="CN393" s="665"/>
      <c r="CO393" s="665"/>
      <c r="CP393" s="665"/>
      <c r="CQ393" s="665"/>
      <c r="CR393" s="673">
        <f t="shared" si="190"/>
        <v>15000</v>
      </c>
      <c r="CS393" s="674">
        <v>1250</v>
      </c>
      <c r="CT393" s="674">
        <v>1250</v>
      </c>
      <c r="CU393" s="674">
        <v>1250</v>
      </c>
      <c r="CV393" s="674">
        <v>1250</v>
      </c>
      <c r="CW393" s="673">
        <f t="shared" si="177"/>
        <v>5000</v>
      </c>
      <c r="CX393" s="674">
        <v>1250</v>
      </c>
      <c r="CY393" s="674">
        <v>1250</v>
      </c>
      <c r="CZ393" s="674">
        <v>1250</v>
      </c>
      <c r="DA393" s="674">
        <v>1250</v>
      </c>
      <c r="DB393" s="673">
        <f t="shared" si="178"/>
        <v>5000</v>
      </c>
      <c r="DC393" s="674">
        <v>1250</v>
      </c>
      <c r="DD393" s="674">
        <v>1250</v>
      </c>
      <c r="DE393" s="674">
        <v>1250</v>
      </c>
      <c r="DF393" s="674">
        <v>1250</v>
      </c>
      <c r="DG393" s="673">
        <f t="shared" si="179"/>
        <v>5000</v>
      </c>
      <c r="DH393" s="682">
        <f t="shared" si="180"/>
        <v>15000</v>
      </c>
      <c r="DI393" s="683" t="str">
        <f t="shared" si="181"/>
        <v>SI</v>
      </c>
      <c r="DJ393" s="682">
        <f t="shared" si="182"/>
        <v>0</v>
      </c>
    </row>
    <row r="394" s="633" customFormat="1" ht="102" hidden="1" spans="1:114">
      <c r="A394" s="648" t="s">
        <v>1714</v>
      </c>
      <c r="B394" s="647" t="s">
        <v>1571</v>
      </c>
      <c r="C394" s="648" t="s">
        <v>1964</v>
      </c>
      <c r="D394" s="646" t="s">
        <v>2063</v>
      </c>
      <c r="E394" s="646"/>
      <c r="F394" s="646"/>
      <c r="G394" s="646"/>
      <c r="H394" s="741">
        <v>29</v>
      </c>
      <c r="I394" s="646"/>
      <c r="J394" s="239">
        <v>11</v>
      </c>
      <c r="K394" s="668"/>
      <c r="L394" s="669" t="s">
        <v>2050</v>
      </c>
      <c r="M394" s="667">
        <v>456000</v>
      </c>
      <c r="N394" s="665"/>
      <c r="O394" s="665"/>
      <c r="P394" s="665"/>
      <c r="Q394" s="665"/>
      <c r="R394" s="665"/>
      <c r="S394" s="665"/>
      <c r="T394" s="665"/>
      <c r="U394" s="665"/>
      <c r="V394" s="665"/>
      <c r="W394" s="665"/>
      <c r="X394" s="665"/>
      <c r="Y394" s="665"/>
      <c r="Z394" s="665"/>
      <c r="AA394" s="665"/>
      <c r="AB394" s="665"/>
      <c r="AC394" s="665"/>
      <c r="AD394" s="665"/>
      <c r="AE394" s="665"/>
      <c r="AF394" s="665"/>
      <c r="AG394" s="665"/>
      <c r="AH394" s="665"/>
      <c r="AI394" s="665"/>
      <c r="AJ394" s="665"/>
      <c r="AK394" s="665"/>
      <c r="AL394" s="665"/>
      <c r="AM394" s="665"/>
      <c r="AN394" s="665"/>
      <c r="AO394" s="665"/>
      <c r="AP394" s="665"/>
      <c r="AQ394" s="665"/>
      <c r="AR394" s="665"/>
      <c r="AS394" s="665"/>
      <c r="AT394" s="665"/>
      <c r="AU394" s="665"/>
      <c r="AV394" s="665"/>
      <c r="AW394" s="665"/>
      <c r="AX394" s="665"/>
      <c r="AY394" s="665"/>
      <c r="AZ394" s="665"/>
      <c r="BA394" s="665"/>
      <c r="BB394" s="665"/>
      <c r="BC394" s="665"/>
      <c r="BD394" s="665"/>
      <c r="BE394" s="665"/>
      <c r="BF394" s="665"/>
      <c r="BG394" s="665"/>
      <c r="BH394" s="665"/>
      <c r="BI394" s="665"/>
      <c r="BJ394" s="665"/>
      <c r="BK394" s="665"/>
      <c r="BL394" s="665"/>
      <c r="BM394" s="665"/>
      <c r="BN394" s="665"/>
      <c r="BO394" s="665"/>
      <c r="BP394" s="665"/>
      <c r="BQ394" s="665"/>
      <c r="BR394" s="665"/>
      <c r="BS394" s="665"/>
      <c r="BT394" s="665"/>
      <c r="BU394" s="665"/>
      <c r="BV394" s="665"/>
      <c r="BW394" s="665"/>
      <c r="BX394" s="665"/>
      <c r="BY394" s="665"/>
      <c r="BZ394" s="665"/>
      <c r="CA394" s="665"/>
      <c r="CB394" s="665"/>
      <c r="CC394" s="665"/>
      <c r="CD394" s="665"/>
      <c r="CE394" s="665"/>
      <c r="CF394" s="665"/>
      <c r="CG394" s="665"/>
      <c r="CH394" s="665"/>
      <c r="CI394" s="665"/>
      <c r="CJ394" s="665"/>
      <c r="CK394" s="665"/>
      <c r="CL394" s="665"/>
      <c r="CM394" s="665"/>
      <c r="CN394" s="665"/>
      <c r="CO394" s="665"/>
      <c r="CP394" s="665"/>
      <c r="CQ394" s="665"/>
      <c r="CR394" s="673">
        <f t="shared" si="190"/>
        <v>456000</v>
      </c>
      <c r="CS394" s="674">
        <v>38000</v>
      </c>
      <c r="CT394" s="674">
        <v>38000</v>
      </c>
      <c r="CU394" s="674">
        <v>38000</v>
      </c>
      <c r="CV394" s="674">
        <v>38000</v>
      </c>
      <c r="CW394" s="673">
        <f t="shared" si="177"/>
        <v>152000</v>
      </c>
      <c r="CX394" s="674">
        <v>38000</v>
      </c>
      <c r="CY394" s="674">
        <v>38000</v>
      </c>
      <c r="CZ394" s="674">
        <v>38000</v>
      </c>
      <c r="DA394" s="674">
        <v>38000</v>
      </c>
      <c r="DB394" s="673">
        <f t="shared" si="178"/>
        <v>152000</v>
      </c>
      <c r="DC394" s="674">
        <v>38000</v>
      </c>
      <c r="DD394" s="674">
        <v>38000</v>
      </c>
      <c r="DE394" s="674">
        <v>38000</v>
      </c>
      <c r="DF394" s="674">
        <v>38000</v>
      </c>
      <c r="DG394" s="673">
        <f t="shared" si="179"/>
        <v>152000</v>
      </c>
      <c r="DH394" s="682">
        <f t="shared" si="180"/>
        <v>456000</v>
      </c>
      <c r="DI394" s="683" t="str">
        <f t="shared" si="181"/>
        <v>SI</v>
      </c>
      <c r="DJ394" s="682">
        <f t="shared" si="182"/>
        <v>0</v>
      </c>
    </row>
    <row r="395" s="633" customFormat="1" ht="102" hidden="1" spans="1:114">
      <c r="A395" s="648" t="s">
        <v>1714</v>
      </c>
      <c r="B395" s="647" t="s">
        <v>1571</v>
      </c>
      <c r="C395" s="648" t="s">
        <v>1964</v>
      </c>
      <c r="D395" s="646" t="s">
        <v>2063</v>
      </c>
      <c r="E395" s="646"/>
      <c r="F395" s="646"/>
      <c r="G395" s="646"/>
      <c r="H395" s="741">
        <v>41</v>
      </c>
      <c r="I395" s="646"/>
      <c r="J395" s="239">
        <v>11</v>
      </c>
      <c r="K395" s="668"/>
      <c r="L395" s="669" t="s">
        <v>2050</v>
      </c>
      <c r="M395" s="667">
        <v>10000</v>
      </c>
      <c r="N395" s="665"/>
      <c r="O395" s="665"/>
      <c r="P395" s="665"/>
      <c r="Q395" s="665"/>
      <c r="R395" s="665"/>
      <c r="S395" s="665"/>
      <c r="T395" s="665"/>
      <c r="U395" s="665"/>
      <c r="V395" s="665"/>
      <c r="W395" s="665"/>
      <c r="X395" s="665"/>
      <c r="Y395" s="665"/>
      <c r="Z395" s="665"/>
      <c r="AA395" s="665"/>
      <c r="AB395" s="665"/>
      <c r="AC395" s="665"/>
      <c r="AD395" s="665"/>
      <c r="AE395" s="665"/>
      <c r="AF395" s="665"/>
      <c r="AG395" s="665"/>
      <c r="AH395" s="665"/>
      <c r="AI395" s="665"/>
      <c r="AJ395" s="665"/>
      <c r="AK395" s="665"/>
      <c r="AL395" s="665"/>
      <c r="AM395" s="665"/>
      <c r="AN395" s="665"/>
      <c r="AO395" s="665"/>
      <c r="AP395" s="665"/>
      <c r="AQ395" s="665"/>
      <c r="AR395" s="665"/>
      <c r="AS395" s="665"/>
      <c r="AT395" s="665"/>
      <c r="AU395" s="665"/>
      <c r="AV395" s="665"/>
      <c r="AW395" s="665"/>
      <c r="AX395" s="665"/>
      <c r="AY395" s="665"/>
      <c r="AZ395" s="665"/>
      <c r="BA395" s="665"/>
      <c r="BB395" s="665"/>
      <c r="BC395" s="665"/>
      <c r="BD395" s="665"/>
      <c r="BE395" s="665"/>
      <c r="BF395" s="665"/>
      <c r="BG395" s="665"/>
      <c r="BH395" s="665"/>
      <c r="BI395" s="665"/>
      <c r="BJ395" s="665"/>
      <c r="BK395" s="665"/>
      <c r="BL395" s="665"/>
      <c r="BM395" s="665"/>
      <c r="BN395" s="665"/>
      <c r="BO395" s="665"/>
      <c r="BP395" s="665"/>
      <c r="BQ395" s="665"/>
      <c r="BR395" s="665"/>
      <c r="BS395" s="665"/>
      <c r="BT395" s="665"/>
      <c r="BU395" s="665"/>
      <c r="BV395" s="665"/>
      <c r="BW395" s="665"/>
      <c r="BX395" s="665"/>
      <c r="BY395" s="665"/>
      <c r="BZ395" s="665"/>
      <c r="CA395" s="665"/>
      <c r="CB395" s="665"/>
      <c r="CC395" s="665"/>
      <c r="CD395" s="665"/>
      <c r="CE395" s="665"/>
      <c r="CF395" s="665"/>
      <c r="CG395" s="665"/>
      <c r="CH395" s="665"/>
      <c r="CI395" s="665"/>
      <c r="CJ395" s="665"/>
      <c r="CK395" s="665"/>
      <c r="CL395" s="665"/>
      <c r="CM395" s="665"/>
      <c r="CN395" s="665"/>
      <c r="CO395" s="665"/>
      <c r="CP395" s="665"/>
      <c r="CQ395" s="665"/>
      <c r="CR395" s="673">
        <f t="shared" si="190"/>
        <v>10000</v>
      </c>
      <c r="CS395" s="674"/>
      <c r="CT395" s="674"/>
      <c r="CU395" s="674"/>
      <c r="CV395" s="674">
        <v>5000</v>
      </c>
      <c r="CW395" s="673">
        <f t="shared" si="177"/>
        <v>5000</v>
      </c>
      <c r="CX395" s="674"/>
      <c r="CY395" s="674"/>
      <c r="CZ395" s="674"/>
      <c r="DA395" s="674"/>
      <c r="DB395" s="673">
        <f t="shared" si="178"/>
        <v>0</v>
      </c>
      <c r="DC395" s="674">
        <v>5000</v>
      </c>
      <c r="DD395" s="674"/>
      <c r="DE395" s="674"/>
      <c r="DF395" s="674"/>
      <c r="DG395" s="673">
        <f t="shared" si="179"/>
        <v>5000</v>
      </c>
      <c r="DH395" s="682">
        <f t="shared" si="180"/>
        <v>10000</v>
      </c>
      <c r="DI395" s="683" t="str">
        <f t="shared" si="181"/>
        <v>SI</v>
      </c>
      <c r="DJ395" s="682">
        <f t="shared" si="182"/>
        <v>0</v>
      </c>
    </row>
    <row r="396" s="634" customFormat="1" ht="102" hidden="1" spans="1:114">
      <c r="A396" s="771" t="s">
        <v>1714</v>
      </c>
      <c r="B396" s="772" t="s">
        <v>1571</v>
      </c>
      <c r="C396" s="771" t="s">
        <v>1964</v>
      </c>
      <c r="D396" s="773" t="s">
        <v>2063</v>
      </c>
      <c r="E396" s="773"/>
      <c r="F396" s="773"/>
      <c r="G396" s="773"/>
      <c r="H396" s="774">
        <v>71</v>
      </c>
      <c r="I396" s="773"/>
      <c r="J396" s="799">
        <v>11</v>
      </c>
      <c r="K396" s="800"/>
      <c r="L396" s="801" t="s">
        <v>2050</v>
      </c>
      <c r="M396" s="667">
        <v>114885</v>
      </c>
      <c r="N396" s="665"/>
      <c r="O396" s="665"/>
      <c r="P396" s="665"/>
      <c r="Q396" s="665"/>
      <c r="R396" s="665"/>
      <c r="S396" s="665"/>
      <c r="T396" s="665"/>
      <c r="U396" s="665"/>
      <c r="V396" s="665"/>
      <c r="W396" s="665"/>
      <c r="X396" s="665"/>
      <c r="Y396" s="665"/>
      <c r="Z396" s="665"/>
      <c r="AA396" s="665"/>
      <c r="AB396" s="665"/>
      <c r="AC396" s="665"/>
      <c r="AD396" s="665"/>
      <c r="AE396" s="665"/>
      <c r="AF396" s="665"/>
      <c r="AG396" s="665"/>
      <c r="AH396" s="665"/>
      <c r="AI396" s="665"/>
      <c r="AJ396" s="665"/>
      <c r="AK396" s="665"/>
      <c r="AL396" s="665"/>
      <c r="AM396" s="665"/>
      <c r="AN396" s="665"/>
      <c r="AO396" s="665"/>
      <c r="AP396" s="665"/>
      <c r="AQ396" s="665"/>
      <c r="AR396" s="665"/>
      <c r="AS396" s="665"/>
      <c r="AT396" s="665"/>
      <c r="AU396" s="665">
        <f>-6822+6822</f>
        <v>0</v>
      </c>
      <c r="AV396" s="665"/>
      <c r="AW396" s="665"/>
      <c r="AX396" s="665"/>
      <c r="AY396" s="665"/>
      <c r="AZ396" s="665"/>
      <c r="BA396" s="665"/>
      <c r="BB396" s="665"/>
      <c r="BC396" s="665"/>
      <c r="BD396" s="665"/>
      <c r="BE396" s="665"/>
      <c r="BF396" s="665"/>
      <c r="BG396" s="665"/>
      <c r="BH396" s="665"/>
      <c r="BI396" s="665"/>
      <c r="BJ396" s="665"/>
      <c r="BK396" s="665"/>
      <c r="BL396" s="665"/>
      <c r="BM396" s="665"/>
      <c r="BN396" s="665"/>
      <c r="BO396" s="665"/>
      <c r="BP396" s="665"/>
      <c r="BQ396" s="665"/>
      <c r="BR396" s="665"/>
      <c r="BS396" s="665"/>
      <c r="BT396" s="665"/>
      <c r="BU396" s="665"/>
      <c r="BV396" s="665"/>
      <c r="BW396" s="665"/>
      <c r="BX396" s="665"/>
      <c r="BY396" s="665"/>
      <c r="BZ396" s="665"/>
      <c r="CA396" s="665"/>
      <c r="CB396" s="665"/>
      <c r="CC396" s="665"/>
      <c r="CD396" s="665"/>
      <c r="CE396" s="665"/>
      <c r="CF396" s="665"/>
      <c r="CG396" s="665"/>
      <c r="CH396" s="665"/>
      <c r="CI396" s="665"/>
      <c r="CJ396" s="665"/>
      <c r="CK396" s="665"/>
      <c r="CL396" s="665"/>
      <c r="CM396" s="665"/>
      <c r="CN396" s="665"/>
      <c r="CO396" s="665"/>
      <c r="CP396" s="665"/>
      <c r="CQ396" s="665"/>
      <c r="CR396" s="844">
        <f>+M396+AU396</f>
        <v>114885</v>
      </c>
      <c r="CS396" s="849">
        <v>32688</v>
      </c>
      <c r="CT396" s="849">
        <v>0</v>
      </c>
      <c r="CU396" s="849">
        <v>0</v>
      </c>
      <c r="CV396" s="849">
        <v>0</v>
      </c>
      <c r="CW396" s="844">
        <f t="shared" si="177"/>
        <v>32688</v>
      </c>
      <c r="CX396" s="849">
        <v>0</v>
      </c>
      <c r="CY396" s="849">
        <v>0</v>
      </c>
      <c r="CZ396" s="849">
        <v>2000</v>
      </c>
      <c r="DA396" s="849">
        <v>0</v>
      </c>
      <c r="DB396" s="844">
        <f t="shared" si="178"/>
        <v>2000</v>
      </c>
      <c r="DC396" s="849">
        <v>0</v>
      </c>
      <c r="DD396" s="849">
        <v>0</v>
      </c>
      <c r="DE396" s="849">
        <v>0</v>
      </c>
      <c r="DF396" s="849">
        <v>80197</v>
      </c>
      <c r="DG396" s="844">
        <f t="shared" si="179"/>
        <v>80197</v>
      </c>
      <c r="DH396" s="861">
        <f t="shared" si="180"/>
        <v>114885</v>
      </c>
      <c r="DI396" s="867" t="str">
        <f t="shared" si="181"/>
        <v>SI</v>
      </c>
      <c r="DJ396" s="861">
        <f t="shared" si="182"/>
        <v>0</v>
      </c>
    </row>
    <row r="397" s="634" customFormat="1" ht="102" hidden="1" spans="1:114">
      <c r="A397" s="771" t="s">
        <v>1714</v>
      </c>
      <c r="B397" s="772" t="s">
        <v>1571</v>
      </c>
      <c r="C397" s="771" t="s">
        <v>1964</v>
      </c>
      <c r="D397" s="773" t="s">
        <v>2063</v>
      </c>
      <c r="E397" s="773"/>
      <c r="F397" s="773"/>
      <c r="G397" s="773"/>
      <c r="H397" s="774">
        <v>72</v>
      </c>
      <c r="I397" s="773"/>
      <c r="J397" s="799">
        <v>11</v>
      </c>
      <c r="K397" s="800"/>
      <c r="L397" s="801" t="s">
        <v>2050</v>
      </c>
      <c r="M397" s="667">
        <v>114885</v>
      </c>
      <c r="N397" s="665"/>
      <c r="O397" s="665"/>
      <c r="P397" s="665"/>
      <c r="Q397" s="665"/>
      <c r="R397" s="665"/>
      <c r="S397" s="665"/>
      <c r="T397" s="665"/>
      <c r="U397" s="665"/>
      <c r="V397" s="665"/>
      <c r="W397" s="665"/>
      <c r="X397" s="665"/>
      <c r="Y397" s="665"/>
      <c r="Z397" s="665"/>
      <c r="AA397" s="665"/>
      <c r="AB397" s="665"/>
      <c r="AC397" s="665"/>
      <c r="AD397" s="665"/>
      <c r="AE397" s="665"/>
      <c r="AF397" s="665"/>
      <c r="AG397" s="665"/>
      <c r="AH397" s="665"/>
      <c r="AI397" s="665"/>
      <c r="AJ397" s="665"/>
      <c r="AK397" s="665"/>
      <c r="AL397" s="665"/>
      <c r="AM397" s="665"/>
      <c r="AN397" s="665"/>
      <c r="AO397" s="665"/>
      <c r="AP397" s="665"/>
      <c r="AQ397" s="665"/>
      <c r="AR397" s="665"/>
      <c r="AS397" s="665"/>
      <c r="AT397" s="665"/>
      <c r="AU397" s="665">
        <f>1000-1000</f>
        <v>0</v>
      </c>
      <c r="AV397" s="665"/>
      <c r="AW397" s="665"/>
      <c r="AX397" s="665"/>
      <c r="AY397" s="665"/>
      <c r="AZ397" s="665"/>
      <c r="BA397" s="665"/>
      <c r="BB397" s="665"/>
      <c r="BC397" s="665"/>
      <c r="BD397" s="665"/>
      <c r="BE397" s="665"/>
      <c r="BF397" s="665"/>
      <c r="BG397" s="665"/>
      <c r="BH397" s="665"/>
      <c r="BI397" s="665"/>
      <c r="BJ397" s="665"/>
      <c r="BK397" s="665"/>
      <c r="BL397" s="665"/>
      <c r="BM397" s="665"/>
      <c r="BN397" s="665"/>
      <c r="BO397" s="665"/>
      <c r="BP397" s="665"/>
      <c r="BQ397" s="665"/>
      <c r="BR397" s="665"/>
      <c r="BS397" s="665"/>
      <c r="BT397" s="665"/>
      <c r="BU397" s="665"/>
      <c r="BV397" s="665"/>
      <c r="BW397" s="665"/>
      <c r="BX397" s="665"/>
      <c r="BY397" s="665"/>
      <c r="BZ397" s="665"/>
      <c r="CA397" s="665"/>
      <c r="CB397" s="665"/>
      <c r="CC397" s="665"/>
      <c r="CD397" s="665"/>
      <c r="CE397" s="665"/>
      <c r="CF397" s="665"/>
      <c r="CG397" s="665"/>
      <c r="CH397" s="665"/>
      <c r="CI397" s="665"/>
      <c r="CJ397" s="665"/>
      <c r="CK397" s="665"/>
      <c r="CL397" s="665"/>
      <c r="CM397" s="665"/>
      <c r="CN397" s="665"/>
      <c r="CO397" s="665"/>
      <c r="CP397" s="665"/>
      <c r="CQ397" s="665"/>
      <c r="CR397" s="844">
        <f>+M397+AU397</f>
        <v>114885</v>
      </c>
      <c r="CS397" s="844"/>
      <c r="CT397" s="844"/>
      <c r="CU397" s="844"/>
      <c r="CV397" s="844"/>
      <c r="CW397" s="844">
        <f t="shared" si="177"/>
        <v>0</v>
      </c>
      <c r="CX397" s="844"/>
      <c r="CY397" s="844">
        <v>0</v>
      </c>
      <c r="CZ397" s="849">
        <v>67912</v>
      </c>
      <c r="DA397" s="849">
        <v>1000</v>
      </c>
      <c r="DB397" s="844">
        <f t="shared" si="178"/>
        <v>68912</v>
      </c>
      <c r="DC397" s="844"/>
      <c r="DD397" s="844"/>
      <c r="DE397" s="844"/>
      <c r="DF397" s="849">
        <v>45973</v>
      </c>
      <c r="DG397" s="844">
        <f t="shared" si="179"/>
        <v>45973</v>
      </c>
      <c r="DH397" s="861">
        <f t="shared" si="180"/>
        <v>114885</v>
      </c>
      <c r="DI397" s="867" t="str">
        <f t="shared" si="181"/>
        <v>SI</v>
      </c>
      <c r="DJ397" s="861">
        <f t="shared" si="182"/>
        <v>0</v>
      </c>
    </row>
    <row r="398" s="634" customFormat="1" ht="102" hidden="1" spans="1:114">
      <c r="A398" s="771" t="s">
        <v>1714</v>
      </c>
      <c r="B398" s="772" t="s">
        <v>1571</v>
      </c>
      <c r="C398" s="771" t="s">
        <v>1964</v>
      </c>
      <c r="D398" s="773" t="s">
        <v>2063</v>
      </c>
      <c r="E398" s="773"/>
      <c r="F398" s="773"/>
      <c r="G398" s="773"/>
      <c r="H398" s="774">
        <v>73</v>
      </c>
      <c r="I398" s="773"/>
      <c r="J398" s="799">
        <v>11</v>
      </c>
      <c r="K398" s="800"/>
      <c r="L398" s="801" t="s">
        <v>2050</v>
      </c>
      <c r="M398" s="667">
        <v>2200</v>
      </c>
      <c r="N398" s="665"/>
      <c r="O398" s="665"/>
      <c r="P398" s="665"/>
      <c r="Q398" s="665"/>
      <c r="R398" s="665"/>
      <c r="S398" s="665"/>
      <c r="T398" s="665"/>
      <c r="U398" s="665"/>
      <c r="V398" s="665"/>
      <c r="W398" s="665"/>
      <c r="X398" s="665"/>
      <c r="Y398" s="665"/>
      <c r="Z398" s="665"/>
      <c r="AA398" s="665"/>
      <c r="AB398" s="665"/>
      <c r="AC398" s="665"/>
      <c r="AD398" s="665"/>
      <c r="AE398" s="665"/>
      <c r="AF398" s="665"/>
      <c r="AG398" s="665"/>
      <c r="AH398" s="665"/>
      <c r="AI398" s="665"/>
      <c r="AJ398" s="665"/>
      <c r="AK398" s="665"/>
      <c r="AL398" s="665"/>
      <c r="AM398" s="665"/>
      <c r="AN398" s="665"/>
      <c r="AO398" s="665"/>
      <c r="AP398" s="665"/>
      <c r="AQ398" s="665"/>
      <c r="AR398" s="665"/>
      <c r="AS398" s="665"/>
      <c r="AT398" s="665"/>
      <c r="AU398" s="665">
        <f>120-120</f>
        <v>0</v>
      </c>
      <c r="AV398" s="665"/>
      <c r="AW398" s="665"/>
      <c r="AX398" s="665"/>
      <c r="AY398" s="665"/>
      <c r="AZ398" s="665"/>
      <c r="BA398" s="665"/>
      <c r="BB398" s="665"/>
      <c r="BC398" s="665"/>
      <c r="BD398" s="665"/>
      <c r="BE398" s="665"/>
      <c r="BF398" s="665"/>
      <c r="BG398" s="665"/>
      <c r="BH398" s="665"/>
      <c r="BI398" s="665"/>
      <c r="BJ398" s="665"/>
      <c r="BK398" s="665"/>
      <c r="BL398" s="665"/>
      <c r="BM398" s="665"/>
      <c r="BN398" s="665"/>
      <c r="BO398" s="665"/>
      <c r="BP398" s="665"/>
      <c r="BQ398" s="665"/>
      <c r="BR398" s="665"/>
      <c r="BS398" s="665"/>
      <c r="BT398" s="665"/>
      <c r="BU398" s="665"/>
      <c r="BV398" s="665"/>
      <c r="BW398" s="665"/>
      <c r="BX398" s="665"/>
      <c r="BY398" s="665"/>
      <c r="BZ398" s="665"/>
      <c r="CA398" s="665"/>
      <c r="CB398" s="665"/>
      <c r="CC398" s="665"/>
      <c r="CD398" s="665"/>
      <c r="CE398" s="665"/>
      <c r="CF398" s="665"/>
      <c r="CG398" s="665"/>
      <c r="CH398" s="665"/>
      <c r="CI398" s="665"/>
      <c r="CJ398" s="665"/>
      <c r="CK398" s="665"/>
      <c r="CL398" s="665"/>
      <c r="CM398" s="665"/>
      <c r="CN398" s="665"/>
      <c r="CO398" s="665"/>
      <c r="CP398" s="665"/>
      <c r="CQ398" s="665"/>
      <c r="CR398" s="844">
        <f>+M398+AU398</f>
        <v>2200</v>
      </c>
      <c r="CS398" s="844"/>
      <c r="CT398" s="844"/>
      <c r="CU398" s="844"/>
      <c r="CV398" s="844"/>
      <c r="CW398" s="844">
        <f t="shared" si="177"/>
        <v>0</v>
      </c>
      <c r="CX398" s="844"/>
      <c r="CY398" s="844"/>
      <c r="CZ398" s="844">
        <v>50</v>
      </c>
      <c r="DA398" s="844"/>
      <c r="DB398" s="844">
        <f t="shared" si="178"/>
        <v>50</v>
      </c>
      <c r="DC398" s="844"/>
      <c r="DD398" s="844"/>
      <c r="DE398" s="844"/>
      <c r="DF398" s="844">
        <v>2150</v>
      </c>
      <c r="DG398" s="844">
        <f t="shared" si="179"/>
        <v>2150</v>
      </c>
      <c r="DH398" s="861">
        <f t="shared" si="180"/>
        <v>2200</v>
      </c>
      <c r="DI398" s="867" t="str">
        <f t="shared" si="181"/>
        <v>SI</v>
      </c>
      <c r="DJ398" s="861">
        <f t="shared" si="182"/>
        <v>0</v>
      </c>
    </row>
    <row r="399" s="633" customFormat="1" ht="102" hidden="1" spans="1:114">
      <c r="A399" s="648" t="s">
        <v>1714</v>
      </c>
      <c r="B399" s="647" t="s">
        <v>1571</v>
      </c>
      <c r="C399" s="647" t="s">
        <v>1587</v>
      </c>
      <c r="D399" s="646" t="s">
        <v>2063</v>
      </c>
      <c r="E399" s="646"/>
      <c r="F399" s="646"/>
      <c r="G399" s="646"/>
      <c r="H399" s="741">
        <v>11</v>
      </c>
      <c r="I399" s="646"/>
      <c r="J399" s="239">
        <v>11</v>
      </c>
      <c r="K399" s="668"/>
      <c r="L399" s="669" t="s">
        <v>2050</v>
      </c>
      <c r="M399" s="667">
        <v>382428</v>
      </c>
      <c r="N399" s="665"/>
      <c r="O399" s="665"/>
      <c r="P399" s="665"/>
      <c r="Q399" s="665"/>
      <c r="R399" s="665"/>
      <c r="S399" s="665"/>
      <c r="T399" s="665"/>
      <c r="U399" s="665"/>
      <c r="V399" s="665"/>
      <c r="W399" s="665"/>
      <c r="X399" s="665"/>
      <c r="Y399" s="665"/>
      <c r="Z399" s="665"/>
      <c r="AA399" s="665"/>
      <c r="AB399" s="665"/>
      <c r="AC399" s="665"/>
      <c r="AD399" s="665"/>
      <c r="AE399" s="665"/>
      <c r="AF399" s="665"/>
      <c r="AG399" s="665"/>
      <c r="AH399" s="665"/>
      <c r="AI399" s="665"/>
      <c r="AJ399" s="665"/>
      <c r="AK399" s="665"/>
      <c r="AL399" s="665"/>
      <c r="AM399" s="665"/>
      <c r="AN399" s="665"/>
      <c r="AO399" s="665"/>
      <c r="AP399" s="665"/>
      <c r="AQ399" s="665"/>
      <c r="AR399" s="665"/>
      <c r="AS399" s="665"/>
      <c r="AT399" s="665"/>
      <c r="AU399" s="665"/>
      <c r="AV399" s="665"/>
      <c r="AW399" s="665"/>
      <c r="AX399" s="665"/>
      <c r="AY399" s="665"/>
      <c r="AZ399" s="665"/>
      <c r="BA399" s="665"/>
      <c r="BB399" s="665"/>
      <c r="BC399" s="665"/>
      <c r="BD399" s="665"/>
      <c r="BE399" s="665"/>
      <c r="BF399" s="665"/>
      <c r="BG399" s="665"/>
      <c r="BH399" s="665"/>
      <c r="BI399" s="665"/>
      <c r="BJ399" s="665"/>
      <c r="BK399" s="665"/>
      <c r="BL399" s="665"/>
      <c r="BM399" s="665"/>
      <c r="BN399" s="665"/>
      <c r="BO399" s="665"/>
      <c r="BP399" s="665"/>
      <c r="BQ399" s="665"/>
      <c r="BR399" s="665"/>
      <c r="BS399" s="665"/>
      <c r="BT399" s="665"/>
      <c r="BU399" s="665"/>
      <c r="BV399" s="665"/>
      <c r="BW399" s="665"/>
      <c r="BX399" s="665"/>
      <c r="BY399" s="665"/>
      <c r="BZ399" s="665"/>
      <c r="CA399" s="665"/>
      <c r="CB399" s="665"/>
      <c r="CC399" s="665"/>
      <c r="CD399" s="665">
        <v>-150000</v>
      </c>
      <c r="CE399" s="665"/>
      <c r="CF399" s="665"/>
      <c r="CG399" s="665"/>
      <c r="CH399" s="665"/>
      <c r="CI399" s="665"/>
      <c r="CJ399" s="665"/>
      <c r="CK399" s="665"/>
      <c r="CL399" s="665"/>
      <c r="CM399" s="665"/>
      <c r="CN399" s="665"/>
      <c r="CO399" s="665"/>
      <c r="CP399" s="665"/>
      <c r="CQ399" s="665"/>
      <c r="CR399" s="673">
        <f>+M399+CD399</f>
        <v>232428</v>
      </c>
      <c r="CS399" s="764">
        <v>20368</v>
      </c>
      <c r="CT399" s="764">
        <v>20368</v>
      </c>
      <c r="CU399" s="764">
        <v>20368</v>
      </c>
      <c r="CV399" s="764">
        <v>18248</v>
      </c>
      <c r="CW399" s="673">
        <f t="shared" si="177"/>
        <v>79352</v>
      </c>
      <c r="CX399" s="764">
        <v>20368</v>
      </c>
      <c r="CY399" s="764">
        <v>20368</v>
      </c>
      <c r="CZ399" s="764">
        <v>7299</v>
      </c>
      <c r="DA399" s="764">
        <v>7299</v>
      </c>
      <c r="DB399" s="673">
        <f t="shared" si="178"/>
        <v>55334</v>
      </c>
      <c r="DC399" s="764">
        <v>9419</v>
      </c>
      <c r="DD399" s="764">
        <v>9419</v>
      </c>
      <c r="DE399" s="764">
        <v>34519</v>
      </c>
      <c r="DF399" s="764">
        <v>44385</v>
      </c>
      <c r="DG399" s="673">
        <f t="shared" si="179"/>
        <v>97742</v>
      </c>
      <c r="DH399" s="682">
        <f t="shared" si="180"/>
        <v>232428</v>
      </c>
      <c r="DI399" s="683" t="str">
        <f t="shared" si="181"/>
        <v>SI</v>
      </c>
      <c r="DJ399" s="682">
        <f t="shared" si="182"/>
        <v>0</v>
      </c>
    </row>
    <row r="400" s="633" customFormat="1" ht="102" hidden="1" spans="1:114">
      <c r="A400" s="648" t="s">
        <v>1714</v>
      </c>
      <c r="B400" s="647" t="s">
        <v>1571</v>
      </c>
      <c r="C400" s="647" t="s">
        <v>1587</v>
      </c>
      <c r="D400" s="646" t="s">
        <v>2063</v>
      </c>
      <c r="E400" s="646"/>
      <c r="F400" s="646"/>
      <c r="G400" s="646"/>
      <c r="H400" s="741">
        <v>12</v>
      </c>
      <c r="I400" s="646"/>
      <c r="J400" s="239">
        <v>11</v>
      </c>
      <c r="K400" s="668"/>
      <c r="L400" s="669" t="s">
        <v>2050</v>
      </c>
      <c r="M400" s="667">
        <v>114000</v>
      </c>
      <c r="N400" s="665"/>
      <c r="O400" s="665"/>
      <c r="P400" s="665"/>
      <c r="Q400" s="665"/>
      <c r="R400" s="665"/>
      <c r="S400" s="665"/>
      <c r="T400" s="665"/>
      <c r="U400" s="665"/>
      <c r="V400" s="665"/>
      <c r="W400" s="665"/>
      <c r="X400" s="665"/>
      <c r="Y400" s="665"/>
      <c r="Z400" s="665"/>
      <c r="AA400" s="665"/>
      <c r="AB400" s="665"/>
      <c r="AC400" s="665"/>
      <c r="AD400" s="665"/>
      <c r="AE400" s="665"/>
      <c r="AF400" s="665"/>
      <c r="AG400" s="665"/>
      <c r="AH400" s="665"/>
      <c r="AI400" s="665"/>
      <c r="AJ400" s="665"/>
      <c r="AK400" s="665"/>
      <c r="AL400" s="665"/>
      <c r="AM400" s="665"/>
      <c r="AN400" s="665"/>
      <c r="AO400" s="665"/>
      <c r="AP400" s="665"/>
      <c r="AQ400" s="665"/>
      <c r="AR400" s="665"/>
      <c r="AS400" s="665"/>
      <c r="AT400" s="665"/>
      <c r="AU400" s="665"/>
      <c r="AV400" s="665"/>
      <c r="AW400" s="665"/>
      <c r="AX400" s="665"/>
      <c r="AY400" s="665"/>
      <c r="AZ400" s="665"/>
      <c r="BA400" s="665"/>
      <c r="BB400" s="665"/>
      <c r="BC400" s="665"/>
      <c r="BD400" s="665"/>
      <c r="BE400" s="665"/>
      <c r="BF400" s="665"/>
      <c r="BG400" s="665"/>
      <c r="BH400" s="665"/>
      <c r="BI400" s="665"/>
      <c r="BJ400" s="665"/>
      <c r="BK400" s="665"/>
      <c r="BL400" s="665"/>
      <c r="BM400" s="665"/>
      <c r="BN400" s="665"/>
      <c r="BO400" s="665"/>
      <c r="BP400" s="665"/>
      <c r="BQ400" s="665"/>
      <c r="BR400" s="665"/>
      <c r="BS400" s="665"/>
      <c r="BT400" s="665"/>
      <c r="BU400" s="665"/>
      <c r="BV400" s="665"/>
      <c r="BW400" s="665"/>
      <c r="BX400" s="665"/>
      <c r="BY400" s="665"/>
      <c r="BZ400" s="665"/>
      <c r="CA400" s="665"/>
      <c r="CB400" s="665"/>
      <c r="CC400" s="665"/>
      <c r="CD400" s="665">
        <v>-10000</v>
      </c>
      <c r="CE400" s="665"/>
      <c r="CF400" s="665"/>
      <c r="CG400" s="665"/>
      <c r="CH400" s="665"/>
      <c r="CI400" s="665"/>
      <c r="CJ400" s="665"/>
      <c r="CK400" s="665"/>
      <c r="CL400" s="665"/>
      <c r="CM400" s="665"/>
      <c r="CN400" s="665"/>
      <c r="CO400" s="665"/>
      <c r="CP400" s="665"/>
      <c r="CQ400" s="665"/>
      <c r="CR400" s="673">
        <f>+M400+CD400</f>
        <v>104000</v>
      </c>
      <c r="CS400" s="764">
        <v>9455</v>
      </c>
      <c r="CT400" s="764">
        <v>9300</v>
      </c>
      <c r="CU400" s="764">
        <v>9300</v>
      </c>
      <c r="CV400" s="764">
        <v>7800</v>
      </c>
      <c r="CW400" s="673">
        <f t="shared" si="177"/>
        <v>35855</v>
      </c>
      <c r="CX400" s="764">
        <v>9300</v>
      </c>
      <c r="CY400" s="764">
        <v>9300</v>
      </c>
      <c r="CZ400" s="764">
        <v>3800</v>
      </c>
      <c r="DA400" s="764">
        <v>3800</v>
      </c>
      <c r="DB400" s="673">
        <f t="shared" si="178"/>
        <v>26200</v>
      </c>
      <c r="DC400" s="764">
        <v>3800</v>
      </c>
      <c r="DD400" s="764">
        <v>3800</v>
      </c>
      <c r="DE400" s="764">
        <v>16545</v>
      </c>
      <c r="DF400" s="764">
        <v>17800</v>
      </c>
      <c r="DG400" s="673">
        <f t="shared" si="179"/>
        <v>41945</v>
      </c>
      <c r="DH400" s="682">
        <f t="shared" si="180"/>
        <v>104000</v>
      </c>
      <c r="DI400" s="683" t="str">
        <f t="shared" si="181"/>
        <v>SI</v>
      </c>
      <c r="DJ400" s="682">
        <f t="shared" si="182"/>
        <v>0</v>
      </c>
    </row>
    <row r="401" s="633" customFormat="1" ht="102" hidden="1" spans="1:114">
      <c r="A401" s="648" t="s">
        <v>1714</v>
      </c>
      <c r="B401" s="647" t="s">
        <v>1571</v>
      </c>
      <c r="C401" s="647" t="s">
        <v>1587</v>
      </c>
      <c r="D401" s="646" t="s">
        <v>2063</v>
      </c>
      <c r="E401" s="646"/>
      <c r="F401" s="646"/>
      <c r="G401" s="646"/>
      <c r="H401" s="741">
        <v>13</v>
      </c>
      <c r="I401" s="646"/>
      <c r="J401" s="239">
        <v>11</v>
      </c>
      <c r="K401" s="668"/>
      <c r="L401" s="669" t="s">
        <v>2050</v>
      </c>
      <c r="M401" s="667">
        <v>600</v>
      </c>
      <c r="N401" s="665"/>
      <c r="O401" s="665"/>
      <c r="P401" s="665"/>
      <c r="Q401" s="665"/>
      <c r="R401" s="665"/>
      <c r="S401" s="665"/>
      <c r="T401" s="665"/>
      <c r="U401" s="665"/>
      <c r="V401" s="665"/>
      <c r="W401" s="665"/>
      <c r="X401" s="665"/>
      <c r="Y401" s="665"/>
      <c r="Z401" s="665"/>
      <c r="AA401" s="665"/>
      <c r="AB401" s="665"/>
      <c r="AC401" s="665"/>
      <c r="AD401" s="665"/>
      <c r="AE401" s="665"/>
      <c r="AF401" s="665"/>
      <c r="AG401" s="665"/>
      <c r="AH401" s="665"/>
      <c r="AI401" s="665"/>
      <c r="AJ401" s="665"/>
      <c r="AK401" s="665"/>
      <c r="AL401" s="665"/>
      <c r="AM401" s="665"/>
      <c r="AN401" s="665"/>
      <c r="AO401" s="665"/>
      <c r="AP401" s="665"/>
      <c r="AQ401" s="665"/>
      <c r="AR401" s="665"/>
      <c r="AS401" s="665"/>
      <c r="AT401" s="665"/>
      <c r="AU401" s="665"/>
      <c r="AV401" s="665"/>
      <c r="AW401" s="665"/>
      <c r="AX401" s="665"/>
      <c r="AY401" s="665"/>
      <c r="AZ401" s="665"/>
      <c r="BA401" s="665"/>
      <c r="BB401" s="665"/>
      <c r="BC401" s="665"/>
      <c r="BD401" s="665"/>
      <c r="BE401" s="665"/>
      <c r="BF401" s="665"/>
      <c r="BG401" s="665"/>
      <c r="BH401" s="665"/>
      <c r="BI401" s="665"/>
      <c r="BJ401" s="665"/>
      <c r="BK401" s="665"/>
      <c r="BL401" s="665"/>
      <c r="BM401" s="665"/>
      <c r="BN401" s="665"/>
      <c r="BO401" s="665"/>
      <c r="BP401" s="665"/>
      <c r="BQ401" s="665"/>
      <c r="BR401" s="665"/>
      <c r="BS401" s="665"/>
      <c r="BT401" s="665"/>
      <c r="BU401" s="665"/>
      <c r="BV401" s="665"/>
      <c r="BW401" s="665"/>
      <c r="BX401" s="665"/>
      <c r="BY401" s="665"/>
      <c r="BZ401" s="665"/>
      <c r="CA401" s="665"/>
      <c r="CB401" s="665"/>
      <c r="CC401" s="665"/>
      <c r="CD401" s="665"/>
      <c r="CE401" s="665"/>
      <c r="CF401" s="665"/>
      <c r="CG401" s="665"/>
      <c r="CH401" s="665"/>
      <c r="CI401" s="665"/>
      <c r="CJ401" s="665"/>
      <c r="CK401" s="665"/>
      <c r="CL401" s="665"/>
      <c r="CM401" s="665"/>
      <c r="CN401" s="665"/>
      <c r="CO401" s="665"/>
      <c r="CP401" s="665"/>
      <c r="CQ401" s="665"/>
      <c r="CR401" s="673">
        <f t="shared" ref="CR401:CR405" si="191">+M401</f>
        <v>600</v>
      </c>
      <c r="CS401" s="674">
        <v>50</v>
      </c>
      <c r="CT401" s="674">
        <v>50</v>
      </c>
      <c r="CU401" s="674">
        <v>50</v>
      </c>
      <c r="CV401" s="674">
        <v>50</v>
      </c>
      <c r="CW401" s="673">
        <f t="shared" si="177"/>
        <v>200</v>
      </c>
      <c r="CX401" s="674">
        <v>50</v>
      </c>
      <c r="CY401" s="674">
        <v>50</v>
      </c>
      <c r="CZ401" s="674">
        <v>50</v>
      </c>
      <c r="DA401" s="674">
        <v>50</v>
      </c>
      <c r="DB401" s="673">
        <f t="shared" si="178"/>
        <v>200</v>
      </c>
      <c r="DC401" s="674">
        <v>50</v>
      </c>
      <c r="DD401" s="674">
        <v>50</v>
      </c>
      <c r="DE401" s="674">
        <v>50</v>
      </c>
      <c r="DF401" s="674">
        <v>50</v>
      </c>
      <c r="DG401" s="673">
        <f t="shared" si="179"/>
        <v>200</v>
      </c>
      <c r="DH401" s="682">
        <f t="shared" si="180"/>
        <v>600</v>
      </c>
      <c r="DI401" s="683" t="str">
        <f t="shared" si="181"/>
        <v>SI</v>
      </c>
      <c r="DJ401" s="682">
        <f t="shared" si="182"/>
        <v>0</v>
      </c>
    </row>
    <row r="402" s="633" customFormat="1" ht="102" hidden="1" spans="1:114">
      <c r="A402" s="648" t="s">
        <v>1714</v>
      </c>
      <c r="B402" s="647" t="s">
        <v>1571</v>
      </c>
      <c r="C402" s="647" t="s">
        <v>1587</v>
      </c>
      <c r="D402" s="646" t="s">
        <v>2063</v>
      </c>
      <c r="E402" s="646"/>
      <c r="F402" s="646"/>
      <c r="G402" s="646"/>
      <c r="H402" s="741">
        <v>14</v>
      </c>
      <c r="I402" s="646"/>
      <c r="J402" s="239">
        <v>11</v>
      </c>
      <c r="K402" s="668"/>
      <c r="L402" s="669" t="s">
        <v>2050</v>
      </c>
      <c r="M402" s="667">
        <v>13500</v>
      </c>
      <c r="N402" s="665"/>
      <c r="O402" s="665"/>
      <c r="P402" s="665"/>
      <c r="Q402" s="665"/>
      <c r="R402" s="665"/>
      <c r="S402" s="665"/>
      <c r="T402" s="665"/>
      <c r="U402" s="665"/>
      <c r="V402" s="665"/>
      <c r="W402" s="665"/>
      <c r="X402" s="665"/>
      <c r="Y402" s="665"/>
      <c r="Z402" s="665"/>
      <c r="AA402" s="665"/>
      <c r="AB402" s="665"/>
      <c r="AC402" s="665"/>
      <c r="AD402" s="665"/>
      <c r="AE402" s="665"/>
      <c r="AF402" s="665"/>
      <c r="AG402" s="665"/>
      <c r="AH402" s="665"/>
      <c r="AI402" s="665"/>
      <c r="AJ402" s="665"/>
      <c r="AK402" s="665"/>
      <c r="AL402" s="665"/>
      <c r="AM402" s="665"/>
      <c r="AN402" s="665"/>
      <c r="AO402" s="665"/>
      <c r="AP402" s="665"/>
      <c r="AQ402" s="665"/>
      <c r="AR402" s="665"/>
      <c r="AS402" s="665"/>
      <c r="AT402" s="665"/>
      <c r="AU402" s="665"/>
      <c r="AV402" s="665"/>
      <c r="AW402" s="665"/>
      <c r="AX402" s="665"/>
      <c r="AY402" s="665"/>
      <c r="AZ402" s="665"/>
      <c r="BA402" s="665"/>
      <c r="BB402" s="665"/>
      <c r="BC402" s="665"/>
      <c r="BD402" s="665"/>
      <c r="BE402" s="665"/>
      <c r="BF402" s="665"/>
      <c r="BG402" s="665"/>
      <c r="BH402" s="665"/>
      <c r="BI402" s="665"/>
      <c r="BJ402" s="665"/>
      <c r="BK402" s="665"/>
      <c r="BL402" s="665"/>
      <c r="BM402" s="665"/>
      <c r="BN402" s="665"/>
      <c r="BO402" s="665"/>
      <c r="BP402" s="665"/>
      <c r="BQ402" s="665"/>
      <c r="BR402" s="665"/>
      <c r="BS402" s="665"/>
      <c r="BT402" s="665"/>
      <c r="BU402" s="665"/>
      <c r="BV402" s="665"/>
      <c r="BW402" s="665"/>
      <c r="BX402" s="665"/>
      <c r="BY402" s="665"/>
      <c r="BZ402" s="665"/>
      <c r="CA402" s="665"/>
      <c r="CB402" s="665"/>
      <c r="CC402" s="665"/>
      <c r="CD402" s="665">
        <v>-5000</v>
      </c>
      <c r="CE402" s="665"/>
      <c r="CF402" s="665"/>
      <c r="CG402" s="665"/>
      <c r="CH402" s="665"/>
      <c r="CI402" s="665"/>
      <c r="CJ402" s="665"/>
      <c r="CK402" s="665"/>
      <c r="CL402" s="665"/>
      <c r="CM402" s="665"/>
      <c r="CN402" s="665"/>
      <c r="CO402" s="665"/>
      <c r="CP402" s="665"/>
      <c r="CQ402" s="665"/>
      <c r="CR402" s="673">
        <f>+M402+CD402</f>
        <v>8500</v>
      </c>
      <c r="CS402" s="764">
        <v>750</v>
      </c>
      <c r="CT402" s="764">
        <v>750</v>
      </c>
      <c r="CU402" s="764">
        <v>750</v>
      </c>
      <c r="CV402" s="764">
        <v>750</v>
      </c>
      <c r="CW402" s="673">
        <f t="shared" si="177"/>
        <v>3000</v>
      </c>
      <c r="CX402" s="764">
        <v>750</v>
      </c>
      <c r="CY402" s="764">
        <v>375</v>
      </c>
      <c r="CZ402" s="764">
        <v>375</v>
      </c>
      <c r="DA402" s="764">
        <v>375</v>
      </c>
      <c r="DB402" s="673">
        <f t="shared" si="178"/>
        <v>1875</v>
      </c>
      <c r="DC402" s="764">
        <v>375</v>
      </c>
      <c r="DD402" s="764">
        <v>375</v>
      </c>
      <c r="DE402" s="764">
        <v>375</v>
      </c>
      <c r="DF402" s="764">
        <v>2500</v>
      </c>
      <c r="DG402" s="673">
        <f t="shared" si="179"/>
        <v>3625</v>
      </c>
      <c r="DH402" s="682">
        <f t="shared" si="180"/>
        <v>8500</v>
      </c>
      <c r="DI402" s="683" t="str">
        <f t="shared" si="181"/>
        <v>SI</v>
      </c>
      <c r="DJ402" s="682">
        <f t="shared" si="182"/>
        <v>0</v>
      </c>
    </row>
    <row r="403" s="633" customFormat="1" ht="102" hidden="1" spans="1:114">
      <c r="A403" s="648" t="s">
        <v>1714</v>
      </c>
      <c r="B403" s="647" t="s">
        <v>1571</v>
      </c>
      <c r="C403" s="647" t="s">
        <v>1587</v>
      </c>
      <c r="D403" s="646" t="s">
        <v>2063</v>
      </c>
      <c r="E403" s="646"/>
      <c r="F403" s="646"/>
      <c r="G403" s="646"/>
      <c r="H403" s="741">
        <v>15</v>
      </c>
      <c r="I403" s="646"/>
      <c r="J403" s="239">
        <v>11</v>
      </c>
      <c r="K403" s="668"/>
      <c r="L403" s="669" t="s">
        <v>2050</v>
      </c>
      <c r="M403" s="667">
        <v>156000</v>
      </c>
      <c r="N403" s="665"/>
      <c r="O403" s="665"/>
      <c r="P403" s="665"/>
      <c r="Q403" s="665"/>
      <c r="R403" s="665"/>
      <c r="S403" s="665"/>
      <c r="T403" s="665"/>
      <c r="U403" s="665"/>
      <c r="V403" s="665"/>
      <c r="W403" s="665"/>
      <c r="X403" s="665"/>
      <c r="Y403" s="665"/>
      <c r="Z403" s="665"/>
      <c r="AA403" s="665"/>
      <c r="AB403" s="665"/>
      <c r="AC403" s="665"/>
      <c r="AD403" s="665"/>
      <c r="AE403" s="665"/>
      <c r="AF403" s="665"/>
      <c r="AG403" s="665"/>
      <c r="AH403" s="665"/>
      <c r="AI403" s="665"/>
      <c r="AJ403" s="665"/>
      <c r="AK403" s="665"/>
      <c r="AL403" s="665"/>
      <c r="AM403" s="665"/>
      <c r="AN403" s="665"/>
      <c r="AO403" s="665"/>
      <c r="AP403" s="665"/>
      <c r="AQ403" s="665"/>
      <c r="AR403" s="665"/>
      <c r="AS403" s="665"/>
      <c r="AT403" s="665"/>
      <c r="AU403" s="665"/>
      <c r="AV403" s="665"/>
      <c r="AW403" s="665"/>
      <c r="AX403" s="665"/>
      <c r="AY403" s="665"/>
      <c r="AZ403" s="665"/>
      <c r="BA403" s="665"/>
      <c r="BB403" s="665"/>
      <c r="BC403" s="665"/>
      <c r="BD403" s="665"/>
      <c r="BE403" s="665"/>
      <c r="BF403" s="665"/>
      <c r="BG403" s="665"/>
      <c r="BH403" s="665"/>
      <c r="BI403" s="665"/>
      <c r="BJ403" s="665"/>
      <c r="BK403" s="665"/>
      <c r="BL403" s="665"/>
      <c r="BM403" s="665"/>
      <c r="BN403" s="665"/>
      <c r="BO403" s="665"/>
      <c r="BP403" s="665"/>
      <c r="BQ403" s="665"/>
      <c r="BR403" s="665"/>
      <c r="BS403" s="665"/>
      <c r="BT403" s="665"/>
      <c r="BU403" s="665"/>
      <c r="BV403" s="665"/>
      <c r="BW403" s="665"/>
      <c r="BX403" s="665"/>
      <c r="BY403" s="665"/>
      <c r="BZ403" s="665"/>
      <c r="CA403" s="665"/>
      <c r="CB403" s="665"/>
      <c r="CC403" s="665"/>
      <c r="CD403" s="665">
        <v>-25000</v>
      </c>
      <c r="CE403" s="665"/>
      <c r="CF403" s="665"/>
      <c r="CG403" s="665"/>
      <c r="CH403" s="665"/>
      <c r="CI403" s="665"/>
      <c r="CJ403" s="665"/>
      <c r="CK403" s="665"/>
      <c r="CL403" s="665"/>
      <c r="CM403" s="665"/>
      <c r="CN403" s="665"/>
      <c r="CO403" s="665"/>
      <c r="CP403" s="665"/>
      <c r="CQ403" s="665"/>
      <c r="CR403" s="673">
        <f>+M403+CD403</f>
        <v>131000</v>
      </c>
      <c r="CS403" s="764">
        <v>11950</v>
      </c>
      <c r="CT403" s="764">
        <v>11950</v>
      </c>
      <c r="CU403" s="764">
        <v>11950</v>
      </c>
      <c r="CV403" s="764">
        <v>10200</v>
      </c>
      <c r="CW403" s="673">
        <f t="shared" si="177"/>
        <v>46050</v>
      </c>
      <c r="CX403" s="764">
        <v>11950</v>
      </c>
      <c r="CY403" s="764">
        <v>11950</v>
      </c>
      <c r="CZ403" s="764">
        <v>5982</v>
      </c>
      <c r="DA403" s="764">
        <v>8982</v>
      </c>
      <c r="DB403" s="673">
        <f t="shared" si="178"/>
        <v>38864</v>
      </c>
      <c r="DC403" s="764">
        <v>7732</v>
      </c>
      <c r="DD403" s="764">
        <v>7732</v>
      </c>
      <c r="DE403" s="764">
        <v>14272</v>
      </c>
      <c r="DF403" s="764">
        <v>16350</v>
      </c>
      <c r="DG403" s="673">
        <f t="shared" si="179"/>
        <v>46086</v>
      </c>
      <c r="DH403" s="682">
        <f t="shared" si="180"/>
        <v>131000</v>
      </c>
      <c r="DI403" s="683" t="str">
        <f t="shared" si="181"/>
        <v>SI</v>
      </c>
      <c r="DJ403" s="682">
        <f t="shared" si="182"/>
        <v>0</v>
      </c>
    </row>
    <row r="404" s="633" customFormat="1" ht="102" hidden="1" spans="1:114">
      <c r="A404" s="648" t="s">
        <v>1714</v>
      </c>
      <c r="B404" s="647" t="s">
        <v>1571</v>
      </c>
      <c r="C404" s="647" t="s">
        <v>1587</v>
      </c>
      <c r="D404" s="646" t="s">
        <v>2063</v>
      </c>
      <c r="E404" s="646"/>
      <c r="F404" s="646"/>
      <c r="G404" s="646"/>
      <c r="H404" s="741">
        <v>29</v>
      </c>
      <c r="I404" s="646"/>
      <c r="J404" s="239">
        <v>11</v>
      </c>
      <c r="K404" s="668"/>
      <c r="L404" s="669" t="s">
        <v>2050</v>
      </c>
      <c r="M404" s="667">
        <v>192000</v>
      </c>
      <c r="N404" s="665"/>
      <c r="O404" s="665"/>
      <c r="P404" s="665"/>
      <c r="Q404" s="665"/>
      <c r="R404" s="665"/>
      <c r="S404" s="665"/>
      <c r="T404" s="665"/>
      <c r="U404" s="665"/>
      <c r="V404" s="665"/>
      <c r="W404" s="665"/>
      <c r="X404" s="665"/>
      <c r="Y404" s="665"/>
      <c r="Z404" s="665"/>
      <c r="AA404" s="665"/>
      <c r="AB404" s="665"/>
      <c r="AC404" s="665"/>
      <c r="AD404" s="665"/>
      <c r="AE404" s="665"/>
      <c r="AF404" s="665"/>
      <c r="AG404" s="665"/>
      <c r="AH404" s="665"/>
      <c r="AI404" s="665"/>
      <c r="AJ404" s="665"/>
      <c r="AK404" s="665"/>
      <c r="AL404" s="665"/>
      <c r="AM404" s="665"/>
      <c r="AN404" s="665"/>
      <c r="AO404" s="665"/>
      <c r="AP404" s="665"/>
      <c r="AQ404" s="665"/>
      <c r="AR404" s="665"/>
      <c r="AS404" s="665"/>
      <c r="AT404" s="665"/>
      <c r="AU404" s="665"/>
      <c r="AV404" s="665"/>
      <c r="AW404" s="665"/>
      <c r="AX404" s="665"/>
      <c r="AY404" s="665"/>
      <c r="AZ404" s="665"/>
      <c r="BA404" s="665"/>
      <c r="BB404" s="665"/>
      <c r="BC404" s="665"/>
      <c r="BD404" s="665"/>
      <c r="BE404" s="665"/>
      <c r="BF404" s="665"/>
      <c r="BG404" s="665"/>
      <c r="BH404" s="665"/>
      <c r="BI404" s="665"/>
      <c r="BJ404" s="665"/>
      <c r="BK404" s="665"/>
      <c r="BL404" s="665"/>
      <c r="BM404" s="665"/>
      <c r="BN404" s="665"/>
      <c r="BO404" s="665"/>
      <c r="BP404" s="665"/>
      <c r="BQ404" s="665"/>
      <c r="BR404" s="665"/>
      <c r="BS404" s="665"/>
      <c r="BT404" s="665"/>
      <c r="BU404" s="665"/>
      <c r="BV404" s="665"/>
      <c r="BW404" s="665"/>
      <c r="BX404" s="665"/>
      <c r="BY404" s="665"/>
      <c r="BZ404" s="665"/>
      <c r="CA404" s="665"/>
      <c r="CB404" s="665"/>
      <c r="CC404" s="665"/>
      <c r="CD404" s="665"/>
      <c r="CE404" s="665"/>
      <c r="CF404" s="665"/>
      <c r="CG404" s="665"/>
      <c r="CH404" s="665"/>
      <c r="CI404" s="665"/>
      <c r="CJ404" s="665"/>
      <c r="CK404" s="665"/>
      <c r="CL404" s="665"/>
      <c r="CM404" s="665"/>
      <c r="CN404" s="665"/>
      <c r="CO404" s="665"/>
      <c r="CP404" s="665"/>
      <c r="CQ404" s="665"/>
      <c r="CR404" s="673">
        <f t="shared" si="191"/>
        <v>192000</v>
      </c>
      <c r="CS404" s="674">
        <v>16000</v>
      </c>
      <c r="CT404" s="674">
        <v>16000</v>
      </c>
      <c r="CU404" s="674">
        <v>16000</v>
      </c>
      <c r="CV404" s="674">
        <v>16000</v>
      </c>
      <c r="CW404" s="673">
        <f t="shared" si="177"/>
        <v>64000</v>
      </c>
      <c r="CX404" s="674">
        <v>16000</v>
      </c>
      <c r="CY404" s="674">
        <v>16000</v>
      </c>
      <c r="CZ404" s="674">
        <v>16000</v>
      </c>
      <c r="DA404" s="674">
        <v>16000</v>
      </c>
      <c r="DB404" s="673">
        <f t="shared" si="178"/>
        <v>64000</v>
      </c>
      <c r="DC404" s="674">
        <v>16000</v>
      </c>
      <c r="DD404" s="674">
        <v>16000</v>
      </c>
      <c r="DE404" s="674">
        <v>16000</v>
      </c>
      <c r="DF404" s="674">
        <v>16000</v>
      </c>
      <c r="DG404" s="673">
        <f t="shared" si="179"/>
        <v>64000</v>
      </c>
      <c r="DH404" s="682">
        <f t="shared" si="180"/>
        <v>192000</v>
      </c>
      <c r="DI404" s="683" t="str">
        <f t="shared" si="181"/>
        <v>SI</v>
      </c>
      <c r="DJ404" s="682">
        <f t="shared" si="182"/>
        <v>0</v>
      </c>
    </row>
    <row r="405" s="633" customFormat="1" ht="102" hidden="1" spans="1:114">
      <c r="A405" s="648" t="s">
        <v>1714</v>
      </c>
      <c r="B405" s="647" t="s">
        <v>1571</v>
      </c>
      <c r="C405" s="647" t="s">
        <v>1587</v>
      </c>
      <c r="D405" s="646" t="s">
        <v>2063</v>
      </c>
      <c r="E405" s="646"/>
      <c r="F405" s="646"/>
      <c r="G405" s="646"/>
      <c r="H405" s="741">
        <v>41</v>
      </c>
      <c r="I405" s="646"/>
      <c r="J405" s="239">
        <v>11</v>
      </c>
      <c r="K405" s="668"/>
      <c r="L405" s="669" t="s">
        <v>2050</v>
      </c>
      <c r="M405" s="667">
        <v>5000</v>
      </c>
      <c r="N405" s="665"/>
      <c r="O405" s="665"/>
      <c r="P405" s="665"/>
      <c r="Q405" s="665"/>
      <c r="R405" s="665"/>
      <c r="S405" s="665"/>
      <c r="T405" s="665"/>
      <c r="U405" s="665"/>
      <c r="V405" s="665"/>
      <c r="W405" s="665"/>
      <c r="X405" s="665"/>
      <c r="Y405" s="665"/>
      <c r="Z405" s="665"/>
      <c r="AA405" s="665"/>
      <c r="AB405" s="665"/>
      <c r="AC405" s="665"/>
      <c r="AD405" s="665"/>
      <c r="AE405" s="665"/>
      <c r="AF405" s="665"/>
      <c r="AG405" s="665"/>
      <c r="AH405" s="665"/>
      <c r="AI405" s="665"/>
      <c r="AJ405" s="665"/>
      <c r="AK405" s="665"/>
      <c r="AL405" s="665"/>
      <c r="AM405" s="665"/>
      <c r="AN405" s="665"/>
      <c r="AO405" s="665"/>
      <c r="AP405" s="665"/>
      <c r="AQ405" s="665"/>
      <c r="AR405" s="665"/>
      <c r="AS405" s="665"/>
      <c r="AT405" s="665"/>
      <c r="AU405" s="665"/>
      <c r="AV405" s="665"/>
      <c r="AW405" s="665"/>
      <c r="AX405" s="665"/>
      <c r="AY405" s="665"/>
      <c r="AZ405" s="665"/>
      <c r="BA405" s="665"/>
      <c r="BB405" s="665"/>
      <c r="BC405" s="665"/>
      <c r="BD405" s="665"/>
      <c r="BE405" s="665"/>
      <c r="BF405" s="665"/>
      <c r="BG405" s="665"/>
      <c r="BH405" s="665"/>
      <c r="BI405" s="665"/>
      <c r="BJ405" s="665"/>
      <c r="BK405" s="665"/>
      <c r="BL405" s="665"/>
      <c r="BM405" s="665"/>
      <c r="BN405" s="665"/>
      <c r="BO405" s="665"/>
      <c r="BP405" s="665"/>
      <c r="BQ405" s="665"/>
      <c r="BR405" s="665"/>
      <c r="BS405" s="665"/>
      <c r="BT405" s="665"/>
      <c r="BU405" s="665"/>
      <c r="BV405" s="665"/>
      <c r="BW405" s="665"/>
      <c r="BX405" s="665"/>
      <c r="BY405" s="665"/>
      <c r="BZ405" s="665"/>
      <c r="CA405" s="665"/>
      <c r="CB405" s="665"/>
      <c r="CC405" s="665"/>
      <c r="CD405" s="665"/>
      <c r="CE405" s="665"/>
      <c r="CF405" s="665"/>
      <c r="CG405" s="665"/>
      <c r="CH405" s="665"/>
      <c r="CI405" s="665"/>
      <c r="CJ405" s="665"/>
      <c r="CK405" s="665"/>
      <c r="CL405" s="665"/>
      <c r="CM405" s="665"/>
      <c r="CN405" s="665"/>
      <c r="CO405" s="665"/>
      <c r="CP405" s="665"/>
      <c r="CQ405" s="665"/>
      <c r="CR405" s="673">
        <f t="shared" si="191"/>
        <v>5000</v>
      </c>
      <c r="CS405" s="674">
        <v>0</v>
      </c>
      <c r="CT405" s="674">
        <v>0</v>
      </c>
      <c r="CU405" s="674">
        <v>1000</v>
      </c>
      <c r="CV405" s="674">
        <v>1000</v>
      </c>
      <c r="CW405" s="673">
        <f t="shared" si="177"/>
        <v>2000</v>
      </c>
      <c r="CX405" s="674">
        <v>0</v>
      </c>
      <c r="CY405" s="674">
        <v>1000</v>
      </c>
      <c r="CZ405" s="674">
        <v>0</v>
      </c>
      <c r="DA405" s="674">
        <v>1000</v>
      </c>
      <c r="DB405" s="673">
        <f t="shared" si="178"/>
        <v>2000</v>
      </c>
      <c r="DC405" s="674">
        <v>0</v>
      </c>
      <c r="DD405" s="674">
        <v>1000</v>
      </c>
      <c r="DE405" s="674">
        <v>0</v>
      </c>
      <c r="DF405" s="674">
        <v>0</v>
      </c>
      <c r="DG405" s="673">
        <f t="shared" si="179"/>
        <v>1000</v>
      </c>
      <c r="DH405" s="682">
        <f t="shared" si="180"/>
        <v>5000</v>
      </c>
      <c r="DI405" s="683" t="str">
        <f t="shared" si="181"/>
        <v>SI</v>
      </c>
      <c r="DJ405" s="682">
        <f t="shared" si="182"/>
        <v>0</v>
      </c>
    </row>
    <row r="406" s="636" customFormat="1" ht="102" hidden="1" spans="1:114">
      <c r="A406" s="775" t="s">
        <v>1714</v>
      </c>
      <c r="B406" s="776" t="s">
        <v>1571</v>
      </c>
      <c r="C406" s="776" t="s">
        <v>1587</v>
      </c>
      <c r="D406" s="777" t="s">
        <v>2063</v>
      </c>
      <c r="E406" s="777"/>
      <c r="F406" s="777"/>
      <c r="G406" s="777"/>
      <c r="H406" s="778">
        <v>71</v>
      </c>
      <c r="I406" s="777"/>
      <c r="J406" s="802">
        <v>11</v>
      </c>
      <c r="K406" s="803"/>
      <c r="L406" s="804" t="s">
        <v>2050</v>
      </c>
      <c r="M406" s="667">
        <v>54044</v>
      </c>
      <c r="N406" s="665"/>
      <c r="O406" s="665"/>
      <c r="P406" s="665"/>
      <c r="Q406" s="665"/>
      <c r="R406" s="665"/>
      <c r="S406" s="665"/>
      <c r="T406" s="665"/>
      <c r="U406" s="665"/>
      <c r="V406" s="665"/>
      <c r="W406" s="665"/>
      <c r="X406" s="665"/>
      <c r="Y406" s="665"/>
      <c r="Z406" s="665"/>
      <c r="AA406" s="665"/>
      <c r="AB406" s="665"/>
      <c r="AC406" s="665"/>
      <c r="AD406" s="665"/>
      <c r="AE406" s="665"/>
      <c r="AF406" s="665"/>
      <c r="AG406" s="665"/>
      <c r="AH406" s="665"/>
      <c r="AI406" s="665"/>
      <c r="AJ406" s="665"/>
      <c r="AK406" s="665"/>
      <c r="AL406" s="665"/>
      <c r="AM406" s="665"/>
      <c r="AN406" s="665"/>
      <c r="AO406" s="665"/>
      <c r="AP406" s="665"/>
      <c r="AQ406" s="665"/>
      <c r="AR406" s="665"/>
      <c r="AS406" s="665"/>
      <c r="AT406" s="665"/>
      <c r="AU406" s="665">
        <f>9085-9085</f>
        <v>0</v>
      </c>
      <c r="AV406" s="665"/>
      <c r="AW406" s="665"/>
      <c r="AX406" s="665"/>
      <c r="AY406" s="665"/>
      <c r="AZ406" s="665"/>
      <c r="BA406" s="665"/>
      <c r="BB406" s="665"/>
      <c r="BC406" s="665"/>
      <c r="BD406" s="665"/>
      <c r="BE406" s="665"/>
      <c r="BF406" s="665"/>
      <c r="BG406" s="665"/>
      <c r="BH406" s="665"/>
      <c r="BI406" s="665"/>
      <c r="BJ406" s="665"/>
      <c r="BK406" s="665"/>
      <c r="BL406" s="665"/>
      <c r="BM406" s="665"/>
      <c r="BN406" s="665"/>
      <c r="BO406" s="665"/>
      <c r="BP406" s="665"/>
      <c r="BQ406" s="665"/>
      <c r="BR406" s="665"/>
      <c r="BS406" s="665"/>
      <c r="BT406" s="665"/>
      <c r="BU406" s="665"/>
      <c r="BV406" s="665"/>
      <c r="BW406" s="665"/>
      <c r="BX406" s="665"/>
      <c r="BY406" s="665"/>
      <c r="BZ406" s="665"/>
      <c r="CA406" s="665"/>
      <c r="CB406" s="665"/>
      <c r="CC406" s="665"/>
      <c r="CD406" s="665"/>
      <c r="CE406" s="665"/>
      <c r="CF406" s="665"/>
      <c r="CG406" s="665"/>
      <c r="CH406" s="665"/>
      <c r="CI406" s="665"/>
      <c r="CJ406" s="665"/>
      <c r="CK406" s="665"/>
      <c r="CL406" s="665"/>
      <c r="CM406" s="665"/>
      <c r="CN406" s="665"/>
      <c r="CO406" s="665"/>
      <c r="CP406" s="665"/>
      <c r="CQ406" s="665"/>
      <c r="CR406" s="845">
        <f>+M406+AU406</f>
        <v>54044</v>
      </c>
      <c r="CS406" s="765">
        <v>20113</v>
      </c>
      <c r="CT406" s="765">
        <v>0</v>
      </c>
      <c r="CU406" s="765">
        <v>0</v>
      </c>
      <c r="CV406" s="765">
        <v>0</v>
      </c>
      <c r="CW406" s="845">
        <f t="shared" si="177"/>
        <v>20113</v>
      </c>
      <c r="CX406" s="765">
        <v>0</v>
      </c>
      <c r="CY406" s="765">
        <v>0</v>
      </c>
      <c r="CZ406" s="765">
        <v>1500</v>
      </c>
      <c r="DA406" s="765">
        <v>0</v>
      </c>
      <c r="DB406" s="845">
        <f t="shared" si="178"/>
        <v>1500</v>
      </c>
      <c r="DC406" s="765">
        <v>0</v>
      </c>
      <c r="DD406" s="765">
        <v>0</v>
      </c>
      <c r="DE406" s="765">
        <v>0</v>
      </c>
      <c r="DF406" s="765">
        <v>32431</v>
      </c>
      <c r="DG406" s="845">
        <f t="shared" si="179"/>
        <v>32431</v>
      </c>
      <c r="DH406" s="862">
        <f t="shared" si="180"/>
        <v>54044</v>
      </c>
      <c r="DI406" s="868" t="str">
        <f t="shared" si="181"/>
        <v>SI</v>
      </c>
      <c r="DJ406" s="862">
        <f t="shared" si="182"/>
        <v>0</v>
      </c>
    </row>
    <row r="407" s="636" customFormat="1" ht="102" hidden="1" spans="1:114">
      <c r="A407" s="775" t="s">
        <v>1714</v>
      </c>
      <c r="B407" s="776" t="s">
        <v>1571</v>
      </c>
      <c r="C407" s="776" t="s">
        <v>1587</v>
      </c>
      <c r="D407" s="777" t="s">
        <v>2063</v>
      </c>
      <c r="E407" s="777"/>
      <c r="F407" s="777"/>
      <c r="G407" s="777"/>
      <c r="H407" s="778">
        <v>72</v>
      </c>
      <c r="I407" s="777"/>
      <c r="J407" s="802">
        <v>11</v>
      </c>
      <c r="K407" s="803"/>
      <c r="L407" s="804" t="s">
        <v>2050</v>
      </c>
      <c r="M407" s="667">
        <v>54044</v>
      </c>
      <c r="N407" s="665"/>
      <c r="O407" s="665"/>
      <c r="P407" s="665"/>
      <c r="Q407" s="665"/>
      <c r="R407" s="665"/>
      <c r="S407" s="665"/>
      <c r="T407" s="665"/>
      <c r="U407" s="665"/>
      <c r="V407" s="665"/>
      <c r="W407" s="665"/>
      <c r="X407" s="665"/>
      <c r="Y407" s="665"/>
      <c r="Z407" s="665"/>
      <c r="AA407" s="665"/>
      <c r="AB407" s="665"/>
      <c r="AC407" s="665"/>
      <c r="AD407" s="665"/>
      <c r="AE407" s="665"/>
      <c r="AF407" s="665"/>
      <c r="AG407" s="665"/>
      <c r="AH407" s="665"/>
      <c r="AI407" s="665"/>
      <c r="AJ407" s="665"/>
      <c r="AK407" s="665"/>
      <c r="AL407" s="665"/>
      <c r="AM407" s="665"/>
      <c r="AN407" s="665"/>
      <c r="AO407" s="665"/>
      <c r="AP407" s="665"/>
      <c r="AQ407" s="665"/>
      <c r="AR407" s="665"/>
      <c r="AS407" s="665"/>
      <c r="AT407" s="665"/>
      <c r="AU407" s="665">
        <f>1300-1300</f>
        <v>0</v>
      </c>
      <c r="AV407" s="665"/>
      <c r="AW407" s="665"/>
      <c r="AX407" s="665"/>
      <c r="AY407" s="665"/>
      <c r="AZ407" s="665"/>
      <c r="BA407" s="665"/>
      <c r="BB407" s="665"/>
      <c r="BC407" s="665"/>
      <c r="BD407" s="665"/>
      <c r="BE407" s="665"/>
      <c r="BF407" s="665"/>
      <c r="BG407" s="665"/>
      <c r="BH407" s="665"/>
      <c r="BI407" s="665"/>
      <c r="BJ407" s="665"/>
      <c r="BK407" s="665"/>
      <c r="BL407" s="665"/>
      <c r="BM407" s="665"/>
      <c r="BN407" s="665"/>
      <c r="BO407" s="665"/>
      <c r="BP407" s="665"/>
      <c r="BQ407" s="665"/>
      <c r="BR407" s="665"/>
      <c r="BS407" s="665"/>
      <c r="BT407" s="665"/>
      <c r="BU407" s="665"/>
      <c r="BV407" s="665"/>
      <c r="BW407" s="665"/>
      <c r="BX407" s="665"/>
      <c r="BY407" s="665"/>
      <c r="BZ407" s="665"/>
      <c r="CA407" s="665"/>
      <c r="CB407" s="665"/>
      <c r="CC407" s="665"/>
      <c r="CD407" s="665"/>
      <c r="CE407" s="665"/>
      <c r="CF407" s="665"/>
      <c r="CG407" s="665"/>
      <c r="CH407" s="665"/>
      <c r="CI407" s="665"/>
      <c r="CJ407" s="665"/>
      <c r="CK407" s="665"/>
      <c r="CL407" s="665"/>
      <c r="CM407" s="665"/>
      <c r="CN407" s="665"/>
      <c r="CO407" s="665"/>
      <c r="CP407" s="665"/>
      <c r="CQ407" s="665"/>
      <c r="CR407" s="845">
        <f>+M407+AU407</f>
        <v>54044</v>
      </c>
      <c r="CS407" s="845"/>
      <c r="CT407" s="845"/>
      <c r="CU407" s="845"/>
      <c r="CV407" s="845"/>
      <c r="CW407" s="845">
        <f t="shared" si="177"/>
        <v>0</v>
      </c>
      <c r="CX407" s="765">
        <v>0</v>
      </c>
      <c r="CY407" s="765">
        <v>1500</v>
      </c>
      <c r="CZ407" s="765">
        <v>40000</v>
      </c>
      <c r="DA407" s="765">
        <v>0</v>
      </c>
      <c r="DB407" s="845">
        <f t="shared" si="178"/>
        <v>41500</v>
      </c>
      <c r="DC407" s="765">
        <v>0</v>
      </c>
      <c r="DD407" s="765">
        <v>0</v>
      </c>
      <c r="DE407" s="765">
        <v>12544</v>
      </c>
      <c r="DF407" s="765">
        <v>0</v>
      </c>
      <c r="DG407" s="845">
        <f t="shared" si="179"/>
        <v>12544</v>
      </c>
      <c r="DH407" s="862">
        <f t="shared" si="180"/>
        <v>54044</v>
      </c>
      <c r="DI407" s="868" t="str">
        <f t="shared" si="181"/>
        <v>SI</v>
      </c>
      <c r="DJ407" s="862">
        <f t="shared" si="182"/>
        <v>0</v>
      </c>
    </row>
    <row r="408" s="636" customFormat="1" ht="102" hidden="1" spans="1:114">
      <c r="A408" s="775" t="s">
        <v>1714</v>
      </c>
      <c r="B408" s="776" t="s">
        <v>1571</v>
      </c>
      <c r="C408" s="776" t="s">
        <v>1587</v>
      </c>
      <c r="D408" s="777" t="s">
        <v>2063</v>
      </c>
      <c r="E408" s="777"/>
      <c r="F408" s="777"/>
      <c r="G408" s="777"/>
      <c r="H408" s="778">
        <v>73</v>
      </c>
      <c r="I408" s="777"/>
      <c r="J408" s="802">
        <v>11</v>
      </c>
      <c r="K408" s="803"/>
      <c r="L408" s="804" t="s">
        <v>2050</v>
      </c>
      <c r="M408" s="667">
        <v>1200</v>
      </c>
      <c r="N408" s="665"/>
      <c r="O408" s="665"/>
      <c r="P408" s="665"/>
      <c r="Q408" s="665"/>
      <c r="R408" s="665"/>
      <c r="S408" s="665"/>
      <c r="T408" s="665"/>
      <c r="U408" s="665"/>
      <c r="V408" s="665"/>
      <c r="W408" s="665"/>
      <c r="X408" s="665"/>
      <c r="Y408" s="665"/>
      <c r="Z408" s="665"/>
      <c r="AA408" s="665"/>
      <c r="AB408" s="665"/>
      <c r="AC408" s="665"/>
      <c r="AD408" s="665"/>
      <c r="AE408" s="665"/>
      <c r="AF408" s="665"/>
      <c r="AG408" s="665"/>
      <c r="AH408" s="665"/>
      <c r="AI408" s="665"/>
      <c r="AJ408" s="665"/>
      <c r="AK408" s="665"/>
      <c r="AL408" s="665"/>
      <c r="AM408" s="665"/>
      <c r="AN408" s="665"/>
      <c r="AO408" s="665"/>
      <c r="AP408" s="665"/>
      <c r="AQ408" s="665"/>
      <c r="AR408" s="665"/>
      <c r="AS408" s="665"/>
      <c r="AT408" s="665"/>
      <c r="AU408" s="665">
        <f>250-250</f>
        <v>0</v>
      </c>
      <c r="AV408" s="665"/>
      <c r="AW408" s="665"/>
      <c r="AX408" s="665"/>
      <c r="AY408" s="665"/>
      <c r="AZ408" s="665"/>
      <c r="BA408" s="665"/>
      <c r="BB408" s="665"/>
      <c r="BC408" s="665"/>
      <c r="BD408" s="665"/>
      <c r="BE408" s="665"/>
      <c r="BF408" s="665"/>
      <c r="BG408" s="665"/>
      <c r="BH408" s="665"/>
      <c r="BI408" s="665"/>
      <c r="BJ408" s="665"/>
      <c r="BK408" s="665"/>
      <c r="BL408" s="665"/>
      <c r="BM408" s="665"/>
      <c r="BN408" s="665"/>
      <c r="BO408" s="665"/>
      <c r="BP408" s="665"/>
      <c r="BQ408" s="665"/>
      <c r="BR408" s="665"/>
      <c r="BS408" s="665"/>
      <c r="BT408" s="665"/>
      <c r="BU408" s="665"/>
      <c r="BV408" s="665"/>
      <c r="BW408" s="665"/>
      <c r="BX408" s="665"/>
      <c r="BY408" s="665"/>
      <c r="BZ408" s="665"/>
      <c r="CA408" s="665"/>
      <c r="CB408" s="665"/>
      <c r="CC408" s="665"/>
      <c r="CD408" s="665"/>
      <c r="CE408" s="665"/>
      <c r="CF408" s="665"/>
      <c r="CG408" s="665"/>
      <c r="CH408" s="665"/>
      <c r="CI408" s="665"/>
      <c r="CJ408" s="665"/>
      <c r="CK408" s="665"/>
      <c r="CL408" s="665"/>
      <c r="CM408" s="665"/>
      <c r="CN408" s="665"/>
      <c r="CO408" s="665"/>
      <c r="CP408" s="665"/>
      <c r="CQ408" s="665"/>
      <c r="CR408" s="845">
        <f>+M408+AU408</f>
        <v>1200</v>
      </c>
      <c r="CS408" s="845"/>
      <c r="CT408" s="845"/>
      <c r="CU408" s="845"/>
      <c r="CV408" s="845"/>
      <c r="CW408" s="845">
        <f t="shared" si="177"/>
        <v>0</v>
      </c>
      <c r="CX408" s="845"/>
      <c r="CY408" s="845">
        <v>50</v>
      </c>
      <c r="CZ408" s="845"/>
      <c r="DA408" s="845"/>
      <c r="DB408" s="845">
        <f t="shared" si="178"/>
        <v>50</v>
      </c>
      <c r="DC408" s="845"/>
      <c r="DD408" s="845"/>
      <c r="DE408" s="845"/>
      <c r="DF408" s="845">
        <v>1150</v>
      </c>
      <c r="DG408" s="845">
        <f t="shared" si="179"/>
        <v>1150</v>
      </c>
      <c r="DH408" s="862">
        <f t="shared" si="180"/>
        <v>1200</v>
      </c>
      <c r="DI408" s="868" t="str">
        <f t="shared" si="181"/>
        <v>SI</v>
      </c>
      <c r="DJ408" s="862">
        <f t="shared" si="182"/>
        <v>0</v>
      </c>
    </row>
    <row r="409" s="633" customFormat="1" ht="102" hidden="1" spans="1:114">
      <c r="A409" s="648" t="s">
        <v>1714</v>
      </c>
      <c r="B409" s="647" t="s">
        <v>1571</v>
      </c>
      <c r="C409" s="648" t="s">
        <v>1581</v>
      </c>
      <c r="D409" s="646" t="s">
        <v>2064</v>
      </c>
      <c r="E409" s="654"/>
      <c r="F409" s="646"/>
      <c r="G409" s="646"/>
      <c r="H409" s="652">
        <v>133</v>
      </c>
      <c r="I409" s="654"/>
      <c r="J409" s="652">
        <v>11</v>
      </c>
      <c r="K409" s="756"/>
      <c r="L409" s="757" t="s">
        <v>2065</v>
      </c>
      <c r="M409" s="667">
        <v>76860</v>
      </c>
      <c r="N409" s="665"/>
      <c r="O409" s="665"/>
      <c r="P409" s="665"/>
      <c r="Q409" s="665"/>
      <c r="R409" s="665"/>
      <c r="S409" s="665"/>
      <c r="T409" s="665"/>
      <c r="U409" s="665"/>
      <c r="V409" s="665"/>
      <c r="W409" s="665"/>
      <c r="X409" s="665"/>
      <c r="Y409" s="665"/>
      <c r="Z409" s="665"/>
      <c r="AA409" s="665"/>
      <c r="AB409" s="665"/>
      <c r="AC409" s="665"/>
      <c r="AD409" s="665">
        <v>-6380</v>
      </c>
      <c r="AE409" s="665"/>
      <c r="AF409" s="665"/>
      <c r="AG409" s="665"/>
      <c r="AH409" s="665"/>
      <c r="AI409" s="665"/>
      <c r="AJ409" s="665"/>
      <c r="AK409" s="665"/>
      <c r="AL409" s="665"/>
      <c r="AM409" s="665"/>
      <c r="AN409" s="665"/>
      <c r="AO409" s="665"/>
      <c r="AP409" s="665"/>
      <c r="AQ409" s="665"/>
      <c r="AR409" s="665"/>
      <c r="AS409" s="665"/>
      <c r="AT409" s="665"/>
      <c r="AU409" s="665"/>
      <c r="AV409" s="665"/>
      <c r="AW409" s="665"/>
      <c r="AX409" s="665"/>
      <c r="AY409" s="665"/>
      <c r="AZ409" s="665"/>
      <c r="BA409" s="665"/>
      <c r="BB409" s="665"/>
      <c r="BC409" s="665"/>
      <c r="BD409" s="665"/>
      <c r="BE409" s="665"/>
      <c r="BF409" s="665"/>
      <c r="BG409" s="665">
        <v>94480</v>
      </c>
      <c r="BH409" s="665"/>
      <c r="BI409" s="665"/>
      <c r="BJ409" s="665"/>
      <c r="BK409" s="665"/>
      <c r="BL409" s="665"/>
      <c r="BM409" s="665">
        <v>82900</v>
      </c>
      <c r="BN409" s="665"/>
      <c r="BO409" s="665"/>
      <c r="BP409" s="665"/>
      <c r="BQ409" s="665"/>
      <c r="BR409" s="665"/>
      <c r="BS409" s="665"/>
      <c r="BT409" s="665"/>
      <c r="BU409" s="665"/>
      <c r="BV409" s="665"/>
      <c r="BW409" s="665"/>
      <c r="BX409" s="665"/>
      <c r="BY409" s="665"/>
      <c r="BZ409" s="665">
        <v>-27400</v>
      </c>
      <c r="CA409" s="665"/>
      <c r="CB409" s="665"/>
      <c r="CC409" s="665"/>
      <c r="CD409" s="665">
        <v>-25000</v>
      </c>
      <c r="CE409" s="665"/>
      <c r="CF409" s="665"/>
      <c r="CG409" s="665"/>
      <c r="CH409" s="665"/>
      <c r="CI409" s="665"/>
      <c r="CJ409" s="665"/>
      <c r="CK409" s="665"/>
      <c r="CL409" s="665"/>
      <c r="CM409" s="665"/>
      <c r="CN409" s="665"/>
      <c r="CO409" s="665"/>
      <c r="CP409" s="665"/>
      <c r="CQ409" s="665"/>
      <c r="CR409" s="673">
        <f>+M409+AD409+BG409+BM409+BZ409+CD409</f>
        <v>195460</v>
      </c>
      <c r="CS409" s="850">
        <v>0</v>
      </c>
      <c r="CT409" s="850">
        <v>0</v>
      </c>
      <c r="CU409" s="850">
        <v>0</v>
      </c>
      <c r="CV409" s="850">
        <v>0</v>
      </c>
      <c r="CW409" s="673">
        <f t="shared" ref="CW409:CW428" si="192">+CV409+CU409+CT409+CS409</f>
        <v>0</v>
      </c>
      <c r="CX409" s="850">
        <v>0</v>
      </c>
      <c r="CY409" s="850">
        <v>0</v>
      </c>
      <c r="CZ409" s="850">
        <v>0</v>
      </c>
      <c r="DA409" s="850">
        <v>18060</v>
      </c>
      <c r="DB409" s="673">
        <f t="shared" ref="DB409:DB428" si="193">+DA409+CZ409+CY409+CX409</f>
        <v>18060</v>
      </c>
      <c r="DC409" s="850">
        <v>37380</v>
      </c>
      <c r="DD409" s="850">
        <v>99690</v>
      </c>
      <c r="DE409" s="850">
        <v>28260</v>
      </c>
      <c r="DF409" s="850">
        <v>12070</v>
      </c>
      <c r="DG409" s="673">
        <f t="shared" ref="DG409:DG428" si="194">+DF409+DE409+DD409+DC409</f>
        <v>177400</v>
      </c>
      <c r="DH409" s="682">
        <f t="shared" ref="DH409:DH428" si="195">+CW409+DB409+DG409</f>
        <v>195460</v>
      </c>
      <c r="DI409" s="683" t="str">
        <f t="shared" ref="DI409:DI428" si="196">IF(CR409=DH409,"SI","NO")</f>
        <v>SI</v>
      </c>
      <c r="DJ409" s="682">
        <f t="shared" ref="DJ409:DJ428" si="197">CR409-DH409</f>
        <v>0</v>
      </c>
    </row>
    <row r="410" s="633" customFormat="1" ht="102" hidden="1" spans="1:114">
      <c r="A410" s="648" t="s">
        <v>1714</v>
      </c>
      <c r="B410" s="647" t="s">
        <v>1571</v>
      </c>
      <c r="C410" s="648" t="s">
        <v>1581</v>
      </c>
      <c r="D410" s="646" t="s">
        <v>2064</v>
      </c>
      <c r="E410" s="654"/>
      <c r="F410" s="646"/>
      <c r="G410" s="646"/>
      <c r="H410" s="652">
        <v>136</v>
      </c>
      <c r="I410" s="654"/>
      <c r="J410" s="652">
        <v>11</v>
      </c>
      <c r="K410" s="756"/>
      <c r="L410" s="757" t="s">
        <v>2065</v>
      </c>
      <c r="M410" s="667">
        <v>0</v>
      </c>
      <c r="N410" s="665"/>
      <c r="O410" s="665"/>
      <c r="P410" s="665"/>
      <c r="Q410" s="665"/>
      <c r="R410" s="665"/>
      <c r="S410" s="665"/>
      <c r="T410" s="665"/>
      <c r="U410" s="665"/>
      <c r="V410" s="665"/>
      <c r="W410" s="665"/>
      <c r="X410" s="665"/>
      <c r="Y410" s="665"/>
      <c r="Z410" s="665"/>
      <c r="AA410" s="665"/>
      <c r="AB410" s="665"/>
      <c r="AC410" s="665"/>
      <c r="AD410" s="665"/>
      <c r="AE410" s="665">
        <v>25120</v>
      </c>
      <c r="AF410" s="665"/>
      <c r="AG410" s="665"/>
      <c r="AH410" s="665"/>
      <c r="AI410" s="665"/>
      <c r="AJ410" s="665"/>
      <c r="AK410" s="665"/>
      <c r="AL410" s="665"/>
      <c r="AM410" s="665"/>
      <c r="AN410" s="665"/>
      <c r="AO410" s="665"/>
      <c r="AP410" s="665"/>
      <c r="AQ410" s="665"/>
      <c r="AR410" s="665"/>
      <c r="AS410" s="665"/>
      <c r="AT410" s="665"/>
      <c r="AU410" s="665"/>
      <c r="AV410" s="665"/>
      <c r="AW410" s="665"/>
      <c r="AX410" s="665"/>
      <c r="AY410" s="665"/>
      <c r="AZ410" s="665"/>
      <c r="BA410" s="665"/>
      <c r="BB410" s="665"/>
      <c r="BC410" s="665"/>
      <c r="BD410" s="665"/>
      <c r="BE410" s="665"/>
      <c r="BF410" s="665"/>
      <c r="BG410" s="665">
        <v>50000</v>
      </c>
      <c r="BH410" s="665"/>
      <c r="BI410" s="665"/>
      <c r="BJ410" s="665"/>
      <c r="BK410" s="665"/>
      <c r="BL410" s="665"/>
      <c r="BM410" s="665">
        <v>55600</v>
      </c>
      <c r="BN410" s="665"/>
      <c r="BO410" s="665"/>
      <c r="BP410" s="665"/>
      <c r="BQ410" s="665"/>
      <c r="BR410" s="665"/>
      <c r="BS410" s="665"/>
      <c r="BT410" s="665"/>
      <c r="BU410" s="665"/>
      <c r="BV410" s="665"/>
      <c r="BW410" s="665"/>
      <c r="BX410" s="665"/>
      <c r="BY410" s="665"/>
      <c r="BZ410" s="665"/>
      <c r="CA410" s="665"/>
      <c r="CB410" s="665"/>
      <c r="CC410" s="665"/>
      <c r="CD410" s="665">
        <v>-11000</v>
      </c>
      <c r="CE410" s="665"/>
      <c r="CF410" s="665"/>
      <c r="CG410" s="665"/>
      <c r="CH410" s="665"/>
      <c r="CI410" s="665"/>
      <c r="CJ410" s="665"/>
      <c r="CK410" s="665"/>
      <c r="CL410" s="665"/>
      <c r="CM410" s="665"/>
      <c r="CN410" s="665"/>
      <c r="CO410" s="665"/>
      <c r="CP410" s="665"/>
      <c r="CQ410" s="665"/>
      <c r="CR410" s="673">
        <f>+M410+AE410+BG410+BM410+CD410</f>
        <v>119720</v>
      </c>
      <c r="CS410" s="850">
        <v>0</v>
      </c>
      <c r="CT410" s="850">
        <v>0</v>
      </c>
      <c r="CU410" s="850">
        <v>0</v>
      </c>
      <c r="CV410" s="850">
        <v>0</v>
      </c>
      <c r="CW410" s="673">
        <f t="shared" si="192"/>
        <v>0</v>
      </c>
      <c r="CX410" s="850">
        <v>0</v>
      </c>
      <c r="CY410" s="850">
        <v>0</v>
      </c>
      <c r="CZ410" s="850">
        <v>0</v>
      </c>
      <c r="DA410" s="850">
        <v>2940</v>
      </c>
      <c r="DB410" s="673">
        <f t="shared" si="193"/>
        <v>2940</v>
      </c>
      <c r="DC410" s="850">
        <v>19010</v>
      </c>
      <c r="DD410" s="850">
        <v>57960</v>
      </c>
      <c r="DE410" s="850">
        <v>15960</v>
      </c>
      <c r="DF410" s="850">
        <v>23850</v>
      </c>
      <c r="DG410" s="673">
        <f t="shared" si="194"/>
        <v>116780</v>
      </c>
      <c r="DH410" s="682">
        <f t="shared" si="195"/>
        <v>119720</v>
      </c>
      <c r="DI410" s="683" t="str">
        <f t="shared" si="196"/>
        <v>SI</v>
      </c>
      <c r="DJ410" s="682">
        <f t="shared" si="197"/>
        <v>0</v>
      </c>
    </row>
    <row r="411" s="633" customFormat="1" ht="102" hidden="1" spans="1:114">
      <c r="A411" s="648" t="s">
        <v>1714</v>
      </c>
      <c r="B411" s="647" t="s">
        <v>1571</v>
      </c>
      <c r="C411" s="648" t="s">
        <v>1581</v>
      </c>
      <c r="D411" s="646" t="s">
        <v>2064</v>
      </c>
      <c r="E411" s="779" t="s">
        <v>1718</v>
      </c>
      <c r="F411" s="780">
        <v>1250</v>
      </c>
      <c r="G411" s="780" t="s">
        <v>1710</v>
      </c>
      <c r="H411" s="704">
        <v>211</v>
      </c>
      <c r="I411" s="725">
        <v>3552</v>
      </c>
      <c r="J411" s="704">
        <v>11</v>
      </c>
      <c r="K411" s="805">
        <v>90</v>
      </c>
      <c r="L411" s="757" t="s">
        <v>2065</v>
      </c>
      <c r="M411" s="667">
        <v>112500</v>
      </c>
      <c r="N411" s="665"/>
      <c r="O411" s="665"/>
      <c r="P411" s="665"/>
      <c r="Q411" s="665"/>
      <c r="R411" s="665"/>
      <c r="S411" s="665"/>
      <c r="T411" s="665"/>
      <c r="U411" s="665"/>
      <c r="V411" s="665"/>
      <c r="W411" s="665"/>
      <c r="X411" s="665"/>
      <c r="Y411" s="665"/>
      <c r="Z411" s="665"/>
      <c r="AA411" s="665"/>
      <c r="AB411" s="665"/>
      <c r="AC411" s="665"/>
      <c r="AD411" s="665">
        <v>-112500</v>
      </c>
      <c r="AE411" s="665"/>
      <c r="AF411" s="665"/>
      <c r="AG411" s="665"/>
      <c r="AH411" s="665"/>
      <c r="AI411" s="665"/>
      <c r="AJ411" s="665"/>
      <c r="AK411" s="665"/>
      <c r="AL411" s="665"/>
      <c r="AM411" s="665"/>
      <c r="AN411" s="759"/>
      <c r="AO411" s="759"/>
      <c r="AP411" s="759"/>
      <c r="AQ411" s="759"/>
      <c r="AR411" s="759"/>
      <c r="AS411" s="759"/>
      <c r="AT411" s="759"/>
      <c r="AU411" s="759"/>
      <c r="AV411" s="759"/>
      <c r="AW411" s="759"/>
      <c r="AX411" s="759"/>
      <c r="AY411" s="759"/>
      <c r="AZ411" s="759"/>
      <c r="BA411" s="759"/>
      <c r="BB411" s="759"/>
      <c r="BC411" s="759">
        <v>100000</v>
      </c>
      <c r="BD411" s="759"/>
      <c r="BE411" s="759"/>
      <c r="BF411" s="759"/>
      <c r="BG411" s="759"/>
      <c r="BH411" s="759"/>
      <c r="BI411" s="759"/>
      <c r="BJ411" s="759"/>
      <c r="BK411" s="759"/>
      <c r="BL411" s="759"/>
      <c r="BM411" s="759"/>
      <c r="BN411" s="759"/>
      <c r="BO411" s="759"/>
      <c r="BP411" s="759"/>
      <c r="BQ411" s="759"/>
      <c r="BR411" s="759"/>
      <c r="BS411" s="759"/>
      <c r="BT411" s="759"/>
      <c r="BU411" s="759"/>
      <c r="BV411" s="759"/>
      <c r="BW411" s="759"/>
      <c r="BX411" s="759"/>
      <c r="BY411" s="759"/>
      <c r="BZ411" s="759"/>
      <c r="CA411" s="759"/>
      <c r="CB411" s="759">
        <v>-15105</v>
      </c>
      <c r="CC411" s="759"/>
      <c r="CD411" s="759"/>
      <c r="CE411" s="759"/>
      <c r="CF411" s="759"/>
      <c r="CG411" s="759"/>
      <c r="CH411" s="759"/>
      <c r="CI411" s="759"/>
      <c r="CJ411" s="759"/>
      <c r="CK411" s="759"/>
      <c r="CL411" s="759"/>
      <c r="CM411" s="759"/>
      <c r="CN411" s="759"/>
      <c r="CO411" s="759"/>
      <c r="CP411" s="759"/>
      <c r="CQ411" s="759"/>
      <c r="CR411" s="673">
        <f>+M411+AD411+BC411+CB411</f>
        <v>84895</v>
      </c>
      <c r="CS411" s="850">
        <v>0</v>
      </c>
      <c r="CT411" s="850">
        <v>0</v>
      </c>
      <c r="CU411" s="850">
        <v>0</v>
      </c>
      <c r="CV411" s="850">
        <v>0</v>
      </c>
      <c r="CW411" s="673">
        <f t="shared" si="192"/>
        <v>0</v>
      </c>
      <c r="CX411" s="850"/>
      <c r="CY411" s="850"/>
      <c r="CZ411" s="850">
        <v>0</v>
      </c>
      <c r="DA411" s="850">
        <v>35250</v>
      </c>
      <c r="DB411" s="673">
        <f t="shared" si="193"/>
        <v>35250</v>
      </c>
      <c r="DC411" s="850">
        <v>49645</v>
      </c>
      <c r="DD411" s="850"/>
      <c r="DE411" s="850"/>
      <c r="DF411" s="850"/>
      <c r="DG411" s="673">
        <f t="shared" si="194"/>
        <v>49645</v>
      </c>
      <c r="DH411" s="682">
        <f t="shared" si="195"/>
        <v>84895</v>
      </c>
      <c r="DI411" s="683" t="str">
        <f t="shared" si="196"/>
        <v>SI</v>
      </c>
      <c r="DJ411" s="682">
        <f t="shared" si="197"/>
        <v>0</v>
      </c>
    </row>
    <row r="412" s="633" customFormat="1" ht="102" hidden="1" spans="1:114">
      <c r="A412" s="648" t="s">
        <v>1714</v>
      </c>
      <c r="B412" s="647" t="s">
        <v>1571</v>
      </c>
      <c r="C412" s="648" t="s">
        <v>1581</v>
      </c>
      <c r="D412" s="646" t="s">
        <v>2064</v>
      </c>
      <c r="E412" s="252"/>
      <c r="F412" s="237"/>
      <c r="G412" s="237"/>
      <c r="H412" s="707">
        <v>199</v>
      </c>
      <c r="I412" s="727"/>
      <c r="J412" s="707">
        <v>12</v>
      </c>
      <c r="K412" s="806"/>
      <c r="L412" s="757" t="s">
        <v>2065</v>
      </c>
      <c r="M412" s="667">
        <v>0</v>
      </c>
      <c r="N412" s="665"/>
      <c r="O412" s="665"/>
      <c r="P412" s="665"/>
      <c r="Q412" s="665"/>
      <c r="R412" s="665"/>
      <c r="S412" s="665"/>
      <c r="T412" s="665"/>
      <c r="U412" s="665"/>
      <c r="V412" s="665"/>
      <c r="W412" s="665"/>
      <c r="X412" s="665"/>
      <c r="Y412" s="665"/>
      <c r="Z412" s="665"/>
      <c r="AA412" s="665"/>
      <c r="AB412" s="665"/>
      <c r="AC412" s="665"/>
      <c r="AD412" s="665"/>
      <c r="AE412" s="665"/>
      <c r="AF412" s="665"/>
      <c r="AG412" s="665"/>
      <c r="AH412" s="665"/>
      <c r="AI412" s="665"/>
      <c r="AJ412" s="665"/>
      <c r="AK412" s="665"/>
      <c r="AL412" s="665"/>
      <c r="AM412" s="665"/>
      <c r="AN412" s="759"/>
      <c r="AO412" s="759"/>
      <c r="AP412" s="759"/>
      <c r="AQ412" s="759"/>
      <c r="AR412" s="759"/>
      <c r="AS412" s="759"/>
      <c r="AT412" s="759"/>
      <c r="AU412" s="759"/>
      <c r="AV412" s="759"/>
      <c r="AW412" s="759"/>
      <c r="AX412" s="759"/>
      <c r="AY412" s="759"/>
      <c r="AZ412" s="759"/>
      <c r="BA412" s="759"/>
      <c r="BB412" s="759"/>
      <c r="BC412" s="759"/>
      <c r="BD412" s="759"/>
      <c r="BE412" s="759"/>
      <c r="BF412" s="759"/>
      <c r="BG412" s="759"/>
      <c r="BH412" s="759"/>
      <c r="BI412" s="759"/>
      <c r="BJ412" s="759"/>
      <c r="BK412" s="759"/>
      <c r="BL412" s="759"/>
      <c r="BM412" s="759"/>
      <c r="BN412" s="759"/>
      <c r="BO412" s="759"/>
      <c r="BP412" s="759"/>
      <c r="BQ412" s="759"/>
      <c r="BR412" s="759"/>
      <c r="BS412" s="759"/>
      <c r="BT412" s="759"/>
      <c r="BU412" s="759"/>
      <c r="BV412" s="759"/>
      <c r="BW412" s="759"/>
      <c r="BX412" s="759"/>
      <c r="BY412" s="759"/>
      <c r="BZ412" s="759"/>
      <c r="CA412" s="759"/>
      <c r="CB412" s="759"/>
      <c r="CC412" s="759">
        <v>10120</v>
      </c>
      <c r="CD412" s="759"/>
      <c r="CE412" s="759"/>
      <c r="CF412" s="759"/>
      <c r="CG412" s="759"/>
      <c r="CH412" s="759"/>
      <c r="CI412" s="759"/>
      <c r="CJ412" s="759"/>
      <c r="CK412" s="759"/>
      <c r="CL412" s="759"/>
      <c r="CM412" s="759"/>
      <c r="CN412" s="759"/>
      <c r="CO412" s="759"/>
      <c r="CP412" s="759"/>
      <c r="CQ412" s="759"/>
      <c r="CR412" s="673">
        <f>+M412+CC412</f>
        <v>10120</v>
      </c>
      <c r="CS412" s="850"/>
      <c r="CT412" s="850"/>
      <c r="CU412" s="850"/>
      <c r="CV412" s="850"/>
      <c r="CW412" s="673">
        <f t="shared" si="192"/>
        <v>0</v>
      </c>
      <c r="CX412" s="850"/>
      <c r="CY412" s="850"/>
      <c r="CZ412" s="850"/>
      <c r="DA412" s="850"/>
      <c r="DB412" s="673">
        <f t="shared" si="193"/>
        <v>0</v>
      </c>
      <c r="DC412" s="850"/>
      <c r="DD412" s="850"/>
      <c r="DE412" s="850">
        <v>10120</v>
      </c>
      <c r="DF412" s="850"/>
      <c r="DG412" s="673">
        <f t="shared" si="194"/>
        <v>10120</v>
      </c>
      <c r="DH412" s="682">
        <f t="shared" ref="DH412" si="198">+CW412+DB412+DG412</f>
        <v>10120</v>
      </c>
      <c r="DI412" s="683" t="str">
        <f t="shared" ref="DI412" si="199">IF(CR412=DH412,"SI","NO")</f>
        <v>SI</v>
      </c>
      <c r="DJ412" s="682">
        <f t="shared" ref="DJ412" si="200">CR412-DH412</f>
        <v>0</v>
      </c>
    </row>
    <row r="413" s="633" customFormat="1" ht="102" hidden="1" spans="1:114">
      <c r="A413" s="648" t="s">
        <v>1714</v>
      </c>
      <c r="B413" s="647" t="s">
        <v>1571</v>
      </c>
      <c r="C413" s="648" t="s">
        <v>1581</v>
      </c>
      <c r="D413" s="646" t="s">
        <v>2064</v>
      </c>
      <c r="E413" s="252" t="s">
        <v>1718</v>
      </c>
      <c r="F413" s="237">
        <v>2269</v>
      </c>
      <c r="G413" s="237" t="s">
        <v>1710</v>
      </c>
      <c r="H413" s="707">
        <v>211</v>
      </c>
      <c r="I413" s="727">
        <v>3552</v>
      </c>
      <c r="J413" s="707">
        <v>12</v>
      </c>
      <c r="K413" s="806">
        <v>90</v>
      </c>
      <c r="L413" s="757" t="s">
        <v>2065</v>
      </c>
      <c r="M413" s="667">
        <v>0</v>
      </c>
      <c r="N413" s="665"/>
      <c r="O413" s="665"/>
      <c r="P413" s="665"/>
      <c r="Q413" s="665"/>
      <c r="R413" s="665"/>
      <c r="S413" s="665"/>
      <c r="T413" s="665"/>
      <c r="U413" s="665"/>
      <c r="V413" s="665"/>
      <c r="W413" s="665"/>
      <c r="X413" s="665"/>
      <c r="Y413" s="665"/>
      <c r="Z413" s="665"/>
      <c r="AA413" s="665"/>
      <c r="AB413" s="665"/>
      <c r="AC413" s="665">
        <v>177840</v>
      </c>
      <c r="AD413" s="665"/>
      <c r="AE413" s="665"/>
      <c r="AF413" s="665"/>
      <c r="AG413" s="665"/>
      <c r="AH413" s="665"/>
      <c r="AI413" s="665"/>
      <c r="AJ413" s="665"/>
      <c r="AK413" s="665"/>
      <c r="AL413" s="665"/>
      <c r="AM413" s="665"/>
      <c r="AN413" s="665"/>
      <c r="AO413" s="665">
        <v>21960</v>
      </c>
      <c r="AP413" s="665"/>
      <c r="AQ413" s="665"/>
      <c r="AR413" s="665"/>
      <c r="AS413" s="665"/>
      <c r="AT413" s="665"/>
      <c r="AU413" s="665"/>
      <c r="AV413" s="665"/>
      <c r="AW413" s="665"/>
      <c r="AX413" s="665"/>
      <c r="AY413" s="665"/>
      <c r="AZ413" s="665"/>
      <c r="BA413" s="665"/>
      <c r="BB413" s="665"/>
      <c r="BC413" s="665"/>
      <c r="BD413" s="665"/>
      <c r="BE413" s="665">
        <v>4432</v>
      </c>
      <c r="BF413" s="665"/>
      <c r="BG413" s="665"/>
      <c r="BH413" s="665"/>
      <c r="BI413" s="665"/>
      <c r="BJ413" s="665"/>
      <c r="BK413" s="665"/>
      <c r="BL413" s="665"/>
      <c r="BM413" s="665"/>
      <c r="BN413" s="665"/>
      <c r="BO413" s="665">
        <v>18664</v>
      </c>
      <c r="BP413" s="665"/>
      <c r="BQ413" s="665"/>
      <c r="BR413" s="665"/>
      <c r="BS413" s="665"/>
      <c r="BT413" s="665"/>
      <c r="BU413" s="665"/>
      <c r="BV413" s="665"/>
      <c r="BW413" s="665"/>
      <c r="BX413" s="665"/>
      <c r="BY413" s="665"/>
      <c r="BZ413" s="665"/>
      <c r="CA413" s="665"/>
      <c r="CB413" s="665">
        <v>-23450</v>
      </c>
      <c r="CC413" s="665"/>
      <c r="CD413" s="665"/>
      <c r="CE413" s="665"/>
      <c r="CF413" s="665"/>
      <c r="CG413" s="665"/>
      <c r="CH413" s="665"/>
      <c r="CI413" s="665"/>
      <c r="CJ413" s="665"/>
      <c r="CK413" s="665"/>
      <c r="CL413" s="665"/>
      <c r="CM413" s="665">
        <v>6551</v>
      </c>
      <c r="CN413" s="665"/>
      <c r="CO413" s="665"/>
      <c r="CP413" s="665"/>
      <c r="CQ413" s="665"/>
      <c r="CR413" s="673">
        <f>+M413+AC413+AO413+BE413+BO413+CB413+CM413</f>
        <v>205997</v>
      </c>
      <c r="CS413" s="850">
        <v>0</v>
      </c>
      <c r="CT413" s="850">
        <v>0</v>
      </c>
      <c r="CU413" s="850">
        <v>0</v>
      </c>
      <c r="CV413" s="850">
        <v>0</v>
      </c>
      <c r="CW413" s="673">
        <f t="shared" si="192"/>
        <v>0</v>
      </c>
      <c r="CX413" s="850">
        <v>0</v>
      </c>
      <c r="CY413" s="850">
        <v>0</v>
      </c>
      <c r="CZ413" s="850">
        <v>0</v>
      </c>
      <c r="DA413" s="850">
        <v>0</v>
      </c>
      <c r="DB413" s="673">
        <f t="shared" si="193"/>
        <v>0</v>
      </c>
      <c r="DC413" s="850">
        <v>22450</v>
      </c>
      <c r="DD413" s="850">
        <v>131760</v>
      </c>
      <c r="DE413" s="850">
        <v>51787</v>
      </c>
      <c r="DF413" s="850"/>
      <c r="DG413" s="673">
        <f t="shared" si="194"/>
        <v>205997</v>
      </c>
      <c r="DH413" s="682">
        <f t="shared" si="195"/>
        <v>205997</v>
      </c>
      <c r="DI413" s="683" t="str">
        <f t="shared" si="196"/>
        <v>SI</v>
      </c>
      <c r="DJ413" s="682">
        <f t="shared" si="197"/>
        <v>0</v>
      </c>
    </row>
    <row r="414" s="633" customFormat="1" ht="102" hidden="1" spans="1:114">
      <c r="A414" s="648" t="s">
        <v>1714</v>
      </c>
      <c r="B414" s="647" t="s">
        <v>1571</v>
      </c>
      <c r="C414" s="648" t="s">
        <v>1581</v>
      </c>
      <c r="D414" s="646" t="s">
        <v>2064</v>
      </c>
      <c r="E414" s="252" t="s">
        <v>1713</v>
      </c>
      <c r="F414" s="237">
        <v>2271</v>
      </c>
      <c r="G414" s="237" t="s">
        <v>1710</v>
      </c>
      <c r="H414" s="652">
        <v>211</v>
      </c>
      <c r="I414" s="654">
        <v>3552</v>
      </c>
      <c r="J414" s="652">
        <v>12</v>
      </c>
      <c r="K414" s="756">
        <v>90</v>
      </c>
      <c r="L414" s="757" t="s">
        <v>2065</v>
      </c>
      <c r="M414" s="667">
        <v>0</v>
      </c>
      <c r="N414" s="665"/>
      <c r="O414" s="665"/>
      <c r="P414" s="665"/>
      <c r="Q414" s="665"/>
      <c r="R414" s="665"/>
      <c r="S414" s="665"/>
      <c r="T414" s="665"/>
      <c r="U414" s="665"/>
      <c r="V414" s="665"/>
      <c r="W414" s="665"/>
      <c r="X414" s="665"/>
      <c r="Y414" s="665"/>
      <c r="Z414" s="665"/>
      <c r="AA414" s="665"/>
      <c r="AB414" s="665"/>
      <c r="AC414" s="832">
        <v>231840</v>
      </c>
      <c r="AD414" s="665"/>
      <c r="AE414" s="665"/>
      <c r="AF414" s="665"/>
      <c r="AG414" s="665"/>
      <c r="AH414" s="665"/>
      <c r="AI414" s="665"/>
      <c r="AJ414" s="665"/>
      <c r="AK414" s="665"/>
      <c r="AL414" s="665"/>
      <c r="AM414" s="665"/>
      <c r="AN414" s="832"/>
      <c r="AO414" s="832">
        <v>78960</v>
      </c>
      <c r="AP414" s="832"/>
      <c r="AQ414" s="832"/>
      <c r="AR414" s="832"/>
      <c r="AS414" s="832"/>
      <c r="AT414" s="832"/>
      <c r="AU414" s="832"/>
      <c r="AV414" s="832"/>
      <c r="AW414" s="832"/>
      <c r="AX414" s="832"/>
      <c r="AY414" s="832"/>
      <c r="AZ414" s="832"/>
      <c r="BA414" s="832"/>
      <c r="BB414" s="832"/>
      <c r="BC414" s="832"/>
      <c r="BD414" s="832"/>
      <c r="BE414" s="832">
        <v>7150</v>
      </c>
      <c r="BF414" s="832"/>
      <c r="BG414" s="832"/>
      <c r="BH414" s="832"/>
      <c r="BI414" s="832"/>
      <c r="BJ414" s="832"/>
      <c r="BK414" s="832"/>
      <c r="BL414" s="832"/>
      <c r="BM414" s="832"/>
      <c r="BN414" s="832"/>
      <c r="BO414" s="832">
        <v>28840</v>
      </c>
      <c r="BP414" s="832"/>
      <c r="BQ414" s="832"/>
      <c r="BR414" s="832"/>
      <c r="BS414" s="832"/>
      <c r="BT414" s="832"/>
      <c r="BU414" s="832"/>
      <c r="BV414" s="832"/>
      <c r="BW414" s="832"/>
      <c r="BX414" s="832"/>
      <c r="BY414" s="832"/>
      <c r="BZ414" s="832"/>
      <c r="CA414" s="832"/>
      <c r="CB414" s="832">
        <v>-36550</v>
      </c>
      <c r="CC414" s="832"/>
      <c r="CD414" s="832"/>
      <c r="CE414" s="832"/>
      <c r="CF414" s="832"/>
      <c r="CG414" s="832"/>
      <c r="CH414" s="832"/>
      <c r="CI414" s="832"/>
      <c r="CJ414" s="832"/>
      <c r="CK414" s="832"/>
      <c r="CL414" s="832"/>
      <c r="CM414" s="832">
        <v>9940</v>
      </c>
      <c r="CN414" s="832"/>
      <c r="CO414" s="832"/>
      <c r="CP414" s="832"/>
      <c r="CQ414" s="832"/>
      <c r="CR414" s="673">
        <f>+M414+AC414+AO414+BE414+BO414+CB414+CM414</f>
        <v>320180</v>
      </c>
      <c r="CS414" s="850">
        <v>0</v>
      </c>
      <c r="CT414" s="850">
        <v>0</v>
      </c>
      <c r="CU414" s="850">
        <v>0</v>
      </c>
      <c r="CV414" s="850">
        <v>0</v>
      </c>
      <c r="CW414" s="673">
        <f t="shared" si="192"/>
        <v>0</v>
      </c>
      <c r="CX414" s="850">
        <v>0</v>
      </c>
      <c r="CY414" s="850">
        <v>0</v>
      </c>
      <c r="CZ414" s="850">
        <v>0</v>
      </c>
      <c r="DA414" s="850">
        <v>0</v>
      </c>
      <c r="DB414" s="673">
        <f t="shared" si="193"/>
        <v>0</v>
      </c>
      <c r="DC414" s="850">
        <v>34160</v>
      </c>
      <c r="DD414" s="850">
        <v>204960</v>
      </c>
      <c r="DE414" s="850">
        <v>81060</v>
      </c>
      <c r="DF414" s="850"/>
      <c r="DG414" s="673">
        <f t="shared" si="194"/>
        <v>320180</v>
      </c>
      <c r="DH414" s="682">
        <f t="shared" si="195"/>
        <v>320180</v>
      </c>
      <c r="DI414" s="683" t="str">
        <f t="shared" si="196"/>
        <v>SI</v>
      </c>
      <c r="DJ414" s="682">
        <f t="shared" si="197"/>
        <v>0</v>
      </c>
    </row>
    <row r="415" s="633" customFormat="1" ht="102" hidden="1" spans="1:114">
      <c r="A415" s="648" t="s">
        <v>1714</v>
      </c>
      <c r="B415" s="647" t="s">
        <v>1571</v>
      </c>
      <c r="C415" s="648" t="s">
        <v>1581</v>
      </c>
      <c r="D415" s="646" t="s">
        <v>2066</v>
      </c>
      <c r="E415" s="781"/>
      <c r="F415" s="782"/>
      <c r="G415" s="783"/>
      <c r="H415" s="707">
        <v>133</v>
      </c>
      <c r="I415" s="783"/>
      <c r="J415" s="707">
        <v>11</v>
      </c>
      <c r="K415" s="783"/>
      <c r="L415" s="807" t="s">
        <v>2065</v>
      </c>
      <c r="M415" s="667">
        <v>0</v>
      </c>
      <c r="N415" s="683"/>
      <c r="O415" s="683"/>
      <c r="P415" s="683"/>
      <c r="Q415" s="683"/>
      <c r="R415" s="683"/>
      <c r="S415" s="683"/>
      <c r="T415" s="683"/>
      <c r="U415" s="683"/>
      <c r="V415" s="683"/>
      <c r="W415" s="683"/>
      <c r="X415" s="683"/>
      <c r="Y415" s="683"/>
      <c r="Z415" s="683"/>
      <c r="AA415" s="683"/>
      <c r="AB415" s="683"/>
      <c r="AC415" s="683"/>
      <c r="AD415" s="665"/>
      <c r="AE415" s="665">
        <v>158760</v>
      </c>
      <c r="AF415" s="665"/>
      <c r="AG415" s="665"/>
      <c r="AH415" s="665"/>
      <c r="AI415" s="665"/>
      <c r="AJ415" s="665"/>
      <c r="AK415" s="665"/>
      <c r="AL415" s="665"/>
      <c r="AM415" s="665"/>
      <c r="AN415" s="665"/>
      <c r="AO415" s="665"/>
      <c r="AP415" s="665"/>
      <c r="AQ415" s="665"/>
      <c r="AR415" s="665"/>
      <c r="AS415" s="665"/>
      <c r="AT415" s="665"/>
      <c r="AU415" s="665"/>
      <c r="AV415" s="665"/>
      <c r="AW415" s="665"/>
      <c r="AX415" s="665"/>
      <c r="AY415" s="665"/>
      <c r="AZ415" s="665"/>
      <c r="BA415" s="665"/>
      <c r="BB415" s="665">
        <v>-52920</v>
      </c>
      <c r="BC415" s="665"/>
      <c r="BD415" s="665"/>
      <c r="BE415" s="665"/>
      <c r="BF415" s="665"/>
      <c r="BG415" s="665"/>
      <c r="BH415" s="665"/>
      <c r="BI415" s="665"/>
      <c r="BJ415" s="665"/>
      <c r="BK415" s="665"/>
      <c r="BL415" s="665">
        <v>-82900</v>
      </c>
      <c r="BM415" s="665"/>
      <c r="BN415" s="665"/>
      <c r="BO415" s="665"/>
      <c r="BP415" s="665"/>
      <c r="BQ415" s="665"/>
      <c r="BR415" s="665"/>
      <c r="BS415" s="665"/>
      <c r="BT415" s="665">
        <v>-9000</v>
      </c>
      <c r="BU415" s="665"/>
      <c r="BV415" s="665"/>
      <c r="BW415" s="665"/>
      <c r="BX415" s="665"/>
      <c r="BY415" s="665"/>
      <c r="BZ415" s="665"/>
      <c r="CA415" s="665"/>
      <c r="CB415" s="665"/>
      <c r="CC415" s="665"/>
      <c r="CD415" s="665">
        <v>-9950</v>
      </c>
      <c r="CE415" s="665"/>
      <c r="CF415" s="665"/>
      <c r="CG415" s="665"/>
      <c r="CH415" s="665"/>
      <c r="CI415" s="665"/>
      <c r="CJ415" s="665"/>
      <c r="CK415" s="665"/>
      <c r="CL415" s="665"/>
      <c r="CM415" s="665"/>
      <c r="CN415" s="665"/>
      <c r="CO415" s="665"/>
      <c r="CP415" s="665"/>
      <c r="CQ415" s="665"/>
      <c r="CR415" s="673">
        <f>+M415+AE415+BB415+BL415+BT415+CD415</f>
        <v>3990</v>
      </c>
      <c r="CS415" s="851"/>
      <c r="CT415" s="851">
        <v>630</v>
      </c>
      <c r="CU415" s="851"/>
      <c r="CV415" s="851">
        <v>0</v>
      </c>
      <c r="CW415" s="852">
        <f t="shared" si="192"/>
        <v>630</v>
      </c>
      <c r="CX415" s="851">
        <v>210</v>
      </c>
      <c r="CY415" s="851"/>
      <c r="CZ415" s="851">
        <v>2100</v>
      </c>
      <c r="DA415" s="851">
        <v>0</v>
      </c>
      <c r="DB415" s="852">
        <f t="shared" si="193"/>
        <v>2310</v>
      </c>
      <c r="DC415" s="851">
        <v>1050</v>
      </c>
      <c r="DD415" s="851"/>
      <c r="DE415" s="851"/>
      <c r="DF415" s="851"/>
      <c r="DG415" s="673">
        <f t="shared" si="194"/>
        <v>1050</v>
      </c>
      <c r="DH415" s="682">
        <f t="shared" si="195"/>
        <v>3990</v>
      </c>
      <c r="DI415" s="683" t="str">
        <f t="shared" si="196"/>
        <v>SI</v>
      </c>
      <c r="DJ415" s="682">
        <f t="shared" si="197"/>
        <v>0</v>
      </c>
    </row>
    <row r="416" s="633" customFormat="1" ht="102" hidden="1" spans="1:114">
      <c r="A416" s="648" t="s">
        <v>1714</v>
      </c>
      <c r="B416" s="647" t="s">
        <v>1571</v>
      </c>
      <c r="C416" s="648" t="s">
        <v>1581</v>
      </c>
      <c r="D416" s="646" t="s">
        <v>2066</v>
      </c>
      <c r="E416" s="781"/>
      <c r="F416" s="782"/>
      <c r="G416" s="783"/>
      <c r="H416" s="707">
        <v>136</v>
      </c>
      <c r="I416" s="783"/>
      <c r="J416" s="707">
        <v>11</v>
      </c>
      <c r="K416" s="808"/>
      <c r="L416" s="723" t="s">
        <v>2065</v>
      </c>
      <c r="M416" s="809">
        <v>0</v>
      </c>
      <c r="N416" s="683"/>
      <c r="O416" s="683"/>
      <c r="P416" s="683"/>
      <c r="Q416" s="683"/>
      <c r="R416" s="683"/>
      <c r="S416" s="683"/>
      <c r="T416" s="683"/>
      <c r="U416" s="683"/>
      <c r="V416" s="683"/>
      <c r="W416" s="683"/>
      <c r="X416" s="683"/>
      <c r="Y416" s="683"/>
      <c r="Z416" s="683"/>
      <c r="AA416" s="683"/>
      <c r="AB416" s="683"/>
      <c r="AC416" s="683"/>
      <c r="AD416" s="665"/>
      <c r="AE416" s="665">
        <v>113400</v>
      </c>
      <c r="AF416" s="665"/>
      <c r="AG416" s="665"/>
      <c r="AH416" s="665"/>
      <c r="AI416" s="665"/>
      <c r="AJ416" s="665"/>
      <c r="AK416" s="665"/>
      <c r="AL416" s="665"/>
      <c r="AM416" s="665"/>
      <c r="AN416" s="759"/>
      <c r="AO416" s="759"/>
      <c r="AP416" s="759"/>
      <c r="AQ416" s="759"/>
      <c r="AR416" s="759"/>
      <c r="AS416" s="759"/>
      <c r="AT416" s="759"/>
      <c r="AU416" s="759"/>
      <c r="AV416" s="759"/>
      <c r="AW416" s="759"/>
      <c r="AX416" s="759"/>
      <c r="AY416" s="759"/>
      <c r="AZ416" s="759"/>
      <c r="BA416" s="759"/>
      <c r="BB416" s="759">
        <v>-37800</v>
      </c>
      <c r="BC416" s="759"/>
      <c r="BD416" s="759"/>
      <c r="BE416" s="759"/>
      <c r="BF416" s="759"/>
      <c r="BG416" s="759"/>
      <c r="BH416" s="759"/>
      <c r="BI416" s="759"/>
      <c r="BJ416" s="759"/>
      <c r="BK416" s="759"/>
      <c r="BL416" s="759">
        <v>-55600</v>
      </c>
      <c r="BM416" s="759"/>
      <c r="BN416" s="759"/>
      <c r="BO416" s="759"/>
      <c r="BP416" s="759"/>
      <c r="BQ416" s="759"/>
      <c r="BR416" s="759"/>
      <c r="BS416" s="759"/>
      <c r="BT416" s="759">
        <v>-10000</v>
      </c>
      <c r="BU416" s="759"/>
      <c r="BV416" s="759"/>
      <c r="BW416" s="759"/>
      <c r="BX416" s="759"/>
      <c r="BY416" s="759"/>
      <c r="BZ416" s="759"/>
      <c r="CA416" s="759"/>
      <c r="CB416" s="759"/>
      <c r="CC416" s="759"/>
      <c r="CD416" s="759">
        <v>-10000</v>
      </c>
      <c r="CE416" s="759"/>
      <c r="CF416" s="759"/>
      <c r="CG416" s="759"/>
      <c r="CH416" s="759"/>
      <c r="CI416" s="759"/>
      <c r="CJ416" s="759"/>
      <c r="CK416" s="759"/>
      <c r="CL416" s="759"/>
      <c r="CM416" s="759"/>
      <c r="CN416" s="759"/>
      <c r="CO416" s="759"/>
      <c r="CP416" s="759"/>
      <c r="CQ416" s="759"/>
      <c r="CR416" s="673">
        <f>+M416+AE416+BB416+BL416+BT416+CD416</f>
        <v>0</v>
      </c>
      <c r="CS416" s="851"/>
      <c r="CT416" s="851"/>
      <c r="CU416" s="851"/>
      <c r="CV416" s="851">
        <v>0</v>
      </c>
      <c r="CW416" s="852">
        <f t="shared" si="192"/>
        <v>0</v>
      </c>
      <c r="CX416" s="851"/>
      <c r="CY416" s="851"/>
      <c r="CZ416" s="851"/>
      <c r="DA416" s="851">
        <v>0</v>
      </c>
      <c r="DB416" s="852">
        <f t="shared" si="193"/>
        <v>0</v>
      </c>
      <c r="DC416" s="851"/>
      <c r="DD416" s="851"/>
      <c r="DE416" s="851">
        <v>0</v>
      </c>
      <c r="DF416" s="851">
        <v>0</v>
      </c>
      <c r="DG416" s="673">
        <f t="shared" si="194"/>
        <v>0</v>
      </c>
      <c r="DH416" s="682">
        <f t="shared" si="195"/>
        <v>0</v>
      </c>
      <c r="DI416" s="683" t="str">
        <f t="shared" si="196"/>
        <v>SI</v>
      </c>
      <c r="DJ416" s="682">
        <f t="shared" si="197"/>
        <v>0</v>
      </c>
    </row>
    <row r="417" s="633" customFormat="1" ht="102" hidden="1" spans="1:114">
      <c r="A417" s="784" t="s">
        <v>1714</v>
      </c>
      <c r="B417" s="647" t="s">
        <v>1571</v>
      </c>
      <c r="C417" s="648" t="s">
        <v>1581</v>
      </c>
      <c r="D417" s="693" t="s">
        <v>2066</v>
      </c>
      <c r="E417" s="712" t="s">
        <v>1718</v>
      </c>
      <c r="F417" s="785">
        <f>CR417/K417</f>
        <v>103</v>
      </c>
      <c r="G417" s="785" t="s">
        <v>1710</v>
      </c>
      <c r="H417" s="711">
        <v>211</v>
      </c>
      <c r="I417" s="710">
        <v>3552</v>
      </c>
      <c r="J417" s="711">
        <v>11</v>
      </c>
      <c r="K417" s="810">
        <v>90</v>
      </c>
      <c r="L417" s="811" t="s">
        <v>2065</v>
      </c>
      <c r="M417" s="812">
        <v>4860</v>
      </c>
      <c r="N417" s="759"/>
      <c r="O417" s="759"/>
      <c r="P417" s="759"/>
      <c r="Q417" s="759"/>
      <c r="R417" s="759"/>
      <c r="S417" s="759"/>
      <c r="T417" s="759"/>
      <c r="U417" s="759"/>
      <c r="V417" s="759"/>
      <c r="W417" s="759"/>
      <c r="X417" s="759"/>
      <c r="Y417" s="759"/>
      <c r="Z417" s="759"/>
      <c r="AA417" s="759"/>
      <c r="AB417" s="759"/>
      <c r="AC417" s="665"/>
      <c r="AD417" s="759">
        <v>-360</v>
      </c>
      <c r="AE417" s="759"/>
      <c r="AF417" s="759"/>
      <c r="AG417" s="759"/>
      <c r="AH417" s="759"/>
      <c r="AI417" s="759"/>
      <c r="AJ417" s="759"/>
      <c r="AK417" s="759"/>
      <c r="AL417" s="759"/>
      <c r="AM417" s="759"/>
      <c r="AN417" s="665"/>
      <c r="AO417" s="665"/>
      <c r="AP417" s="665"/>
      <c r="AQ417" s="665"/>
      <c r="AR417" s="665"/>
      <c r="AS417" s="665"/>
      <c r="AT417" s="665"/>
      <c r="AU417" s="665"/>
      <c r="AV417" s="665"/>
      <c r="AW417" s="665"/>
      <c r="AX417" s="665"/>
      <c r="AY417" s="665"/>
      <c r="AZ417" s="665"/>
      <c r="BA417" s="665"/>
      <c r="BB417" s="665"/>
      <c r="BC417" s="665">
        <v>14460</v>
      </c>
      <c r="BD417" s="665"/>
      <c r="BE417" s="665"/>
      <c r="BF417" s="665"/>
      <c r="BG417" s="665"/>
      <c r="BH417" s="665"/>
      <c r="BI417" s="665"/>
      <c r="BJ417" s="665"/>
      <c r="BK417" s="665"/>
      <c r="BL417" s="665"/>
      <c r="BM417" s="665"/>
      <c r="BN417" s="665"/>
      <c r="BO417" s="665"/>
      <c r="BP417" s="665"/>
      <c r="BQ417" s="665"/>
      <c r="BR417" s="759"/>
      <c r="BS417" s="759"/>
      <c r="BT417" s="665"/>
      <c r="BU417" s="665"/>
      <c r="BV417" s="665"/>
      <c r="BW417" s="665"/>
      <c r="BX417" s="665"/>
      <c r="BY417" s="665"/>
      <c r="BZ417" s="665"/>
      <c r="CA417" s="665"/>
      <c r="CB417" s="665">
        <v>-9690</v>
      </c>
      <c r="CC417" s="665"/>
      <c r="CD417" s="665"/>
      <c r="CE417" s="665"/>
      <c r="CF417" s="665"/>
      <c r="CG417" s="665"/>
      <c r="CH417" s="665"/>
      <c r="CI417" s="665"/>
      <c r="CJ417" s="665"/>
      <c r="CK417" s="665"/>
      <c r="CL417" s="665"/>
      <c r="CM417" s="665"/>
      <c r="CN417" s="665"/>
      <c r="CO417" s="665"/>
      <c r="CP417" s="665"/>
      <c r="CQ417" s="665"/>
      <c r="CR417" s="673">
        <f>+M417+AE417+AD417+BC417+CB417</f>
        <v>9270</v>
      </c>
      <c r="CS417" s="853">
        <v>0</v>
      </c>
      <c r="CT417" s="853">
        <v>0</v>
      </c>
      <c r="CU417" s="853">
        <v>1191</v>
      </c>
      <c r="CV417" s="853">
        <v>0</v>
      </c>
      <c r="CW417" s="846">
        <f t="shared" si="192"/>
        <v>1191</v>
      </c>
      <c r="CX417" s="853">
        <v>0</v>
      </c>
      <c r="CY417" s="853">
        <v>0</v>
      </c>
      <c r="CZ417" s="853">
        <v>0</v>
      </c>
      <c r="DA417" s="853">
        <v>0</v>
      </c>
      <c r="DB417" s="846">
        <f t="shared" si="193"/>
        <v>0</v>
      </c>
      <c r="DC417" s="853">
        <v>1800</v>
      </c>
      <c r="DD417" s="853">
        <v>0</v>
      </c>
      <c r="DE417" s="853">
        <v>6279</v>
      </c>
      <c r="DF417" s="853">
        <v>0</v>
      </c>
      <c r="DG417" s="846">
        <f t="shared" si="194"/>
        <v>8079</v>
      </c>
      <c r="DH417" s="863">
        <f t="shared" si="195"/>
        <v>9270</v>
      </c>
      <c r="DI417" s="869" t="str">
        <f t="shared" si="196"/>
        <v>SI</v>
      </c>
      <c r="DJ417" s="863">
        <f t="shared" si="197"/>
        <v>0</v>
      </c>
    </row>
    <row r="418" s="637" customFormat="1" ht="102" hidden="1" spans="1:114">
      <c r="A418" s="786" t="s">
        <v>1714</v>
      </c>
      <c r="B418" s="647" t="s">
        <v>1571</v>
      </c>
      <c r="C418" s="648" t="s">
        <v>1581</v>
      </c>
      <c r="D418" s="787" t="s">
        <v>2066</v>
      </c>
      <c r="E418" s="695" t="s">
        <v>1718</v>
      </c>
      <c r="F418" s="691">
        <v>1655</v>
      </c>
      <c r="G418" s="691" t="s">
        <v>1710</v>
      </c>
      <c r="H418" s="788">
        <v>211</v>
      </c>
      <c r="I418" s="695">
        <v>3552</v>
      </c>
      <c r="J418" s="813">
        <v>12</v>
      </c>
      <c r="K418" s="814" t="s">
        <v>2067</v>
      </c>
      <c r="L418" s="815" t="s">
        <v>2065</v>
      </c>
      <c r="M418" s="667">
        <v>0</v>
      </c>
      <c r="N418" s="816"/>
      <c r="O418" s="817"/>
      <c r="P418" s="817"/>
      <c r="Q418" s="817"/>
      <c r="R418" s="817"/>
      <c r="S418" s="817"/>
      <c r="T418" s="817"/>
      <c r="U418" s="817"/>
      <c r="V418" s="817"/>
      <c r="W418" s="817"/>
      <c r="X418" s="817"/>
      <c r="Y418" s="817"/>
      <c r="Z418" s="817"/>
      <c r="AA418" s="817"/>
      <c r="AB418" s="817"/>
      <c r="AC418" s="839">
        <v>148950</v>
      </c>
      <c r="AD418" s="759"/>
      <c r="AE418" s="759">
        <v>148950</v>
      </c>
      <c r="AF418" s="759"/>
      <c r="AG418" s="759"/>
      <c r="AH418" s="759"/>
      <c r="AI418" s="759"/>
      <c r="AJ418" s="759"/>
      <c r="AK418" s="759"/>
      <c r="AL418" s="759"/>
      <c r="AM418" s="759"/>
      <c r="AN418" s="824"/>
      <c r="AO418" s="824"/>
      <c r="AP418" s="824"/>
      <c r="AQ418" s="824"/>
      <c r="AR418" s="824"/>
      <c r="AS418" s="824"/>
      <c r="AT418" s="824"/>
      <c r="AU418" s="824"/>
      <c r="AV418" s="824"/>
      <c r="AW418" s="824"/>
      <c r="AX418" s="824"/>
      <c r="AY418" s="824"/>
      <c r="AZ418" s="824"/>
      <c r="BA418" s="824"/>
      <c r="BB418" s="824"/>
      <c r="BC418" s="824"/>
      <c r="BD418" s="824"/>
      <c r="BE418" s="824">
        <v>78880</v>
      </c>
      <c r="BF418" s="824"/>
      <c r="BG418" s="824"/>
      <c r="BH418" s="824"/>
      <c r="BI418" s="824"/>
      <c r="BJ418" s="824"/>
      <c r="BK418" s="824"/>
      <c r="BL418" s="824"/>
      <c r="BM418" s="824"/>
      <c r="BN418" s="824"/>
      <c r="BO418" s="824"/>
      <c r="BP418" s="824"/>
      <c r="BQ418" s="843"/>
      <c r="BR418" s="665"/>
      <c r="BS418" s="665"/>
      <c r="BT418" s="823"/>
      <c r="BU418" s="824"/>
      <c r="BV418" s="824"/>
      <c r="BW418" s="824"/>
      <c r="BX418" s="824"/>
      <c r="BY418" s="824"/>
      <c r="BZ418" s="824"/>
      <c r="CA418" s="824"/>
      <c r="CB418" s="824">
        <v>-7000</v>
      </c>
      <c r="CC418" s="824"/>
      <c r="CD418" s="824"/>
      <c r="CE418" s="824"/>
      <c r="CF418" s="824"/>
      <c r="CG418" s="824"/>
      <c r="CH418" s="824"/>
      <c r="CI418" s="824"/>
      <c r="CJ418" s="824"/>
      <c r="CK418" s="824"/>
      <c r="CL418" s="824">
        <v>-3000</v>
      </c>
      <c r="CM418" s="824"/>
      <c r="CN418" s="824"/>
      <c r="CO418" s="824"/>
      <c r="CP418" s="824"/>
      <c r="CQ418" s="824"/>
      <c r="CR418" s="846">
        <f>+AC418+BE418+CB418+CL418</f>
        <v>217830</v>
      </c>
      <c r="CS418" s="854"/>
      <c r="CT418" s="854"/>
      <c r="CU418" s="854">
        <v>5940</v>
      </c>
      <c r="CV418" s="854">
        <v>25700</v>
      </c>
      <c r="CW418" s="846">
        <f t="shared" si="192"/>
        <v>31640</v>
      </c>
      <c r="CX418" s="854">
        <v>38385</v>
      </c>
      <c r="CY418" s="854">
        <v>6665</v>
      </c>
      <c r="CZ418" s="854">
        <v>28980</v>
      </c>
      <c r="DA418" s="854">
        <v>35410</v>
      </c>
      <c r="DB418" s="846">
        <f t="shared" si="193"/>
        <v>109440</v>
      </c>
      <c r="DC418" s="854">
        <v>33837</v>
      </c>
      <c r="DD418" s="854">
        <v>16360</v>
      </c>
      <c r="DE418" s="854">
        <v>26553</v>
      </c>
      <c r="DF418" s="854"/>
      <c r="DG418" s="846">
        <f t="shared" si="194"/>
        <v>76750</v>
      </c>
      <c r="DH418" s="863">
        <f t="shared" si="195"/>
        <v>217830</v>
      </c>
      <c r="DI418" s="869" t="str">
        <f t="shared" si="196"/>
        <v>SI</v>
      </c>
      <c r="DJ418" s="863">
        <f t="shared" si="197"/>
        <v>0</v>
      </c>
    </row>
    <row r="419" s="633" customFormat="1" ht="127.5" hidden="1" spans="1:114">
      <c r="A419" s="786" t="s">
        <v>1714</v>
      </c>
      <c r="B419" s="647" t="s">
        <v>1571</v>
      </c>
      <c r="C419" s="648" t="s">
        <v>1581</v>
      </c>
      <c r="D419" s="789" t="s">
        <v>2068</v>
      </c>
      <c r="E419" s="694"/>
      <c r="F419" s="690"/>
      <c r="G419" s="690"/>
      <c r="H419" s="735">
        <v>133</v>
      </c>
      <c r="I419" s="694"/>
      <c r="J419" s="735">
        <v>11</v>
      </c>
      <c r="K419" s="818"/>
      <c r="L419" s="815" t="s">
        <v>2065</v>
      </c>
      <c r="M419" s="667">
        <v>2810</v>
      </c>
      <c r="N419" s="819"/>
      <c r="O419" s="819"/>
      <c r="P419" s="820"/>
      <c r="Q419" s="820"/>
      <c r="R419" s="820"/>
      <c r="S419" s="820"/>
      <c r="T419" s="820"/>
      <c r="U419" s="820"/>
      <c r="V419" s="820"/>
      <c r="W419" s="820"/>
      <c r="X419" s="820"/>
      <c r="Y419" s="820"/>
      <c r="Z419" s="820"/>
      <c r="AA419" s="820"/>
      <c r="AB419" s="820"/>
      <c r="AC419" s="840"/>
      <c r="AD419" s="840"/>
      <c r="AE419" s="820">
        <v>92667</v>
      </c>
      <c r="AF419" s="841"/>
      <c r="AG419" s="841"/>
      <c r="AH419" s="841"/>
      <c r="AI419" s="841"/>
      <c r="AJ419" s="841"/>
      <c r="AK419" s="841"/>
      <c r="AL419" s="841"/>
      <c r="AM419" s="841"/>
      <c r="AN419" s="841"/>
      <c r="AO419" s="841"/>
      <c r="AP419" s="841"/>
      <c r="AQ419" s="841"/>
      <c r="AR419" s="841"/>
      <c r="AS419" s="841"/>
      <c r="AT419" s="841"/>
      <c r="AU419" s="841"/>
      <c r="AV419" s="841"/>
      <c r="AW419" s="841"/>
      <c r="AX419" s="841"/>
      <c r="AY419" s="841"/>
      <c r="AZ419" s="841"/>
      <c r="BA419" s="841"/>
      <c r="BB419" s="665">
        <v>-62738</v>
      </c>
      <c r="BC419" s="665"/>
      <c r="BD419" s="842"/>
      <c r="BE419" s="842"/>
      <c r="BF419" s="842"/>
      <c r="BG419" s="842"/>
      <c r="BH419" s="842"/>
      <c r="BI419" s="842"/>
      <c r="BJ419" s="842"/>
      <c r="BK419" s="842"/>
      <c r="BL419" s="842"/>
      <c r="BM419" s="842"/>
      <c r="BN419" s="842"/>
      <c r="BO419" s="842"/>
      <c r="BP419" s="842"/>
      <c r="BQ419" s="842"/>
      <c r="BR419" s="823"/>
      <c r="BS419" s="823"/>
      <c r="BT419" s="842"/>
      <c r="BU419" s="842"/>
      <c r="BV419" s="842"/>
      <c r="BW419" s="842"/>
      <c r="BX419" s="842"/>
      <c r="BY419" s="842"/>
      <c r="BZ419" s="842"/>
      <c r="CA419" s="842"/>
      <c r="CB419" s="842"/>
      <c r="CC419" s="842"/>
      <c r="CD419" s="842">
        <v>-10000</v>
      </c>
      <c r="CE419" s="842"/>
      <c r="CF419" s="842"/>
      <c r="CG419" s="842"/>
      <c r="CH419" s="665"/>
      <c r="CI419" s="665"/>
      <c r="CJ419" s="842"/>
      <c r="CK419" s="842"/>
      <c r="CL419" s="842"/>
      <c r="CM419" s="842"/>
      <c r="CN419" s="842"/>
      <c r="CO419" s="842"/>
      <c r="CP419" s="842"/>
      <c r="CQ419" s="842"/>
      <c r="CR419" s="847">
        <f>+M419+AE419+BB4199+CD419+BB419</f>
        <v>22739</v>
      </c>
      <c r="CS419" s="855">
        <v>0</v>
      </c>
      <c r="CT419" s="855">
        <v>0</v>
      </c>
      <c r="CU419" s="855">
        <v>0</v>
      </c>
      <c r="CV419" s="855">
        <v>0</v>
      </c>
      <c r="CW419" s="846">
        <f t="shared" si="192"/>
        <v>0</v>
      </c>
      <c r="CX419" s="856">
        <v>0</v>
      </c>
      <c r="CY419" s="856">
        <v>0</v>
      </c>
      <c r="CZ419" s="856">
        <v>4170</v>
      </c>
      <c r="DA419" s="856">
        <v>3150</v>
      </c>
      <c r="DB419" s="846">
        <f t="shared" si="193"/>
        <v>7320</v>
      </c>
      <c r="DC419" s="856">
        <v>1050</v>
      </c>
      <c r="DD419" s="856">
        <v>0</v>
      </c>
      <c r="DE419" s="856">
        <v>7238</v>
      </c>
      <c r="DF419" s="856">
        <v>7131</v>
      </c>
      <c r="DG419" s="846">
        <f t="shared" si="194"/>
        <v>15419</v>
      </c>
      <c r="DH419" s="863">
        <f t="shared" si="195"/>
        <v>22739</v>
      </c>
      <c r="DI419" s="869" t="str">
        <f t="shared" si="196"/>
        <v>SI</v>
      </c>
      <c r="DJ419" s="863">
        <f t="shared" si="197"/>
        <v>0</v>
      </c>
    </row>
    <row r="420" s="633" customFormat="1" ht="127.5" hidden="1" spans="1:114">
      <c r="A420" s="790" t="s">
        <v>1714</v>
      </c>
      <c r="B420" s="647" t="s">
        <v>1571</v>
      </c>
      <c r="C420" s="648" t="s">
        <v>1581</v>
      </c>
      <c r="D420" s="791" t="s">
        <v>2068</v>
      </c>
      <c r="E420" s="792"/>
      <c r="F420" s="791"/>
      <c r="G420" s="791"/>
      <c r="H420" s="793">
        <v>111</v>
      </c>
      <c r="I420" s="792"/>
      <c r="J420" s="793">
        <v>11</v>
      </c>
      <c r="K420" s="821"/>
      <c r="L420" s="822" t="s">
        <v>2065</v>
      </c>
      <c r="M420" s="667">
        <v>1200</v>
      </c>
      <c r="N420" s="823"/>
      <c r="O420" s="824"/>
      <c r="P420" s="824"/>
      <c r="Q420" s="824"/>
      <c r="R420" s="824"/>
      <c r="S420" s="824"/>
      <c r="T420" s="824"/>
      <c r="U420" s="824"/>
      <c r="V420" s="824"/>
      <c r="W420" s="824"/>
      <c r="X420" s="824"/>
      <c r="Y420" s="824"/>
      <c r="Z420" s="824"/>
      <c r="AA420" s="824"/>
      <c r="AB420" s="824"/>
      <c r="AC420" s="824"/>
      <c r="AD420" s="832"/>
      <c r="AE420" s="832"/>
      <c r="AF420" s="824"/>
      <c r="AG420" s="824"/>
      <c r="AH420" s="824"/>
      <c r="AI420" s="824"/>
      <c r="AJ420" s="824"/>
      <c r="AK420" s="824"/>
      <c r="AL420" s="824"/>
      <c r="AM420" s="824"/>
      <c r="AN420" s="824"/>
      <c r="AO420" s="824"/>
      <c r="AP420" s="824"/>
      <c r="AQ420" s="824"/>
      <c r="AR420" s="824"/>
      <c r="AS420" s="824"/>
      <c r="AT420" s="824"/>
      <c r="AU420" s="824"/>
      <c r="AV420" s="824"/>
      <c r="AW420" s="824"/>
      <c r="AX420" s="824"/>
      <c r="AY420" s="824"/>
      <c r="AZ420" s="824"/>
      <c r="BA420" s="843"/>
      <c r="BC420" s="665"/>
      <c r="BD420" s="842"/>
      <c r="BE420" s="842"/>
      <c r="BF420" s="842"/>
      <c r="BG420" s="842"/>
      <c r="BH420" s="842"/>
      <c r="BI420" s="842"/>
      <c r="BJ420" s="842"/>
      <c r="BK420" s="842"/>
      <c r="BL420" s="842"/>
      <c r="BM420" s="842"/>
      <c r="BN420" s="842"/>
      <c r="BO420" s="842"/>
      <c r="BP420" s="842"/>
      <c r="BQ420" s="842"/>
      <c r="BR420" s="842"/>
      <c r="BS420" s="842"/>
      <c r="BT420" s="842"/>
      <c r="BU420" s="842"/>
      <c r="BV420" s="842"/>
      <c r="BW420" s="842"/>
      <c r="BX420" s="842"/>
      <c r="BY420" s="842"/>
      <c r="BZ420" s="842"/>
      <c r="CA420" s="842"/>
      <c r="CB420" s="842"/>
      <c r="CC420" s="842"/>
      <c r="CD420" s="842"/>
      <c r="CE420" s="842"/>
      <c r="CF420" s="842"/>
      <c r="CG420" s="842"/>
      <c r="CH420" s="665"/>
      <c r="CI420" s="665"/>
      <c r="CJ420" s="842"/>
      <c r="CK420" s="842"/>
      <c r="CL420" s="842"/>
      <c r="CM420" s="842"/>
      <c r="CN420" s="842"/>
      <c r="CO420" s="842"/>
      <c r="CP420" s="842"/>
      <c r="CQ420" s="842"/>
      <c r="CR420" s="847">
        <f>+M420</f>
        <v>1200</v>
      </c>
      <c r="CS420" s="857">
        <v>0</v>
      </c>
      <c r="CT420" s="857">
        <v>0</v>
      </c>
      <c r="CU420" s="857">
        <v>0</v>
      </c>
      <c r="CV420" s="857">
        <v>400</v>
      </c>
      <c r="CW420" s="846">
        <f t="shared" si="192"/>
        <v>400</v>
      </c>
      <c r="CX420" s="857">
        <v>0</v>
      </c>
      <c r="CY420" s="857">
        <v>0</v>
      </c>
      <c r="CZ420" s="857">
        <v>0</v>
      </c>
      <c r="DA420" s="857">
        <v>400</v>
      </c>
      <c r="DB420" s="846">
        <f t="shared" si="193"/>
        <v>400</v>
      </c>
      <c r="DC420" s="857">
        <v>0</v>
      </c>
      <c r="DD420" s="857">
        <v>0</v>
      </c>
      <c r="DE420" s="857">
        <v>0</v>
      </c>
      <c r="DF420" s="857">
        <v>400</v>
      </c>
      <c r="DG420" s="846">
        <f t="shared" si="194"/>
        <v>400</v>
      </c>
      <c r="DH420" s="863">
        <f t="shared" si="195"/>
        <v>1200</v>
      </c>
      <c r="DI420" s="869" t="str">
        <f t="shared" si="196"/>
        <v>SI</v>
      </c>
      <c r="DJ420" s="863">
        <f t="shared" si="197"/>
        <v>0</v>
      </c>
    </row>
    <row r="421" s="633" customFormat="1" ht="127.5" hidden="1" spans="1:114">
      <c r="A421" s="648" t="s">
        <v>1714</v>
      </c>
      <c r="B421" s="647" t="s">
        <v>1571</v>
      </c>
      <c r="C421" s="648" t="s">
        <v>1581</v>
      </c>
      <c r="D421" s="646" t="s">
        <v>2068</v>
      </c>
      <c r="E421" s="646" t="s">
        <v>1981</v>
      </c>
      <c r="F421" s="646" t="s">
        <v>1981</v>
      </c>
      <c r="G421" s="646" t="s">
        <v>1981</v>
      </c>
      <c r="H421" s="652">
        <v>136</v>
      </c>
      <c r="I421" s="654" t="s">
        <v>1981</v>
      </c>
      <c r="J421" s="825">
        <v>11</v>
      </c>
      <c r="K421" s="654" t="s">
        <v>2069</v>
      </c>
      <c r="L421" s="826" t="s">
        <v>2065</v>
      </c>
      <c r="M421" s="667">
        <v>0</v>
      </c>
      <c r="N421" s="827"/>
      <c r="O421" s="665"/>
      <c r="P421" s="665"/>
      <c r="Q421" s="665"/>
      <c r="R421" s="665"/>
      <c r="S421" s="665"/>
      <c r="T421" s="665"/>
      <c r="U421" s="665"/>
      <c r="V421" s="665"/>
      <c r="W421" s="665"/>
      <c r="X421" s="665"/>
      <c r="Y421" s="665"/>
      <c r="Z421" s="665"/>
      <c r="AA421" s="665"/>
      <c r="AB421" s="665"/>
      <c r="AC421" s="665"/>
      <c r="AD421" s="832"/>
      <c r="AE421" s="832">
        <v>90000</v>
      </c>
      <c r="AF421" s="832"/>
      <c r="AG421" s="832"/>
      <c r="AH421" s="832"/>
      <c r="AI421" s="832"/>
      <c r="AJ421" s="832"/>
      <c r="AK421" s="832"/>
      <c r="AL421" s="832"/>
      <c r="AM421" s="832"/>
      <c r="AN421" s="665"/>
      <c r="AO421" s="665"/>
      <c r="AP421" s="665"/>
      <c r="AQ421" s="665"/>
      <c r="AR421" s="665"/>
      <c r="AS421" s="665"/>
      <c r="AT421" s="665"/>
      <c r="AU421" s="665"/>
      <c r="AV421" s="665"/>
      <c r="AW421" s="665"/>
      <c r="AX421" s="665"/>
      <c r="AY421" s="665"/>
      <c r="AZ421" s="665"/>
      <c r="BA421" s="665"/>
      <c r="BB421" s="665">
        <v>-55373</v>
      </c>
      <c r="BC421" s="665"/>
      <c r="BD421" s="665"/>
      <c r="BE421" s="665"/>
      <c r="BF421" s="665"/>
      <c r="BG421" s="665"/>
      <c r="BH421" s="665"/>
      <c r="BI421" s="665"/>
      <c r="BJ421" s="665"/>
      <c r="BK421" s="665"/>
      <c r="BL421" s="665"/>
      <c r="BM421" s="665"/>
      <c r="BN421" s="665"/>
      <c r="BO421" s="665"/>
      <c r="BP421" s="665"/>
      <c r="BQ421" s="665"/>
      <c r="BR421" s="759"/>
      <c r="BS421" s="759"/>
      <c r="BT421" s="665">
        <v>-15000</v>
      </c>
      <c r="BU421" s="665"/>
      <c r="BV421" s="665"/>
      <c r="BW421" s="665"/>
      <c r="BX421" s="665"/>
      <c r="BY421" s="665"/>
      <c r="BZ421" s="665"/>
      <c r="CA421" s="665"/>
      <c r="CB421" s="665"/>
      <c r="CC421" s="665"/>
      <c r="CD421" s="665">
        <v>-8000</v>
      </c>
      <c r="CE421" s="665"/>
      <c r="CF421" s="665"/>
      <c r="CG421" s="665"/>
      <c r="CH421" s="665"/>
      <c r="CI421" s="665"/>
      <c r="CJ421" s="665"/>
      <c r="CK421" s="665"/>
      <c r="CL421" s="665"/>
      <c r="CM421" s="665"/>
      <c r="CN421" s="665"/>
      <c r="CO421" s="665"/>
      <c r="CP421" s="665"/>
      <c r="CQ421" s="665"/>
      <c r="CR421" s="673">
        <f>+M421+AE421+BB421+BU421+BT421+CD421</f>
        <v>11627</v>
      </c>
      <c r="CS421" s="855">
        <v>0</v>
      </c>
      <c r="CT421" s="855">
        <v>0</v>
      </c>
      <c r="CU421" s="855">
        <v>4627</v>
      </c>
      <c r="CV421" s="855">
        <v>0</v>
      </c>
      <c r="CW421" s="673">
        <f t="shared" si="192"/>
        <v>4627</v>
      </c>
      <c r="CX421" s="858">
        <v>0</v>
      </c>
      <c r="CY421" s="858">
        <v>0</v>
      </c>
      <c r="CZ421" s="858">
        <v>0</v>
      </c>
      <c r="DA421" s="858">
        <v>0</v>
      </c>
      <c r="DB421" s="673">
        <f t="shared" si="193"/>
        <v>0</v>
      </c>
      <c r="DC421" s="858">
        <v>0</v>
      </c>
      <c r="DD421" s="858">
        <v>0</v>
      </c>
      <c r="DE421" s="858">
        <v>7000</v>
      </c>
      <c r="DF421" s="858"/>
      <c r="DG421" s="673">
        <f t="shared" si="194"/>
        <v>7000</v>
      </c>
      <c r="DH421" s="682">
        <f t="shared" si="195"/>
        <v>11627</v>
      </c>
      <c r="DI421" s="683" t="str">
        <f t="shared" si="196"/>
        <v>SI</v>
      </c>
      <c r="DJ421" s="682">
        <f t="shared" si="197"/>
        <v>0</v>
      </c>
    </row>
    <row r="422" s="633" customFormat="1" ht="127.5" hidden="1" spans="1:114">
      <c r="A422" s="786" t="s">
        <v>1714</v>
      </c>
      <c r="B422" s="647" t="s">
        <v>1571</v>
      </c>
      <c r="C422" s="648" t="s">
        <v>1581</v>
      </c>
      <c r="D422" s="787" t="s">
        <v>2068</v>
      </c>
      <c r="E422" s="794" t="s">
        <v>1718</v>
      </c>
      <c r="F422" s="795">
        <v>2115</v>
      </c>
      <c r="G422" s="795" t="s">
        <v>1710</v>
      </c>
      <c r="H422" s="796">
        <v>211</v>
      </c>
      <c r="I422" s="828">
        <v>3552</v>
      </c>
      <c r="J422" s="829">
        <v>12</v>
      </c>
      <c r="K422" s="828" t="s">
        <v>2067</v>
      </c>
      <c r="L422" s="830" t="s">
        <v>2065</v>
      </c>
      <c r="M422" s="667">
        <v>0</v>
      </c>
      <c r="N422" s="831"/>
      <c r="O422" s="832"/>
      <c r="P422" s="832"/>
      <c r="Q422" s="832"/>
      <c r="R422" s="832"/>
      <c r="S422" s="832"/>
      <c r="T422" s="832"/>
      <c r="U422" s="832"/>
      <c r="V422" s="832"/>
      <c r="W422" s="832"/>
      <c r="X422" s="832"/>
      <c r="Y422" s="832"/>
      <c r="Z422" s="832"/>
      <c r="AA422" s="832"/>
      <c r="AB422" s="832"/>
      <c r="AC422" s="832">
        <v>190330</v>
      </c>
      <c r="AD422" s="832"/>
      <c r="AE422" s="832"/>
      <c r="AF422" s="824"/>
      <c r="AG422" s="824"/>
      <c r="AH422" s="824"/>
      <c r="AI422" s="824"/>
      <c r="AJ422" s="824"/>
      <c r="AK422" s="824"/>
      <c r="AL422" s="824"/>
      <c r="AM422" s="824"/>
      <c r="AN422" s="824"/>
      <c r="AO422" s="824"/>
      <c r="AP422" s="824"/>
      <c r="AQ422" s="824"/>
      <c r="AR422" s="824"/>
      <c r="AS422" s="824"/>
      <c r="AT422" s="824"/>
      <c r="AU422" s="824"/>
      <c r="AV422" s="824"/>
      <c r="AW422" s="824"/>
      <c r="AX422" s="824"/>
      <c r="AY422" s="824"/>
      <c r="AZ422" s="824"/>
      <c r="BA422" s="824"/>
      <c r="BB422" s="824"/>
      <c r="BC422" s="824"/>
      <c r="BD422" s="824"/>
      <c r="BE422" s="824"/>
      <c r="BF422" s="824"/>
      <c r="BG422" s="824"/>
      <c r="BH422" s="824"/>
      <c r="BI422" s="824"/>
      <c r="BJ422" s="824"/>
      <c r="BK422" s="824"/>
      <c r="BL422" s="824"/>
      <c r="BM422" s="824"/>
      <c r="BN422" s="824"/>
      <c r="BO422" s="824"/>
      <c r="BP422" s="824"/>
      <c r="BQ422" s="843"/>
      <c r="BR422" s="665"/>
      <c r="BS422" s="665"/>
      <c r="BT422" s="823"/>
      <c r="BU422" s="824"/>
      <c r="BV422" s="824"/>
      <c r="BW422" s="824"/>
      <c r="BX422" s="824"/>
      <c r="BY422" s="824"/>
      <c r="BZ422" s="824"/>
      <c r="CA422" s="824"/>
      <c r="CB422" s="824"/>
      <c r="CC422" s="824">
        <v>67000</v>
      </c>
      <c r="CD422" s="824"/>
      <c r="CE422" s="824"/>
      <c r="CF422" s="824"/>
      <c r="CG422" s="824"/>
      <c r="CH422" s="665"/>
      <c r="CI422" s="665"/>
      <c r="CJ422" s="824"/>
      <c r="CK422" s="824"/>
      <c r="CL422" s="824"/>
      <c r="CM422" s="824">
        <v>3000</v>
      </c>
      <c r="CN422" s="824"/>
      <c r="CO422" s="824"/>
      <c r="CP422" s="824"/>
      <c r="CQ422" s="824"/>
      <c r="CR422" s="848">
        <f>+M422+AC422+CC422+CM422</f>
        <v>260330</v>
      </c>
      <c r="CS422" s="859">
        <v>0</v>
      </c>
      <c r="CT422" s="859">
        <v>0</v>
      </c>
      <c r="CU422" s="859">
        <v>5542</v>
      </c>
      <c r="CV422" s="859">
        <v>37385</v>
      </c>
      <c r="CW422" s="848">
        <f t="shared" si="192"/>
        <v>42927</v>
      </c>
      <c r="CX422" s="859">
        <v>20355</v>
      </c>
      <c r="CY422" s="859">
        <v>20285</v>
      </c>
      <c r="CZ422" s="859">
        <v>28265</v>
      </c>
      <c r="DA422" s="859">
        <v>30790</v>
      </c>
      <c r="DB422" s="848">
        <f t="shared" si="193"/>
        <v>99695</v>
      </c>
      <c r="DC422" s="859">
        <v>15185</v>
      </c>
      <c r="DD422" s="859">
        <v>2160</v>
      </c>
      <c r="DE422" s="859">
        <v>100363</v>
      </c>
      <c r="DF422" s="859">
        <v>0</v>
      </c>
      <c r="DG422" s="848">
        <f t="shared" si="194"/>
        <v>117708</v>
      </c>
      <c r="DH422" s="864">
        <f t="shared" si="195"/>
        <v>260330</v>
      </c>
      <c r="DI422" s="870" t="str">
        <f t="shared" si="196"/>
        <v>SI</v>
      </c>
      <c r="DJ422" s="864">
        <f t="shared" si="197"/>
        <v>0</v>
      </c>
    </row>
    <row r="423" s="633" customFormat="1" ht="127.5" hidden="1" spans="1:114">
      <c r="A423" s="786" t="s">
        <v>1714</v>
      </c>
      <c r="B423" s="647" t="s">
        <v>1571</v>
      </c>
      <c r="C423" s="648" t="s">
        <v>1581</v>
      </c>
      <c r="D423" s="787" t="s">
        <v>2068</v>
      </c>
      <c r="E423" s="654" t="s">
        <v>1718</v>
      </c>
      <c r="F423" s="703">
        <v>403</v>
      </c>
      <c r="G423" s="703" t="s">
        <v>1710</v>
      </c>
      <c r="H423" s="704">
        <v>211</v>
      </c>
      <c r="I423" s="725">
        <v>3552</v>
      </c>
      <c r="J423" s="704">
        <v>11</v>
      </c>
      <c r="K423" s="805">
        <v>90</v>
      </c>
      <c r="L423" s="833" t="s">
        <v>2065</v>
      </c>
      <c r="M423" s="834">
        <v>76770</v>
      </c>
      <c r="N423" s="832"/>
      <c r="O423" s="832"/>
      <c r="P423" s="832"/>
      <c r="Q423" s="832"/>
      <c r="R423" s="832"/>
      <c r="S423" s="832"/>
      <c r="T423" s="832"/>
      <c r="U423" s="832"/>
      <c r="V423" s="832"/>
      <c r="W423" s="832"/>
      <c r="X423" s="832"/>
      <c r="Y423" s="832"/>
      <c r="Z423" s="832"/>
      <c r="AA423" s="832"/>
      <c r="AB423" s="832"/>
      <c r="AC423" s="832"/>
      <c r="AD423" s="832">
        <v>-67860</v>
      </c>
      <c r="AE423" s="832"/>
      <c r="AF423" s="824"/>
      <c r="AG423" s="824"/>
      <c r="AH423" s="824"/>
      <c r="AI423" s="824"/>
      <c r="AJ423" s="824"/>
      <c r="AK423" s="824"/>
      <c r="AL423" s="824"/>
      <c r="AM423" s="824"/>
      <c r="AN423" s="824"/>
      <c r="AO423" s="824"/>
      <c r="AP423" s="824"/>
      <c r="AQ423" s="824"/>
      <c r="AR423" s="824"/>
      <c r="AS423" s="824"/>
      <c r="AT423" s="824"/>
      <c r="AU423" s="824"/>
      <c r="AV423" s="824"/>
      <c r="AW423" s="824"/>
      <c r="AX423" s="824"/>
      <c r="AY423" s="824"/>
      <c r="AZ423" s="824"/>
      <c r="BA423" s="824"/>
      <c r="BB423" s="824"/>
      <c r="BC423" s="824"/>
      <c r="BD423" s="824"/>
      <c r="BE423" s="824"/>
      <c r="BF423" s="824"/>
      <c r="BG423" s="824"/>
      <c r="BH423" s="824"/>
      <c r="BI423" s="824"/>
      <c r="BJ423" s="824"/>
      <c r="BK423" s="824"/>
      <c r="BL423" s="824"/>
      <c r="BM423" s="824"/>
      <c r="BN423" s="824"/>
      <c r="BO423" s="824"/>
      <c r="BP423" s="824"/>
      <c r="BQ423" s="824"/>
      <c r="BR423" s="824"/>
      <c r="BS423" s="824"/>
      <c r="BT423" s="824"/>
      <c r="BU423" s="824"/>
      <c r="BV423" s="824"/>
      <c r="BW423" s="824"/>
      <c r="BX423" s="824"/>
      <c r="BY423" s="824"/>
      <c r="BZ423" s="824"/>
      <c r="CA423" s="824">
        <v>27400</v>
      </c>
      <c r="CB423" s="824"/>
      <c r="CC423" s="824">
        <v>5400</v>
      </c>
      <c r="CD423" s="824"/>
      <c r="CE423" s="824"/>
      <c r="CF423" s="824"/>
      <c r="CG423" s="824"/>
      <c r="CH423" s="665"/>
      <c r="CI423" s="665">
        <v>18405</v>
      </c>
      <c r="CJ423" s="759"/>
      <c r="CK423" s="759"/>
      <c r="CL423" s="759"/>
      <c r="CM423" s="759"/>
      <c r="CN423" s="759"/>
      <c r="CO423" s="759"/>
      <c r="CP423" s="759"/>
      <c r="CQ423" s="759"/>
      <c r="CR423" s="846">
        <f>+M423+AD423+CA423+CC423+CI423</f>
        <v>60115</v>
      </c>
      <c r="CS423" s="859">
        <v>0</v>
      </c>
      <c r="CT423" s="859">
        <v>3000</v>
      </c>
      <c r="CU423" s="859">
        <v>2175</v>
      </c>
      <c r="CV423" s="859">
        <v>0</v>
      </c>
      <c r="CW423" s="846">
        <f t="shared" si="192"/>
        <v>5175</v>
      </c>
      <c r="CX423" s="859">
        <v>0</v>
      </c>
      <c r="CY423" s="859">
        <v>0</v>
      </c>
      <c r="CZ423" s="859">
        <v>0</v>
      </c>
      <c r="DA423" s="859">
        <v>0</v>
      </c>
      <c r="DB423" s="846">
        <f t="shared" si="193"/>
        <v>0</v>
      </c>
      <c r="DC423" s="859">
        <v>0</v>
      </c>
      <c r="DD423" s="859"/>
      <c r="DE423" s="859">
        <v>54940</v>
      </c>
      <c r="DF423" s="859">
        <v>0</v>
      </c>
      <c r="DG423" s="846">
        <f t="shared" si="194"/>
        <v>54940</v>
      </c>
      <c r="DH423" s="863">
        <f t="shared" si="195"/>
        <v>60115</v>
      </c>
      <c r="DI423" s="869" t="str">
        <f t="shared" si="196"/>
        <v>SI</v>
      </c>
      <c r="DJ423" s="863">
        <f t="shared" si="197"/>
        <v>0</v>
      </c>
    </row>
    <row r="424" s="633" customFormat="1" ht="102" hidden="1" spans="1:114">
      <c r="A424" s="786" t="s">
        <v>1714</v>
      </c>
      <c r="B424" s="647" t="s">
        <v>1571</v>
      </c>
      <c r="C424" s="648" t="s">
        <v>1581</v>
      </c>
      <c r="D424" s="787" t="s">
        <v>2070</v>
      </c>
      <c r="E424" s="705" t="s">
        <v>1718</v>
      </c>
      <c r="F424" s="706">
        <v>30</v>
      </c>
      <c r="G424" s="706" t="s">
        <v>1710</v>
      </c>
      <c r="H424" s="707">
        <v>211</v>
      </c>
      <c r="I424" s="727">
        <v>3552</v>
      </c>
      <c r="J424" s="719">
        <v>11</v>
      </c>
      <c r="K424" s="727" t="s">
        <v>2067</v>
      </c>
      <c r="L424" s="833" t="s">
        <v>2065</v>
      </c>
      <c r="M424" s="835">
        <v>0</v>
      </c>
      <c r="N424" s="832"/>
      <c r="O424" s="832"/>
      <c r="P424" s="832"/>
      <c r="Q424" s="832"/>
      <c r="R424" s="832"/>
      <c r="S424" s="832"/>
      <c r="T424" s="832"/>
      <c r="U424" s="832"/>
      <c r="V424" s="832"/>
      <c r="W424" s="832"/>
      <c r="X424" s="832"/>
      <c r="Y424" s="832"/>
      <c r="Z424" s="832"/>
      <c r="AA424" s="832"/>
      <c r="AB424" s="832"/>
      <c r="AC424" s="665"/>
      <c r="AD424" s="832"/>
      <c r="AE424" s="832">
        <v>2700</v>
      </c>
      <c r="AF424" s="824"/>
      <c r="AG424" s="824"/>
      <c r="AH424" s="824"/>
      <c r="AI424" s="824"/>
      <c r="AJ424" s="824"/>
      <c r="AK424" s="824"/>
      <c r="AL424" s="824"/>
      <c r="AM424" s="824"/>
      <c r="AN424" s="665"/>
      <c r="AO424" s="665"/>
      <c r="AP424" s="759"/>
      <c r="AQ424" s="759"/>
      <c r="AR424" s="759"/>
      <c r="AS424" s="759"/>
      <c r="AT424" s="759"/>
      <c r="AU424" s="759"/>
      <c r="AV424" s="759"/>
      <c r="AW424" s="759"/>
      <c r="AX424" s="759"/>
      <c r="AY424" s="759"/>
      <c r="AZ424" s="759"/>
      <c r="BA424" s="759"/>
      <c r="BB424" s="759"/>
      <c r="BC424" s="759"/>
      <c r="BD424" s="759"/>
      <c r="BE424" s="759"/>
      <c r="BF424" s="759"/>
      <c r="BG424" s="759"/>
      <c r="BH424" s="759"/>
      <c r="BI424" s="759"/>
      <c r="BJ424" s="759"/>
      <c r="BK424" s="759"/>
      <c r="BL424" s="759"/>
      <c r="BM424" s="759"/>
      <c r="BN424" s="759"/>
      <c r="BO424" s="759"/>
      <c r="BP424" s="759"/>
      <c r="BQ424" s="759"/>
      <c r="BR424" s="759"/>
      <c r="BS424" s="759"/>
      <c r="BT424" s="759"/>
      <c r="BU424" s="759"/>
      <c r="BV424" s="759"/>
      <c r="BW424" s="759"/>
      <c r="BX424" s="759"/>
      <c r="BY424" s="759"/>
      <c r="BZ424" s="759"/>
      <c r="CA424" s="759"/>
      <c r="CB424" s="759">
        <v>-646</v>
      </c>
      <c r="CC424" s="759"/>
      <c r="CD424" s="759"/>
      <c r="CE424" s="759"/>
      <c r="CF424" s="759"/>
      <c r="CG424" s="759"/>
      <c r="CH424" s="759"/>
      <c r="CI424" s="759"/>
      <c r="CJ424" s="759"/>
      <c r="CK424" s="759"/>
      <c r="CL424" s="759"/>
      <c r="CM424" s="759"/>
      <c r="CN424" s="759"/>
      <c r="CO424" s="759"/>
      <c r="CP424" s="759"/>
      <c r="CQ424" s="759"/>
      <c r="CR424" s="846">
        <f>+M424+AE424+CB424</f>
        <v>2054</v>
      </c>
      <c r="CS424" s="859"/>
      <c r="CT424" s="859">
        <v>0</v>
      </c>
      <c r="CU424" s="859">
        <v>0</v>
      </c>
      <c r="CV424" s="859">
        <v>2054</v>
      </c>
      <c r="CW424" s="846">
        <f t="shared" si="192"/>
        <v>2054</v>
      </c>
      <c r="CX424" s="859">
        <v>0</v>
      </c>
      <c r="CY424" s="859">
        <v>0</v>
      </c>
      <c r="CZ424" s="859">
        <v>0</v>
      </c>
      <c r="DA424" s="859">
        <v>0</v>
      </c>
      <c r="DB424" s="846">
        <f t="shared" si="193"/>
        <v>0</v>
      </c>
      <c r="DC424" s="859">
        <v>0</v>
      </c>
      <c r="DD424" s="859">
        <v>0</v>
      </c>
      <c r="DE424" s="859"/>
      <c r="DF424" s="859"/>
      <c r="DG424" s="846">
        <f t="shared" si="194"/>
        <v>0</v>
      </c>
      <c r="DH424" s="863">
        <f t="shared" si="195"/>
        <v>2054</v>
      </c>
      <c r="DI424" s="869" t="str">
        <f t="shared" si="196"/>
        <v>SI</v>
      </c>
      <c r="DJ424" s="863">
        <f t="shared" si="197"/>
        <v>0</v>
      </c>
    </row>
    <row r="425" s="633" customFormat="1" ht="102" hidden="1" spans="1:114">
      <c r="A425" s="786" t="s">
        <v>1714</v>
      </c>
      <c r="B425" s="647" t="s">
        <v>1571</v>
      </c>
      <c r="C425" s="648" t="s">
        <v>1581</v>
      </c>
      <c r="D425" s="787" t="s">
        <v>2070</v>
      </c>
      <c r="E425" s="705" t="s">
        <v>1718</v>
      </c>
      <c r="F425" s="706">
        <v>612</v>
      </c>
      <c r="G425" s="706" t="s">
        <v>1710</v>
      </c>
      <c r="H425" s="707">
        <v>211</v>
      </c>
      <c r="I425" s="727">
        <v>3552</v>
      </c>
      <c r="J425" s="719">
        <v>12</v>
      </c>
      <c r="K425" s="727" t="s">
        <v>2067</v>
      </c>
      <c r="L425" s="830" t="s">
        <v>2065</v>
      </c>
      <c r="M425" s="667">
        <v>0</v>
      </c>
      <c r="N425" s="831"/>
      <c r="O425" s="832"/>
      <c r="P425" s="832"/>
      <c r="Q425" s="832"/>
      <c r="R425" s="832"/>
      <c r="S425" s="832"/>
      <c r="T425" s="832"/>
      <c r="U425" s="832"/>
      <c r="V425" s="832"/>
      <c r="W425" s="832"/>
      <c r="X425" s="832"/>
      <c r="Y425" s="832"/>
      <c r="Z425" s="832"/>
      <c r="AA425" s="832"/>
      <c r="AB425" s="832"/>
      <c r="AC425" s="832">
        <v>55080</v>
      </c>
      <c r="AD425" s="832"/>
      <c r="AE425" s="832"/>
      <c r="AF425" s="824"/>
      <c r="AG425" s="824"/>
      <c r="AH425" s="824"/>
      <c r="AI425" s="824"/>
      <c r="AJ425" s="824"/>
      <c r="AK425" s="824"/>
      <c r="AL425" s="824"/>
      <c r="AM425" s="824"/>
      <c r="AN425" s="824"/>
      <c r="AO425" s="824"/>
      <c r="AP425" s="824"/>
      <c r="AQ425" s="824"/>
      <c r="AR425" s="824"/>
      <c r="AS425" s="824"/>
      <c r="AT425" s="824"/>
      <c r="AU425" s="824"/>
      <c r="AV425" s="824"/>
      <c r="AW425" s="824"/>
      <c r="AX425" s="824"/>
      <c r="AY425" s="824"/>
      <c r="AZ425" s="824"/>
      <c r="BA425" s="824"/>
      <c r="BB425" s="824"/>
      <c r="BC425" s="824"/>
      <c r="BD425" s="824"/>
      <c r="BE425" s="824"/>
      <c r="BF425" s="824"/>
      <c r="BG425" s="824"/>
      <c r="BH425" s="824"/>
      <c r="BI425" s="824"/>
      <c r="BJ425" s="824"/>
      <c r="BK425" s="824"/>
      <c r="BL425" s="824"/>
      <c r="BM425" s="824"/>
      <c r="BN425" s="824"/>
      <c r="BO425" s="824"/>
      <c r="BP425" s="824"/>
      <c r="BQ425" s="843"/>
      <c r="BR425" s="665"/>
      <c r="BS425" s="665"/>
      <c r="BT425" s="823"/>
      <c r="BU425" s="824"/>
      <c r="BV425" s="824"/>
      <c r="BW425" s="824"/>
      <c r="BX425" s="824"/>
      <c r="BY425" s="824"/>
      <c r="BZ425" s="824"/>
      <c r="CA425" s="824"/>
      <c r="CB425" s="824"/>
      <c r="CC425" s="824"/>
      <c r="CD425" s="824"/>
      <c r="CE425" s="824"/>
      <c r="CF425" s="824"/>
      <c r="CG425" s="824"/>
      <c r="CH425" s="824"/>
      <c r="CI425" s="824"/>
      <c r="CJ425" s="824"/>
      <c r="CK425" s="824"/>
      <c r="CL425" s="824">
        <v>-16491</v>
      </c>
      <c r="CM425" s="824"/>
      <c r="CN425" s="824"/>
      <c r="CO425" s="824"/>
      <c r="CP425" s="824"/>
      <c r="CQ425" s="824"/>
      <c r="CR425" s="846">
        <f>+M425+AC425+CL425</f>
        <v>38589</v>
      </c>
      <c r="CS425" s="859"/>
      <c r="CT425" s="859"/>
      <c r="CU425" s="859">
        <v>0</v>
      </c>
      <c r="CV425" s="859">
        <v>0</v>
      </c>
      <c r="CW425" s="846">
        <f t="shared" si="192"/>
        <v>0</v>
      </c>
      <c r="CX425" s="859">
        <v>7730</v>
      </c>
      <c r="CY425" s="859">
        <v>5670</v>
      </c>
      <c r="CZ425" s="859">
        <v>0</v>
      </c>
      <c r="DA425" s="859">
        <v>9751</v>
      </c>
      <c r="DB425" s="846">
        <f t="shared" si="193"/>
        <v>23151</v>
      </c>
      <c r="DC425" s="859">
        <v>0</v>
      </c>
      <c r="DD425" s="859">
        <v>11170</v>
      </c>
      <c r="DE425" s="859">
        <v>4268</v>
      </c>
      <c r="DF425" s="859">
        <v>0</v>
      </c>
      <c r="DG425" s="846">
        <f t="shared" si="194"/>
        <v>15438</v>
      </c>
      <c r="DH425" s="863">
        <f t="shared" si="195"/>
        <v>38589</v>
      </c>
      <c r="DI425" s="869" t="str">
        <f t="shared" si="196"/>
        <v>SI</v>
      </c>
      <c r="DJ425" s="863">
        <f t="shared" si="197"/>
        <v>0</v>
      </c>
    </row>
    <row r="426" s="633" customFormat="1" ht="102" hidden="1" spans="1:114">
      <c r="A426" s="786" t="s">
        <v>1714</v>
      </c>
      <c r="B426" s="647" t="s">
        <v>1571</v>
      </c>
      <c r="C426" s="648" t="s">
        <v>1581</v>
      </c>
      <c r="D426" s="787" t="s">
        <v>2071</v>
      </c>
      <c r="E426" s="705"/>
      <c r="F426" s="706"/>
      <c r="G426" s="706"/>
      <c r="H426" s="707">
        <v>133</v>
      </c>
      <c r="I426" s="727"/>
      <c r="J426" s="707">
        <v>11</v>
      </c>
      <c r="K426" s="727"/>
      <c r="L426" s="833" t="s">
        <v>2065</v>
      </c>
      <c r="M426" s="834">
        <v>0</v>
      </c>
      <c r="N426" s="832"/>
      <c r="O426" s="832"/>
      <c r="P426" s="832"/>
      <c r="Q426" s="832"/>
      <c r="R426" s="832"/>
      <c r="S426" s="832"/>
      <c r="T426" s="832"/>
      <c r="U426" s="832"/>
      <c r="V426" s="832"/>
      <c r="W426" s="832"/>
      <c r="X426" s="832"/>
      <c r="Y426" s="832"/>
      <c r="Z426" s="832"/>
      <c r="AA426" s="832"/>
      <c r="AB426" s="832"/>
      <c r="AC426" s="832"/>
      <c r="AD426" s="832"/>
      <c r="AE426" s="832">
        <v>50400</v>
      </c>
      <c r="AF426" s="824"/>
      <c r="AG426" s="824"/>
      <c r="AH426" s="824"/>
      <c r="AI426" s="824"/>
      <c r="AJ426" s="824"/>
      <c r="AK426" s="824"/>
      <c r="AL426" s="824"/>
      <c r="AM426" s="824"/>
      <c r="AN426" s="824"/>
      <c r="AO426" s="824"/>
      <c r="AP426" s="824"/>
      <c r="AQ426" s="824"/>
      <c r="AR426" s="824"/>
      <c r="AS426" s="824"/>
      <c r="AT426" s="824"/>
      <c r="AU426" s="824"/>
      <c r="AV426" s="824"/>
      <c r="AW426" s="824"/>
      <c r="AX426" s="824"/>
      <c r="AY426" s="824"/>
      <c r="AZ426" s="824"/>
      <c r="BA426" s="824"/>
      <c r="BB426" s="824">
        <v>-46043</v>
      </c>
      <c r="BC426" s="824"/>
      <c r="BD426" s="824"/>
      <c r="BE426" s="824"/>
      <c r="BF426" s="824"/>
      <c r="BG426" s="824"/>
      <c r="BH426" s="824"/>
      <c r="BI426" s="824"/>
      <c r="BJ426" s="824"/>
      <c r="BK426" s="824"/>
      <c r="BL426" s="824"/>
      <c r="BM426" s="824"/>
      <c r="BN426" s="824"/>
      <c r="BO426" s="824"/>
      <c r="BP426" s="824"/>
      <c r="BQ426" s="824"/>
      <c r="BR426" s="824"/>
      <c r="BS426" s="824"/>
      <c r="BT426" s="824"/>
      <c r="BU426" s="824"/>
      <c r="BV426" s="824"/>
      <c r="BW426" s="824"/>
      <c r="BX426" s="824"/>
      <c r="BY426" s="824"/>
      <c r="BZ426" s="824"/>
      <c r="CA426" s="824"/>
      <c r="CB426" s="824"/>
      <c r="CC426" s="824"/>
      <c r="CD426" s="824"/>
      <c r="CE426" s="824"/>
      <c r="CF426" s="824"/>
      <c r="CG426" s="824"/>
      <c r="CH426" s="824"/>
      <c r="CI426" s="824"/>
      <c r="CJ426" s="824"/>
      <c r="CK426" s="824"/>
      <c r="CL426" s="824"/>
      <c r="CM426" s="824"/>
      <c r="CN426" s="824"/>
      <c r="CO426" s="824"/>
      <c r="CP426" s="824"/>
      <c r="CQ426" s="824"/>
      <c r="CR426" s="846">
        <f>+M426+AE426+BB426</f>
        <v>4357</v>
      </c>
      <c r="CS426" s="859"/>
      <c r="CT426" s="859"/>
      <c r="CU426" s="859">
        <v>2469</v>
      </c>
      <c r="CV426" s="859">
        <v>1888</v>
      </c>
      <c r="CW426" s="846">
        <f t="shared" si="192"/>
        <v>4357</v>
      </c>
      <c r="CX426" s="859">
        <v>0</v>
      </c>
      <c r="CY426" s="859">
        <v>0</v>
      </c>
      <c r="CZ426" s="859">
        <v>0</v>
      </c>
      <c r="DA426" s="859">
        <v>0</v>
      </c>
      <c r="DB426" s="846">
        <f t="shared" si="193"/>
        <v>0</v>
      </c>
      <c r="DC426" s="859">
        <v>0</v>
      </c>
      <c r="DD426" s="859">
        <v>0</v>
      </c>
      <c r="DE426" s="859"/>
      <c r="DF426" s="859">
        <v>0</v>
      </c>
      <c r="DG426" s="846">
        <f t="shared" si="194"/>
        <v>0</v>
      </c>
      <c r="DH426" s="863">
        <f t="shared" si="195"/>
        <v>4357</v>
      </c>
      <c r="DI426" s="869" t="str">
        <f t="shared" si="196"/>
        <v>SI</v>
      </c>
      <c r="DJ426" s="863">
        <f t="shared" si="197"/>
        <v>0</v>
      </c>
    </row>
    <row r="427" s="633" customFormat="1" ht="102" hidden="1" spans="1:114">
      <c r="A427" s="786" t="s">
        <v>1714</v>
      </c>
      <c r="B427" s="647" t="s">
        <v>1571</v>
      </c>
      <c r="C427" s="648" t="s">
        <v>1581</v>
      </c>
      <c r="D427" s="787" t="s">
        <v>2072</v>
      </c>
      <c r="E427" s="705"/>
      <c r="F427" s="706"/>
      <c r="G427" s="706"/>
      <c r="H427" s="707">
        <v>131</v>
      </c>
      <c r="I427" s="727"/>
      <c r="J427" s="707">
        <v>11</v>
      </c>
      <c r="K427" s="806"/>
      <c r="L427" s="833" t="s">
        <v>2065</v>
      </c>
      <c r="M427" s="834">
        <v>0</v>
      </c>
      <c r="N427" s="832"/>
      <c r="O427" s="832"/>
      <c r="P427" s="832"/>
      <c r="Q427" s="832"/>
      <c r="R427" s="832"/>
      <c r="S427" s="832"/>
      <c r="T427" s="832"/>
      <c r="U427" s="832"/>
      <c r="V427" s="832"/>
      <c r="W427" s="832"/>
      <c r="X427" s="832"/>
      <c r="Y427" s="832"/>
      <c r="Z427" s="832"/>
      <c r="AA427" s="832"/>
      <c r="AB427" s="832"/>
      <c r="AC427" s="665"/>
      <c r="AD427" s="832"/>
      <c r="AE427" s="832">
        <v>48000</v>
      </c>
      <c r="AF427" s="824"/>
      <c r="AG427" s="824"/>
      <c r="AH427" s="824"/>
      <c r="AI427" s="824"/>
      <c r="AJ427" s="824"/>
      <c r="AK427" s="824"/>
      <c r="AL427" s="824"/>
      <c r="AM427" s="824"/>
      <c r="AN427" s="665"/>
      <c r="AO427" s="665"/>
      <c r="AP427" s="759"/>
      <c r="AQ427" s="759"/>
      <c r="AR427" s="759"/>
      <c r="AS427" s="759"/>
      <c r="AT427" s="759"/>
      <c r="AU427" s="759"/>
      <c r="AV427" s="759"/>
      <c r="AW427" s="759"/>
      <c r="AX427" s="759"/>
      <c r="AY427" s="759"/>
      <c r="AZ427" s="759"/>
      <c r="BA427" s="759"/>
      <c r="BB427" s="759">
        <v>-32000</v>
      </c>
      <c r="BC427" s="759"/>
      <c r="BD427" s="759"/>
      <c r="BE427" s="759"/>
      <c r="BF427" s="759"/>
      <c r="BG427" s="759">
        <v>2200</v>
      </c>
      <c r="BH427" s="759"/>
      <c r="BI427" s="759"/>
      <c r="BJ427" s="759"/>
      <c r="BK427" s="759"/>
      <c r="BL427" s="759"/>
      <c r="BM427" s="759"/>
      <c r="BN427" s="759"/>
      <c r="BO427" s="759"/>
      <c r="BP427" s="759"/>
      <c r="BQ427" s="759"/>
      <c r="BR427" s="759"/>
      <c r="BS427" s="759"/>
      <c r="BT427" s="759"/>
      <c r="BU427" s="759"/>
      <c r="BV427" s="759"/>
      <c r="BW427" s="759"/>
      <c r="BX427" s="759"/>
      <c r="BY427" s="759"/>
      <c r="BZ427" s="759"/>
      <c r="CA427" s="759"/>
      <c r="CB427" s="759"/>
      <c r="CC427" s="759"/>
      <c r="CD427" s="759"/>
      <c r="CE427" s="759"/>
      <c r="CF427" s="759"/>
      <c r="CG427" s="759"/>
      <c r="CH427" s="759"/>
      <c r="CI427" s="759"/>
      <c r="CJ427" s="759"/>
      <c r="CK427" s="759"/>
      <c r="CL427" s="759"/>
      <c r="CM427" s="759"/>
      <c r="CN427" s="759"/>
      <c r="CO427" s="759"/>
      <c r="CP427" s="759"/>
      <c r="CQ427" s="759"/>
      <c r="CR427" s="846">
        <f>+M427+AE427+BB427+BG427</f>
        <v>18200</v>
      </c>
      <c r="CS427" s="859">
        <v>0</v>
      </c>
      <c r="CT427" s="859">
        <v>0</v>
      </c>
      <c r="CU427" s="859">
        <v>0</v>
      </c>
      <c r="CV427" s="859">
        <v>0</v>
      </c>
      <c r="CW427" s="846">
        <f t="shared" si="192"/>
        <v>0</v>
      </c>
      <c r="CX427" s="859"/>
      <c r="CY427" s="859"/>
      <c r="CZ427" s="859"/>
      <c r="DA427" s="859">
        <v>18200</v>
      </c>
      <c r="DB427" s="846">
        <f t="shared" si="193"/>
        <v>18200</v>
      </c>
      <c r="DC427" s="859"/>
      <c r="DD427" s="859"/>
      <c r="DE427" s="859">
        <v>0</v>
      </c>
      <c r="DF427" s="859"/>
      <c r="DG427" s="846">
        <f t="shared" si="194"/>
        <v>0</v>
      </c>
      <c r="DH427" s="863">
        <f t="shared" si="195"/>
        <v>18200</v>
      </c>
      <c r="DI427" s="869" t="str">
        <f t="shared" si="196"/>
        <v>SI</v>
      </c>
      <c r="DJ427" s="863">
        <f t="shared" si="197"/>
        <v>0</v>
      </c>
    </row>
    <row r="428" s="633" customFormat="1" ht="102" hidden="1" spans="1:114">
      <c r="A428" s="786" t="s">
        <v>1714</v>
      </c>
      <c r="B428" s="647" t="s">
        <v>1571</v>
      </c>
      <c r="C428" s="648" t="s">
        <v>1581</v>
      </c>
      <c r="D428" s="787" t="s">
        <v>2072</v>
      </c>
      <c r="E428" s="654"/>
      <c r="F428" s="703"/>
      <c r="G428" s="703"/>
      <c r="H428" s="704">
        <v>141</v>
      </c>
      <c r="I428" s="725"/>
      <c r="J428" s="704">
        <v>11</v>
      </c>
      <c r="K428" s="805"/>
      <c r="L428" s="833" t="s">
        <v>2065</v>
      </c>
      <c r="M428" s="834">
        <v>0</v>
      </c>
      <c r="N428" s="832"/>
      <c r="O428" s="832"/>
      <c r="P428" s="832"/>
      <c r="Q428" s="832"/>
      <c r="R428" s="832"/>
      <c r="S428" s="832"/>
      <c r="T428" s="832"/>
      <c r="U428" s="832"/>
      <c r="V428" s="832"/>
      <c r="W428" s="832"/>
      <c r="X428" s="832"/>
      <c r="Y428" s="832"/>
      <c r="Z428" s="832"/>
      <c r="AA428" s="832"/>
      <c r="AB428" s="832"/>
      <c r="AC428" s="665"/>
      <c r="AD428" s="832"/>
      <c r="AE428" s="832">
        <v>60000</v>
      </c>
      <c r="AF428" s="824"/>
      <c r="AG428" s="824"/>
      <c r="AH428" s="824"/>
      <c r="AI428" s="824"/>
      <c r="AJ428" s="824"/>
      <c r="AK428" s="824"/>
      <c r="AL428" s="824"/>
      <c r="AM428" s="824"/>
      <c r="AN428" s="665"/>
      <c r="AO428" s="665"/>
      <c r="AP428" s="759"/>
      <c r="AQ428" s="759"/>
      <c r="AR428" s="759"/>
      <c r="AS428" s="759"/>
      <c r="AT428" s="759"/>
      <c r="AU428" s="759"/>
      <c r="AV428" s="759"/>
      <c r="AW428" s="759"/>
      <c r="AX428" s="759"/>
      <c r="AY428" s="759"/>
      <c r="AZ428" s="759"/>
      <c r="BA428" s="759"/>
      <c r="BB428" s="759">
        <v>-40000</v>
      </c>
      <c r="BC428" s="759"/>
      <c r="BD428" s="759"/>
      <c r="BE428" s="759"/>
      <c r="BF428" s="759">
        <v>-14400</v>
      </c>
      <c r="BG428" s="759"/>
      <c r="BH428" s="759"/>
      <c r="BI428" s="759"/>
      <c r="BJ428" s="759"/>
      <c r="BK428" s="759"/>
      <c r="BL428" s="759"/>
      <c r="BM428" s="759"/>
      <c r="BN428" s="759"/>
      <c r="BO428" s="759"/>
      <c r="BP428" s="759"/>
      <c r="BQ428" s="759"/>
      <c r="BR428" s="759"/>
      <c r="BS428" s="759"/>
      <c r="BT428" s="759"/>
      <c r="BU428" s="759"/>
      <c r="BV428" s="759"/>
      <c r="BW428" s="759"/>
      <c r="BX428" s="759"/>
      <c r="BY428" s="759"/>
      <c r="BZ428" s="759"/>
      <c r="CA428" s="759"/>
      <c r="CB428" s="759"/>
      <c r="CC428" s="759"/>
      <c r="CD428" s="759"/>
      <c r="CE428" s="759"/>
      <c r="CF428" s="759"/>
      <c r="CG428" s="759"/>
      <c r="CH428" s="759"/>
      <c r="CI428" s="759"/>
      <c r="CJ428" s="759"/>
      <c r="CK428" s="759"/>
      <c r="CL428" s="759"/>
      <c r="CM428" s="759"/>
      <c r="CN428" s="759"/>
      <c r="CO428" s="759"/>
      <c r="CP428" s="759"/>
      <c r="CQ428" s="759"/>
      <c r="CR428" s="846">
        <f>+M428+AE428+BB428+BF428</f>
        <v>5600</v>
      </c>
      <c r="CS428" s="859">
        <v>0</v>
      </c>
      <c r="CT428" s="859">
        <v>0</v>
      </c>
      <c r="CU428" s="859">
        <v>0</v>
      </c>
      <c r="CV428" s="859">
        <v>0</v>
      </c>
      <c r="CW428" s="846">
        <f t="shared" si="192"/>
        <v>0</v>
      </c>
      <c r="CX428" s="859"/>
      <c r="CY428" s="859"/>
      <c r="CZ428" s="859"/>
      <c r="DA428" s="859">
        <v>5600</v>
      </c>
      <c r="DB428" s="846">
        <f t="shared" si="193"/>
        <v>5600</v>
      </c>
      <c r="DC428" s="859"/>
      <c r="DD428" s="859"/>
      <c r="DE428" s="859">
        <v>0</v>
      </c>
      <c r="DF428" s="859"/>
      <c r="DG428" s="846">
        <f t="shared" si="194"/>
        <v>0</v>
      </c>
      <c r="DH428" s="863">
        <f t="shared" si="195"/>
        <v>5600</v>
      </c>
      <c r="DI428" s="869" t="str">
        <f t="shared" si="196"/>
        <v>SI</v>
      </c>
      <c r="DJ428" s="863">
        <f t="shared" si="197"/>
        <v>0</v>
      </c>
    </row>
    <row r="429" s="633" customFormat="1" ht="102" hidden="1" spans="1:114">
      <c r="A429" s="786" t="s">
        <v>1714</v>
      </c>
      <c r="B429" s="647" t="s">
        <v>1571</v>
      </c>
      <c r="C429" s="648" t="s">
        <v>1581</v>
      </c>
      <c r="D429" s="648" t="s">
        <v>2073</v>
      </c>
      <c r="E429" s="252"/>
      <c r="F429" s="237"/>
      <c r="G429" s="237"/>
      <c r="H429" s="252">
        <v>199</v>
      </c>
      <c r="I429" s="252"/>
      <c r="J429" s="836">
        <v>11</v>
      </c>
      <c r="K429" s="837"/>
      <c r="L429" s="833" t="s">
        <v>2065</v>
      </c>
      <c r="M429" s="834">
        <v>0</v>
      </c>
      <c r="N429" s="832"/>
      <c r="O429" s="832"/>
      <c r="P429" s="832"/>
      <c r="Q429" s="832"/>
      <c r="R429" s="832"/>
      <c r="S429" s="832"/>
      <c r="T429" s="832"/>
      <c r="U429" s="832"/>
      <c r="V429" s="832"/>
      <c r="W429" s="832"/>
      <c r="X429" s="832"/>
      <c r="Y429" s="832"/>
      <c r="Z429" s="832"/>
      <c r="AA429" s="832"/>
      <c r="AB429" s="832"/>
      <c r="AC429" s="665"/>
      <c r="AD429" s="832"/>
      <c r="AE429" s="832"/>
      <c r="AF429" s="824"/>
      <c r="AG429" s="824"/>
      <c r="AH429" s="824"/>
      <c r="AI429" s="824"/>
      <c r="AJ429" s="824"/>
      <c r="AK429" s="824"/>
      <c r="AL429" s="824"/>
      <c r="AM429" s="824"/>
      <c r="AN429" s="665"/>
      <c r="AO429" s="665"/>
      <c r="AP429" s="759"/>
      <c r="AQ429" s="759"/>
      <c r="AR429" s="759"/>
      <c r="AS429" s="759"/>
      <c r="AT429" s="759"/>
      <c r="AU429" s="759"/>
      <c r="AV429" s="759"/>
      <c r="AW429" s="759"/>
      <c r="AX429" s="759"/>
      <c r="AY429" s="759"/>
      <c r="AZ429" s="759"/>
      <c r="BA429" s="759"/>
      <c r="BB429" s="759"/>
      <c r="BC429" s="759">
        <v>16048</v>
      </c>
      <c r="BD429" s="759"/>
      <c r="BE429" s="759"/>
      <c r="BF429" s="759"/>
      <c r="BG429" s="759"/>
      <c r="BH429" s="759"/>
      <c r="BI429" s="759"/>
      <c r="BJ429" s="759"/>
      <c r="BK429" s="759"/>
      <c r="BL429" s="759"/>
      <c r="BM429" s="759"/>
      <c r="BN429" s="759"/>
      <c r="BO429" s="759"/>
      <c r="BP429" s="759"/>
      <c r="BQ429" s="759"/>
      <c r="BR429" s="759"/>
      <c r="BS429" s="759"/>
      <c r="BT429" s="759"/>
      <c r="BU429" s="759"/>
      <c r="BV429" s="759"/>
      <c r="BW429" s="759"/>
      <c r="BX429" s="759"/>
      <c r="BY429" s="759"/>
      <c r="BZ429" s="759"/>
      <c r="CA429" s="759"/>
      <c r="CB429" s="759"/>
      <c r="CC429" s="759"/>
      <c r="CD429" s="759"/>
      <c r="CE429" s="759"/>
      <c r="CF429" s="759"/>
      <c r="CG429" s="759"/>
      <c r="CH429" s="759"/>
      <c r="CI429" s="759"/>
      <c r="CJ429" s="759"/>
      <c r="CK429" s="759"/>
      <c r="CL429" s="759"/>
      <c r="CM429" s="759"/>
      <c r="CN429" s="759"/>
      <c r="CO429" s="759"/>
      <c r="CP429" s="759"/>
      <c r="CQ429" s="759"/>
      <c r="CR429" s="846">
        <f>+M429+BC429</f>
        <v>16048</v>
      </c>
      <c r="CS429" s="860"/>
      <c r="CT429" s="859"/>
      <c r="CU429" s="859"/>
      <c r="CV429" s="859"/>
      <c r="CW429" s="846">
        <f t="shared" ref="CW429:CW433" si="201">+CV429+CU429+CT429+CS429</f>
        <v>0</v>
      </c>
      <c r="CX429" s="860"/>
      <c r="CY429" s="859"/>
      <c r="CZ429" s="859">
        <v>0</v>
      </c>
      <c r="DA429" s="859"/>
      <c r="DB429" s="846">
        <f t="shared" ref="DB429:DB433" si="202">+DA429+CZ429+CY429+CX429</f>
        <v>0</v>
      </c>
      <c r="DC429" s="860">
        <v>8024</v>
      </c>
      <c r="DD429" s="859">
        <v>8024</v>
      </c>
      <c r="DE429" s="859"/>
      <c r="DF429" s="859"/>
      <c r="DG429" s="846">
        <f t="shared" ref="DG429:DG433" si="203">+DF429+DE429+DD429+DC429</f>
        <v>16048</v>
      </c>
      <c r="DH429" s="863">
        <f t="shared" ref="DH429:DH433" si="204">+CW429+DB429+DG429</f>
        <v>16048</v>
      </c>
      <c r="DI429" s="869" t="str">
        <f t="shared" ref="DI429:DI433" si="205">IF(CR429=DH429,"SI","NO")</f>
        <v>SI</v>
      </c>
      <c r="DJ429" s="863">
        <f t="shared" ref="DJ429:DJ433" si="206">CR429-DH429</f>
        <v>0</v>
      </c>
    </row>
    <row r="430" s="633" customFormat="1" ht="102" hidden="1" spans="1:114">
      <c r="A430" s="786" t="s">
        <v>1714</v>
      </c>
      <c r="B430" s="647" t="s">
        <v>1571</v>
      </c>
      <c r="C430" s="648" t="s">
        <v>1581</v>
      </c>
      <c r="D430" s="648" t="s">
        <v>2073</v>
      </c>
      <c r="E430" s="252" t="s">
        <v>1713</v>
      </c>
      <c r="F430" s="237">
        <v>149</v>
      </c>
      <c r="G430" s="237" t="s">
        <v>1710</v>
      </c>
      <c r="H430" s="252">
        <v>211</v>
      </c>
      <c r="I430" s="252">
        <v>3503</v>
      </c>
      <c r="J430" s="836">
        <v>11</v>
      </c>
      <c r="K430" s="837">
        <v>140</v>
      </c>
      <c r="L430" s="833" t="s">
        <v>2065</v>
      </c>
      <c r="M430" s="834">
        <v>0</v>
      </c>
      <c r="N430" s="832"/>
      <c r="O430" s="832"/>
      <c r="P430" s="832"/>
      <c r="Q430" s="832"/>
      <c r="R430" s="832"/>
      <c r="S430" s="832"/>
      <c r="T430" s="832"/>
      <c r="U430" s="832"/>
      <c r="V430" s="832"/>
      <c r="W430" s="832"/>
      <c r="X430" s="832"/>
      <c r="Y430" s="832"/>
      <c r="Z430" s="832"/>
      <c r="AA430" s="832"/>
      <c r="AB430" s="832"/>
      <c r="AC430" s="665"/>
      <c r="AD430" s="832"/>
      <c r="AE430" s="832"/>
      <c r="AF430" s="824"/>
      <c r="AG430" s="824"/>
      <c r="AH430" s="824"/>
      <c r="AI430" s="824"/>
      <c r="AJ430" s="824"/>
      <c r="AK430" s="824"/>
      <c r="AL430" s="824"/>
      <c r="AM430" s="824"/>
      <c r="AN430" s="665"/>
      <c r="AO430" s="665"/>
      <c r="AP430" s="759"/>
      <c r="AQ430" s="759"/>
      <c r="AR430" s="759"/>
      <c r="AS430" s="759"/>
      <c r="AT430" s="759"/>
      <c r="AU430" s="759"/>
      <c r="AV430" s="759"/>
      <c r="AW430" s="759"/>
      <c r="AX430" s="759"/>
      <c r="AY430" s="759"/>
      <c r="AZ430" s="759"/>
      <c r="BA430" s="759"/>
      <c r="BB430" s="759"/>
      <c r="BC430" s="759">
        <v>20800</v>
      </c>
      <c r="BD430" s="759"/>
      <c r="BE430" s="759"/>
      <c r="BF430" s="759"/>
      <c r="BG430" s="759"/>
      <c r="BH430" s="759"/>
      <c r="BI430" s="759"/>
      <c r="BJ430" s="759"/>
      <c r="BK430" s="759"/>
      <c r="BL430" s="759"/>
      <c r="BM430" s="759"/>
      <c r="BN430" s="759"/>
      <c r="BO430" s="759"/>
      <c r="BP430" s="759"/>
      <c r="BQ430" s="759"/>
      <c r="BR430" s="759"/>
      <c r="BS430" s="759"/>
      <c r="BT430" s="759"/>
      <c r="BU430" s="759"/>
      <c r="BV430" s="759"/>
      <c r="BW430" s="759"/>
      <c r="BX430" s="759"/>
      <c r="BY430" s="759"/>
      <c r="BZ430" s="759"/>
      <c r="CA430" s="759"/>
      <c r="CB430" s="759"/>
      <c r="CC430" s="759">
        <v>11900</v>
      </c>
      <c r="CD430" s="759"/>
      <c r="CE430" s="759"/>
      <c r="CF430" s="759"/>
      <c r="CG430" s="759"/>
      <c r="CH430" s="759">
        <v>-12171</v>
      </c>
      <c r="CI430" s="759"/>
      <c r="CJ430" s="759"/>
      <c r="CK430" s="759"/>
      <c r="CL430" s="759"/>
      <c r="CM430" s="759"/>
      <c r="CN430" s="759"/>
      <c r="CO430" s="759"/>
      <c r="CP430" s="759"/>
      <c r="CQ430" s="759"/>
      <c r="CR430" s="846">
        <f>+M430+BC430+CC430+CH430</f>
        <v>20529</v>
      </c>
      <c r="CS430" s="860"/>
      <c r="CT430" s="859"/>
      <c r="CU430" s="859"/>
      <c r="CV430" s="859"/>
      <c r="CW430" s="846">
        <f t="shared" si="201"/>
        <v>0</v>
      </c>
      <c r="CX430" s="860"/>
      <c r="CY430" s="859"/>
      <c r="CZ430" s="859">
        <v>0</v>
      </c>
      <c r="DA430" s="859"/>
      <c r="DB430" s="846">
        <f t="shared" si="202"/>
        <v>0</v>
      </c>
      <c r="DC430" s="860"/>
      <c r="DD430" s="859"/>
      <c r="DE430" s="859">
        <v>20529</v>
      </c>
      <c r="DF430" s="859"/>
      <c r="DG430" s="846">
        <f t="shared" si="203"/>
        <v>20529</v>
      </c>
      <c r="DH430" s="863">
        <f t="shared" si="204"/>
        <v>20529</v>
      </c>
      <c r="DI430" s="869" t="str">
        <f t="shared" si="205"/>
        <v>SI</v>
      </c>
      <c r="DJ430" s="863">
        <f t="shared" si="206"/>
        <v>0</v>
      </c>
    </row>
    <row r="431" s="633" customFormat="1" ht="102" hidden="1" spans="1:114">
      <c r="A431" s="786" t="s">
        <v>1714</v>
      </c>
      <c r="B431" s="647" t="s">
        <v>1571</v>
      </c>
      <c r="C431" s="648" t="s">
        <v>1581</v>
      </c>
      <c r="D431" s="648" t="s">
        <v>2073</v>
      </c>
      <c r="E431" s="252" t="s">
        <v>1709</v>
      </c>
      <c r="F431" s="237">
        <v>59</v>
      </c>
      <c r="G431" s="237" t="s">
        <v>1710</v>
      </c>
      <c r="H431" s="252">
        <v>211</v>
      </c>
      <c r="I431" s="252">
        <v>26395</v>
      </c>
      <c r="J431" s="836">
        <v>11</v>
      </c>
      <c r="K431" s="837">
        <v>100</v>
      </c>
      <c r="L431" s="833" t="s">
        <v>2065</v>
      </c>
      <c r="M431" s="834">
        <v>0</v>
      </c>
      <c r="N431" s="832"/>
      <c r="O431" s="832"/>
      <c r="P431" s="832"/>
      <c r="Q431" s="832"/>
      <c r="R431" s="832"/>
      <c r="S431" s="832"/>
      <c r="T431" s="832"/>
      <c r="U431" s="832"/>
      <c r="V431" s="832"/>
      <c r="W431" s="832"/>
      <c r="X431" s="832"/>
      <c r="Y431" s="832"/>
      <c r="Z431" s="832"/>
      <c r="AA431" s="832"/>
      <c r="AB431" s="832"/>
      <c r="AC431" s="665"/>
      <c r="AD431" s="832"/>
      <c r="AE431" s="832"/>
      <c r="AF431" s="824"/>
      <c r="AG431" s="824"/>
      <c r="AH431" s="824"/>
      <c r="AI431" s="824"/>
      <c r="AJ431" s="824"/>
      <c r="AK431" s="824"/>
      <c r="AL431" s="824"/>
      <c r="AM431" s="824"/>
      <c r="AN431" s="665"/>
      <c r="AO431" s="665"/>
      <c r="AP431" s="759"/>
      <c r="AQ431" s="759"/>
      <c r="AR431" s="759"/>
      <c r="AS431" s="759"/>
      <c r="AT431" s="759"/>
      <c r="AU431" s="759"/>
      <c r="AV431" s="759"/>
      <c r="AW431" s="759"/>
      <c r="AX431" s="759"/>
      <c r="AY431" s="759"/>
      <c r="AZ431" s="759"/>
      <c r="BA431" s="759"/>
      <c r="BB431" s="759"/>
      <c r="BC431" s="759">
        <v>5856</v>
      </c>
      <c r="BD431" s="759"/>
      <c r="BE431" s="759"/>
      <c r="BF431" s="759"/>
      <c r="BG431" s="759"/>
      <c r="BH431" s="759"/>
      <c r="BI431" s="759"/>
      <c r="BJ431" s="759"/>
      <c r="BK431" s="759"/>
      <c r="BL431" s="759"/>
      <c r="BM431" s="759"/>
      <c r="BN431" s="759"/>
      <c r="BO431" s="759"/>
      <c r="BP431" s="759"/>
      <c r="BQ431" s="759"/>
      <c r="BR431" s="759"/>
      <c r="BS431" s="759"/>
      <c r="BT431" s="759"/>
      <c r="BU431" s="759"/>
      <c r="BV431" s="759"/>
      <c r="BW431" s="759"/>
      <c r="BX431" s="759"/>
      <c r="BY431" s="759"/>
      <c r="BZ431" s="759"/>
      <c r="CA431" s="759"/>
      <c r="CB431" s="759"/>
      <c r="CC431" s="759"/>
      <c r="CD431" s="759"/>
      <c r="CE431" s="759"/>
      <c r="CF431" s="759"/>
      <c r="CG431" s="759"/>
      <c r="CH431" s="759">
        <v>-1984</v>
      </c>
      <c r="CI431" s="759"/>
      <c r="CJ431" s="759"/>
      <c r="CK431" s="759"/>
      <c r="CL431" s="759"/>
      <c r="CM431" s="759"/>
      <c r="CN431" s="759"/>
      <c r="CO431" s="759"/>
      <c r="CP431" s="759"/>
      <c r="CQ431" s="759"/>
      <c r="CR431" s="846">
        <f>+M431+BC431+CH431</f>
        <v>3872</v>
      </c>
      <c r="CS431" s="860"/>
      <c r="CT431" s="859"/>
      <c r="CU431" s="859"/>
      <c r="CV431" s="859"/>
      <c r="CW431" s="846">
        <f t="shared" si="201"/>
        <v>0</v>
      </c>
      <c r="CX431" s="860"/>
      <c r="CY431" s="859"/>
      <c r="CZ431" s="859">
        <v>0</v>
      </c>
      <c r="DA431" s="859"/>
      <c r="DB431" s="846">
        <f t="shared" si="202"/>
        <v>0</v>
      </c>
      <c r="DC431" s="860"/>
      <c r="DD431" s="859"/>
      <c r="DE431" s="859">
        <v>3872</v>
      </c>
      <c r="DF431" s="859"/>
      <c r="DG431" s="846">
        <f t="shared" si="203"/>
        <v>3872</v>
      </c>
      <c r="DH431" s="863">
        <f t="shared" si="204"/>
        <v>3872</v>
      </c>
      <c r="DI431" s="869" t="str">
        <f t="shared" si="205"/>
        <v>SI</v>
      </c>
      <c r="DJ431" s="863">
        <f t="shared" si="206"/>
        <v>0</v>
      </c>
    </row>
    <row r="432" s="633" customFormat="1" ht="102" hidden="1" spans="1:114">
      <c r="A432" s="786" t="s">
        <v>1714</v>
      </c>
      <c r="B432" s="647" t="s">
        <v>1571</v>
      </c>
      <c r="C432" s="648" t="s">
        <v>1581</v>
      </c>
      <c r="D432" s="648" t="s">
        <v>2073</v>
      </c>
      <c r="E432" s="252" t="s">
        <v>2039</v>
      </c>
      <c r="F432" s="237">
        <v>57</v>
      </c>
      <c r="G432" s="237" t="s">
        <v>1710</v>
      </c>
      <c r="H432" s="252">
        <v>211</v>
      </c>
      <c r="I432" s="252">
        <v>5325</v>
      </c>
      <c r="J432" s="836">
        <v>11</v>
      </c>
      <c r="K432" s="837">
        <v>110</v>
      </c>
      <c r="L432" s="833" t="s">
        <v>2065</v>
      </c>
      <c r="M432" s="834">
        <v>0</v>
      </c>
      <c r="N432" s="832"/>
      <c r="O432" s="832"/>
      <c r="P432" s="832"/>
      <c r="Q432" s="832"/>
      <c r="R432" s="832"/>
      <c r="S432" s="832"/>
      <c r="T432" s="832"/>
      <c r="U432" s="832"/>
      <c r="V432" s="832"/>
      <c r="W432" s="832"/>
      <c r="X432" s="832"/>
      <c r="Y432" s="832"/>
      <c r="Z432" s="832"/>
      <c r="AA432" s="832"/>
      <c r="AB432" s="832"/>
      <c r="AC432" s="665"/>
      <c r="AD432" s="832"/>
      <c r="AE432" s="832"/>
      <c r="AF432" s="824"/>
      <c r="AG432" s="824"/>
      <c r="AH432" s="824"/>
      <c r="AI432" s="824"/>
      <c r="AJ432" s="824"/>
      <c r="AK432" s="824"/>
      <c r="AL432" s="824"/>
      <c r="AM432" s="824"/>
      <c r="AN432" s="665"/>
      <c r="AO432" s="665"/>
      <c r="AP432" s="759"/>
      <c r="AQ432" s="759"/>
      <c r="AR432" s="759"/>
      <c r="AS432" s="759"/>
      <c r="AT432" s="759"/>
      <c r="AU432" s="759"/>
      <c r="AV432" s="759"/>
      <c r="AW432" s="759"/>
      <c r="AX432" s="759"/>
      <c r="AY432" s="759"/>
      <c r="AZ432" s="759"/>
      <c r="BA432" s="759"/>
      <c r="BB432" s="759"/>
      <c r="BC432" s="759">
        <v>6224</v>
      </c>
      <c r="BD432" s="759"/>
      <c r="BE432" s="759"/>
      <c r="BF432" s="759"/>
      <c r="BG432" s="759"/>
      <c r="BH432" s="759"/>
      <c r="BI432" s="759"/>
      <c r="BJ432" s="759"/>
      <c r="BK432" s="759"/>
      <c r="BL432" s="759"/>
      <c r="BM432" s="759"/>
      <c r="BN432" s="759"/>
      <c r="BO432" s="759"/>
      <c r="BP432" s="759"/>
      <c r="BQ432" s="759"/>
      <c r="BR432" s="759"/>
      <c r="BS432" s="759"/>
      <c r="BT432" s="759"/>
      <c r="BU432" s="759"/>
      <c r="BV432" s="759"/>
      <c r="BW432" s="759"/>
      <c r="BX432" s="759"/>
      <c r="BY432" s="759"/>
      <c r="BZ432" s="759"/>
      <c r="CA432" s="759"/>
      <c r="CB432" s="759"/>
      <c r="CC432" s="759"/>
      <c r="CD432" s="759"/>
      <c r="CE432" s="759"/>
      <c r="CF432" s="759"/>
      <c r="CG432" s="759"/>
      <c r="CH432" s="759">
        <v>-2704</v>
      </c>
      <c r="CI432" s="759"/>
      <c r="CJ432" s="759"/>
      <c r="CK432" s="759"/>
      <c r="CL432" s="759"/>
      <c r="CM432" s="759"/>
      <c r="CN432" s="759"/>
      <c r="CO432" s="759"/>
      <c r="CP432" s="759"/>
      <c r="CQ432" s="759"/>
      <c r="CR432" s="846">
        <f>+M432+BC432+CH432</f>
        <v>3520</v>
      </c>
      <c r="CS432" s="860"/>
      <c r="CT432" s="859"/>
      <c r="CU432" s="859"/>
      <c r="CV432" s="859"/>
      <c r="CW432" s="846">
        <f t="shared" si="201"/>
        <v>0</v>
      </c>
      <c r="CX432" s="860"/>
      <c r="CY432" s="859"/>
      <c r="CZ432" s="859">
        <v>0</v>
      </c>
      <c r="DA432" s="859"/>
      <c r="DB432" s="846">
        <f t="shared" si="202"/>
        <v>0</v>
      </c>
      <c r="DC432" s="860"/>
      <c r="DD432" s="859"/>
      <c r="DE432" s="859">
        <v>3520</v>
      </c>
      <c r="DF432" s="859"/>
      <c r="DG432" s="846">
        <f t="shared" si="203"/>
        <v>3520</v>
      </c>
      <c r="DH432" s="863">
        <f t="shared" si="204"/>
        <v>3520</v>
      </c>
      <c r="DI432" s="869" t="str">
        <f t="shared" si="205"/>
        <v>SI</v>
      </c>
      <c r="DJ432" s="863">
        <f t="shared" si="206"/>
        <v>0</v>
      </c>
    </row>
    <row r="433" s="633" customFormat="1" ht="102" hidden="1" spans="1:114">
      <c r="A433" s="786" t="s">
        <v>1714</v>
      </c>
      <c r="B433" s="647" t="s">
        <v>1571</v>
      </c>
      <c r="C433" s="648" t="s">
        <v>1581</v>
      </c>
      <c r="D433" s="648" t="s">
        <v>2073</v>
      </c>
      <c r="E433" s="252" t="s">
        <v>1718</v>
      </c>
      <c r="F433" s="797">
        <v>123</v>
      </c>
      <c r="G433" s="237" t="s">
        <v>1710</v>
      </c>
      <c r="H433" s="252">
        <v>211</v>
      </c>
      <c r="I433" s="252">
        <v>3552</v>
      </c>
      <c r="J433" s="836">
        <v>11</v>
      </c>
      <c r="K433" s="837">
        <v>90</v>
      </c>
      <c r="L433" s="833" t="s">
        <v>2065</v>
      </c>
      <c r="M433" s="834">
        <v>0</v>
      </c>
      <c r="N433" s="832"/>
      <c r="O433" s="832"/>
      <c r="P433" s="832"/>
      <c r="Q433" s="832"/>
      <c r="R433" s="832"/>
      <c r="S433" s="832"/>
      <c r="T433" s="832"/>
      <c r="U433" s="832"/>
      <c r="V433" s="832"/>
      <c r="W433" s="832"/>
      <c r="X433" s="832"/>
      <c r="Y433" s="832"/>
      <c r="Z433" s="832"/>
      <c r="AA433" s="832"/>
      <c r="AB433" s="832"/>
      <c r="AC433" s="665"/>
      <c r="AD433" s="832"/>
      <c r="AE433" s="832"/>
      <c r="AF433" s="824"/>
      <c r="AG433" s="824"/>
      <c r="AH433" s="824"/>
      <c r="AI433" s="824"/>
      <c r="AJ433" s="824"/>
      <c r="AK433" s="824"/>
      <c r="AL433" s="824"/>
      <c r="AM433" s="824"/>
      <c r="AN433" s="665"/>
      <c r="AO433" s="665"/>
      <c r="AP433" s="759"/>
      <c r="AQ433" s="759"/>
      <c r="AR433" s="759"/>
      <c r="AS433" s="759"/>
      <c r="AT433" s="759"/>
      <c r="AU433" s="759"/>
      <c r="AV433" s="759"/>
      <c r="AW433" s="759"/>
      <c r="AX433" s="759"/>
      <c r="AY433" s="759"/>
      <c r="AZ433" s="759"/>
      <c r="BA433" s="759"/>
      <c r="BB433" s="759"/>
      <c r="BC433" s="759">
        <v>11072</v>
      </c>
      <c r="BD433" s="759"/>
      <c r="BE433" s="759"/>
      <c r="BF433" s="759"/>
      <c r="BG433" s="759"/>
      <c r="BH433" s="759"/>
      <c r="BI433" s="759"/>
      <c r="BJ433" s="759"/>
      <c r="BK433" s="759"/>
      <c r="BL433" s="759"/>
      <c r="BM433" s="759"/>
      <c r="BN433" s="759"/>
      <c r="BO433" s="759"/>
      <c r="BP433" s="759"/>
      <c r="BQ433" s="759"/>
      <c r="BR433" s="759"/>
      <c r="BS433" s="759"/>
      <c r="BT433" s="759"/>
      <c r="BU433" s="759"/>
      <c r="BV433" s="759"/>
      <c r="BW433" s="759"/>
      <c r="BX433" s="759"/>
      <c r="BY433" s="759"/>
      <c r="BZ433" s="759"/>
      <c r="CA433" s="759"/>
      <c r="CB433" s="759"/>
      <c r="CC433" s="759">
        <v>8141</v>
      </c>
      <c r="CD433" s="759"/>
      <c r="CE433" s="759"/>
      <c r="CF433" s="759"/>
      <c r="CG433" s="759"/>
      <c r="CH433" s="759">
        <v>-1546</v>
      </c>
      <c r="CI433" s="759"/>
      <c r="CJ433" s="759"/>
      <c r="CK433" s="759"/>
      <c r="CL433" s="759"/>
      <c r="CM433" s="759"/>
      <c r="CN433" s="759"/>
      <c r="CO433" s="759"/>
      <c r="CP433" s="759"/>
      <c r="CQ433" s="759"/>
      <c r="CR433" s="846">
        <f>+M433+BC433+CC433+CH433</f>
        <v>17667</v>
      </c>
      <c r="CS433" s="860"/>
      <c r="CT433" s="859"/>
      <c r="CU433" s="859"/>
      <c r="CV433" s="859"/>
      <c r="CW433" s="846">
        <f t="shared" si="201"/>
        <v>0</v>
      </c>
      <c r="CX433" s="860"/>
      <c r="CY433" s="859"/>
      <c r="CZ433" s="859">
        <v>0</v>
      </c>
      <c r="DA433" s="859"/>
      <c r="DB433" s="846">
        <f t="shared" si="202"/>
        <v>0</v>
      </c>
      <c r="DC433" s="860"/>
      <c r="DD433" s="859"/>
      <c r="DE433" s="859">
        <v>17667</v>
      </c>
      <c r="DF433" s="859"/>
      <c r="DG433" s="846">
        <f t="shared" si="203"/>
        <v>17667</v>
      </c>
      <c r="DH433" s="863">
        <f t="shared" si="204"/>
        <v>17667</v>
      </c>
      <c r="DI433" s="869" t="str">
        <f t="shared" si="205"/>
        <v>SI</v>
      </c>
      <c r="DJ433" s="863">
        <f t="shared" si="206"/>
        <v>0</v>
      </c>
    </row>
    <row r="434" s="633" customFormat="1" ht="102" hidden="1" spans="1:114">
      <c r="A434" s="786" t="s">
        <v>1714</v>
      </c>
      <c r="B434" s="647" t="s">
        <v>1571</v>
      </c>
      <c r="C434" s="648" t="s">
        <v>1581</v>
      </c>
      <c r="D434" s="648" t="s">
        <v>2073</v>
      </c>
      <c r="E434" s="705"/>
      <c r="F434" s="706"/>
      <c r="G434" s="706"/>
      <c r="H434" s="707">
        <v>199</v>
      </c>
      <c r="I434" s="727"/>
      <c r="J434" s="707">
        <v>12</v>
      </c>
      <c r="K434" s="727"/>
      <c r="L434" s="833" t="s">
        <v>2065</v>
      </c>
      <c r="M434" s="834">
        <v>0</v>
      </c>
      <c r="N434" s="832"/>
      <c r="O434" s="832"/>
      <c r="P434" s="832"/>
      <c r="Q434" s="832"/>
      <c r="R434" s="832"/>
      <c r="S434" s="832"/>
      <c r="T434" s="832"/>
      <c r="U434" s="832"/>
      <c r="V434" s="832"/>
      <c r="W434" s="832"/>
      <c r="X434" s="832"/>
      <c r="Y434" s="832"/>
      <c r="Z434" s="832"/>
      <c r="AA434" s="832"/>
      <c r="AB434" s="832"/>
      <c r="AC434" s="665">
        <v>20240</v>
      </c>
      <c r="AD434" s="832"/>
      <c r="AE434" s="832"/>
      <c r="AF434" s="824"/>
      <c r="AG434" s="824"/>
      <c r="AH434" s="824"/>
      <c r="AI434" s="824"/>
      <c r="AJ434" s="824"/>
      <c r="AK434" s="824"/>
      <c r="AL434" s="824"/>
      <c r="AM434" s="824"/>
      <c r="AN434" s="665">
        <v>-2848</v>
      </c>
      <c r="AO434" s="665"/>
      <c r="AP434" s="759"/>
      <c r="AQ434" s="759"/>
      <c r="AR434" s="759"/>
      <c r="AS434" s="759"/>
      <c r="AT434" s="759"/>
      <c r="AU434" s="759"/>
      <c r="AV434" s="759"/>
      <c r="AW434" s="759"/>
      <c r="AX434" s="759"/>
      <c r="AY434" s="759"/>
      <c r="AZ434" s="759"/>
      <c r="BA434" s="759"/>
      <c r="BB434" s="759"/>
      <c r="BC434" s="759"/>
      <c r="BD434" s="759"/>
      <c r="BE434" s="759"/>
      <c r="BF434" s="759"/>
      <c r="BG434" s="759"/>
      <c r="BH434" s="759"/>
      <c r="BI434" s="759"/>
      <c r="BJ434" s="759"/>
      <c r="BK434" s="759"/>
      <c r="BL434" s="759"/>
      <c r="BM434" s="759"/>
      <c r="BN434" s="759"/>
      <c r="BO434" s="759"/>
      <c r="BP434" s="759"/>
      <c r="BQ434" s="759"/>
      <c r="BR434" s="759"/>
      <c r="BS434" s="759"/>
      <c r="BT434" s="759"/>
      <c r="BU434" s="759"/>
      <c r="BV434" s="759"/>
      <c r="BW434" s="759"/>
      <c r="BX434" s="759"/>
      <c r="BY434" s="759"/>
      <c r="BZ434" s="759"/>
      <c r="CA434" s="759"/>
      <c r="CB434" s="759">
        <v>-10120</v>
      </c>
      <c r="CC434" s="759"/>
      <c r="CD434" s="759"/>
      <c r="CE434" s="759"/>
      <c r="CF434" s="759"/>
      <c r="CG434" s="759"/>
      <c r="CH434" s="759"/>
      <c r="CI434" s="759"/>
      <c r="CJ434" s="759"/>
      <c r="CK434" s="759"/>
      <c r="CL434" s="759"/>
      <c r="CM434" s="759"/>
      <c r="CN434" s="759"/>
      <c r="CO434" s="759"/>
      <c r="CP434" s="759"/>
      <c r="CQ434" s="759"/>
      <c r="CR434" s="846">
        <f>+M434+AC434+AN434+CB434</f>
        <v>7272</v>
      </c>
      <c r="CS434" s="859"/>
      <c r="CT434" s="859"/>
      <c r="CU434" s="859">
        <v>7272</v>
      </c>
      <c r="CV434" s="859"/>
      <c r="CW434" s="846">
        <f t="shared" ref="CW434:CW466" si="207">+CV434+CU434+CT434+CS434</f>
        <v>7272</v>
      </c>
      <c r="CX434" s="859"/>
      <c r="CY434" s="859"/>
      <c r="CZ434" s="859"/>
      <c r="DA434" s="859"/>
      <c r="DB434" s="846">
        <f t="shared" ref="DB434:DB466" si="208">+DA434+CZ434+CY434+CX434</f>
        <v>0</v>
      </c>
      <c r="DC434" s="859"/>
      <c r="DD434" s="859"/>
      <c r="DE434" s="859"/>
      <c r="DF434" s="859"/>
      <c r="DG434" s="846">
        <f t="shared" ref="DG434:DG466" si="209">+DF434+DE434+DD434+DC434</f>
        <v>0</v>
      </c>
      <c r="DH434" s="863">
        <f t="shared" ref="DH434:DH466" si="210">+CW434+DB434+DG434</f>
        <v>7272</v>
      </c>
      <c r="DI434" s="869" t="str">
        <f t="shared" ref="DI434:DI466" si="211">IF(CR434=DH434,"SI","NO")</f>
        <v>SI</v>
      </c>
      <c r="DJ434" s="863">
        <f t="shared" ref="DJ434:DJ466" si="212">CR434-DH434</f>
        <v>0</v>
      </c>
    </row>
    <row r="435" s="633" customFormat="1" ht="102" hidden="1" spans="1:114">
      <c r="A435" s="786" t="s">
        <v>1714</v>
      </c>
      <c r="B435" s="647" t="s">
        <v>1571</v>
      </c>
      <c r="C435" s="648" t="s">
        <v>1581</v>
      </c>
      <c r="D435" s="648" t="s">
        <v>2073</v>
      </c>
      <c r="E435" s="705" t="s">
        <v>1713</v>
      </c>
      <c r="F435" s="706">
        <v>200</v>
      </c>
      <c r="G435" s="706" t="s">
        <v>1710</v>
      </c>
      <c r="H435" s="707">
        <v>211</v>
      </c>
      <c r="I435" s="727">
        <v>3503</v>
      </c>
      <c r="J435" s="719">
        <v>12</v>
      </c>
      <c r="K435" s="727" t="s">
        <v>2074</v>
      </c>
      <c r="L435" s="833" t="s">
        <v>2065</v>
      </c>
      <c r="M435" s="834">
        <v>0</v>
      </c>
      <c r="N435" s="832"/>
      <c r="O435" s="832"/>
      <c r="P435" s="832"/>
      <c r="Q435" s="832"/>
      <c r="R435" s="832"/>
      <c r="S435" s="832"/>
      <c r="T435" s="832"/>
      <c r="U435" s="832"/>
      <c r="V435" s="832"/>
      <c r="W435" s="832"/>
      <c r="X435" s="832"/>
      <c r="Y435" s="832"/>
      <c r="Z435" s="832"/>
      <c r="AA435" s="832"/>
      <c r="AB435" s="832"/>
      <c r="AC435" s="665">
        <v>28000</v>
      </c>
      <c r="AD435" s="832"/>
      <c r="AE435" s="832"/>
      <c r="AF435" s="824"/>
      <c r="AG435" s="824"/>
      <c r="AH435" s="824"/>
      <c r="AI435" s="824"/>
      <c r="AJ435" s="824"/>
      <c r="AK435" s="824"/>
      <c r="AL435" s="824"/>
      <c r="AM435" s="824"/>
      <c r="AN435" s="665"/>
      <c r="AO435" s="665"/>
      <c r="AP435" s="759"/>
      <c r="AQ435" s="759"/>
      <c r="AR435" s="759"/>
      <c r="AS435" s="759"/>
      <c r="AT435" s="759"/>
      <c r="AU435" s="759"/>
      <c r="AV435" s="759"/>
      <c r="AW435" s="759"/>
      <c r="AX435" s="759"/>
      <c r="AY435" s="759"/>
      <c r="AZ435" s="759"/>
      <c r="BA435" s="759"/>
      <c r="BB435" s="759"/>
      <c r="BC435" s="759"/>
      <c r="BD435" s="759"/>
      <c r="BE435" s="759"/>
      <c r="BF435" s="759"/>
      <c r="BG435" s="759"/>
      <c r="BH435" s="759"/>
      <c r="BI435" s="759"/>
      <c r="BJ435" s="759"/>
      <c r="BK435" s="759"/>
      <c r="BL435" s="759"/>
      <c r="BM435" s="759"/>
      <c r="BN435" s="759">
        <v>-19600</v>
      </c>
      <c r="BO435" s="759"/>
      <c r="BP435" s="759"/>
      <c r="BQ435" s="759"/>
      <c r="BR435" s="759"/>
      <c r="BS435" s="759"/>
      <c r="BT435" s="759"/>
      <c r="BU435" s="759"/>
      <c r="BV435" s="759"/>
      <c r="BW435" s="759"/>
      <c r="BX435" s="759"/>
      <c r="BY435" s="759"/>
      <c r="BZ435" s="759"/>
      <c r="CA435" s="759"/>
      <c r="CB435" s="759"/>
      <c r="CC435" s="759"/>
      <c r="CD435" s="759"/>
      <c r="CE435" s="759"/>
      <c r="CF435" s="759"/>
      <c r="CG435" s="759"/>
      <c r="CH435" s="759"/>
      <c r="CI435" s="759"/>
      <c r="CJ435" s="759"/>
      <c r="CK435" s="759"/>
      <c r="CL435" s="759"/>
      <c r="CM435" s="759"/>
      <c r="CN435" s="759"/>
      <c r="CO435" s="759"/>
      <c r="CP435" s="759"/>
      <c r="CQ435" s="759"/>
      <c r="CR435" s="846">
        <f>+M435+AC435+BN435</f>
        <v>8400</v>
      </c>
      <c r="CS435" s="859"/>
      <c r="CT435" s="859"/>
      <c r="CU435" s="859">
        <v>8400</v>
      </c>
      <c r="CV435" s="859"/>
      <c r="CW435" s="846">
        <f t="shared" si="207"/>
        <v>8400</v>
      </c>
      <c r="CX435" s="859"/>
      <c r="CY435" s="859"/>
      <c r="CZ435" s="859"/>
      <c r="DA435" s="859"/>
      <c r="DB435" s="846">
        <f t="shared" si="208"/>
        <v>0</v>
      </c>
      <c r="DC435" s="859"/>
      <c r="DD435" s="859"/>
      <c r="DE435" s="859"/>
      <c r="DF435" s="859"/>
      <c r="DG435" s="846">
        <f t="shared" si="209"/>
        <v>0</v>
      </c>
      <c r="DH435" s="863">
        <f t="shared" si="210"/>
        <v>8400</v>
      </c>
      <c r="DI435" s="869" t="str">
        <f t="shared" si="211"/>
        <v>SI</v>
      </c>
      <c r="DJ435" s="863">
        <f t="shared" si="212"/>
        <v>0</v>
      </c>
    </row>
    <row r="436" s="633" customFormat="1" ht="102" hidden="1" spans="1:114">
      <c r="A436" s="786" t="s">
        <v>1714</v>
      </c>
      <c r="B436" s="647" t="s">
        <v>1571</v>
      </c>
      <c r="C436" s="648" t="s">
        <v>1581</v>
      </c>
      <c r="D436" s="648" t="s">
        <v>2073</v>
      </c>
      <c r="E436" s="705" t="s">
        <v>1709</v>
      </c>
      <c r="F436" s="706">
        <v>88</v>
      </c>
      <c r="G436" s="706" t="s">
        <v>1710</v>
      </c>
      <c r="H436" s="707">
        <v>211</v>
      </c>
      <c r="I436" s="727">
        <v>26395</v>
      </c>
      <c r="J436" s="719">
        <v>12</v>
      </c>
      <c r="K436" s="727" t="s">
        <v>2075</v>
      </c>
      <c r="L436" s="833" t="s">
        <v>2065</v>
      </c>
      <c r="M436" s="834">
        <v>0</v>
      </c>
      <c r="N436" s="832"/>
      <c r="O436" s="832"/>
      <c r="P436" s="832"/>
      <c r="Q436" s="832"/>
      <c r="R436" s="832"/>
      <c r="S436" s="832"/>
      <c r="T436" s="832"/>
      <c r="U436" s="832"/>
      <c r="V436" s="832"/>
      <c r="W436" s="832"/>
      <c r="X436" s="832"/>
      <c r="Y436" s="832"/>
      <c r="Z436" s="832"/>
      <c r="AA436" s="832"/>
      <c r="AB436" s="832"/>
      <c r="AC436" s="665">
        <v>8800</v>
      </c>
      <c r="AD436" s="832"/>
      <c r="AE436" s="832"/>
      <c r="AF436" s="824"/>
      <c r="AG436" s="824"/>
      <c r="AH436" s="824"/>
      <c r="AI436" s="824"/>
      <c r="AJ436" s="824"/>
      <c r="AK436" s="824"/>
      <c r="AL436" s="824"/>
      <c r="AM436" s="824"/>
      <c r="AN436" s="665"/>
      <c r="AO436" s="665"/>
      <c r="AP436" s="759"/>
      <c r="AQ436" s="759"/>
      <c r="AR436" s="759"/>
      <c r="AS436" s="759"/>
      <c r="AT436" s="759"/>
      <c r="AU436" s="759"/>
      <c r="AV436" s="759"/>
      <c r="AW436" s="759"/>
      <c r="AX436" s="759"/>
      <c r="AY436" s="759"/>
      <c r="AZ436" s="759"/>
      <c r="BA436" s="759"/>
      <c r="BB436" s="759"/>
      <c r="BC436" s="759"/>
      <c r="BD436" s="759"/>
      <c r="BE436" s="759"/>
      <c r="BF436" s="759"/>
      <c r="BG436" s="759"/>
      <c r="BH436" s="759"/>
      <c r="BI436" s="759"/>
      <c r="BJ436" s="759"/>
      <c r="BK436" s="759"/>
      <c r="BL436" s="759"/>
      <c r="BM436" s="759"/>
      <c r="BN436" s="759">
        <v>-6872</v>
      </c>
      <c r="BO436" s="759"/>
      <c r="BP436" s="759"/>
      <c r="BQ436" s="759"/>
      <c r="BR436" s="759"/>
      <c r="BS436" s="759"/>
      <c r="BT436" s="759"/>
      <c r="BU436" s="759"/>
      <c r="BV436" s="759"/>
      <c r="BW436" s="759"/>
      <c r="BX436" s="759"/>
      <c r="BY436" s="759"/>
      <c r="BZ436" s="759"/>
      <c r="CA436" s="759"/>
      <c r="CB436" s="759"/>
      <c r="CC436" s="759"/>
      <c r="CD436" s="759"/>
      <c r="CE436" s="759"/>
      <c r="CF436" s="759"/>
      <c r="CG436" s="759"/>
      <c r="CH436" s="759"/>
      <c r="CI436" s="759"/>
      <c r="CJ436" s="759"/>
      <c r="CK436" s="759"/>
      <c r="CL436" s="759"/>
      <c r="CM436" s="759"/>
      <c r="CN436" s="759"/>
      <c r="CO436" s="759"/>
      <c r="CP436" s="759"/>
      <c r="CQ436" s="759"/>
      <c r="CR436" s="846">
        <f>+M436+AC436+BN436</f>
        <v>1928</v>
      </c>
      <c r="CS436" s="859"/>
      <c r="CT436" s="859"/>
      <c r="CU436" s="859">
        <v>1928</v>
      </c>
      <c r="CV436" s="859"/>
      <c r="CW436" s="846">
        <f t="shared" si="207"/>
        <v>1928</v>
      </c>
      <c r="CX436" s="859"/>
      <c r="CY436" s="859"/>
      <c r="CZ436" s="859"/>
      <c r="DA436" s="859"/>
      <c r="DB436" s="846">
        <f t="shared" si="208"/>
        <v>0</v>
      </c>
      <c r="DC436" s="859"/>
      <c r="DD436" s="859"/>
      <c r="DE436" s="859"/>
      <c r="DF436" s="859"/>
      <c r="DG436" s="846">
        <f t="shared" si="209"/>
        <v>0</v>
      </c>
      <c r="DH436" s="863">
        <f t="shared" si="210"/>
        <v>1928</v>
      </c>
      <c r="DI436" s="869" t="str">
        <f t="shared" si="211"/>
        <v>SI</v>
      </c>
      <c r="DJ436" s="863">
        <f t="shared" si="212"/>
        <v>0</v>
      </c>
    </row>
    <row r="437" s="633" customFormat="1" ht="102" hidden="1" spans="1:114">
      <c r="A437" s="786" t="s">
        <v>1714</v>
      </c>
      <c r="B437" s="647" t="s">
        <v>1571</v>
      </c>
      <c r="C437" s="648" t="s">
        <v>1581</v>
      </c>
      <c r="D437" s="648" t="s">
        <v>2073</v>
      </c>
      <c r="E437" s="705" t="s">
        <v>2039</v>
      </c>
      <c r="F437" s="706">
        <v>88</v>
      </c>
      <c r="G437" s="706" t="s">
        <v>1710</v>
      </c>
      <c r="H437" s="707">
        <v>211</v>
      </c>
      <c r="I437" s="727">
        <v>5325</v>
      </c>
      <c r="J437" s="719">
        <v>12</v>
      </c>
      <c r="K437" s="727" t="s">
        <v>2076</v>
      </c>
      <c r="L437" s="833" t="s">
        <v>2065</v>
      </c>
      <c r="M437" s="834">
        <v>0</v>
      </c>
      <c r="N437" s="832"/>
      <c r="O437" s="832"/>
      <c r="P437" s="832"/>
      <c r="Q437" s="832"/>
      <c r="R437" s="832"/>
      <c r="S437" s="832"/>
      <c r="T437" s="832"/>
      <c r="U437" s="832"/>
      <c r="V437" s="832"/>
      <c r="W437" s="832"/>
      <c r="X437" s="832"/>
      <c r="Y437" s="832"/>
      <c r="Z437" s="832"/>
      <c r="AA437" s="832"/>
      <c r="AB437" s="832"/>
      <c r="AC437" s="665">
        <v>9680</v>
      </c>
      <c r="AD437" s="832"/>
      <c r="AE437" s="832"/>
      <c r="AF437" s="824"/>
      <c r="AG437" s="824"/>
      <c r="AH437" s="824"/>
      <c r="AI437" s="824"/>
      <c r="AJ437" s="824"/>
      <c r="AK437" s="824"/>
      <c r="AL437" s="824"/>
      <c r="AM437" s="824"/>
      <c r="AN437" s="665"/>
      <c r="AO437" s="665"/>
      <c r="AP437" s="759"/>
      <c r="AQ437" s="759"/>
      <c r="AR437" s="759"/>
      <c r="AS437" s="759"/>
      <c r="AT437" s="759"/>
      <c r="AU437" s="759"/>
      <c r="AV437" s="759"/>
      <c r="AW437" s="759"/>
      <c r="AX437" s="759"/>
      <c r="AY437" s="759"/>
      <c r="AZ437" s="759"/>
      <c r="BA437" s="759"/>
      <c r="BB437" s="759"/>
      <c r="BC437" s="759"/>
      <c r="BD437" s="759"/>
      <c r="BE437" s="759"/>
      <c r="BF437" s="759"/>
      <c r="BG437" s="759"/>
      <c r="BH437" s="759"/>
      <c r="BI437" s="759"/>
      <c r="BJ437" s="759"/>
      <c r="BK437" s="759"/>
      <c r="BL437" s="759"/>
      <c r="BM437" s="759"/>
      <c r="BN437" s="759">
        <v>-7568</v>
      </c>
      <c r="BO437" s="759"/>
      <c r="BP437" s="759"/>
      <c r="BQ437" s="759"/>
      <c r="BR437" s="759"/>
      <c r="BS437" s="759"/>
      <c r="BT437" s="759"/>
      <c r="BU437" s="759"/>
      <c r="BV437" s="759"/>
      <c r="BW437" s="759"/>
      <c r="BX437" s="759"/>
      <c r="BY437" s="759"/>
      <c r="BZ437" s="759"/>
      <c r="CA437" s="759"/>
      <c r="CB437" s="759"/>
      <c r="CC437" s="759"/>
      <c r="CD437" s="759"/>
      <c r="CE437" s="759"/>
      <c r="CF437" s="759"/>
      <c r="CG437" s="759"/>
      <c r="CH437" s="759"/>
      <c r="CI437" s="759"/>
      <c r="CJ437" s="759"/>
      <c r="CK437" s="759"/>
      <c r="CL437" s="759"/>
      <c r="CM437" s="759"/>
      <c r="CN437" s="759"/>
      <c r="CO437" s="759"/>
      <c r="CP437" s="759"/>
      <c r="CQ437" s="759"/>
      <c r="CR437" s="846">
        <f>+M437+AC437+BN437</f>
        <v>2112</v>
      </c>
      <c r="CS437" s="859"/>
      <c r="CT437" s="859"/>
      <c r="CU437" s="859">
        <v>2112</v>
      </c>
      <c r="CV437" s="859"/>
      <c r="CW437" s="846">
        <f t="shared" si="207"/>
        <v>2112</v>
      </c>
      <c r="CX437" s="859"/>
      <c r="CY437" s="859"/>
      <c r="CZ437" s="859"/>
      <c r="DA437" s="859"/>
      <c r="DB437" s="846">
        <f t="shared" si="208"/>
        <v>0</v>
      </c>
      <c r="DC437" s="859"/>
      <c r="DD437" s="859"/>
      <c r="DE437" s="859"/>
      <c r="DF437" s="859"/>
      <c r="DG437" s="846">
        <f t="shared" si="209"/>
        <v>0</v>
      </c>
      <c r="DH437" s="863">
        <f t="shared" si="210"/>
        <v>2112</v>
      </c>
      <c r="DI437" s="869" t="str">
        <f t="shared" si="211"/>
        <v>SI</v>
      </c>
      <c r="DJ437" s="863">
        <f t="shared" si="212"/>
        <v>0</v>
      </c>
    </row>
    <row r="438" s="633" customFormat="1" ht="102" hidden="1" spans="1:114">
      <c r="A438" s="786" t="s">
        <v>1714</v>
      </c>
      <c r="B438" s="647" t="s">
        <v>1571</v>
      </c>
      <c r="C438" s="648" t="s">
        <v>1581</v>
      </c>
      <c r="D438" s="648" t="s">
        <v>2073</v>
      </c>
      <c r="E438" s="654" t="s">
        <v>1718</v>
      </c>
      <c r="F438" s="703">
        <v>200</v>
      </c>
      <c r="G438" s="703" t="s">
        <v>1710</v>
      </c>
      <c r="H438" s="704">
        <v>211</v>
      </c>
      <c r="I438" s="725">
        <v>3552</v>
      </c>
      <c r="J438" s="718">
        <v>12</v>
      </c>
      <c r="K438" s="725" t="s">
        <v>2067</v>
      </c>
      <c r="L438" s="833" t="s">
        <v>2065</v>
      </c>
      <c r="M438" s="834">
        <v>0</v>
      </c>
      <c r="N438" s="832"/>
      <c r="O438" s="832"/>
      <c r="P438" s="832"/>
      <c r="Q438" s="832"/>
      <c r="R438" s="832"/>
      <c r="S438" s="832"/>
      <c r="T438" s="832"/>
      <c r="U438" s="832"/>
      <c r="V438" s="832"/>
      <c r="W438" s="832"/>
      <c r="X438" s="832"/>
      <c r="Y438" s="832"/>
      <c r="Z438" s="832"/>
      <c r="AA438" s="832"/>
      <c r="AB438" s="832"/>
      <c r="AC438" s="665">
        <v>18000</v>
      </c>
      <c r="AD438" s="832"/>
      <c r="AE438" s="832"/>
      <c r="AF438" s="824"/>
      <c r="AG438" s="824"/>
      <c r="AH438" s="824"/>
      <c r="AI438" s="824"/>
      <c r="AJ438" s="824"/>
      <c r="AK438" s="824"/>
      <c r="AL438" s="824"/>
      <c r="AM438" s="824"/>
      <c r="AN438" s="665"/>
      <c r="AO438" s="665"/>
      <c r="AP438" s="759"/>
      <c r="AQ438" s="759"/>
      <c r="AR438" s="759"/>
      <c r="AS438" s="759"/>
      <c r="AT438" s="759"/>
      <c r="AU438" s="759"/>
      <c r="AV438" s="759"/>
      <c r="AW438" s="759"/>
      <c r="AX438" s="759"/>
      <c r="AY438" s="759"/>
      <c r="AZ438" s="759"/>
      <c r="BA438" s="759"/>
      <c r="BB438" s="759"/>
      <c r="BC438" s="759"/>
      <c r="BD438" s="759"/>
      <c r="BE438" s="759"/>
      <c r="BF438" s="759"/>
      <c r="BG438" s="759"/>
      <c r="BH438" s="759"/>
      <c r="BI438" s="759"/>
      <c r="BJ438" s="759"/>
      <c r="BK438" s="759"/>
      <c r="BL438" s="759"/>
      <c r="BM438" s="759"/>
      <c r="BN438" s="759">
        <v>-13464</v>
      </c>
      <c r="BO438" s="759"/>
      <c r="BP438" s="759"/>
      <c r="BQ438" s="759"/>
      <c r="BR438" s="759"/>
      <c r="BS438" s="759"/>
      <c r="BT438" s="759"/>
      <c r="BU438" s="759"/>
      <c r="BV438" s="759"/>
      <c r="BW438" s="759"/>
      <c r="BX438" s="759"/>
      <c r="BY438" s="759"/>
      <c r="BZ438" s="759"/>
      <c r="CA438" s="759"/>
      <c r="CB438" s="759"/>
      <c r="CC438" s="759"/>
      <c r="CD438" s="759"/>
      <c r="CE438" s="759"/>
      <c r="CF438" s="759"/>
      <c r="CG438" s="759"/>
      <c r="CH438" s="759"/>
      <c r="CI438" s="759"/>
      <c r="CJ438" s="759"/>
      <c r="CK438" s="759"/>
      <c r="CL438" s="759"/>
      <c r="CM438" s="759"/>
      <c r="CN438" s="759"/>
      <c r="CO438" s="759"/>
      <c r="CP438" s="759"/>
      <c r="CQ438" s="759"/>
      <c r="CR438" s="846">
        <f>+M438+AC438+BN438</f>
        <v>4536</v>
      </c>
      <c r="CS438" s="859"/>
      <c r="CT438" s="859"/>
      <c r="CU438" s="859">
        <v>4536</v>
      </c>
      <c r="CV438" s="859"/>
      <c r="CW438" s="846">
        <f t="shared" si="207"/>
        <v>4536</v>
      </c>
      <c r="CX438" s="859"/>
      <c r="CY438" s="859"/>
      <c r="CZ438" s="859"/>
      <c r="DA438" s="859"/>
      <c r="DB438" s="846">
        <f t="shared" si="208"/>
        <v>0</v>
      </c>
      <c r="DC438" s="859"/>
      <c r="DD438" s="859"/>
      <c r="DE438" s="859"/>
      <c r="DF438" s="859"/>
      <c r="DG438" s="846">
        <f t="shared" si="209"/>
        <v>0</v>
      </c>
      <c r="DH438" s="863">
        <f t="shared" si="210"/>
        <v>4536</v>
      </c>
      <c r="DI438" s="869" t="str">
        <f t="shared" si="211"/>
        <v>SI</v>
      </c>
      <c r="DJ438" s="863">
        <f t="shared" si="212"/>
        <v>0</v>
      </c>
    </row>
    <row r="439" s="633" customFormat="1" ht="102" hidden="1" spans="1:114">
      <c r="A439" s="786" t="s">
        <v>1714</v>
      </c>
      <c r="B439" s="647" t="s">
        <v>1571</v>
      </c>
      <c r="C439" s="648" t="s">
        <v>1581</v>
      </c>
      <c r="D439" s="787" t="s">
        <v>2077</v>
      </c>
      <c r="E439" s="705"/>
      <c r="F439" s="706"/>
      <c r="G439" s="706"/>
      <c r="H439" s="707">
        <v>133</v>
      </c>
      <c r="I439" s="727"/>
      <c r="J439" s="707">
        <v>11</v>
      </c>
      <c r="K439" s="727"/>
      <c r="L439" s="838" t="s">
        <v>2065</v>
      </c>
      <c r="M439" s="834">
        <v>0</v>
      </c>
      <c r="N439" s="832"/>
      <c r="O439" s="832"/>
      <c r="P439" s="832"/>
      <c r="Q439" s="832"/>
      <c r="R439" s="832"/>
      <c r="S439" s="832"/>
      <c r="T439" s="832"/>
      <c r="U439" s="832"/>
      <c r="V439" s="832"/>
      <c r="W439" s="832"/>
      <c r="X439" s="832"/>
      <c r="Y439" s="832"/>
      <c r="Z439" s="832"/>
      <c r="AA439" s="832"/>
      <c r="AB439" s="832"/>
      <c r="AC439" s="665">
        <v>0</v>
      </c>
      <c r="AD439" s="832">
        <v>0</v>
      </c>
      <c r="AE439" s="832">
        <v>234360</v>
      </c>
      <c r="AF439" s="824"/>
      <c r="AG439" s="824"/>
      <c r="AH439" s="824"/>
      <c r="AI439" s="824"/>
      <c r="AJ439" s="824"/>
      <c r="AK439" s="824"/>
      <c r="AL439" s="824"/>
      <c r="AM439" s="824"/>
      <c r="AN439" s="665"/>
      <c r="AO439" s="665"/>
      <c r="AP439" s="759"/>
      <c r="AQ439" s="759"/>
      <c r="AR439" s="759"/>
      <c r="AS439" s="759"/>
      <c r="AT439" s="759"/>
      <c r="AU439" s="759"/>
      <c r="AV439" s="759"/>
      <c r="AW439" s="759"/>
      <c r="AX439" s="759"/>
      <c r="AY439" s="759"/>
      <c r="AZ439" s="759"/>
      <c r="BA439" s="759"/>
      <c r="BB439" s="759">
        <v>-147960</v>
      </c>
      <c r="BC439" s="759"/>
      <c r="BD439" s="759"/>
      <c r="BE439" s="759"/>
      <c r="BF439" s="759">
        <v>-82280</v>
      </c>
      <c r="BG439" s="759"/>
      <c r="BH439" s="759"/>
      <c r="BI439" s="759"/>
      <c r="BJ439" s="759"/>
      <c r="BK439" s="759"/>
      <c r="BL439" s="759"/>
      <c r="BM439" s="759"/>
      <c r="BN439" s="759"/>
      <c r="BO439" s="759"/>
      <c r="BP439" s="759"/>
      <c r="BQ439" s="759"/>
      <c r="BR439" s="759"/>
      <c r="BS439" s="759"/>
      <c r="BT439" s="759"/>
      <c r="BU439" s="759"/>
      <c r="BV439" s="759"/>
      <c r="BW439" s="759"/>
      <c r="BX439" s="759"/>
      <c r="BY439" s="759"/>
      <c r="BZ439" s="759"/>
      <c r="CA439" s="759"/>
      <c r="CB439" s="759"/>
      <c r="CC439" s="759"/>
      <c r="CD439" s="759"/>
      <c r="CE439" s="759"/>
      <c r="CF439" s="759"/>
      <c r="CG439" s="759"/>
      <c r="CH439" s="759"/>
      <c r="CI439" s="759"/>
      <c r="CJ439" s="759"/>
      <c r="CK439" s="759"/>
      <c r="CL439" s="759"/>
      <c r="CM439" s="759"/>
      <c r="CN439" s="759"/>
      <c r="CO439" s="759"/>
      <c r="CP439" s="759"/>
      <c r="CQ439" s="759"/>
      <c r="CR439" s="846">
        <f>+M439+AE439+BB439+BF439</f>
        <v>4120</v>
      </c>
      <c r="CS439" s="859"/>
      <c r="CT439" s="859"/>
      <c r="CU439" s="859">
        <v>4120</v>
      </c>
      <c r="CV439" s="859">
        <v>0</v>
      </c>
      <c r="CW439" s="846">
        <f t="shared" si="207"/>
        <v>4120</v>
      </c>
      <c r="CX439" s="859"/>
      <c r="CY439" s="859"/>
      <c r="CZ439" s="859">
        <v>0</v>
      </c>
      <c r="DA439" s="859">
        <v>0</v>
      </c>
      <c r="DB439" s="846">
        <f t="shared" si="208"/>
        <v>0</v>
      </c>
      <c r="DC439" s="859">
        <v>0</v>
      </c>
      <c r="DD439" s="859">
        <v>0</v>
      </c>
      <c r="DE439" s="859">
        <v>0</v>
      </c>
      <c r="DF439" s="859">
        <v>0</v>
      </c>
      <c r="DG439" s="846">
        <f t="shared" si="209"/>
        <v>0</v>
      </c>
      <c r="DH439" s="863">
        <f t="shared" si="210"/>
        <v>4120</v>
      </c>
      <c r="DI439" s="869" t="str">
        <f t="shared" si="211"/>
        <v>SI</v>
      </c>
      <c r="DJ439" s="863">
        <f t="shared" si="212"/>
        <v>0</v>
      </c>
    </row>
    <row r="440" s="633" customFormat="1" ht="102" hidden="1" spans="1:114">
      <c r="A440" s="786" t="s">
        <v>1714</v>
      </c>
      <c r="B440" s="647" t="s">
        <v>1571</v>
      </c>
      <c r="C440" s="648" t="s">
        <v>1581</v>
      </c>
      <c r="D440" s="787" t="s">
        <v>2077</v>
      </c>
      <c r="E440" s="705"/>
      <c r="F440" s="706"/>
      <c r="G440" s="706"/>
      <c r="H440" s="707">
        <v>136</v>
      </c>
      <c r="I440" s="727"/>
      <c r="J440" s="707">
        <v>11</v>
      </c>
      <c r="K440" s="727"/>
      <c r="L440" s="838" t="s">
        <v>2065</v>
      </c>
      <c r="M440" s="834">
        <v>0</v>
      </c>
      <c r="N440" s="832"/>
      <c r="O440" s="832"/>
      <c r="P440" s="832"/>
      <c r="Q440" s="832"/>
      <c r="R440" s="832"/>
      <c r="S440" s="832"/>
      <c r="T440" s="832"/>
      <c r="U440" s="832"/>
      <c r="V440" s="832"/>
      <c r="W440" s="832"/>
      <c r="X440" s="832"/>
      <c r="Y440" s="832"/>
      <c r="Z440" s="832"/>
      <c r="AA440" s="832"/>
      <c r="AB440" s="832"/>
      <c r="AC440" s="665"/>
      <c r="AD440" s="832"/>
      <c r="AE440" s="832">
        <v>151200</v>
      </c>
      <c r="AF440" s="824"/>
      <c r="AG440" s="824"/>
      <c r="AH440" s="824"/>
      <c r="AI440" s="824"/>
      <c r="AJ440" s="824"/>
      <c r="AK440" s="824"/>
      <c r="AL440" s="824"/>
      <c r="AM440" s="824"/>
      <c r="AN440" s="665"/>
      <c r="AO440" s="665"/>
      <c r="AP440" s="759"/>
      <c r="AQ440" s="759"/>
      <c r="AR440" s="759"/>
      <c r="AS440" s="759"/>
      <c r="AT440" s="759"/>
      <c r="AU440" s="759"/>
      <c r="AV440" s="759"/>
      <c r="AW440" s="759"/>
      <c r="AX440" s="759"/>
      <c r="AY440" s="759"/>
      <c r="AZ440" s="759"/>
      <c r="BA440" s="759"/>
      <c r="BB440" s="759">
        <v>-99626</v>
      </c>
      <c r="BC440" s="759"/>
      <c r="BD440" s="759"/>
      <c r="BE440" s="759"/>
      <c r="BF440" s="759">
        <v>-50000</v>
      </c>
      <c r="BG440" s="759"/>
      <c r="BH440" s="759"/>
      <c r="BI440" s="759"/>
      <c r="BJ440" s="759"/>
      <c r="BK440" s="759"/>
      <c r="BL440" s="759"/>
      <c r="BM440" s="759"/>
      <c r="BN440" s="759"/>
      <c r="BO440" s="759"/>
      <c r="BP440" s="759"/>
      <c r="BQ440" s="759"/>
      <c r="BR440" s="759"/>
      <c r="BS440" s="759"/>
      <c r="BT440" s="759"/>
      <c r="BU440" s="759"/>
      <c r="BV440" s="759"/>
      <c r="BW440" s="759"/>
      <c r="BX440" s="759"/>
      <c r="BY440" s="759"/>
      <c r="BZ440" s="759"/>
      <c r="CA440" s="759"/>
      <c r="CB440" s="759"/>
      <c r="CC440" s="759"/>
      <c r="CD440" s="759"/>
      <c r="CE440" s="759"/>
      <c r="CF440" s="759"/>
      <c r="CG440" s="759"/>
      <c r="CH440" s="759"/>
      <c r="CI440" s="759"/>
      <c r="CJ440" s="759"/>
      <c r="CK440" s="759"/>
      <c r="CL440" s="759"/>
      <c r="CM440" s="759"/>
      <c r="CN440" s="759"/>
      <c r="CO440" s="759"/>
      <c r="CP440" s="759"/>
      <c r="CQ440" s="759"/>
      <c r="CR440" s="846">
        <f>+M440+AE440+BB440+BF440</f>
        <v>1574</v>
      </c>
      <c r="CS440" s="859"/>
      <c r="CT440" s="859">
        <v>630</v>
      </c>
      <c r="CU440" s="859">
        <v>944</v>
      </c>
      <c r="CV440" s="859">
        <v>0</v>
      </c>
      <c r="CW440" s="846">
        <f t="shared" si="207"/>
        <v>1574</v>
      </c>
      <c r="CX440" s="859">
        <v>0</v>
      </c>
      <c r="CY440" s="859">
        <v>0</v>
      </c>
      <c r="CZ440" s="859">
        <v>0</v>
      </c>
      <c r="DA440" s="859">
        <v>0</v>
      </c>
      <c r="DB440" s="846">
        <f t="shared" si="208"/>
        <v>0</v>
      </c>
      <c r="DC440" s="859">
        <v>0</v>
      </c>
      <c r="DD440" s="859">
        <v>0</v>
      </c>
      <c r="DE440" s="859">
        <v>0</v>
      </c>
      <c r="DF440" s="859">
        <v>0</v>
      </c>
      <c r="DG440" s="846">
        <f t="shared" si="209"/>
        <v>0</v>
      </c>
      <c r="DH440" s="863">
        <f t="shared" si="210"/>
        <v>1574</v>
      </c>
      <c r="DI440" s="869" t="str">
        <f t="shared" si="211"/>
        <v>SI</v>
      </c>
      <c r="DJ440" s="863">
        <f t="shared" si="212"/>
        <v>0</v>
      </c>
    </row>
    <row r="441" s="633" customFormat="1" ht="102" hidden="1" spans="1:114">
      <c r="A441" s="786" t="s">
        <v>1714</v>
      </c>
      <c r="B441" s="647" t="s">
        <v>1571</v>
      </c>
      <c r="C441" s="648" t="s">
        <v>1581</v>
      </c>
      <c r="D441" s="787" t="s">
        <v>2077</v>
      </c>
      <c r="E441" s="705" t="s">
        <v>1718</v>
      </c>
      <c r="F441" s="798">
        <v>1305</v>
      </c>
      <c r="G441" s="798" t="s">
        <v>1710</v>
      </c>
      <c r="H441" s="719">
        <v>211</v>
      </c>
      <c r="I441" s="728">
        <v>3552</v>
      </c>
      <c r="J441" s="719">
        <v>12</v>
      </c>
      <c r="K441" s="728" t="s">
        <v>2067</v>
      </c>
      <c r="L441" s="838" t="s">
        <v>2065</v>
      </c>
      <c r="M441" s="834">
        <v>0</v>
      </c>
      <c r="N441" s="832"/>
      <c r="O441" s="832"/>
      <c r="P441" s="832"/>
      <c r="Q441" s="832"/>
      <c r="R441" s="832"/>
      <c r="S441" s="832"/>
      <c r="T441" s="832"/>
      <c r="U441" s="832"/>
      <c r="V441" s="832"/>
      <c r="W441" s="832"/>
      <c r="X441" s="832"/>
      <c r="Y441" s="832"/>
      <c r="Z441" s="832"/>
      <c r="AA441" s="832"/>
      <c r="AB441" s="832"/>
      <c r="AC441" s="665">
        <v>117500</v>
      </c>
      <c r="AD441" s="832"/>
      <c r="AE441" s="832"/>
      <c r="AF441" s="824"/>
      <c r="AG441" s="824"/>
      <c r="AH441" s="824"/>
      <c r="AI441" s="824"/>
      <c r="AJ441" s="824"/>
      <c r="AK441" s="824"/>
      <c r="AL441" s="824"/>
      <c r="AM441" s="824"/>
      <c r="AN441" s="665">
        <v>-100920</v>
      </c>
      <c r="AO441" s="665"/>
      <c r="AP441" s="759"/>
      <c r="AQ441" s="759"/>
      <c r="AR441" s="759"/>
      <c r="AS441" s="759"/>
      <c r="AT441" s="759"/>
      <c r="AU441" s="759"/>
      <c r="AV441" s="759"/>
      <c r="AW441" s="759"/>
      <c r="AX441" s="759"/>
      <c r="AY441" s="759"/>
      <c r="AZ441" s="759"/>
      <c r="BA441" s="759"/>
      <c r="BB441" s="759"/>
      <c r="BC441" s="759"/>
      <c r="BD441" s="759">
        <v>-12880</v>
      </c>
      <c r="BE441" s="759"/>
      <c r="BF441" s="759"/>
      <c r="BG441" s="759"/>
      <c r="BH441" s="759"/>
      <c r="BI441" s="759"/>
      <c r="BJ441" s="759"/>
      <c r="BK441" s="759"/>
      <c r="BL441" s="759"/>
      <c r="BM441" s="759"/>
      <c r="BN441" s="759"/>
      <c r="BO441" s="759"/>
      <c r="BP441" s="759"/>
      <c r="BQ441" s="759"/>
      <c r="BR441" s="759"/>
      <c r="BS441" s="759"/>
      <c r="BT441" s="759"/>
      <c r="BU441" s="759"/>
      <c r="BV441" s="759"/>
      <c r="BW441" s="759"/>
      <c r="BX441" s="759"/>
      <c r="BY441" s="759"/>
      <c r="BZ441" s="759"/>
      <c r="CA441" s="759"/>
      <c r="CB441" s="759"/>
      <c r="CC441" s="759"/>
      <c r="CD441" s="759"/>
      <c r="CE441" s="759"/>
      <c r="CF441" s="759"/>
      <c r="CG441" s="759"/>
      <c r="CH441" s="759"/>
      <c r="CI441" s="759"/>
      <c r="CJ441" s="759"/>
      <c r="CK441" s="759"/>
      <c r="CL441" s="759"/>
      <c r="CM441" s="759"/>
      <c r="CN441" s="759"/>
      <c r="CO441" s="759"/>
      <c r="CP441" s="759"/>
      <c r="CQ441" s="759"/>
      <c r="CR441" s="846">
        <f>+M441+AC441+AN441+BD441</f>
        <v>3700</v>
      </c>
      <c r="CS441" s="859"/>
      <c r="CT441" s="859"/>
      <c r="CU441" s="859">
        <v>3700</v>
      </c>
      <c r="CV441" s="859">
        <v>0</v>
      </c>
      <c r="CW441" s="846">
        <f t="shared" si="207"/>
        <v>3700</v>
      </c>
      <c r="CX441" s="859">
        <v>0</v>
      </c>
      <c r="CY441" s="859"/>
      <c r="CZ441" s="859">
        <v>0</v>
      </c>
      <c r="DA441" s="859">
        <v>0</v>
      </c>
      <c r="DB441" s="846">
        <f t="shared" si="208"/>
        <v>0</v>
      </c>
      <c r="DC441" s="859">
        <v>0</v>
      </c>
      <c r="DD441" s="859">
        <v>0</v>
      </c>
      <c r="DE441" s="859"/>
      <c r="DF441" s="859"/>
      <c r="DG441" s="846">
        <f t="shared" si="209"/>
        <v>0</v>
      </c>
      <c r="DH441" s="863">
        <f t="shared" si="210"/>
        <v>3700</v>
      </c>
      <c r="DI441" s="869" t="str">
        <f t="shared" si="211"/>
        <v>SI</v>
      </c>
      <c r="DJ441" s="863">
        <f t="shared" si="212"/>
        <v>0</v>
      </c>
    </row>
    <row r="442" s="633" customFormat="1" ht="102" hidden="1" spans="1:114">
      <c r="A442" s="648" t="s">
        <v>1714</v>
      </c>
      <c r="B442" s="647" t="s">
        <v>1571</v>
      </c>
      <c r="C442" s="648" t="s">
        <v>1581</v>
      </c>
      <c r="D442" s="646" t="s">
        <v>2078</v>
      </c>
      <c r="E442" s="654"/>
      <c r="F442" s="646"/>
      <c r="G442" s="646"/>
      <c r="H442" s="652">
        <v>133</v>
      </c>
      <c r="I442" s="654"/>
      <c r="J442" s="652">
        <v>11</v>
      </c>
      <c r="K442" s="654"/>
      <c r="L442" s="757" t="s">
        <v>2065</v>
      </c>
      <c r="M442" s="667">
        <v>0</v>
      </c>
      <c r="N442" s="665"/>
      <c r="O442" s="665"/>
      <c r="P442" s="665"/>
      <c r="Q442" s="665"/>
      <c r="R442" s="665"/>
      <c r="S442" s="665"/>
      <c r="T442" s="665"/>
      <c r="U442" s="665"/>
      <c r="V442" s="665"/>
      <c r="W442" s="665"/>
      <c r="X442" s="665"/>
      <c r="Y442" s="665"/>
      <c r="Z442" s="665"/>
      <c r="AA442" s="665"/>
      <c r="AB442" s="665"/>
      <c r="AC442" s="832"/>
      <c r="AD442" s="665"/>
      <c r="AE442" s="665">
        <v>25000</v>
      </c>
      <c r="AF442" s="759"/>
      <c r="AG442" s="759"/>
      <c r="AH442" s="759"/>
      <c r="AI442" s="759"/>
      <c r="AJ442" s="759"/>
      <c r="AK442" s="759"/>
      <c r="AL442" s="759"/>
      <c r="AM442" s="759"/>
      <c r="AN442" s="824"/>
      <c r="AO442" s="824"/>
      <c r="AP442" s="824"/>
      <c r="AQ442" s="824"/>
      <c r="AR442" s="824"/>
      <c r="AS442" s="824"/>
      <c r="AT442" s="824"/>
      <c r="AU442" s="824"/>
      <c r="AV442" s="824"/>
      <c r="AW442" s="824"/>
      <c r="AX442" s="824"/>
      <c r="AY442" s="824"/>
      <c r="AZ442" s="824"/>
      <c r="BA442" s="824"/>
      <c r="BB442" s="824"/>
      <c r="BC442" s="824"/>
      <c r="BD442" s="824"/>
      <c r="BE442" s="824"/>
      <c r="BF442" s="824"/>
      <c r="BG442" s="824"/>
      <c r="BH442" s="824"/>
      <c r="BI442" s="824"/>
      <c r="BJ442" s="824"/>
      <c r="BK442" s="824"/>
      <c r="BL442" s="824"/>
      <c r="BM442" s="824"/>
      <c r="BN442" s="824"/>
      <c r="BO442" s="824"/>
      <c r="BP442" s="824"/>
      <c r="BQ442" s="824"/>
      <c r="BR442" s="824"/>
      <c r="BS442" s="824"/>
      <c r="BT442" s="824">
        <v>-7000</v>
      </c>
      <c r="BU442" s="824"/>
      <c r="BV442" s="824"/>
      <c r="BW442" s="824"/>
      <c r="BX442" s="824"/>
      <c r="BY442" s="824"/>
      <c r="BZ442" s="824"/>
      <c r="CA442" s="824"/>
      <c r="CB442" s="824"/>
      <c r="CC442" s="824"/>
      <c r="CD442" s="824"/>
      <c r="CE442" s="824"/>
      <c r="CF442" s="824"/>
      <c r="CG442" s="824"/>
      <c r="CH442" s="824"/>
      <c r="CI442" s="824"/>
      <c r="CJ442" s="824"/>
      <c r="CK442" s="824"/>
      <c r="CL442" s="824"/>
      <c r="CM442" s="824"/>
      <c r="CN442" s="824"/>
      <c r="CO442" s="824"/>
      <c r="CP442" s="824"/>
      <c r="CQ442" s="824"/>
      <c r="CR442" s="846">
        <f>+M442+AE442+BT442</f>
        <v>18000</v>
      </c>
      <c r="CS442" s="858"/>
      <c r="CT442" s="858"/>
      <c r="CU442" s="858">
        <v>0</v>
      </c>
      <c r="CV442" s="858">
        <v>1247</v>
      </c>
      <c r="CW442" s="673">
        <f t="shared" si="207"/>
        <v>1247</v>
      </c>
      <c r="CX442" s="858"/>
      <c r="CY442" s="858">
        <v>911</v>
      </c>
      <c r="CZ442" s="858">
        <v>0</v>
      </c>
      <c r="DA442" s="858">
        <v>4858</v>
      </c>
      <c r="DB442" s="673">
        <f t="shared" si="208"/>
        <v>5769</v>
      </c>
      <c r="DC442" s="858">
        <v>0</v>
      </c>
      <c r="DD442" s="858">
        <v>0</v>
      </c>
      <c r="DE442" s="858">
        <v>10984</v>
      </c>
      <c r="DF442" s="858">
        <v>0</v>
      </c>
      <c r="DG442" s="673">
        <f t="shared" si="209"/>
        <v>10984</v>
      </c>
      <c r="DH442" s="682">
        <f t="shared" si="210"/>
        <v>18000</v>
      </c>
      <c r="DI442" s="683" t="str">
        <f t="shared" si="211"/>
        <v>SI</v>
      </c>
      <c r="DJ442" s="682">
        <f t="shared" si="212"/>
        <v>0</v>
      </c>
    </row>
    <row r="443" s="633" customFormat="1" ht="102" hidden="1" spans="1:114">
      <c r="A443" s="648" t="s">
        <v>1714</v>
      </c>
      <c r="B443" s="647" t="s">
        <v>1571</v>
      </c>
      <c r="C443" s="648" t="s">
        <v>1581</v>
      </c>
      <c r="D443" s="646" t="s">
        <v>2078</v>
      </c>
      <c r="E443" s="654"/>
      <c r="F443" s="646"/>
      <c r="G443" s="646"/>
      <c r="H443" s="652">
        <v>136</v>
      </c>
      <c r="I443" s="654"/>
      <c r="J443" s="652">
        <v>11</v>
      </c>
      <c r="K443" s="654"/>
      <c r="L443" s="757" t="s">
        <v>2065</v>
      </c>
      <c r="M443" s="667">
        <v>0</v>
      </c>
      <c r="N443" s="665"/>
      <c r="O443" s="665"/>
      <c r="P443" s="665"/>
      <c r="Q443" s="665"/>
      <c r="R443" s="665"/>
      <c r="S443" s="665"/>
      <c r="T443" s="665"/>
      <c r="U443" s="665"/>
      <c r="V443" s="665"/>
      <c r="W443" s="665"/>
      <c r="X443" s="665"/>
      <c r="Y443" s="665"/>
      <c r="Z443" s="665"/>
      <c r="AA443" s="665"/>
      <c r="AB443" s="665"/>
      <c r="AC443" s="665"/>
      <c r="AD443" s="665"/>
      <c r="AE443" s="665">
        <v>25000</v>
      </c>
      <c r="AF443" s="759"/>
      <c r="AG443" s="759"/>
      <c r="AH443" s="759"/>
      <c r="AI443" s="759"/>
      <c r="AJ443" s="759"/>
      <c r="AK443" s="759"/>
      <c r="AL443" s="759"/>
      <c r="AM443" s="759"/>
      <c r="AN443" s="759"/>
      <c r="AO443" s="759"/>
      <c r="AP443" s="759"/>
      <c r="AQ443" s="759"/>
      <c r="AR443" s="759"/>
      <c r="AS443" s="759"/>
      <c r="AT443" s="759"/>
      <c r="AU443" s="759"/>
      <c r="AV443" s="759"/>
      <c r="AW443" s="759"/>
      <c r="AX443" s="759"/>
      <c r="AY443" s="759"/>
      <c r="AZ443" s="759"/>
      <c r="BA443" s="759"/>
      <c r="BB443" s="759"/>
      <c r="BC443" s="759"/>
      <c r="BD443" s="759"/>
      <c r="BE443" s="759"/>
      <c r="BF443" s="759"/>
      <c r="BG443" s="759"/>
      <c r="BH443" s="759"/>
      <c r="BI443" s="759"/>
      <c r="BJ443" s="759"/>
      <c r="BK443" s="759"/>
      <c r="BL443" s="759"/>
      <c r="BM443" s="759"/>
      <c r="BN443" s="759"/>
      <c r="BO443" s="759"/>
      <c r="BP443" s="759"/>
      <c r="BQ443" s="759"/>
      <c r="BR443" s="759"/>
      <c r="BS443" s="759"/>
      <c r="BT443" s="759">
        <v>-10000</v>
      </c>
      <c r="BU443" s="759"/>
      <c r="BV443" s="759"/>
      <c r="BW443" s="759"/>
      <c r="BX443" s="759"/>
      <c r="BY443" s="759"/>
      <c r="BZ443" s="759"/>
      <c r="CA443" s="759"/>
      <c r="CB443" s="759"/>
      <c r="CC443" s="759"/>
      <c r="CD443" s="759">
        <v>-1000</v>
      </c>
      <c r="CE443" s="759"/>
      <c r="CF443" s="759"/>
      <c r="CG443" s="759"/>
      <c r="CH443" s="759"/>
      <c r="CI443" s="759"/>
      <c r="CJ443" s="759"/>
      <c r="CK443" s="759"/>
      <c r="CL443" s="759"/>
      <c r="CM443" s="759"/>
      <c r="CN443" s="759"/>
      <c r="CO443" s="759"/>
      <c r="CP443" s="759"/>
      <c r="CQ443" s="759"/>
      <c r="CR443" s="846">
        <f>+M443+AE443+BT443+CD443</f>
        <v>14000</v>
      </c>
      <c r="CS443" s="858"/>
      <c r="CT443" s="858"/>
      <c r="CU443" s="858">
        <v>0</v>
      </c>
      <c r="CV443" s="858">
        <v>367</v>
      </c>
      <c r="CW443" s="673">
        <f t="shared" si="207"/>
        <v>367</v>
      </c>
      <c r="CX443" s="858">
        <v>408</v>
      </c>
      <c r="CY443" s="858">
        <v>0</v>
      </c>
      <c r="CZ443" s="858">
        <v>0</v>
      </c>
      <c r="DA443" s="858">
        <v>1941</v>
      </c>
      <c r="DB443" s="673">
        <f t="shared" si="208"/>
        <v>2349</v>
      </c>
      <c r="DC443" s="858"/>
      <c r="DD443" s="858">
        <v>0</v>
      </c>
      <c r="DE443" s="858">
        <v>700</v>
      </c>
      <c r="DF443" s="858">
        <v>10584</v>
      </c>
      <c r="DG443" s="673">
        <f t="shared" si="209"/>
        <v>11284</v>
      </c>
      <c r="DH443" s="682">
        <f t="shared" si="210"/>
        <v>14000</v>
      </c>
      <c r="DI443" s="683" t="str">
        <f t="shared" si="211"/>
        <v>SI</v>
      </c>
      <c r="DJ443" s="682">
        <f t="shared" si="212"/>
        <v>0</v>
      </c>
    </row>
    <row r="444" s="633" customFormat="1" ht="102" hidden="1" spans="1:114">
      <c r="A444" s="648" t="s">
        <v>1714</v>
      </c>
      <c r="B444" s="647" t="s">
        <v>1571</v>
      </c>
      <c r="C444" s="648" t="s">
        <v>1581</v>
      </c>
      <c r="D444" s="646" t="s">
        <v>2064</v>
      </c>
      <c r="E444" s="252" t="s">
        <v>2079</v>
      </c>
      <c r="F444" s="237">
        <v>2395</v>
      </c>
      <c r="G444" s="237" t="s">
        <v>2080</v>
      </c>
      <c r="H444" s="252">
        <v>241</v>
      </c>
      <c r="I444" s="252">
        <v>32989</v>
      </c>
      <c r="J444" s="652">
        <v>12</v>
      </c>
      <c r="K444" s="837">
        <v>1</v>
      </c>
      <c r="L444" s="757" t="s">
        <v>2065</v>
      </c>
      <c r="M444" s="667">
        <v>0</v>
      </c>
      <c r="N444" s="665"/>
      <c r="O444" s="665"/>
      <c r="P444" s="665"/>
      <c r="Q444" s="665"/>
      <c r="R444" s="665"/>
      <c r="S444" s="665"/>
      <c r="T444" s="665"/>
      <c r="U444" s="665"/>
      <c r="V444" s="665"/>
      <c r="W444" s="665"/>
      <c r="X444" s="665"/>
      <c r="Y444" s="665"/>
      <c r="Z444" s="665"/>
      <c r="AA444" s="665"/>
      <c r="AB444" s="665"/>
      <c r="AC444" s="665"/>
      <c r="AD444" s="665"/>
      <c r="AE444" s="665"/>
      <c r="AF444" s="759"/>
      <c r="AG444" s="759"/>
      <c r="AH444" s="759"/>
      <c r="AI444" s="759"/>
      <c r="AJ444" s="759"/>
      <c r="AK444" s="759"/>
      <c r="AL444" s="759"/>
      <c r="AM444" s="759"/>
      <c r="AN444" s="759"/>
      <c r="AO444" s="759"/>
      <c r="AP444" s="759"/>
      <c r="AQ444" s="759"/>
      <c r="AR444" s="759"/>
      <c r="AS444" s="759"/>
      <c r="AT444" s="759"/>
      <c r="AU444" s="759"/>
      <c r="AV444" s="759"/>
      <c r="AW444" s="759"/>
      <c r="AX444" s="759"/>
      <c r="AY444" s="759"/>
      <c r="AZ444" s="759"/>
      <c r="BA444" s="759"/>
      <c r="BB444" s="759"/>
      <c r="BC444" s="759"/>
      <c r="BD444" s="759"/>
      <c r="BE444" s="759"/>
      <c r="BF444" s="759"/>
      <c r="BG444" s="759"/>
      <c r="BH444" s="759"/>
      <c r="BI444" s="759"/>
      <c r="BJ444" s="759"/>
      <c r="BK444" s="759"/>
      <c r="BL444" s="759"/>
      <c r="BM444" s="759"/>
      <c r="BN444" s="759"/>
      <c r="BO444" s="759"/>
      <c r="BP444" s="759"/>
      <c r="BQ444" s="759"/>
      <c r="BR444" s="759"/>
      <c r="BS444" s="759">
        <v>2395</v>
      </c>
      <c r="BT444" s="759"/>
      <c r="BU444" s="759"/>
      <c r="BV444" s="759"/>
      <c r="BW444" s="759"/>
      <c r="BX444" s="759"/>
      <c r="BY444" s="759"/>
      <c r="BZ444" s="759"/>
      <c r="CA444" s="759"/>
      <c r="CB444" s="759"/>
      <c r="CC444" s="759"/>
      <c r="CD444" s="759"/>
      <c r="CE444" s="759"/>
      <c r="CF444" s="759"/>
      <c r="CG444" s="759"/>
      <c r="CH444" s="759"/>
      <c r="CI444" s="759"/>
      <c r="CJ444" s="759"/>
      <c r="CK444" s="759"/>
      <c r="CL444" s="759"/>
      <c r="CM444" s="759"/>
      <c r="CN444" s="759"/>
      <c r="CO444" s="759"/>
      <c r="CP444" s="759"/>
      <c r="CQ444" s="759"/>
      <c r="CR444" s="846">
        <f>+M444+BS444</f>
        <v>2395</v>
      </c>
      <c r="CS444" s="858"/>
      <c r="CT444" s="858"/>
      <c r="CU444" s="858"/>
      <c r="CV444" s="858"/>
      <c r="CW444" s="673">
        <f t="shared" si="207"/>
        <v>0</v>
      </c>
      <c r="CX444" s="858"/>
      <c r="CY444" s="858"/>
      <c r="CZ444" s="858"/>
      <c r="DA444" s="858"/>
      <c r="DB444" s="673">
        <f t="shared" si="208"/>
        <v>0</v>
      </c>
      <c r="DC444" s="855">
        <v>0</v>
      </c>
      <c r="DD444" s="865"/>
      <c r="DE444" s="855">
        <v>0</v>
      </c>
      <c r="DF444" s="865">
        <v>2395</v>
      </c>
      <c r="DG444" s="673">
        <f t="shared" si="209"/>
        <v>2395</v>
      </c>
      <c r="DH444" s="682">
        <f t="shared" si="210"/>
        <v>2395</v>
      </c>
      <c r="DI444" s="683" t="str">
        <f t="shared" si="211"/>
        <v>SI</v>
      </c>
      <c r="DJ444" s="682">
        <f t="shared" si="212"/>
        <v>0</v>
      </c>
    </row>
    <row r="445" s="633" customFormat="1" ht="102" hidden="1" spans="1:114">
      <c r="A445" s="648" t="s">
        <v>1714</v>
      </c>
      <c r="B445" s="647" t="s">
        <v>1571</v>
      </c>
      <c r="C445" s="648" t="s">
        <v>1581</v>
      </c>
      <c r="D445" s="646" t="s">
        <v>2064</v>
      </c>
      <c r="E445" s="252" t="s">
        <v>2081</v>
      </c>
      <c r="F445" s="237">
        <v>56</v>
      </c>
      <c r="G445" s="237" t="s">
        <v>2082</v>
      </c>
      <c r="H445" s="252">
        <v>241</v>
      </c>
      <c r="I445" s="252">
        <v>70452</v>
      </c>
      <c r="J445" s="652">
        <v>12</v>
      </c>
      <c r="K445" s="837">
        <v>12.5</v>
      </c>
      <c r="L445" s="757" t="s">
        <v>2065</v>
      </c>
      <c r="M445" s="667">
        <v>0</v>
      </c>
      <c r="N445" s="665"/>
      <c r="O445" s="665"/>
      <c r="P445" s="665"/>
      <c r="Q445" s="665"/>
      <c r="R445" s="665"/>
      <c r="S445" s="665"/>
      <c r="T445" s="665"/>
      <c r="U445" s="665"/>
      <c r="V445" s="665"/>
      <c r="W445" s="665"/>
      <c r="X445" s="665"/>
      <c r="Y445" s="665"/>
      <c r="Z445" s="665"/>
      <c r="AA445" s="665"/>
      <c r="AB445" s="665"/>
      <c r="AC445" s="665"/>
      <c r="AD445" s="665"/>
      <c r="AE445" s="665"/>
      <c r="AF445" s="759"/>
      <c r="AG445" s="759"/>
      <c r="AH445" s="759"/>
      <c r="AI445" s="759"/>
      <c r="AJ445" s="759"/>
      <c r="AK445" s="759"/>
      <c r="AL445" s="759"/>
      <c r="AM445" s="759"/>
      <c r="AN445" s="759"/>
      <c r="AO445" s="759"/>
      <c r="AP445" s="759"/>
      <c r="AQ445" s="759"/>
      <c r="AR445" s="759"/>
      <c r="AS445" s="759"/>
      <c r="AT445" s="759"/>
      <c r="AU445" s="759"/>
      <c r="AV445" s="759"/>
      <c r="AW445" s="759"/>
      <c r="AX445" s="759"/>
      <c r="AY445" s="759"/>
      <c r="AZ445" s="759"/>
      <c r="BA445" s="759"/>
      <c r="BB445" s="759"/>
      <c r="BC445" s="759"/>
      <c r="BD445" s="759"/>
      <c r="BE445" s="759"/>
      <c r="BF445" s="759"/>
      <c r="BG445" s="759"/>
      <c r="BH445" s="759"/>
      <c r="BI445" s="759"/>
      <c r="BJ445" s="759"/>
      <c r="BK445" s="759"/>
      <c r="BL445" s="759"/>
      <c r="BM445" s="759"/>
      <c r="BN445" s="759"/>
      <c r="BO445" s="759"/>
      <c r="BP445" s="759"/>
      <c r="BQ445" s="759"/>
      <c r="BR445" s="759"/>
      <c r="BS445" s="759">
        <v>700</v>
      </c>
      <c r="BT445" s="759"/>
      <c r="BU445" s="759"/>
      <c r="BV445" s="759"/>
      <c r="BW445" s="759"/>
      <c r="BX445" s="759"/>
      <c r="BY445" s="759"/>
      <c r="BZ445" s="759"/>
      <c r="CA445" s="759"/>
      <c r="CB445" s="759"/>
      <c r="CC445" s="759"/>
      <c r="CD445" s="759"/>
      <c r="CE445" s="759"/>
      <c r="CF445" s="759"/>
      <c r="CG445" s="759"/>
      <c r="CH445" s="759"/>
      <c r="CI445" s="759"/>
      <c r="CJ445" s="759"/>
      <c r="CK445" s="759"/>
      <c r="CL445" s="759"/>
      <c r="CM445" s="759"/>
      <c r="CN445" s="759"/>
      <c r="CO445" s="759"/>
      <c r="CP445" s="759"/>
      <c r="CQ445" s="759"/>
      <c r="CR445" s="846">
        <f t="shared" ref="CR445:CR460" si="213">+M445+BS445</f>
        <v>700</v>
      </c>
      <c r="CS445" s="858"/>
      <c r="CT445" s="858"/>
      <c r="CU445" s="858"/>
      <c r="CV445" s="858"/>
      <c r="CW445" s="673">
        <f t="shared" si="207"/>
        <v>0</v>
      </c>
      <c r="CX445" s="858"/>
      <c r="CY445" s="858"/>
      <c r="CZ445" s="858"/>
      <c r="DA445" s="858"/>
      <c r="DB445" s="673">
        <f t="shared" si="208"/>
        <v>0</v>
      </c>
      <c r="DC445" s="855">
        <v>0</v>
      </c>
      <c r="DD445" s="865"/>
      <c r="DE445" s="855">
        <v>0</v>
      </c>
      <c r="DF445" s="865">
        <v>700</v>
      </c>
      <c r="DG445" s="673">
        <f t="shared" si="209"/>
        <v>700</v>
      </c>
      <c r="DH445" s="682">
        <f t="shared" si="210"/>
        <v>700</v>
      </c>
      <c r="DI445" s="683" t="str">
        <f t="shared" si="211"/>
        <v>SI</v>
      </c>
      <c r="DJ445" s="682">
        <f t="shared" si="212"/>
        <v>0</v>
      </c>
    </row>
    <row r="446" s="633" customFormat="1" ht="102" hidden="1" spans="1:114">
      <c r="A446" s="648" t="s">
        <v>1714</v>
      </c>
      <c r="B446" s="647" t="s">
        <v>1571</v>
      </c>
      <c r="C446" s="648" t="s">
        <v>1581</v>
      </c>
      <c r="D446" s="646" t="s">
        <v>2064</v>
      </c>
      <c r="E446" s="252" t="s">
        <v>2083</v>
      </c>
      <c r="F446" s="237">
        <v>401</v>
      </c>
      <c r="G446" s="237" t="s">
        <v>2080</v>
      </c>
      <c r="H446" s="252">
        <v>242</v>
      </c>
      <c r="I446" s="252">
        <v>76559</v>
      </c>
      <c r="J446" s="652">
        <v>12</v>
      </c>
      <c r="K446" s="837">
        <v>1.5</v>
      </c>
      <c r="L446" s="757" t="s">
        <v>2065</v>
      </c>
      <c r="M446" s="667">
        <v>0</v>
      </c>
      <c r="N446" s="665"/>
      <c r="O446" s="665"/>
      <c r="P446" s="665"/>
      <c r="Q446" s="665"/>
      <c r="R446" s="665"/>
      <c r="S446" s="665"/>
      <c r="T446" s="665"/>
      <c r="U446" s="665"/>
      <c r="V446" s="665"/>
      <c r="W446" s="665"/>
      <c r="X446" s="665"/>
      <c r="Y446" s="665"/>
      <c r="Z446" s="665"/>
      <c r="AA446" s="665"/>
      <c r="AB446" s="665"/>
      <c r="AC446" s="665"/>
      <c r="AD446" s="665"/>
      <c r="AE446" s="665"/>
      <c r="AF446" s="759"/>
      <c r="AG446" s="759"/>
      <c r="AH446" s="759"/>
      <c r="AI446" s="759"/>
      <c r="AJ446" s="759"/>
      <c r="AK446" s="759"/>
      <c r="AL446" s="759"/>
      <c r="AM446" s="759"/>
      <c r="AN446" s="759"/>
      <c r="AO446" s="759"/>
      <c r="AP446" s="759"/>
      <c r="AQ446" s="759"/>
      <c r="AR446" s="759"/>
      <c r="AS446" s="759"/>
      <c r="AT446" s="759"/>
      <c r="AU446" s="759"/>
      <c r="AV446" s="759"/>
      <c r="AW446" s="759"/>
      <c r="AX446" s="759"/>
      <c r="AY446" s="759"/>
      <c r="AZ446" s="759"/>
      <c r="BA446" s="759"/>
      <c r="BB446" s="759"/>
      <c r="BC446" s="759"/>
      <c r="BD446" s="759"/>
      <c r="BE446" s="759"/>
      <c r="BF446" s="759"/>
      <c r="BG446" s="759"/>
      <c r="BH446" s="759"/>
      <c r="BI446" s="759"/>
      <c r="BJ446" s="759"/>
      <c r="BK446" s="759"/>
      <c r="BL446" s="759"/>
      <c r="BM446" s="759"/>
      <c r="BN446" s="759"/>
      <c r="BO446" s="759"/>
      <c r="BP446" s="759"/>
      <c r="BQ446" s="759"/>
      <c r="BR446" s="759"/>
      <c r="BS446" s="759">
        <v>602</v>
      </c>
      <c r="BT446" s="759"/>
      <c r="BU446" s="759"/>
      <c r="BV446" s="759"/>
      <c r="BW446" s="759"/>
      <c r="BX446" s="759"/>
      <c r="BY446" s="759"/>
      <c r="BZ446" s="759"/>
      <c r="CA446" s="759"/>
      <c r="CB446" s="759"/>
      <c r="CC446" s="759"/>
      <c r="CD446" s="759"/>
      <c r="CE446" s="759"/>
      <c r="CF446" s="759"/>
      <c r="CG446" s="759"/>
      <c r="CH446" s="759"/>
      <c r="CI446" s="759"/>
      <c r="CJ446" s="759"/>
      <c r="CK446" s="759"/>
      <c r="CL446" s="759"/>
      <c r="CM446" s="759"/>
      <c r="CN446" s="759"/>
      <c r="CO446" s="759"/>
      <c r="CP446" s="759"/>
      <c r="CQ446" s="759"/>
      <c r="CR446" s="846">
        <f t="shared" si="213"/>
        <v>602</v>
      </c>
      <c r="CS446" s="858"/>
      <c r="CT446" s="858"/>
      <c r="CU446" s="858"/>
      <c r="CV446" s="858"/>
      <c r="CW446" s="673">
        <f t="shared" si="207"/>
        <v>0</v>
      </c>
      <c r="CX446" s="858"/>
      <c r="CY446" s="858"/>
      <c r="CZ446" s="858"/>
      <c r="DA446" s="858"/>
      <c r="DB446" s="673">
        <f t="shared" si="208"/>
        <v>0</v>
      </c>
      <c r="DC446" s="855">
        <v>0</v>
      </c>
      <c r="DD446" s="865"/>
      <c r="DE446" s="855">
        <v>0</v>
      </c>
      <c r="DF446" s="865">
        <v>602</v>
      </c>
      <c r="DG446" s="673">
        <f t="shared" si="209"/>
        <v>602</v>
      </c>
      <c r="DH446" s="682">
        <f t="shared" si="210"/>
        <v>602</v>
      </c>
      <c r="DI446" s="683" t="str">
        <f t="shared" si="211"/>
        <v>SI</v>
      </c>
      <c r="DJ446" s="682">
        <f t="shared" si="212"/>
        <v>0</v>
      </c>
    </row>
    <row r="447" s="633" customFormat="1" ht="102" hidden="1" spans="1:114">
      <c r="A447" s="648" t="s">
        <v>1714</v>
      </c>
      <c r="B447" s="647" t="s">
        <v>1571</v>
      </c>
      <c r="C447" s="648" t="s">
        <v>1581</v>
      </c>
      <c r="D447" s="646" t="s">
        <v>2064</v>
      </c>
      <c r="E447" s="252" t="s">
        <v>2083</v>
      </c>
      <c r="F447" s="237">
        <v>23</v>
      </c>
      <c r="G447" s="237" t="s">
        <v>1753</v>
      </c>
      <c r="H447" s="252">
        <v>242</v>
      </c>
      <c r="I447" s="252">
        <v>51108</v>
      </c>
      <c r="J447" s="652">
        <v>12</v>
      </c>
      <c r="K447" s="837">
        <v>35</v>
      </c>
      <c r="L447" s="757" t="s">
        <v>2065</v>
      </c>
      <c r="M447" s="667">
        <v>0</v>
      </c>
      <c r="N447" s="665"/>
      <c r="O447" s="665"/>
      <c r="P447" s="665"/>
      <c r="Q447" s="665"/>
      <c r="R447" s="665"/>
      <c r="S447" s="665"/>
      <c r="T447" s="665"/>
      <c r="U447" s="665"/>
      <c r="V447" s="665"/>
      <c r="W447" s="665"/>
      <c r="X447" s="665"/>
      <c r="Y447" s="665"/>
      <c r="Z447" s="665"/>
      <c r="AA447" s="665"/>
      <c r="AB447" s="665"/>
      <c r="AC447" s="665"/>
      <c r="AD447" s="665"/>
      <c r="AE447" s="665"/>
      <c r="AF447" s="759"/>
      <c r="AG447" s="759"/>
      <c r="AH447" s="759"/>
      <c r="AI447" s="759"/>
      <c r="AJ447" s="759"/>
      <c r="AK447" s="759"/>
      <c r="AL447" s="759"/>
      <c r="AM447" s="759"/>
      <c r="AN447" s="759"/>
      <c r="AO447" s="759"/>
      <c r="AP447" s="759"/>
      <c r="AQ447" s="759"/>
      <c r="AR447" s="759"/>
      <c r="AS447" s="759"/>
      <c r="AT447" s="759"/>
      <c r="AU447" s="759"/>
      <c r="AV447" s="759"/>
      <c r="AW447" s="759"/>
      <c r="AX447" s="759"/>
      <c r="AY447" s="759"/>
      <c r="AZ447" s="759"/>
      <c r="BA447" s="759"/>
      <c r="BB447" s="759"/>
      <c r="BC447" s="759"/>
      <c r="BD447" s="759"/>
      <c r="BE447" s="759"/>
      <c r="BF447" s="759"/>
      <c r="BG447" s="759"/>
      <c r="BH447" s="759"/>
      <c r="BI447" s="759"/>
      <c r="BJ447" s="759"/>
      <c r="BK447" s="759"/>
      <c r="BL447" s="759"/>
      <c r="BM447" s="759"/>
      <c r="BN447" s="759"/>
      <c r="BO447" s="759"/>
      <c r="BP447" s="759"/>
      <c r="BQ447" s="759"/>
      <c r="BR447" s="759"/>
      <c r="BS447" s="759">
        <v>805</v>
      </c>
      <c r="BT447" s="759"/>
      <c r="BU447" s="759"/>
      <c r="BV447" s="759"/>
      <c r="BW447" s="759"/>
      <c r="BX447" s="759"/>
      <c r="BY447" s="759"/>
      <c r="BZ447" s="759"/>
      <c r="CA447" s="759"/>
      <c r="CB447" s="759"/>
      <c r="CC447" s="759"/>
      <c r="CD447" s="759"/>
      <c r="CE447" s="759"/>
      <c r="CF447" s="759"/>
      <c r="CG447" s="759"/>
      <c r="CH447" s="759"/>
      <c r="CI447" s="759"/>
      <c r="CJ447" s="759"/>
      <c r="CK447" s="759"/>
      <c r="CL447" s="759"/>
      <c r="CM447" s="759"/>
      <c r="CN447" s="759"/>
      <c r="CO447" s="759"/>
      <c r="CP447" s="759"/>
      <c r="CQ447" s="759"/>
      <c r="CR447" s="846">
        <f t="shared" si="213"/>
        <v>805</v>
      </c>
      <c r="CS447" s="858"/>
      <c r="CT447" s="858"/>
      <c r="CU447" s="858"/>
      <c r="CV447" s="858"/>
      <c r="CW447" s="673">
        <f t="shared" si="207"/>
        <v>0</v>
      </c>
      <c r="CX447" s="858"/>
      <c r="CY447" s="858"/>
      <c r="CZ447" s="858"/>
      <c r="DA447" s="858"/>
      <c r="DB447" s="673">
        <f t="shared" si="208"/>
        <v>0</v>
      </c>
      <c r="DC447" s="855">
        <v>0</v>
      </c>
      <c r="DD447" s="865"/>
      <c r="DE447" s="855">
        <v>0</v>
      </c>
      <c r="DF447" s="865">
        <v>805</v>
      </c>
      <c r="DG447" s="673">
        <f t="shared" si="209"/>
        <v>805</v>
      </c>
      <c r="DH447" s="682">
        <f t="shared" si="210"/>
        <v>805</v>
      </c>
      <c r="DI447" s="683" t="str">
        <f t="shared" si="211"/>
        <v>SI</v>
      </c>
      <c r="DJ447" s="682">
        <f t="shared" si="212"/>
        <v>0</v>
      </c>
    </row>
    <row r="448" s="633" customFormat="1" ht="102" hidden="1" spans="1:114">
      <c r="A448" s="648" t="s">
        <v>1714</v>
      </c>
      <c r="B448" s="647" t="s">
        <v>1571</v>
      </c>
      <c r="C448" s="648" t="s">
        <v>1581</v>
      </c>
      <c r="D448" s="646" t="s">
        <v>2064</v>
      </c>
      <c r="E448" s="252" t="s">
        <v>2084</v>
      </c>
      <c r="F448" s="237">
        <v>180</v>
      </c>
      <c r="G448" s="237" t="s">
        <v>1753</v>
      </c>
      <c r="H448" s="252">
        <v>243</v>
      </c>
      <c r="I448" s="252">
        <v>123428</v>
      </c>
      <c r="J448" s="652">
        <v>12</v>
      </c>
      <c r="K448" s="837">
        <v>18.95</v>
      </c>
      <c r="L448" s="757" t="s">
        <v>2065</v>
      </c>
      <c r="M448" s="667">
        <v>0</v>
      </c>
      <c r="N448" s="665"/>
      <c r="O448" s="665"/>
      <c r="P448" s="665"/>
      <c r="Q448" s="665"/>
      <c r="R448" s="665"/>
      <c r="S448" s="665"/>
      <c r="T448" s="665"/>
      <c r="U448" s="665"/>
      <c r="V448" s="665"/>
      <c r="W448" s="665"/>
      <c r="X448" s="665"/>
      <c r="Y448" s="665"/>
      <c r="Z448" s="665"/>
      <c r="AA448" s="665"/>
      <c r="AB448" s="665"/>
      <c r="AC448" s="665"/>
      <c r="AD448" s="665"/>
      <c r="AE448" s="665"/>
      <c r="AF448" s="759"/>
      <c r="AG448" s="759"/>
      <c r="AH448" s="759"/>
      <c r="AI448" s="759"/>
      <c r="AJ448" s="759"/>
      <c r="AK448" s="759"/>
      <c r="AL448" s="759"/>
      <c r="AM448" s="759"/>
      <c r="AN448" s="759"/>
      <c r="AO448" s="759"/>
      <c r="AP448" s="759"/>
      <c r="AQ448" s="759"/>
      <c r="AR448" s="759"/>
      <c r="AS448" s="759"/>
      <c r="AT448" s="759"/>
      <c r="AU448" s="759"/>
      <c r="AV448" s="759"/>
      <c r="AW448" s="759"/>
      <c r="AX448" s="759"/>
      <c r="AY448" s="759"/>
      <c r="AZ448" s="759"/>
      <c r="BA448" s="759"/>
      <c r="BB448" s="759"/>
      <c r="BC448" s="759"/>
      <c r="BD448" s="759"/>
      <c r="BE448" s="759"/>
      <c r="BF448" s="759"/>
      <c r="BG448" s="759"/>
      <c r="BH448" s="759"/>
      <c r="BI448" s="759"/>
      <c r="BJ448" s="759"/>
      <c r="BK448" s="759"/>
      <c r="BL448" s="759"/>
      <c r="BM448" s="759"/>
      <c r="BN448" s="759"/>
      <c r="BO448" s="759"/>
      <c r="BP448" s="759"/>
      <c r="BQ448" s="759"/>
      <c r="BR448" s="759"/>
      <c r="BS448" s="759">
        <v>3411</v>
      </c>
      <c r="BT448" s="759"/>
      <c r="BU448" s="759"/>
      <c r="BV448" s="759"/>
      <c r="BW448" s="759"/>
      <c r="BX448" s="759"/>
      <c r="BY448" s="759"/>
      <c r="BZ448" s="759"/>
      <c r="CA448" s="759"/>
      <c r="CB448" s="759"/>
      <c r="CC448" s="759"/>
      <c r="CD448" s="759"/>
      <c r="CE448" s="759"/>
      <c r="CF448" s="759"/>
      <c r="CG448" s="759"/>
      <c r="CH448" s="759"/>
      <c r="CI448" s="759"/>
      <c r="CJ448" s="759"/>
      <c r="CK448" s="759"/>
      <c r="CL448" s="759"/>
      <c r="CM448" s="759"/>
      <c r="CN448" s="759"/>
      <c r="CO448" s="759"/>
      <c r="CP448" s="759"/>
      <c r="CQ448" s="759"/>
      <c r="CR448" s="846">
        <f t="shared" si="213"/>
        <v>3411</v>
      </c>
      <c r="CS448" s="858"/>
      <c r="CT448" s="858"/>
      <c r="CU448" s="858"/>
      <c r="CV448" s="858"/>
      <c r="CW448" s="673">
        <f t="shared" si="207"/>
        <v>0</v>
      </c>
      <c r="CX448" s="858"/>
      <c r="CY448" s="858"/>
      <c r="CZ448" s="858"/>
      <c r="DA448" s="858"/>
      <c r="DB448" s="673">
        <f t="shared" si="208"/>
        <v>0</v>
      </c>
      <c r="DC448" s="855">
        <v>0</v>
      </c>
      <c r="DD448" s="866"/>
      <c r="DE448" s="855">
        <v>0</v>
      </c>
      <c r="DF448" s="866">
        <v>3411</v>
      </c>
      <c r="DG448" s="673">
        <f t="shared" si="209"/>
        <v>3411</v>
      </c>
      <c r="DH448" s="682">
        <f t="shared" si="210"/>
        <v>3411</v>
      </c>
      <c r="DI448" s="683" t="str">
        <f t="shared" si="211"/>
        <v>SI</v>
      </c>
      <c r="DJ448" s="682">
        <f t="shared" si="212"/>
        <v>0</v>
      </c>
    </row>
    <row r="449" s="633" customFormat="1" ht="102" hidden="1" spans="1:114">
      <c r="A449" s="648" t="s">
        <v>1714</v>
      </c>
      <c r="B449" s="647" t="s">
        <v>1571</v>
      </c>
      <c r="C449" s="648" t="s">
        <v>1581</v>
      </c>
      <c r="D449" s="646" t="s">
        <v>2064</v>
      </c>
      <c r="E449" s="252" t="s">
        <v>2085</v>
      </c>
      <c r="F449" s="237">
        <v>223</v>
      </c>
      <c r="G449" s="237" t="s">
        <v>1765</v>
      </c>
      <c r="H449" s="252">
        <v>243</v>
      </c>
      <c r="I449" s="252">
        <v>2193</v>
      </c>
      <c r="J449" s="652">
        <v>12</v>
      </c>
      <c r="K449" s="837">
        <v>8.95</v>
      </c>
      <c r="L449" s="757" t="s">
        <v>2065</v>
      </c>
      <c r="M449" s="667">
        <v>0</v>
      </c>
      <c r="N449" s="665"/>
      <c r="O449" s="665"/>
      <c r="P449" s="665"/>
      <c r="Q449" s="665"/>
      <c r="R449" s="665"/>
      <c r="S449" s="665"/>
      <c r="T449" s="665"/>
      <c r="U449" s="665"/>
      <c r="V449" s="665"/>
      <c r="W449" s="665"/>
      <c r="X449" s="665"/>
      <c r="Y449" s="665"/>
      <c r="Z449" s="665"/>
      <c r="AA449" s="665"/>
      <c r="AB449" s="665"/>
      <c r="AC449" s="665"/>
      <c r="AD449" s="665"/>
      <c r="AE449" s="665"/>
      <c r="AF449" s="759"/>
      <c r="AG449" s="759"/>
      <c r="AH449" s="759"/>
      <c r="AI449" s="759"/>
      <c r="AJ449" s="759"/>
      <c r="AK449" s="759"/>
      <c r="AL449" s="759"/>
      <c r="AM449" s="759"/>
      <c r="AN449" s="759"/>
      <c r="AO449" s="759"/>
      <c r="AP449" s="759"/>
      <c r="AQ449" s="759"/>
      <c r="AR449" s="759"/>
      <c r="AS449" s="759"/>
      <c r="AT449" s="759"/>
      <c r="AU449" s="759"/>
      <c r="AV449" s="759"/>
      <c r="AW449" s="759"/>
      <c r="AX449" s="759"/>
      <c r="AY449" s="759"/>
      <c r="AZ449" s="759"/>
      <c r="BA449" s="759"/>
      <c r="BB449" s="759"/>
      <c r="BC449" s="759"/>
      <c r="BD449" s="759"/>
      <c r="BE449" s="759"/>
      <c r="BF449" s="759"/>
      <c r="BG449" s="759"/>
      <c r="BH449" s="759"/>
      <c r="BI449" s="759"/>
      <c r="BJ449" s="759"/>
      <c r="BK449" s="759"/>
      <c r="BL449" s="759"/>
      <c r="BM449" s="759"/>
      <c r="BN449" s="759"/>
      <c r="BO449" s="759"/>
      <c r="BP449" s="759"/>
      <c r="BQ449" s="759"/>
      <c r="BR449" s="759"/>
      <c r="BS449" s="759">
        <v>1996</v>
      </c>
      <c r="BT449" s="759"/>
      <c r="BU449" s="759"/>
      <c r="BV449" s="759"/>
      <c r="BW449" s="759"/>
      <c r="BX449" s="759"/>
      <c r="BY449" s="759"/>
      <c r="BZ449" s="759"/>
      <c r="CA449" s="759"/>
      <c r="CB449" s="759"/>
      <c r="CC449" s="759"/>
      <c r="CD449" s="759"/>
      <c r="CE449" s="759"/>
      <c r="CF449" s="759"/>
      <c r="CG449" s="759"/>
      <c r="CH449" s="759"/>
      <c r="CI449" s="759"/>
      <c r="CJ449" s="759"/>
      <c r="CK449" s="759"/>
      <c r="CL449" s="759"/>
      <c r="CM449" s="759"/>
      <c r="CN449" s="759"/>
      <c r="CO449" s="759"/>
      <c r="CP449" s="759"/>
      <c r="CQ449" s="759"/>
      <c r="CR449" s="846">
        <f t="shared" si="213"/>
        <v>1996</v>
      </c>
      <c r="CS449" s="858"/>
      <c r="CT449" s="858"/>
      <c r="CU449" s="858"/>
      <c r="CV449" s="858"/>
      <c r="CW449" s="673">
        <f t="shared" si="207"/>
        <v>0</v>
      </c>
      <c r="CX449" s="858"/>
      <c r="CY449" s="858"/>
      <c r="CZ449" s="858"/>
      <c r="DA449" s="858"/>
      <c r="DB449" s="673">
        <f t="shared" si="208"/>
        <v>0</v>
      </c>
      <c r="DC449" s="855">
        <v>0</v>
      </c>
      <c r="DD449" s="866"/>
      <c r="DE449" s="855">
        <v>0</v>
      </c>
      <c r="DF449" s="866">
        <v>1996</v>
      </c>
      <c r="DG449" s="673">
        <f t="shared" si="209"/>
        <v>1996</v>
      </c>
      <c r="DH449" s="682">
        <f t="shared" si="210"/>
        <v>1996</v>
      </c>
      <c r="DI449" s="683" t="str">
        <f t="shared" si="211"/>
        <v>SI</v>
      </c>
      <c r="DJ449" s="682">
        <f t="shared" si="212"/>
        <v>0</v>
      </c>
    </row>
    <row r="450" s="633" customFormat="1" ht="102" hidden="1" spans="1:114">
      <c r="A450" s="648" t="s">
        <v>1714</v>
      </c>
      <c r="B450" s="647" t="s">
        <v>1571</v>
      </c>
      <c r="C450" s="648" t="s">
        <v>1581</v>
      </c>
      <c r="D450" s="646" t="s">
        <v>2064</v>
      </c>
      <c r="E450" s="252" t="s">
        <v>2086</v>
      </c>
      <c r="F450" s="237">
        <v>4</v>
      </c>
      <c r="G450" s="237" t="s">
        <v>1753</v>
      </c>
      <c r="H450" s="252">
        <v>243</v>
      </c>
      <c r="I450" s="252">
        <v>110540</v>
      </c>
      <c r="J450" s="652">
        <v>12</v>
      </c>
      <c r="K450" s="837">
        <v>70</v>
      </c>
      <c r="L450" s="757" t="s">
        <v>2065</v>
      </c>
      <c r="M450" s="667">
        <v>0</v>
      </c>
      <c r="N450" s="665"/>
      <c r="O450" s="665"/>
      <c r="P450" s="665"/>
      <c r="Q450" s="665"/>
      <c r="R450" s="665"/>
      <c r="S450" s="665"/>
      <c r="T450" s="665"/>
      <c r="U450" s="665"/>
      <c r="V450" s="665"/>
      <c r="W450" s="665"/>
      <c r="X450" s="665"/>
      <c r="Y450" s="665"/>
      <c r="Z450" s="665"/>
      <c r="AA450" s="665"/>
      <c r="AB450" s="665"/>
      <c r="AC450" s="665"/>
      <c r="AD450" s="665"/>
      <c r="AE450" s="665"/>
      <c r="AF450" s="759"/>
      <c r="AG450" s="759"/>
      <c r="AH450" s="759"/>
      <c r="AI450" s="759"/>
      <c r="AJ450" s="759"/>
      <c r="AK450" s="759"/>
      <c r="AL450" s="759"/>
      <c r="AM450" s="759"/>
      <c r="AN450" s="759"/>
      <c r="AO450" s="759"/>
      <c r="AP450" s="759"/>
      <c r="AQ450" s="759"/>
      <c r="AR450" s="759"/>
      <c r="AS450" s="759"/>
      <c r="AT450" s="759"/>
      <c r="AU450" s="759"/>
      <c r="AV450" s="759"/>
      <c r="AW450" s="759"/>
      <c r="AX450" s="759"/>
      <c r="AY450" s="759"/>
      <c r="AZ450" s="759"/>
      <c r="BA450" s="759"/>
      <c r="BB450" s="759"/>
      <c r="BC450" s="759"/>
      <c r="BD450" s="759"/>
      <c r="BE450" s="759"/>
      <c r="BF450" s="759"/>
      <c r="BG450" s="759"/>
      <c r="BH450" s="759"/>
      <c r="BI450" s="759"/>
      <c r="BJ450" s="759"/>
      <c r="BK450" s="759"/>
      <c r="BL450" s="759"/>
      <c r="BM450" s="759"/>
      <c r="BN450" s="759"/>
      <c r="BO450" s="759"/>
      <c r="BP450" s="759"/>
      <c r="BQ450" s="759"/>
      <c r="BR450" s="759"/>
      <c r="BS450" s="759">
        <v>280</v>
      </c>
      <c r="BT450" s="759"/>
      <c r="BU450" s="759"/>
      <c r="BV450" s="759"/>
      <c r="BW450" s="759"/>
      <c r="BX450" s="759"/>
      <c r="BY450" s="759"/>
      <c r="BZ450" s="759"/>
      <c r="CA450" s="759"/>
      <c r="CB450" s="759"/>
      <c r="CC450" s="759"/>
      <c r="CD450" s="759"/>
      <c r="CE450" s="759"/>
      <c r="CF450" s="759"/>
      <c r="CG450" s="759"/>
      <c r="CH450" s="759"/>
      <c r="CI450" s="759"/>
      <c r="CJ450" s="759"/>
      <c r="CK450" s="759"/>
      <c r="CL450" s="759"/>
      <c r="CM450" s="759"/>
      <c r="CN450" s="759"/>
      <c r="CO450" s="759"/>
      <c r="CP450" s="759"/>
      <c r="CQ450" s="759"/>
      <c r="CR450" s="846">
        <f t="shared" si="213"/>
        <v>280</v>
      </c>
      <c r="CS450" s="858"/>
      <c r="CT450" s="858"/>
      <c r="CU450" s="858"/>
      <c r="CV450" s="858"/>
      <c r="CW450" s="673">
        <f t="shared" si="207"/>
        <v>0</v>
      </c>
      <c r="CX450" s="858"/>
      <c r="CY450" s="858"/>
      <c r="CZ450" s="858"/>
      <c r="DA450" s="858"/>
      <c r="DB450" s="673">
        <f t="shared" si="208"/>
        <v>0</v>
      </c>
      <c r="DC450" s="855">
        <v>0</v>
      </c>
      <c r="DD450" s="866"/>
      <c r="DE450" s="855">
        <v>0</v>
      </c>
      <c r="DF450" s="866">
        <v>280</v>
      </c>
      <c r="DG450" s="673">
        <f t="shared" si="209"/>
        <v>280</v>
      </c>
      <c r="DH450" s="682">
        <f t="shared" si="210"/>
        <v>280</v>
      </c>
      <c r="DI450" s="683" t="str">
        <f t="shared" si="211"/>
        <v>SI</v>
      </c>
      <c r="DJ450" s="682">
        <f t="shared" si="212"/>
        <v>0</v>
      </c>
    </row>
    <row r="451" s="633" customFormat="1" ht="102" hidden="1" spans="1:114">
      <c r="A451" s="648" t="s">
        <v>1714</v>
      </c>
      <c r="B451" s="647" t="s">
        <v>1571</v>
      </c>
      <c r="C451" s="648" t="s">
        <v>1581</v>
      </c>
      <c r="D451" s="646" t="s">
        <v>2064</v>
      </c>
      <c r="E451" s="252" t="s">
        <v>2086</v>
      </c>
      <c r="F451" s="237">
        <v>2</v>
      </c>
      <c r="G451" s="237" t="s">
        <v>1753</v>
      </c>
      <c r="H451" s="252">
        <v>243</v>
      </c>
      <c r="I451" s="252">
        <v>2204</v>
      </c>
      <c r="J451" s="652">
        <v>12</v>
      </c>
      <c r="K451" s="837">
        <v>65</v>
      </c>
      <c r="L451" s="757" t="s">
        <v>2065</v>
      </c>
      <c r="M451" s="667">
        <v>0</v>
      </c>
      <c r="N451" s="665"/>
      <c r="O451" s="665"/>
      <c r="P451" s="665"/>
      <c r="Q451" s="665"/>
      <c r="R451" s="665"/>
      <c r="S451" s="665"/>
      <c r="T451" s="665"/>
      <c r="U451" s="665"/>
      <c r="V451" s="665"/>
      <c r="W451" s="665"/>
      <c r="X451" s="665"/>
      <c r="Y451" s="665"/>
      <c r="Z451" s="665"/>
      <c r="AA451" s="665"/>
      <c r="AB451" s="665"/>
      <c r="AC451" s="665"/>
      <c r="AD451" s="665"/>
      <c r="AE451" s="665"/>
      <c r="AF451" s="759"/>
      <c r="AG451" s="759"/>
      <c r="AH451" s="759"/>
      <c r="AI451" s="759"/>
      <c r="AJ451" s="759"/>
      <c r="AK451" s="759"/>
      <c r="AL451" s="759"/>
      <c r="AM451" s="759"/>
      <c r="AN451" s="759"/>
      <c r="AO451" s="759"/>
      <c r="AP451" s="759"/>
      <c r="AQ451" s="759"/>
      <c r="AR451" s="759"/>
      <c r="AS451" s="759"/>
      <c r="AT451" s="759"/>
      <c r="AU451" s="759"/>
      <c r="AV451" s="759"/>
      <c r="AW451" s="759"/>
      <c r="AX451" s="759"/>
      <c r="AY451" s="759"/>
      <c r="AZ451" s="759"/>
      <c r="BA451" s="759"/>
      <c r="BB451" s="759"/>
      <c r="BC451" s="759"/>
      <c r="BD451" s="759"/>
      <c r="BE451" s="759"/>
      <c r="BF451" s="759"/>
      <c r="BG451" s="759"/>
      <c r="BH451" s="759"/>
      <c r="BI451" s="759"/>
      <c r="BJ451" s="759"/>
      <c r="BK451" s="759"/>
      <c r="BL451" s="759"/>
      <c r="BM451" s="759"/>
      <c r="BN451" s="759"/>
      <c r="BO451" s="759"/>
      <c r="BP451" s="759"/>
      <c r="BQ451" s="759"/>
      <c r="BR451" s="759"/>
      <c r="BS451" s="759">
        <v>130</v>
      </c>
      <c r="BT451" s="759"/>
      <c r="BU451" s="759"/>
      <c r="BV451" s="759"/>
      <c r="BW451" s="759"/>
      <c r="BX451" s="759"/>
      <c r="BY451" s="759"/>
      <c r="BZ451" s="759"/>
      <c r="CA451" s="759"/>
      <c r="CB451" s="759"/>
      <c r="CC451" s="759"/>
      <c r="CD451" s="759"/>
      <c r="CE451" s="759"/>
      <c r="CF451" s="759"/>
      <c r="CG451" s="759"/>
      <c r="CH451" s="759"/>
      <c r="CI451" s="759"/>
      <c r="CJ451" s="759"/>
      <c r="CK451" s="759"/>
      <c r="CL451" s="759"/>
      <c r="CM451" s="759"/>
      <c r="CN451" s="759"/>
      <c r="CO451" s="759"/>
      <c r="CP451" s="759"/>
      <c r="CQ451" s="759"/>
      <c r="CR451" s="846">
        <f t="shared" si="213"/>
        <v>130</v>
      </c>
      <c r="CS451" s="858"/>
      <c r="CT451" s="858"/>
      <c r="CU451" s="858"/>
      <c r="CV451" s="858"/>
      <c r="CW451" s="673">
        <f t="shared" si="207"/>
        <v>0</v>
      </c>
      <c r="CX451" s="858"/>
      <c r="CY451" s="858"/>
      <c r="CZ451" s="858"/>
      <c r="DA451" s="858"/>
      <c r="DB451" s="673">
        <f t="shared" si="208"/>
        <v>0</v>
      </c>
      <c r="DC451" s="855">
        <v>0</v>
      </c>
      <c r="DD451" s="866"/>
      <c r="DE451" s="855">
        <v>0</v>
      </c>
      <c r="DF451" s="866">
        <v>130</v>
      </c>
      <c r="DG451" s="673">
        <f t="shared" si="209"/>
        <v>130</v>
      </c>
      <c r="DH451" s="682">
        <f t="shared" si="210"/>
        <v>130</v>
      </c>
      <c r="DI451" s="683" t="str">
        <f t="shared" si="211"/>
        <v>SI</v>
      </c>
      <c r="DJ451" s="682">
        <f t="shared" si="212"/>
        <v>0</v>
      </c>
    </row>
    <row r="452" s="633" customFormat="1" ht="102" hidden="1" spans="1:114">
      <c r="A452" s="648" t="s">
        <v>1714</v>
      </c>
      <c r="B452" s="647" t="s">
        <v>1571</v>
      </c>
      <c r="C452" s="648" t="s">
        <v>1581</v>
      </c>
      <c r="D452" s="646" t="s">
        <v>2064</v>
      </c>
      <c r="E452" s="252" t="s">
        <v>1841</v>
      </c>
      <c r="F452" s="237">
        <v>5</v>
      </c>
      <c r="G452" s="237" t="s">
        <v>1753</v>
      </c>
      <c r="H452" s="252">
        <v>243</v>
      </c>
      <c r="I452" s="252">
        <v>34544</v>
      </c>
      <c r="J452" s="652">
        <v>12</v>
      </c>
      <c r="K452" s="837">
        <v>125</v>
      </c>
      <c r="L452" s="757" t="s">
        <v>2065</v>
      </c>
      <c r="M452" s="667">
        <v>0</v>
      </c>
      <c r="N452" s="665"/>
      <c r="O452" s="665"/>
      <c r="P452" s="665"/>
      <c r="Q452" s="665"/>
      <c r="R452" s="665"/>
      <c r="S452" s="665"/>
      <c r="T452" s="665"/>
      <c r="U452" s="665"/>
      <c r="V452" s="665"/>
      <c r="W452" s="665"/>
      <c r="X452" s="665"/>
      <c r="Y452" s="665"/>
      <c r="Z452" s="665"/>
      <c r="AA452" s="665"/>
      <c r="AB452" s="665"/>
      <c r="AC452" s="665"/>
      <c r="AD452" s="665"/>
      <c r="AE452" s="665"/>
      <c r="AF452" s="759"/>
      <c r="AG452" s="759"/>
      <c r="AH452" s="759"/>
      <c r="AI452" s="759"/>
      <c r="AJ452" s="759"/>
      <c r="AK452" s="759"/>
      <c r="AL452" s="759"/>
      <c r="AM452" s="759"/>
      <c r="AN452" s="759"/>
      <c r="AO452" s="759"/>
      <c r="AP452" s="759"/>
      <c r="AQ452" s="759"/>
      <c r="AR452" s="759"/>
      <c r="AS452" s="759"/>
      <c r="AT452" s="759"/>
      <c r="AU452" s="759"/>
      <c r="AV452" s="759"/>
      <c r="AW452" s="759"/>
      <c r="AX452" s="759"/>
      <c r="AY452" s="759"/>
      <c r="AZ452" s="759"/>
      <c r="BA452" s="759"/>
      <c r="BB452" s="759"/>
      <c r="BC452" s="759"/>
      <c r="BD452" s="759"/>
      <c r="BE452" s="759"/>
      <c r="BF452" s="759"/>
      <c r="BG452" s="759"/>
      <c r="BH452" s="759"/>
      <c r="BI452" s="759"/>
      <c r="BJ452" s="759"/>
      <c r="BK452" s="759"/>
      <c r="BL452" s="759"/>
      <c r="BM452" s="759"/>
      <c r="BN452" s="759"/>
      <c r="BO452" s="759"/>
      <c r="BP452" s="759"/>
      <c r="BQ452" s="759"/>
      <c r="BR452" s="759"/>
      <c r="BS452" s="759">
        <v>625</v>
      </c>
      <c r="BT452" s="759"/>
      <c r="BU452" s="759"/>
      <c r="BV452" s="759"/>
      <c r="BW452" s="759"/>
      <c r="BX452" s="759"/>
      <c r="BY452" s="759"/>
      <c r="BZ452" s="759"/>
      <c r="CA452" s="759"/>
      <c r="CB452" s="759"/>
      <c r="CC452" s="759"/>
      <c r="CD452" s="759"/>
      <c r="CE452" s="759"/>
      <c r="CF452" s="759"/>
      <c r="CG452" s="759"/>
      <c r="CH452" s="759"/>
      <c r="CI452" s="759"/>
      <c r="CJ452" s="759"/>
      <c r="CK452" s="759"/>
      <c r="CL452" s="759"/>
      <c r="CM452" s="759"/>
      <c r="CN452" s="759"/>
      <c r="CO452" s="759"/>
      <c r="CP452" s="759"/>
      <c r="CQ452" s="759"/>
      <c r="CR452" s="846">
        <f t="shared" si="213"/>
        <v>625</v>
      </c>
      <c r="CS452" s="858"/>
      <c r="CT452" s="858"/>
      <c r="CU452" s="858"/>
      <c r="CV452" s="858"/>
      <c r="CW452" s="673">
        <f t="shared" si="207"/>
        <v>0</v>
      </c>
      <c r="CX452" s="858"/>
      <c r="CY452" s="858"/>
      <c r="CZ452" s="858"/>
      <c r="DA452" s="858"/>
      <c r="DB452" s="673">
        <f t="shared" si="208"/>
        <v>0</v>
      </c>
      <c r="DC452" s="855">
        <v>0</v>
      </c>
      <c r="DD452" s="866"/>
      <c r="DE452" s="855">
        <v>0</v>
      </c>
      <c r="DF452" s="866">
        <v>625</v>
      </c>
      <c r="DG452" s="673">
        <f t="shared" si="209"/>
        <v>625</v>
      </c>
      <c r="DH452" s="682">
        <f t="shared" si="210"/>
        <v>625</v>
      </c>
      <c r="DI452" s="683" t="str">
        <f t="shared" si="211"/>
        <v>SI</v>
      </c>
      <c r="DJ452" s="682">
        <f t="shared" si="212"/>
        <v>0</v>
      </c>
    </row>
    <row r="453" s="633" customFormat="1" ht="102" hidden="1" spans="1:114">
      <c r="A453" s="648" t="s">
        <v>1714</v>
      </c>
      <c r="B453" s="647" t="s">
        <v>1571</v>
      </c>
      <c r="C453" s="648" t="s">
        <v>1581</v>
      </c>
      <c r="D453" s="646" t="s">
        <v>2064</v>
      </c>
      <c r="E453" s="252" t="s">
        <v>2087</v>
      </c>
      <c r="F453" s="237">
        <v>575</v>
      </c>
      <c r="G453" s="237" t="s">
        <v>1745</v>
      </c>
      <c r="H453" s="252">
        <v>244</v>
      </c>
      <c r="I453" s="252">
        <v>2212</v>
      </c>
      <c r="J453" s="652">
        <v>12</v>
      </c>
      <c r="K453" s="837">
        <v>3.5</v>
      </c>
      <c r="L453" s="757" t="s">
        <v>2065</v>
      </c>
      <c r="M453" s="667">
        <v>0</v>
      </c>
      <c r="N453" s="665"/>
      <c r="O453" s="665"/>
      <c r="P453" s="665"/>
      <c r="Q453" s="665"/>
      <c r="R453" s="665"/>
      <c r="S453" s="665"/>
      <c r="T453" s="665"/>
      <c r="U453" s="665"/>
      <c r="V453" s="665"/>
      <c r="W453" s="665"/>
      <c r="X453" s="665"/>
      <c r="Y453" s="665"/>
      <c r="Z453" s="665"/>
      <c r="AA453" s="665"/>
      <c r="AB453" s="665"/>
      <c r="AC453" s="665"/>
      <c r="AD453" s="665"/>
      <c r="AE453" s="665"/>
      <c r="AF453" s="759"/>
      <c r="AG453" s="759"/>
      <c r="AH453" s="759"/>
      <c r="AI453" s="759"/>
      <c r="AJ453" s="759"/>
      <c r="AK453" s="759"/>
      <c r="AL453" s="759"/>
      <c r="AM453" s="759"/>
      <c r="AN453" s="759"/>
      <c r="AO453" s="759"/>
      <c r="AP453" s="759"/>
      <c r="AQ453" s="759"/>
      <c r="AR453" s="759"/>
      <c r="AS453" s="759"/>
      <c r="AT453" s="759"/>
      <c r="AU453" s="759"/>
      <c r="AV453" s="759"/>
      <c r="AW453" s="759"/>
      <c r="AX453" s="759"/>
      <c r="AY453" s="759"/>
      <c r="AZ453" s="759"/>
      <c r="BA453" s="759"/>
      <c r="BB453" s="759"/>
      <c r="BC453" s="759"/>
      <c r="BD453" s="759"/>
      <c r="BE453" s="759"/>
      <c r="BF453" s="759"/>
      <c r="BG453" s="759"/>
      <c r="BH453" s="759"/>
      <c r="BI453" s="759"/>
      <c r="BJ453" s="759"/>
      <c r="BK453" s="759"/>
      <c r="BL453" s="759"/>
      <c r="BM453" s="759"/>
      <c r="BN453" s="759"/>
      <c r="BO453" s="759"/>
      <c r="BP453" s="759"/>
      <c r="BQ453" s="759"/>
      <c r="BR453" s="759"/>
      <c r="BS453" s="759">
        <v>2013</v>
      </c>
      <c r="BT453" s="759"/>
      <c r="BU453" s="759"/>
      <c r="BV453" s="759"/>
      <c r="BW453" s="759"/>
      <c r="BX453" s="759"/>
      <c r="BY453" s="759"/>
      <c r="BZ453" s="759"/>
      <c r="CA453" s="759"/>
      <c r="CB453" s="759"/>
      <c r="CC453" s="759"/>
      <c r="CD453" s="759"/>
      <c r="CE453" s="759"/>
      <c r="CF453" s="759"/>
      <c r="CG453" s="759"/>
      <c r="CH453" s="759"/>
      <c r="CI453" s="759"/>
      <c r="CJ453" s="759"/>
      <c r="CK453" s="759"/>
      <c r="CL453" s="759"/>
      <c r="CM453" s="759"/>
      <c r="CN453" s="759"/>
      <c r="CO453" s="759"/>
      <c r="CP453" s="759"/>
      <c r="CQ453" s="759"/>
      <c r="CR453" s="846">
        <f t="shared" si="213"/>
        <v>2013</v>
      </c>
      <c r="CS453" s="858"/>
      <c r="CT453" s="858"/>
      <c r="CU453" s="858"/>
      <c r="CV453" s="858"/>
      <c r="CW453" s="673">
        <f t="shared" si="207"/>
        <v>0</v>
      </c>
      <c r="CX453" s="858"/>
      <c r="CY453" s="858"/>
      <c r="CZ453" s="858"/>
      <c r="DA453" s="858"/>
      <c r="DB453" s="673">
        <f t="shared" si="208"/>
        <v>0</v>
      </c>
      <c r="DC453" s="855">
        <v>0</v>
      </c>
      <c r="DD453" s="866"/>
      <c r="DE453" s="855">
        <v>0</v>
      </c>
      <c r="DF453" s="866">
        <v>2013</v>
      </c>
      <c r="DG453" s="673">
        <f t="shared" si="209"/>
        <v>2013</v>
      </c>
      <c r="DH453" s="682">
        <f t="shared" si="210"/>
        <v>2013</v>
      </c>
      <c r="DI453" s="683" t="str">
        <f t="shared" si="211"/>
        <v>SI</v>
      </c>
      <c r="DJ453" s="682">
        <f t="shared" si="212"/>
        <v>0</v>
      </c>
    </row>
    <row r="454" s="633" customFormat="1" ht="102" hidden="1" spans="1:114">
      <c r="A454" s="648" t="s">
        <v>1714</v>
      </c>
      <c r="B454" s="647" t="s">
        <v>1571</v>
      </c>
      <c r="C454" s="648" t="s">
        <v>1581</v>
      </c>
      <c r="D454" s="646" t="s">
        <v>2064</v>
      </c>
      <c r="E454" s="252" t="s">
        <v>2087</v>
      </c>
      <c r="F454" s="237">
        <v>23</v>
      </c>
      <c r="G454" s="237" t="s">
        <v>1745</v>
      </c>
      <c r="H454" s="252">
        <v>244</v>
      </c>
      <c r="I454" s="252">
        <v>130987</v>
      </c>
      <c r="J454" s="652">
        <v>12</v>
      </c>
      <c r="K454" s="837">
        <v>36</v>
      </c>
      <c r="L454" s="757" t="s">
        <v>2065</v>
      </c>
      <c r="M454" s="667">
        <v>0</v>
      </c>
      <c r="N454" s="665"/>
      <c r="O454" s="665"/>
      <c r="P454" s="665"/>
      <c r="Q454" s="665"/>
      <c r="R454" s="665"/>
      <c r="S454" s="665"/>
      <c r="T454" s="665"/>
      <c r="U454" s="665"/>
      <c r="V454" s="665"/>
      <c r="W454" s="665"/>
      <c r="X454" s="665"/>
      <c r="Y454" s="665"/>
      <c r="Z454" s="665"/>
      <c r="AA454" s="665"/>
      <c r="AB454" s="665"/>
      <c r="AC454" s="665"/>
      <c r="AD454" s="665"/>
      <c r="AE454" s="665"/>
      <c r="AF454" s="759"/>
      <c r="AG454" s="759"/>
      <c r="AH454" s="759"/>
      <c r="AI454" s="759"/>
      <c r="AJ454" s="759"/>
      <c r="AK454" s="759"/>
      <c r="AL454" s="759"/>
      <c r="AM454" s="759"/>
      <c r="AN454" s="759"/>
      <c r="AO454" s="759"/>
      <c r="AP454" s="759"/>
      <c r="AQ454" s="759"/>
      <c r="AR454" s="759"/>
      <c r="AS454" s="759"/>
      <c r="AT454" s="759"/>
      <c r="AU454" s="759"/>
      <c r="AV454" s="759"/>
      <c r="AW454" s="759"/>
      <c r="AX454" s="759"/>
      <c r="AY454" s="759"/>
      <c r="AZ454" s="759"/>
      <c r="BA454" s="759"/>
      <c r="BB454" s="759"/>
      <c r="BC454" s="759"/>
      <c r="BD454" s="759"/>
      <c r="BE454" s="759"/>
      <c r="BF454" s="759"/>
      <c r="BG454" s="759"/>
      <c r="BH454" s="759"/>
      <c r="BI454" s="759"/>
      <c r="BJ454" s="759"/>
      <c r="BK454" s="759"/>
      <c r="BL454" s="759"/>
      <c r="BM454" s="759"/>
      <c r="BN454" s="759"/>
      <c r="BO454" s="759"/>
      <c r="BP454" s="759"/>
      <c r="BQ454" s="759"/>
      <c r="BR454" s="759"/>
      <c r="BS454" s="759">
        <v>828</v>
      </c>
      <c r="BT454" s="759"/>
      <c r="BU454" s="759"/>
      <c r="BV454" s="759"/>
      <c r="BW454" s="759"/>
      <c r="BX454" s="759"/>
      <c r="BY454" s="759"/>
      <c r="BZ454" s="759"/>
      <c r="CA454" s="759"/>
      <c r="CB454" s="759"/>
      <c r="CC454" s="759"/>
      <c r="CD454" s="759"/>
      <c r="CE454" s="759"/>
      <c r="CF454" s="759"/>
      <c r="CG454" s="759"/>
      <c r="CH454" s="759"/>
      <c r="CI454" s="759"/>
      <c r="CJ454" s="759"/>
      <c r="CK454" s="759"/>
      <c r="CL454" s="759"/>
      <c r="CM454" s="759"/>
      <c r="CN454" s="759"/>
      <c r="CO454" s="759"/>
      <c r="CP454" s="759"/>
      <c r="CQ454" s="759"/>
      <c r="CR454" s="846">
        <f t="shared" si="213"/>
        <v>828</v>
      </c>
      <c r="CS454" s="858"/>
      <c r="CT454" s="858"/>
      <c r="CU454" s="858"/>
      <c r="CV454" s="858"/>
      <c r="CW454" s="673">
        <f t="shared" si="207"/>
        <v>0</v>
      </c>
      <c r="CX454" s="858"/>
      <c r="CY454" s="858"/>
      <c r="CZ454" s="858"/>
      <c r="DA454" s="858"/>
      <c r="DB454" s="673">
        <f t="shared" si="208"/>
        <v>0</v>
      </c>
      <c r="DC454" s="855">
        <v>0</v>
      </c>
      <c r="DD454" s="866"/>
      <c r="DE454" s="855">
        <v>0</v>
      </c>
      <c r="DF454" s="866">
        <v>828</v>
      </c>
      <c r="DG454" s="673">
        <f t="shared" si="209"/>
        <v>828</v>
      </c>
      <c r="DH454" s="682">
        <f t="shared" si="210"/>
        <v>828</v>
      </c>
      <c r="DI454" s="683" t="str">
        <f t="shared" si="211"/>
        <v>SI</v>
      </c>
      <c r="DJ454" s="682">
        <f t="shared" si="212"/>
        <v>0</v>
      </c>
    </row>
    <row r="455" s="633" customFormat="1" ht="102" hidden="1" spans="1:114">
      <c r="A455" s="648" t="s">
        <v>1714</v>
      </c>
      <c r="B455" s="647" t="s">
        <v>1571</v>
      </c>
      <c r="C455" s="648" t="s">
        <v>1581</v>
      </c>
      <c r="D455" s="646" t="s">
        <v>2064</v>
      </c>
      <c r="E455" s="252" t="s">
        <v>1849</v>
      </c>
      <c r="F455" s="237">
        <v>1000</v>
      </c>
      <c r="G455" s="237" t="s">
        <v>1745</v>
      </c>
      <c r="H455" s="252">
        <v>291</v>
      </c>
      <c r="I455" s="252">
        <v>32899</v>
      </c>
      <c r="J455" s="652">
        <v>12</v>
      </c>
      <c r="K455" s="837">
        <v>2.25</v>
      </c>
      <c r="L455" s="757" t="s">
        <v>2065</v>
      </c>
      <c r="M455" s="667">
        <v>0</v>
      </c>
      <c r="N455" s="665"/>
      <c r="O455" s="665"/>
      <c r="P455" s="665"/>
      <c r="Q455" s="665"/>
      <c r="R455" s="665"/>
      <c r="S455" s="665"/>
      <c r="T455" s="665"/>
      <c r="U455" s="665"/>
      <c r="V455" s="665"/>
      <c r="W455" s="665"/>
      <c r="X455" s="665"/>
      <c r="Y455" s="665"/>
      <c r="Z455" s="665"/>
      <c r="AA455" s="665"/>
      <c r="AB455" s="665"/>
      <c r="AC455" s="665"/>
      <c r="AD455" s="665"/>
      <c r="AE455" s="665"/>
      <c r="AF455" s="759"/>
      <c r="AG455" s="759"/>
      <c r="AH455" s="759"/>
      <c r="AI455" s="759"/>
      <c r="AJ455" s="759"/>
      <c r="AK455" s="759"/>
      <c r="AL455" s="759"/>
      <c r="AM455" s="759"/>
      <c r="AN455" s="759"/>
      <c r="AO455" s="759"/>
      <c r="AP455" s="759"/>
      <c r="AQ455" s="759"/>
      <c r="AR455" s="759"/>
      <c r="AS455" s="759"/>
      <c r="AT455" s="759"/>
      <c r="AU455" s="759"/>
      <c r="AV455" s="759"/>
      <c r="AW455" s="759"/>
      <c r="AX455" s="759"/>
      <c r="AY455" s="759"/>
      <c r="AZ455" s="759"/>
      <c r="BA455" s="759"/>
      <c r="BB455" s="759"/>
      <c r="BC455" s="759"/>
      <c r="BD455" s="759"/>
      <c r="BE455" s="759"/>
      <c r="BF455" s="759"/>
      <c r="BG455" s="759"/>
      <c r="BH455" s="759"/>
      <c r="BI455" s="759"/>
      <c r="BJ455" s="759"/>
      <c r="BK455" s="759"/>
      <c r="BL455" s="759"/>
      <c r="BM455" s="759"/>
      <c r="BN455" s="759"/>
      <c r="BO455" s="759"/>
      <c r="BP455" s="759"/>
      <c r="BQ455" s="759"/>
      <c r="BR455" s="759"/>
      <c r="BS455" s="759">
        <v>2250</v>
      </c>
      <c r="BT455" s="759"/>
      <c r="BU455" s="759"/>
      <c r="BV455" s="759"/>
      <c r="BW455" s="759"/>
      <c r="BX455" s="759"/>
      <c r="BY455" s="759"/>
      <c r="BZ455" s="759"/>
      <c r="CA455" s="759"/>
      <c r="CB455" s="759"/>
      <c r="CC455" s="759"/>
      <c r="CD455" s="759"/>
      <c r="CE455" s="759"/>
      <c r="CF455" s="759"/>
      <c r="CG455" s="759"/>
      <c r="CH455" s="759"/>
      <c r="CI455" s="759"/>
      <c r="CJ455" s="759"/>
      <c r="CK455" s="759"/>
      <c r="CL455" s="759"/>
      <c r="CM455" s="759"/>
      <c r="CN455" s="759"/>
      <c r="CO455" s="759"/>
      <c r="CP455" s="759"/>
      <c r="CQ455" s="759"/>
      <c r="CR455" s="846">
        <f t="shared" si="213"/>
        <v>2250</v>
      </c>
      <c r="CS455" s="858"/>
      <c r="CT455" s="858"/>
      <c r="CU455" s="858"/>
      <c r="CV455" s="858"/>
      <c r="CW455" s="673">
        <f t="shared" si="207"/>
        <v>0</v>
      </c>
      <c r="CX455" s="858"/>
      <c r="CY455" s="858"/>
      <c r="CZ455" s="858"/>
      <c r="DA455" s="858"/>
      <c r="DB455" s="673">
        <f t="shared" si="208"/>
        <v>0</v>
      </c>
      <c r="DC455" s="855">
        <v>0</v>
      </c>
      <c r="DD455" s="866"/>
      <c r="DE455" s="855">
        <v>0</v>
      </c>
      <c r="DF455" s="866">
        <v>2250</v>
      </c>
      <c r="DG455" s="673">
        <f t="shared" si="209"/>
        <v>2250</v>
      </c>
      <c r="DH455" s="682">
        <f t="shared" si="210"/>
        <v>2250</v>
      </c>
      <c r="DI455" s="683" t="str">
        <f t="shared" si="211"/>
        <v>SI</v>
      </c>
      <c r="DJ455" s="682">
        <f t="shared" si="212"/>
        <v>0</v>
      </c>
    </row>
    <row r="456" s="633" customFormat="1" ht="102" hidden="1" spans="1:114">
      <c r="A456" s="648" t="s">
        <v>1714</v>
      </c>
      <c r="B456" s="647" t="s">
        <v>1571</v>
      </c>
      <c r="C456" s="648" t="s">
        <v>1581</v>
      </c>
      <c r="D456" s="646" t="s">
        <v>2064</v>
      </c>
      <c r="E456" s="252" t="s">
        <v>1849</v>
      </c>
      <c r="F456" s="237">
        <v>400</v>
      </c>
      <c r="G456" s="237" t="s">
        <v>1745</v>
      </c>
      <c r="H456" s="252">
        <v>291</v>
      </c>
      <c r="I456" s="252">
        <v>14959</v>
      </c>
      <c r="J456" s="652">
        <v>12</v>
      </c>
      <c r="K456" s="837">
        <v>2.95</v>
      </c>
      <c r="L456" s="757" t="s">
        <v>2065</v>
      </c>
      <c r="M456" s="667">
        <v>0</v>
      </c>
      <c r="N456" s="665"/>
      <c r="O456" s="665"/>
      <c r="P456" s="665"/>
      <c r="Q456" s="665"/>
      <c r="R456" s="665"/>
      <c r="S456" s="665"/>
      <c r="T456" s="665"/>
      <c r="U456" s="665"/>
      <c r="V456" s="665"/>
      <c r="W456" s="665"/>
      <c r="X456" s="665"/>
      <c r="Y456" s="665"/>
      <c r="Z456" s="665"/>
      <c r="AA456" s="665"/>
      <c r="AB456" s="665"/>
      <c r="AC456" s="665"/>
      <c r="AD456" s="665"/>
      <c r="AE456" s="665"/>
      <c r="AF456" s="759"/>
      <c r="AG456" s="759"/>
      <c r="AH456" s="759"/>
      <c r="AI456" s="759"/>
      <c r="AJ456" s="759"/>
      <c r="AK456" s="759"/>
      <c r="AL456" s="759"/>
      <c r="AM456" s="759"/>
      <c r="AN456" s="759"/>
      <c r="AO456" s="759"/>
      <c r="AP456" s="759"/>
      <c r="AQ456" s="759"/>
      <c r="AR456" s="759"/>
      <c r="AS456" s="759"/>
      <c r="AT456" s="759"/>
      <c r="AU456" s="759"/>
      <c r="AV456" s="759"/>
      <c r="AW456" s="759"/>
      <c r="AX456" s="759"/>
      <c r="AY456" s="759"/>
      <c r="AZ456" s="759"/>
      <c r="BA456" s="759"/>
      <c r="BB456" s="759"/>
      <c r="BC456" s="759"/>
      <c r="BD456" s="759"/>
      <c r="BE456" s="759"/>
      <c r="BF456" s="759"/>
      <c r="BG456" s="759"/>
      <c r="BH456" s="759"/>
      <c r="BI456" s="759"/>
      <c r="BJ456" s="759"/>
      <c r="BK456" s="759"/>
      <c r="BL456" s="759"/>
      <c r="BM456" s="759"/>
      <c r="BN456" s="759"/>
      <c r="BO456" s="759"/>
      <c r="BP456" s="759"/>
      <c r="BQ456" s="759"/>
      <c r="BR456" s="759"/>
      <c r="BS456" s="759">
        <v>1180</v>
      </c>
      <c r="BT456" s="759"/>
      <c r="BU456" s="759"/>
      <c r="BV456" s="759"/>
      <c r="BW456" s="759"/>
      <c r="BX456" s="759"/>
      <c r="BY456" s="759"/>
      <c r="BZ456" s="759"/>
      <c r="CA456" s="759"/>
      <c r="CB456" s="759"/>
      <c r="CC456" s="759"/>
      <c r="CD456" s="759"/>
      <c r="CE456" s="759"/>
      <c r="CF456" s="759"/>
      <c r="CG456" s="759"/>
      <c r="CH456" s="759"/>
      <c r="CI456" s="759"/>
      <c r="CJ456" s="759"/>
      <c r="CK456" s="759"/>
      <c r="CL456" s="759"/>
      <c r="CM456" s="759"/>
      <c r="CN456" s="759"/>
      <c r="CO456" s="759"/>
      <c r="CP456" s="759"/>
      <c r="CQ456" s="759"/>
      <c r="CR456" s="846">
        <f t="shared" si="213"/>
        <v>1180</v>
      </c>
      <c r="CS456" s="858"/>
      <c r="CT456" s="858"/>
      <c r="CU456" s="858"/>
      <c r="CV456" s="858"/>
      <c r="CW456" s="673">
        <f t="shared" si="207"/>
        <v>0</v>
      </c>
      <c r="CX456" s="858"/>
      <c r="CY456" s="858"/>
      <c r="CZ456" s="858"/>
      <c r="DA456" s="858"/>
      <c r="DB456" s="673">
        <f t="shared" si="208"/>
        <v>0</v>
      </c>
      <c r="DC456" s="855">
        <v>0</v>
      </c>
      <c r="DD456" s="866"/>
      <c r="DE456" s="855">
        <v>0</v>
      </c>
      <c r="DF456" s="866">
        <v>1180</v>
      </c>
      <c r="DG456" s="673">
        <f t="shared" si="209"/>
        <v>1180</v>
      </c>
      <c r="DH456" s="682">
        <f t="shared" si="210"/>
        <v>1180</v>
      </c>
      <c r="DI456" s="683" t="str">
        <f t="shared" si="211"/>
        <v>SI</v>
      </c>
      <c r="DJ456" s="682">
        <f t="shared" si="212"/>
        <v>0</v>
      </c>
    </row>
    <row r="457" s="633" customFormat="1" ht="102" hidden="1" spans="1:114">
      <c r="A457" s="648" t="s">
        <v>1714</v>
      </c>
      <c r="B457" s="647" t="s">
        <v>1571</v>
      </c>
      <c r="C457" s="648" t="s">
        <v>1581</v>
      </c>
      <c r="D457" s="646" t="s">
        <v>2064</v>
      </c>
      <c r="E457" s="252" t="s">
        <v>2088</v>
      </c>
      <c r="F457" s="237">
        <v>200</v>
      </c>
      <c r="G457" s="237" t="s">
        <v>1762</v>
      </c>
      <c r="H457" s="252">
        <v>291</v>
      </c>
      <c r="I457" s="252">
        <v>42974</v>
      </c>
      <c r="J457" s="652">
        <v>12</v>
      </c>
      <c r="K457" s="837">
        <v>13.2</v>
      </c>
      <c r="L457" s="757" t="s">
        <v>2065</v>
      </c>
      <c r="M457" s="667">
        <v>0</v>
      </c>
      <c r="N457" s="665"/>
      <c r="O457" s="665"/>
      <c r="P457" s="665"/>
      <c r="Q457" s="665"/>
      <c r="R457" s="665"/>
      <c r="S457" s="665"/>
      <c r="T457" s="665"/>
      <c r="U457" s="665"/>
      <c r="V457" s="665"/>
      <c r="W457" s="665"/>
      <c r="X457" s="665"/>
      <c r="Y457" s="665"/>
      <c r="Z457" s="665"/>
      <c r="AA457" s="665"/>
      <c r="AB457" s="665"/>
      <c r="AC457" s="665"/>
      <c r="AD457" s="665"/>
      <c r="AE457" s="665"/>
      <c r="AF457" s="759"/>
      <c r="AG457" s="759"/>
      <c r="AH457" s="759"/>
      <c r="AI457" s="759"/>
      <c r="AJ457" s="759"/>
      <c r="AK457" s="759"/>
      <c r="AL457" s="759"/>
      <c r="AM457" s="759"/>
      <c r="AN457" s="759"/>
      <c r="AO457" s="759"/>
      <c r="AP457" s="759"/>
      <c r="AQ457" s="759"/>
      <c r="AR457" s="759"/>
      <c r="AS457" s="759"/>
      <c r="AT457" s="759"/>
      <c r="AU457" s="759"/>
      <c r="AV457" s="759"/>
      <c r="AW457" s="759"/>
      <c r="AX457" s="759"/>
      <c r="AY457" s="759"/>
      <c r="AZ457" s="759"/>
      <c r="BA457" s="759"/>
      <c r="BB457" s="759"/>
      <c r="BC457" s="759"/>
      <c r="BD457" s="759"/>
      <c r="BE457" s="759"/>
      <c r="BF457" s="759"/>
      <c r="BG457" s="759"/>
      <c r="BH457" s="759"/>
      <c r="BI457" s="759"/>
      <c r="BJ457" s="759"/>
      <c r="BK457" s="759"/>
      <c r="BL457" s="759"/>
      <c r="BM457" s="759"/>
      <c r="BN457" s="759"/>
      <c r="BO457" s="759"/>
      <c r="BP457" s="759"/>
      <c r="BQ457" s="759"/>
      <c r="BR457" s="759"/>
      <c r="BS457" s="759">
        <v>2640</v>
      </c>
      <c r="BT457" s="759"/>
      <c r="BU457" s="759"/>
      <c r="BV457" s="759"/>
      <c r="BW457" s="759"/>
      <c r="BX457" s="759"/>
      <c r="BY457" s="759"/>
      <c r="BZ457" s="759"/>
      <c r="CA457" s="759"/>
      <c r="CB457" s="759"/>
      <c r="CC457" s="759"/>
      <c r="CD457" s="759"/>
      <c r="CE457" s="759"/>
      <c r="CF457" s="759"/>
      <c r="CG457" s="759"/>
      <c r="CH457" s="759"/>
      <c r="CI457" s="759"/>
      <c r="CJ457" s="759"/>
      <c r="CK457" s="759"/>
      <c r="CL457" s="759"/>
      <c r="CM457" s="759"/>
      <c r="CN457" s="759"/>
      <c r="CO457" s="759"/>
      <c r="CP457" s="759"/>
      <c r="CQ457" s="759"/>
      <c r="CR457" s="846">
        <f t="shared" si="213"/>
        <v>2640</v>
      </c>
      <c r="CS457" s="858"/>
      <c r="CT457" s="858"/>
      <c r="CU457" s="858"/>
      <c r="CV457" s="858"/>
      <c r="CW457" s="673">
        <f t="shared" si="207"/>
        <v>0</v>
      </c>
      <c r="CX457" s="858"/>
      <c r="CY457" s="858"/>
      <c r="CZ457" s="858"/>
      <c r="DA457" s="858"/>
      <c r="DB457" s="673">
        <f t="shared" si="208"/>
        <v>0</v>
      </c>
      <c r="DC457" s="855">
        <v>0</v>
      </c>
      <c r="DD457" s="866"/>
      <c r="DE457" s="855">
        <v>0</v>
      </c>
      <c r="DF457" s="866">
        <v>2640</v>
      </c>
      <c r="DG457" s="673">
        <f t="shared" si="209"/>
        <v>2640</v>
      </c>
      <c r="DH457" s="682">
        <f t="shared" si="210"/>
        <v>2640</v>
      </c>
      <c r="DI457" s="683" t="str">
        <f t="shared" si="211"/>
        <v>SI</v>
      </c>
      <c r="DJ457" s="682">
        <f t="shared" si="212"/>
        <v>0</v>
      </c>
    </row>
    <row r="458" s="633" customFormat="1" ht="102" hidden="1" spans="1:114">
      <c r="A458" s="648" t="s">
        <v>1714</v>
      </c>
      <c r="B458" s="647" t="s">
        <v>1571</v>
      </c>
      <c r="C458" s="648" t="s">
        <v>1581</v>
      </c>
      <c r="D458" s="646" t="s">
        <v>2064</v>
      </c>
      <c r="E458" s="252" t="s">
        <v>2088</v>
      </c>
      <c r="F458" s="237">
        <v>9</v>
      </c>
      <c r="G458" s="237" t="s">
        <v>1762</v>
      </c>
      <c r="H458" s="252">
        <v>291</v>
      </c>
      <c r="I458" s="252">
        <v>42973</v>
      </c>
      <c r="J458" s="652">
        <v>12</v>
      </c>
      <c r="K458" s="837">
        <v>13.2</v>
      </c>
      <c r="L458" s="757" t="s">
        <v>2065</v>
      </c>
      <c r="M458" s="667">
        <v>0</v>
      </c>
      <c r="N458" s="665"/>
      <c r="O458" s="665"/>
      <c r="P458" s="665"/>
      <c r="Q458" s="665"/>
      <c r="R458" s="665"/>
      <c r="S458" s="665"/>
      <c r="T458" s="665"/>
      <c r="U458" s="665"/>
      <c r="V458" s="665"/>
      <c r="W458" s="665"/>
      <c r="X458" s="665"/>
      <c r="Y458" s="665"/>
      <c r="Z458" s="665"/>
      <c r="AA458" s="665"/>
      <c r="AB458" s="665"/>
      <c r="AC458" s="665"/>
      <c r="AD458" s="665"/>
      <c r="AE458" s="665"/>
      <c r="AF458" s="759"/>
      <c r="AG458" s="759"/>
      <c r="AH458" s="759"/>
      <c r="AI458" s="759"/>
      <c r="AJ458" s="759"/>
      <c r="AK458" s="759"/>
      <c r="AL458" s="759"/>
      <c r="AM458" s="759"/>
      <c r="AN458" s="759"/>
      <c r="AO458" s="759"/>
      <c r="AP458" s="759"/>
      <c r="AQ458" s="759"/>
      <c r="AR458" s="759"/>
      <c r="AS458" s="759"/>
      <c r="AT458" s="759"/>
      <c r="AU458" s="759"/>
      <c r="AV458" s="759"/>
      <c r="AW458" s="759"/>
      <c r="AX458" s="759"/>
      <c r="AY458" s="759"/>
      <c r="AZ458" s="759"/>
      <c r="BA458" s="759"/>
      <c r="BB458" s="759"/>
      <c r="BC458" s="759"/>
      <c r="BD458" s="759"/>
      <c r="BE458" s="759"/>
      <c r="BF458" s="759"/>
      <c r="BG458" s="759"/>
      <c r="BH458" s="759"/>
      <c r="BI458" s="759"/>
      <c r="BJ458" s="759"/>
      <c r="BK458" s="759"/>
      <c r="BL458" s="759"/>
      <c r="BM458" s="759"/>
      <c r="BN458" s="759"/>
      <c r="BO458" s="759"/>
      <c r="BP458" s="759"/>
      <c r="BQ458" s="759"/>
      <c r="BR458" s="759"/>
      <c r="BS458" s="759">
        <v>119</v>
      </c>
      <c r="BT458" s="759"/>
      <c r="BU458" s="759"/>
      <c r="BV458" s="759"/>
      <c r="BW458" s="759"/>
      <c r="BX458" s="759"/>
      <c r="BY458" s="759"/>
      <c r="BZ458" s="759"/>
      <c r="CA458" s="759"/>
      <c r="CB458" s="759"/>
      <c r="CC458" s="759"/>
      <c r="CD458" s="759"/>
      <c r="CE458" s="759"/>
      <c r="CF458" s="759"/>
      <c r="CG458" s="759"/>
      <c r="CH458" s="759"/>
      <c r="CI458" s="759"/>
      <c r="CJ458" s="759"/>
      <c r="CK458" s="759"/>
      <c r="CL458" s="759"/>
      <c r="CM458" s="759"/>
      <c r="CN458" s="759"/>
      <c r="CO458" s="759"/>
      <c r="CP458" s="759"/>
      <c r="CQ458" s="759"/>
      <c r="CR458" s="846">
        <f t="shared" si="213"/>
        <v>119</v>
      </c>
      <c r="CS458" s="858"/>
      <c r="CT458" s="858"/>
      <c r="CU458" s="858"/>
      <c r="CV458" s="858"/>
      <c r="CW458" s="673">
        <f t="shared" si="207"/>
        <v>0</v>
      </c>
      <c r="CX458" s="858"/>
      <c r="CY458" s="858"/>
      <c r="CZ458" s="858"/>
      <c r="DA458" s="858"/>
      <c r="DB458" s="673">
        <f t="shared" si="208"/>
        <v>0</v>
      </c>
      <c r="DC458" s="855">
        <v>0</v>
      </c>
      <c r="DD458" s="866"/>
      <c r="DE458" s="855">
        <v>0</v>
      </c>
      <c r="DF458" s="866">
        <v>119</v>
      </c>
      <c r="DG458" s="673">
        <f t="shared" si="209"/>
        <v>119</v>
      </c>
      <c r="DH458" s="682">
        <f t="shared" si="210"/>
        <v>119</v>
      </c>
      <c r="DI458" s="683" t="str">
        <f t="shared" si="211"/>
        <v>SI</v>
      </c>
      <c r="DJ458" s="682">
        <f t="shared" si="212"/>
        <v>0</v>
      </c>
    </row>
    <row r="459" s="633" customFormat="1" ht="102" hidden="1" spans="1:114">
      <c r="A459" s="648" t="s">
        <v>1714</v>
      </c>
      <c r="B459" s="647" t="s">
        <v>1571</v>
      </c>
      <c r="C459" s="648" t="s">
        <v>1581</v>
      </c>
      <c r="D459" s="646" t="s">
        <v>2064</v>
      </c>
      <c r="E459" s="252" t="s">
        <v>2089</v>
      </c>
      <c r="F459" s="237">
        <v>120</v>
      </c>
      <c r="G459" s="237" t="s">
        <v>1765</v>
      </c>
      <c r="H459" s="252">
        <v>291</v>
      </c>
      <c r="I459" s="252">
        <v>2114</v>
      </c>
      <c r="J459" s="652">
        <v>12</v>
      </c>
      <c r="K459" s="837">
        <v>3.95</v>
      </c>
      <c r="L459" s="757" t="s">
        <v>2065</v>
      </c>
      <c r="M459" s="667">
        <v>0</v>
      </c>
      <c r="N459" s="665"/>
      <c r="O459" s="665"/>
      <c r="P459" s="665"/>
      <c r="Q459" s="665"/>
      <c r="R459" s="665"/>
      <c r="S459" s="665"/>
      <c r="T459" s="665"/>
      <c r="U459" s="665"/>
      <c r="V459" s="665"/>
      <c r="W459" s="665"/>
      <c r="X459" s="665"/>
      <c r="Y459" s="665"/>
      <c r="Z459" s="665"/>
      <c r="AA459" s="665"/>
      <c r="AB459" s="665"/>
      <c r="AC459" s="665"/>
      <c r="AD459" s="665"/>
      <c r="AE459" s="665"/>
      <c r="AF459" s="759"/>
      <c r="AG459" s="759"/>
      <c r="AH459" s="759"/>
      <c r="AI459" s="759"/>
      <c r="AJ459" s="759"/>
      <c r="AK459" s="759"/>
      <c r="AL459" s="759"/>
      <c r="AM459" s="759"/>
      <c r="AN459" s="759"/>
      <c r="AO459" s="759"/>
      <c r="AP459" s="759"/>
      <c r="AQ459" s="759"/>
      <c r="AR459" s="759"/>
      <c r="AS459" s="759"/>
      <c r="AT459" s="759"/>
      <c r="AU459" s="759"/>
      <c r="AV459" s="759"/>
      <c r="AW459" s="759"/>
      <c r="AX459" s="759"/>
      <c r="AY459" s="759"/>
      <c r="AZ459" s="759"/>
      <c r="BA459" s="759"/>
      <c r="BB459" s="759"/>
      <c r="BC459" s="759"/>
      <c r="BD459" s="759"/>
      <c r="BE459" s="759"/>
      <c r="BF459" s="759"/>
      <c r="BG459" s="759"/>
      <c r="BH459" s="759"/>
      <c r="BI459" s="759"/>
      <c r="BJ459" s="759"/>
      <c r="BK459" s="759"/>
      <c r="BL459" s="759"/>
      <c r="BM459" s="759"/>
      <c r="BN459" s="759"/>
      <c r="BO459" s="759"/>
      <c r="BP459" s="759"/>
      <c r="BQ459" s="759"/>
      <c r="BR459" s="759"/>
      <c r="BS459" s="759">
        <v>474</v>
      </c>
      <c r="BT459" s="759"/>
      <c r="BU459" s="759"/>
      <c r="BV459" s="759"/>
      <c r="BW459" s="759"/>
      <c r="BX459" s="759"/>
      <c r="BY459" s="759"/>
      <c r="BZ459" s="759"/>
      <c r="CA459" s="759"/>
      <c r="CB459" s="759"/>
      <c r="CC459" s="759"/>
      <c r="CD459" s="759"/>
      <c r="CE459" s="759"/>
      <c r="CF459" s="759"/>
      <c r="CG459" s="759"/>
      <c r="CH459" s="759"/>
      <c r="CI459" s="759"/>
      <c r="CJ459" s="759"/>
      <c r="CK459" s="759"/>
      <c r="CL459" s="759"/>
      <c r="CM459" s="759"/>
      <c r="CN459" s="759"/>
      <c r="CO459" s="759"/>
      <c r="CP459" s="759"/>
      <c r="CQ459" s="759"/>
      <c r="CR459" s="846">
        <f t="shared" si="213"/>
        <v>474</v>
      </c>
      <c r="CS459" s="858"/>
      <c r="CT459" s="858"/>
      <c r="CU459" s="858"/>
      <c r="CV459" s="858"/>
      <c r="CW459" s="673">
        <f t="shared" si="207"/>
        <v>0</v>
      </c>
      <c r="CX459" s="858"/>
      <c r="CY459" s="858"/>
      <c r="CZ459" s="858"/>
      <c r="DA459" s="858"/>
      <c r="DB459" s="673">
        <f t="shared" si="208"/>
        <v>0</v>
      </c>
      <c r="DC459" s="855">
        <v>0</v>
      </c>
      <c r="DD459" s="866"/>
      <c r="DE459" s="855">
        <v>0</v>
      </c>
      <c r="DF459" s="866">
        <v>474</v>
      </c>
      <c r="DG459" s="673">
        <f t="shared" si="209"/>
        <v>474</v>
      </c>
      <c r="DH459" s="682">
        <f t="shared" si="210"/>
        <v>474</v>
      </c>
      <c r="DI459" s="683" t="str">
        <f t="shared" si="211"/>
        <v>SI</v>
      </c>
      <c r="DJ459" s="682">
        <f t="shared" si="212"/>
        <v>0</v>
      </c>
    </row>
    <row r="460" s="633" customFormat="1" ht="102" hidden="1" spans="1:114">
      <c r="A460" s="648" t="s">
        <v>1714</v>
      </c>
      <c r="B460" s="647" t="s">
        <v>1571</v>
      </c>
      <c r="C460" s="648" t="s">
        <v>1581</v>
      </c>
      <c r="D460" s="646" t="s">
        <v>2064</v>
      </c>
      <c r="E460" s="252" t="s">
        <v>2090</v>
      </c>
      <c r="F460" s="237">
        <v>10</v>
      </c>
      <c r="G460" s="237" t="s">
        <v>1762</v>
      </c>
      <c r="H460" s="252">
        <v>291</v>
      </c>
      <c r="I460" s="252">
        <v>35822</v>
      </c>
      <c r="J460" s="652">
        <v>12</v>
      </c>
      <c r="K460" s="837">
        <v>6</v>
      </c>
      <c r="L460" s="757" t="s">
        <v>2065</v>
      </c>
      <c r="M460" s="667">
        <v>0</v>
      </c>
      <c r="N460" s="665"/>
      <c r="O460" s="665"/>
      <c r="P460" s="665"/>
      <c r="Q460" s="665"/>
      <c r="R460" s="665"/>
      <c r="S460" s="665"/>
      <c r="T460" s="665"/>
      <c r="U460" s="665"/>
      <c r="V460" s="665"/>
      <c r="W460" s="665"/>
      <c r="X460" s="665"/>
      <c r="Y460" s="665"/>
      <c r="Z460" s="665"/>
      <c r="AA460" s="665"/>
      <c r="AB460" s="665"/>
      <c r="AC460" s="665"/>
      <c r="AD460" s="665"/>
      <c r="AE460" s="665"/>
      <c r="AF460" s="759"/>
      <c r="AG460" s="759"/>
      <c r="AH460" s="759"/>
      <c r="AI460" s="759"/>
      <c r="AJ460" s="759"/>
      <c r="AK460" s="759"/>
      <c r="AL460" s="759"/>
      <c r="AM460" s="759"/>
      <c r="AN460" s="759"/>
      <c r="AO460" s="759"/>
      <c r="AP460" s="759"/>
      <c r="AQ460" s="759"/>
      <c r="AR460" s="759"/>
      <c r="AS460" s="759"/>
      <c r="AT460" s="759"/>
      <c r="AU460" s="759"/>
      <c r="AV460" s="759"/>
      <c r="AW460" s="759"/>
      <c r="AX460" s="759"/>
      <c r="AY460" s="759"/>
      <c r="AZ460" s="759"/>
      <c r="BA460" s="759"/>
      <c r="BB460" s="759"/>
      <c r="BC460" s="759"/>
      <c r="BD460" s="759"/>
      <c r="BE460" s="759"/>
      <c r="BF460" s="759"/>
      <c r="BG460" s="759"/>
      <c r="BH460" s="759"/>
      <c r="BI460" s="759"/>
      <c r="BJ460" s="759"/>
      <c r="BK460" s="759"/>
      <c r="BL460" s="759"/>
      <c r="BM460" s="759"/>
      <c r="BN460" s="759"/>
      <c r="BO460" s="759"/>
      <c r="BP460" s="759"/>
      <c r="BQ460" s="759"/>
      <c r="BR460" s="759"/>
      <c r="BS460" s="759">
        <v>60</v>
      </c>
      <c r="BT460" s="759"/>
      <c r="BU460" s="759"/>
      <c r="BV460" s="759"/>
      <c r="BW460" s="759"/>
      <c r="BX460" s="759"/>
      <c r="BY460" s="759"/>
      <c r="BZ460" s="759"/>
      <c r="CA460" s="759"/>
      <c r="CB460" s="759"/>
      <c r="CC460" s="759"/>
      <c r="CD460" s="759"/>
      <c r="CE460" s="759"/>
      <c r="CF460" s="759"/>
      <c r="CG460" s="759"/>
      <c r="CH460" s="759"/>
      <c r="CI460" s="759"/>
      <c r="CJ460" s="759"/>
      <c r="CK460" s="759"/>
      <c r="CL460" s="759"/>
      <c r="CM460" s="759"/>
      <c r="CN460" s="759"/>
      <c r="CO460" s="759"/>
      <c r="CP460" s="759"/>
      <c r="CQ460" s="759"/>
      <c r="CR460" s="846">
        <f t="shared" si="213"/>
        <v>60</v>
      </c>
      <c r="CS460" s="858"/>
      <c r="CT460" s="858"/>
      <c r="CU460" s="858"/>
      <c r="CV460" s="858"/>
      <c r="CW460" s="673">
        <f t="shared" si="207"/>
        <v>0</v>
      </c>
      <c r="CX460" s="858"/>
      <c r="CY460" s="858"/>
      <c r="CZ460" s="858"/>
      <c r="DA460" s="858"/>
      <c r="DB460" s="673">
        <f t="shared" si="208"/>
        <v>0</v>
      </c>
      <c r="DC460" s="855">
        <v>0</v>
      </c>
      <c r="DD460" s="865"/>
      <c r="DE460" s="855">
        <v>0</v>
      </c>
      <c r="DF460" s="865">
        <v>60</v>
      </c>
      <c r="DG460" s="673">
        <f t="shared" si="209"/>
        <v>60</v>
      </c>
      <c r="DH460" s="682">
        <f t="shared" si="210"/>
        <v>60</v>
      </c>
      <c r="DI460" s="683" t="str">
        <f t="shared" si="211"/>
        <v>SI</v>
      </c>
      <c r="DJ460" s="682">
        <f t="shared" si="212"/>
        <v>0</v>
      </c>
    </row>
    <row r="461" s="633" customFormat="1" ht="102" hidden="1" spans="1:114">
      <c r="A461" s="648" t="s">
        <v>1714</v>
      </c>
      <c r="B461" s="647" t="s">
        <v>1571</v>
      </c>
      <c r="C461" s="648" t="s">
        <v>1581</v>
      </c>
      <c r="D461" s="646" t="s">
        <v>2078</v>
      </c>
      <c r="E461" s="654"/>
      <c r="F461" s="646"/>
      <c r="G461" s="646"/>
      <c r="H461" s="652">
        <v>199</v>
      </c>
      <c r="I461" s="654"/>
      <c r="J461" s="652">
        <v>12</v>
      </c>
      <c r="K461" s="654"/>
      <c r="L461" s="757" t="s">
        <v>2065</v>
      </c>
      <c r="M461" s="667">
        <v>0</v>
      </c>
      <c r="N461" s="665"/>
      <c r="O461" s="665"/>
      <c r="P461" s="665"/>
      <c r="Q461" s="665"/>
      <c r="R461" s="665"/>
      <c r="S461" s="665"/>
      <c r="T461" s="665"/>
      <c r="U461" s="665"/>
      <c r="V461" s="665"/>
      <c r="W461" s="665"/>
      <c r="X461" s="665"/>
      <c r="Y461" s="665"/>
      <c r="Z461" s="665"/>
      <c r="AA461" s="665"/>
      <c r="AB461" s="665"/>
      <c r="AC461" s="665">
        <v>33120</v>
      </c>
      <c r="AD461" s="665"/>
      <c r="AE461" s="665"/>
      <c r="AF461" s="759"/>
      <c r="AG461" s="759"/>
      <c r="AH461" s="759"/>
      <c r="AI461" s="759"/>
      <c r="AJ461" s="759"/>
      <c r="AK461" s="759"/>
      <c r="AL461" s="759"/>
      <c r="AM461" s="759"/>
      <c r="AN461" s="759"/>
      <c r="AO461" s="759">
        <v>2848</v>
      </c>
      <c r="AP461" s="759"/>
      <c r="AQ461" s="759"/>
      <c r="AR461" s="759"/>
      <c r="AS461" s="759"/>
      <c r="AT461" s="759"/>
      <c r="AU461" s="759"/>
      <c r="AV461" s="759"/>
      <c r="AW461" s="759"/>
      <c r="AX461" s="759"/>
      <c r="AY461" s="759"/>
      <c r="AZ461" s="759"/>
      <c r="BA461" s="759"/>
      <c r="BB461" s="759"/>
      <c r="BC461" s="759"/>
      <c r="BD461" s="759"/>
      <c r="BE461" s="759"/>
      <c r="BF461" s="759"/>
      <c r="BG461" s="759"/>
      <c r="BH461" s="759"/>
      <c r="BI461" s="759"/>
      <c r="BJ461" s="759"/>
      <c r="BK461" s="759"/>
      <c r="BL461" s="759"/>
      <c r="BM461" s="759"/>
      <c r="BN461" s="759"/>
      <c r="BO461" s="759"/>
      <c r="BP461" s="759"/>
      <c r="BQ461" s="759"/>
      <c r="BR461" s="759">
        <v>-20508</v>
      </c>
      <c r="BS461" s="759"/>
      <c r="BT461" s="759"/>
      <c r="BU461" s="759"/>
      <c r="BV461" s="759"/>
      <c r="BW461" s="759"/>
      <c r="BX461" s="759"/>
      <c r="BY461" s="759"/>
      <c r="BZ461" s="759"/>
      <c r="CA461" s="759"/>
      <c r="CB461" s="759"/>
      <c r="CC461" s="759"/>
      <c r="CD461" s="759"/>
      <c r="CE461" s="759"/>
      <c r="CF461" s="759"/>
      <c r="CG461" s="759"/>
      <c r="CH461" s="759"/>
      <c r="CI461" s="759"/>
      <c r="CJ461" s="759"/>
      <c r="CK461" s="759"/>
      <c r="CL461" s="759"/>
      <c r="CM461" s="759"/>
      <c r="CN461" s="759"/>
      <c r="CO461" s="759"/>
      <c r="CP461" s="759"/>
      <c r="CQ461" s="759"/>
      <c r="CR461" s="846">
        <f>+M461+AC461+AO461+BR461</f>
        <v>15460</v>
      </c>
      <c r="CS461" s="858"/>
      <c r="CT461" s="858"/>
      <c r="CU461" s="858">
        <v>0</v>
      </c>
      <c r="CV461" s="858">
        <v>15460</v>
      </c>
      <c r="CW461" s="673">
        <f t="shared" si="207"/>
        <v>15460</v>
      </c>
      <c r="CX461" s="858"/>
      <c r="CY461" s="858">
        <v>0</v>
      </c>
      <c r="CZ461" s="858"/>
      <c r="DA461" s="858">
        <v>0</v>
      </c>
      <c r="DB461" s="673">
        <f t="shared" si="208"/>
        <v>0</v>
      </c>
      <c r="DC461" s="858"/>
      <c r="DD461" s="858">
        <v>0</v>
      </c>
      <c r="DE461" s="858">
        <v>0</v>
      </c>
      <c r="DF461" s="858"/>
      <c r="DG461" s="673">
        <f t="shared" si="209"/>
        <v>0</v>
      </c>
      <c r="DH461" s="682">
        <f t="shared" si="210"/>
        <v>15460</v>
      </c>
      <c r="DI461" s="683" t="str">
        <f t="shared" si="211"/>
        <v>SI</v>
      </c>
      <c r="DJ461" s="682">
        <f t="shared" si="212"/>
        <v>0</v>
      </c>
    </row>
    <row r="462" s="633" customFormat="1" ht="102" hidden="1" spans="1:114">
      <c r="A462" s="648" t="s">
        <v>1714</v>
      </c>
      <c r="B462" s="647" t="s">
        <v>1571</v>
      </c>
      <c r="C462" s="648" t="s">
        <v>1581</v>
      </c>
      <c r="D462" s="646" t="s">
        <v>2078</v>
      </c>
      <c r="E462" s="654" t="s">
        <v>1713</v>
      </c>
      <c r="F462" s="646">
        <v>352</v>
      </c>
      <c r="G462" s="646" t="s">
        <v>1710</v>
      </c>
      <c r="H462" s="652">
        <v>211</v>
      </c>
      <c r="I462" s="654">
        <v>3503</v>
      </c>
      <c r="J462" s="825">
        <v>12</v>
      </c>
      <c r="K462" s="654" t="s">
        <v>2074</v>
      </c>
      <c r="L462" s="757" t="s">
        <v>2065</v>
      </c>
      <c r="M462" s="667">
        <v>0</v>
      </c>
      <c r="N462" s="665"/>
      <c r="O462" s="665"/>
      <c r="P462" s="665"/>
      <c r="Q462" s="665"/>
      <c r="R462" s="665"/>
      <c r="S462" s="665"/>
      <c r="T462" s="665"/>
      <c r="U462" s="665"/>
      <c r="V462" s="665"/>
      <c r="W462" s="665"/>
      <c r="X462" s="665"/>
      <c r="Y462" s="665"/>
      <c r="Z462" s="665"/>
      <c r="AA462" s="665"/>
      <c r="AB462" s="665"/>
      <c r="AC462" s="665">
        <v>49280</v>
      </c>
      <c r="AD462" s="665"/>
      <c r="AE462" s="665"/>
      <c r="AF462" s="759"/>
      <c r="AG462" s="759"/>
      <c r="AH462" s="759"/>
      <c r="AI462" s="759"/>
      <c r="AJ462" s="759"/>
      <c r="AK462" s="759"/>
      <c r="AL462" s="759"/>
      <c r="AM462" s="759"/>
      <c r="AN462" s="665"/>
      <c r="AO462" s="665"/>
      <c r="AP462" s="759"/>
      <c r="AQ462" s="759"/>
      <c r="AR462" s="759"/>
      <c r="AS462" s="759"/>
      <c r="AT462" s="759"/>
      <c r="AU462" s="759"/>
      <c r="AV462" s="759"/>
      <c r="AW462" s="759"/>
      <c r="AX462" s="759"/>
      <c r="AY462" s="759"/>
      <c r="AZ462" s="759"/>
      <c r="BA462" s="759"/>
      <c r="BB462" s="759"/>
      <c r="BC462" s="759"/>
      <c r="BD462" s="759">
        <v>-25685</v>
      </c>
      <c r="BE462" s="759"/>
      <c r="BF462" s="759"/>
      <c r="BG462" s="759"/>
      <c r="BH462" s="759"/>
      <c r="BI462" s="759"/>
      <c r="BJ462" s="759"/>
      <c r="BK462" s="759"/>
      <c r="BL462" s="759"/>
      <c r="BM462" s="759"/>
      <c r="BN462" s="759"/>
      <c r="BO462" s="759"/>
      <c r="BP462" s="759"/>
      <c r="BQ462" s="759"/>
      <c r="BR462" s="759"/>
      <c r="BS462" s="759"/>
      <c r="BT462" s="759"/>
      <c r="BU462" s="759"/>
      <c r="BV462" s="759"/>
      <c r="BW462" s="759"/>
      <c r="BX462" s="759"/>
      <c r="BY462" s="759"/>
      <c r="BZ462" s="759"/>
      <c r="CA462" s="759"/>
      <c r="CB462" s="759"/>
      <c r="CC462" s="759"/>
      <c r="CD462" s="759"/>
      <c r="CE462" s="759"/>
      <c r="CF462" s="759"/>
      <c r="CG462" s="759"/>
      <c r="CH462" s="759"/>
      <c r="CI462" s="759"/>
      <c r="CJ462" s="759"/>
      <c r="CK462" s="759"/>
      <c r="CL462" s="759"/>
      <c r="CM462" s="759"/>
      <c r="CN462" s="759"/>
      <c r="CO462" s="759"/>
      <c r="CP462" s="759"/>
      <c r="CQ462" s="759"/>
      <c r="CR462" s="846">
        <f>+M462+AC462+BD462</f>
        <v>23595</v>
      </c>
      <c r="CS462" s="858"/>
      <c r="CT462" s="858"/>
      <c r="CU462" s="858">
        <v>0</v>
      </c>
      <c r="CV462" s="858">
        <v>23595</v>
      </c>
      <c r="CW462" s="673">
        <f t="shared" si="207"/>
        <v>23595</v>
      </c>
      <c r="CX462" s="858">
        <v>0</v>
      </c>
      <c r="CY462" s="858">
        <v>0</v>
      </c>
      <c r="CZ462" s="858">
        <v>0</v>
      </c>
      <c r="DA462" s="858">
        <v>0</v>
      </c>
      <c r="DB462" s="673">
        <f t="shared" si="208"/>
        <v>0</v>
      </c>
      <c r="DC462" s="858"/>
      <c r="DD462" s="858">
        <v>0</v>
      </c>
      <c r="DE462" s="858">
        <v>0</v>
      </c>
      <c r="DF462" s="858"/>
      <c r="DG462" s="673">
        <f t="shared" si="209"/>
        <v>0</v>
      </c>
      <c r="DH462" s="682">
        <f t="shared" si="210"/>
        <v>23595</v>
      </c>
      <c r="DI462" s="683" t="str">
        <f t="shared" si="211"/>
        <v>SI</v>
      </c>
      <c r="DJ462" s="682">
        <f t="shared" si="212"/>
        <v>0</v>
      </c>
    </row>
    <row r="463" s="633" customFormat="1" ht="102" hidden="1" spans="1:114">
      <c r="A463" s="648" t="s">
        <v>1714</v>
      </c>
      <c r="B463" s="647" t="s">
        <v>1571</v>
      </c>
      <c r="C463" s="648" t="s">
        <v>1581</v>
      </c>
      <c r="D463" s="646" t="s">
        <v>2078</v>
      </c>
      <c r="E463" s="654" t="s">
        <v>1709</v>
      </c>
      <c r="F463" s="646">
        <v>172</v>
      </c>
      <c r="G463" s="646" t="s">
        <v>1710</v>
      </c>
      <c r="H463" s="652">
        <v>211</v>
      </c>
      <c r="I463" s="654">
        <v>26395</v>
      </c>
      <c r="J463" s="825">
        <v>12</v>
      </c>
      <c r="K463" s="654" t="s">
        <v>2075</v>
      </c>
      <c r="L463" s="757" t="s">
        <v>2065</v>
      </c>
      <c r="M463" s="667">
        <v>0</v>
      </c>
      <c r="N463" s="665"/>
      <c r="O463" s="665"/>
      <c r="P463" s="665"/>
      <c r="Q463" s="665"/>
      <c r="R463" s="665"/>
      <c r="S463" s="665"/>
      <c r="T463" s="665"/>
      <c r="U463" s="665"/>
      <c r="V463" s="665"/>
      <c r="W463" s="665"/>
      <c r="X463" s="665"/>
      <c r="Y463" s="665"/>
      <c r="Z463" s="665"/>
      <c r="AA463" s="665"/>
      <c r="AB463" s="665"/>
      <c r="AC463" s="665">
        <v>17200</v>
      </c>
      <c r="AD463" s="665"/>
      <c r="AE463" s="665"/>
      <c r="AF463" s="759"/>
      <c r="AG463" s="759"/>
      <c r="AH463" s="759"/>
      <c r="AI463" s="759"/>
      <c r="AJ463" s="759"/>
      <c r="AK463" s="759"/>
      <c r="AL463" s="759"/>
      <c r="AM463" s="759"/>
      <c r="AN463" s="665"/>
      <c r="AO463" s="665"/>
      <c r="AP463" s="759"/>
      <c r="AQ463" s="759"/>
      <c r="AR463" s="759"/>
      <c r="AS463" s="759"/>
      <c r="AT463" s="759"/>
      <c r="AU463" s="759"/>
      <c r="AV463" s="759"/>
      <c r="AW463" s="759"/>
      <c r="AX463" s="759"/>
      <c r="AY463" s="759"/>
      <c r="AZ463" s="759"/>
      <c r="BA463" s="759"/>
      <c r="BB463" s="759"/>
      <c r="BC463" s="665"/>
      <c r="BD463" s="665">
        <v>-11876</v>
      </c>
      <c r="BE463" s="665"/>
      <c r="BF463" s="759"/>
      <c r="BG463" s="759"/>
      <c r="BH463" s="759"/>
      <c r="BI463" s="759"/>
      <c r="BJ463" s="759"/>
      <c r="BK463" s="759"/>
      <c r="BL463" s="759"/>
      <c r="BM463" s="759"/>
      <c r="BN463" s="759"/>
      <c r="BO463" s="759"/>
      <c r="BP463" s="759"/>
      <c r="BQ463" s="759"/>
      <c r="BR463" s="759"/>
      <c r="BS463" s="759"/>
      <c r="BT463" s="759"/>
      <c r="BU463" s="759"/>
      <c r="BV463" s="759"/>
      <c r="BW463" s="759"/>
      <c r="BX463" s="759"/>
      <c r="BY463" s="759"/>
      <c r="BZ463" s="759"/>
      <c r="CA463" s="759"/>
      <c r="CB463" s="759"/>
      <c r="CC463" s="759"/>
      <c r="CD463" s="759"/>
      <c r="CE463" s="759"/>
      <c r="CF463" s="759"/>
      <c r="CG463" s="759"/>
      <c r="CH463" s="759"/>
      <c r="CI463" s="759"/>
      <c r="CJ463" s="759"/>
      <c r="CK463" s="759"/>
      <c r="CL463" s="759"/>
      <c r="CM463" s="759"/>
      <c r="CN463" s="759"/>
      <c r="CO463" s="759"/>
      <c r="CP463" s="759"/>
      <c r="CQ463" s="759"/>
      <c r="CR463" s="846">
        <f>+M463+AC463+BD463</f>
        <v>5324</v>
      </c>
      <c r="CS463" s="858"/>
      <c r="CT463" s="858"/>
      <c r="CU463" s="858">
        <v>0</v>
      </c>
      <c r="CV463" s="858">
        <v>5324</v>
      </c>
      <c r="CW463" s="673">
        <f t="shared" si="207"/>
        <v>5324</v>
      </c>
      <c r="CX463" s="858"/>
      <c r="CY463" s="858">
        <v>0</v>
      </c>
      <c r="CZ463" s="858"/>
      <c r="DA463" s="858">
        <v>0</v>
      </c>
      <c r="DB463" s="673">
        <f t="shared" si="208"/>
        <v>0</v>
      </c>
      <c r="DC463" s="858"/>
      <c r="DD463" s="858">
        <v>0</v>
      </c>
      <c r="DE463" s="858">
        <v>0</v>
      </c>
      <c r="DF463" s="858"/>
      <c r="DG463" s="673">
        <f t="shared" si="209"/>
        <v>0</v>
      </c>
      <c r="DH463" s="682">
        <f t="shared" si="210"/>
        <v>5324</v>
      </c>
      <c r="DI463" s="683" t="str">
        <f t="shared" si="211"/>
        <v>SI</v>
      </c>
      <c r="DJ463" s="682">
        <f t="shared" si="212"/>
        <v>0</v>
      </c>
    </row>
    <row r="464" s="633" customFormat="1" ht="102" hidden="1" spans="1:114">
      <c r="A464" s="648" t="s">
        <v>1714</v>
      </c>
      <c r="B464" s="647" t="s">
        <v>1571</v>
      </c>
      <c r="C464" s="648" t="s">
        <v>1581</v>
      </c>
      <c r="D464" s="646" t="s">
        <v>2078</v>
      </c>
      <c r="E464" s="654" t="s">
        <v>2039</v>
      </c>
      <c r="F464" s="646">
        <v>132</v>
      </c>
      <c r="G464" s="646" t="s">
        <v>1710</v>
      </c>
      <c r="H464" s="652">
        <v>211</v>
      </c>
      <c r="I464" s="654">
        <v>5325</v>
      </c>
      <c r="J464" s="825">
        <v>12</v>
      </c>
      <c r="K464" s="654" t="s">
        <v>2076</v>
      </c>
      <c r="L464" s="757" t="s">
        <v>2065</v>
      </c>
      <c r="M464" s="834">
        <v>0</v>
      </c>
      <c r="N464" s="665"/>
      <c r="O464" s="665"/>
      <c r="P464" s="665"/>
      <c r="Q464" s="665"/>
      <c r="R464" s="665"/>
      <c r="S464" s="665"/>
      <c r="T464" s="665"/>
      <c r="U464" s="665"/>
      <c r="V464" s="665"/>
      <c r="W464" s="665"/>
      <c r="X464" s="665"/>
      <c r="Y464" s="665"/>
      <c r="Z464" s="665"/>
      <c r="AA464" s="665"/>
      <c r="AB464" s="665"/>
      <c r="AC464" s="832">
        <v>14520</v>
      </c>
      <c r="AD464" s="665"/>
      <c r="AE464" s="665"/>
      <c r="AF464" s="759"/>
      <c r="AG464" s="759"/>
      <c r="AH464" s="759"/>
      <c r="AI464" s="759"/>
      <c r="AJ464" s="759"/>
      <c r="AK464" s="759"/>
      <c r="AL464" s="759"/>
      <c r="AM464" s="759"/>
      <c r="AN464" s="824"/>
      <c r="AO464" s="824"/>
      <c r="AP464" s="824"/>
      <c r="AQ464" s="824"/>
      <c r="AR464" s="824"/>
      <c r="AS464" s="824"/>
      <c r="AT464" s="824"/>
      <c r="AU464" s="824"/>
      <c r="AV464" s="824"/>
      <c r="AW464" s="824"/>
      <c r="AX464" s="824"/>
      <c r="AY464" s="824"/>
      <c r="AZ464" s="824"/>
      <c r="BA464" s="824"/>
      <c r="BB464" s="824"/>
      <c r="BC464" s="824"/>
      <c r="BD464" s="824">
        <v>-10164</v>
      </c>
      <c r="BE464" s="824"/>
      <c r="BF464" s="824"/>
      <c r="BG464" s="824"/>
      <c r="BH464" s="824"/>
      <c r="BI464" s="824"/>
      <c r="BJ464" s="824"/>
      <c r="BK464" s="824"/>
      <c r="BL464" s="824"/>
      <c r="BM464" s="824"/>
      <c r="BN464" s="824"/>
      <c r="BO464" s="824"/>
      <c r="BP464" s="824"/>
      <c r="BQ464" s="824"/>
      <c r="BR464" s="824"/>
      <c r="BS464" s="824"/>
      <c r="BT464" s="824"/>
      <c r="BU464" s="824"/>
      <c r="BV464" s="824"/>
      <c r="BW464" s="824"/>
      <c r="BX464" s="824"/>
      <c r="BY464" s="824"/>
      <c r="BZ464" s="824"/>
      <c r="CA464" s="824"/>
      <c r="CB464" s="824"/>
      <c r="CC464" s="824"/>
      <c r="CD464" s="824"/>
      <c r="CE464" s="824"/>
      <c r="CF464" s="824"/>
      <c r="CG464" s="824"/>
      <c r="CH464" s="824"/>
      <c r="CI464" s="824"/>
      <c r="CJ464" s="824"/>
      <c r="CK464" s="824"/>
      <c r="CL464" s="824"/>
      <c r="CM464" s="824"/>
      <c r="CN464" s="824"/>
      <c r="CO464" s="824"/>
      <c r="CP464" s="824"/>
      <c r="CQ464" s="824"/>
      <c r="CR464" s="846">
        <f>+M464+AC464+BD464</f>
        <v>4356</v>
      </c>
      <c r="CS464" s="858"/>
      <c r="CT464" s="858"/>
      <c r="CU464" s="858">
        <v>0</v>
      </c>
      <c r="CV464" s="858">
        <v>4356</v>
      </c>
      <c r="CW464" s="673">
        <f t="shared" si="207"/>
        <v>4356</v>
      </c>
      <c r="CX464" s="858"/>
      <c r="CY464" s="858">
        <v>0</v>
      </c>
      <c r="CZ464" s="858"/>
      <c r="DA464" s="858">
        <v>0</v>
      </c>
      <c r="DB464" s="673">
        <f t="shared" si="208"/>
        <v>0</v>
      </c>
      <c r="DC464" s="858"/>
      <c r="DD464" s="858">
        <v>0</v>
      </c>
      <c r="DE464" s="858">
        <v>0</v>
      </c>
      <c r="DF464" s="858"/>
      <c r="DG464" s="673">
        <f t="shared" si="209"/>
        <v>0</v>
      </c>
      <c r="DH464" s="682">
        <f t="shared" si="210"/>
        <v>4356</v>
      </c>
      <c r="DI464" s="683" t="str">
        <f t="shared" si="211"/>
        <v>SI</v>
      </c>
      <c r="DJ464" s="682">
        <f t="shared" si="212"/>
        <v>0</v>
      </c>
    </row>
    <row r="465" s="633" customFormat="1" ht="102" hidden="1" spans="1:114">
      <c r="A465" s="648" t="s">
        <v>1714</v>
      </c>
      <c r="B465" s="647" t="s">
        <v>1571</v>
      </c>
      <c r="C465" s="648" t="s">
        <v>1581</v>
      </c>
      <c r="D465" s="646" t="s">
        <v>2078</v>
      </c>
      <c r="E465" s="654" t="s">
        <v>1718</v>
      </c>
      <c r="F465" s="646">
        <v>384</v>
      </c>
      <c r="G465" s="646" t="s">
        <v>1710</v>
      </c>
      <c r="H465" s="652">
        <v>211</v>
      </c>
      <c r="I465" s="654">
        <v>3552</v>
      </c>
      <c r="J465" s="825">
        <v>12</v>
      </c>
      <c r="K465" s="654" t="s">
        <v>2067</v>
      </c>
      <c r="L465" s="757" t="s">
        <v>2065</v>
      </c>
      <c r="M465" s="667">
        <v>0</v>
      </c>
      <c r="N465" s="665"/>
      <c r="O465" s="665"/>
      <c r="P465" s="665"/>
      <c r="Q465" s="665"/>
      <c r="R465" s="665"/>
      <c r="S465" s="665"/>
      <c r="T465" s="665"/>
      <c r="U465" s="665"/>
      <c r="V465" s="665"/>
      <c r="W465" s="665"/>
      <c r="X465" s="665"/>
      <c r="Y465" s="665"/>
      <c r="Z465" s="665"/>
      <c r="AA465" s="665"/>
      <c r="AB465" s="665"/>
      <c r="AC465" s="665">
        <v>34560</v>
      </c>
      <c r="AD465" s="665"/>
      <c r="AE465" s="665"/>
      <c r="AF465" s="759"/>
      <c r="AG465" s="759"/>
      <c r="AH465" s="759"/>
      <c r="AI465" s="759"/>
      <c r="AJ465" s="759"/>
      <c r="AK465" s="759"/>
      <c r="AL465" s="759"/>
      <c r="AM465" s="759"/>
      <c r="AN465" s="759"/>
      <c r="AO465" s="759"/>
      <c r="AP465" s="759"/>
      <c r="AQ465" s="759"/>
      <c r="AR465" s="759"/>
      <c r="AS465" s="759"/>
      <c r="AT465" s="759"/>
      <c r="AU465" s="759"/>
      <c r="AV465" s="759"/>
      <c r="AW465" s="759"/>
      <c r="AX465" s="759"/>
      <c r="AY465" s="759"/>
      <c r="AZ465" s="759"/>
      <c r="BA465" s="759"/>
      <c r="BB465" s="759"/>
      <c r="BC465" s="759"/>
      <c r="BD465" s="759">
        <v>-29857</v>
      </c>
      <c r="BE465" s="759"/>
      <c r="BF465" s="759"/>
      <c r="BG465" s="759"/>
      <c r="BH465" s="759"/>
      <c r="BI465" s="759"/>
      <c r="BJ465" s="759"/>
      <c r="BK465" s="759"/>
      <c r="BL465" s="759"/>
      <c r="BM465" s="759"/>
      <c r="BN465" s="759"/>
      <c r="BO465" s="759"/>
      <c r="BP465" s="759"/>
      <c r="BQ465" s="759"/>
      <c r="BR465" s="759"/>
      <c r="BS465" s="759"/>
      <c r="BT465" s="759"/>
      <c r="BU465" s="759"/>
      <c r="BV465" s="759"/>
      <c r="BW465" s="759"/>
      <c r="BX465" s="759"/>
      <c r="BY465" s="759"/>
      <c r="BZ465" s="759"/>
      <c r="CA465" s="759"/>
      <c r="CB465" s="759"/>
      <c r="CC465" s="759"/>
      <c r="CD465" s="759"/>
      <c r="CE465" s="759"/>
      <c r="CF465" s="759"/>
      <c r="CG465" s="759"/>
      <c r="CH465" s="759"/>
      <c r="CI465" s="759"/>
      <c r="CJ465" s="759"/>
      <c r="CK465" s="759"/>
      <c r="CL465" s="759"/>
      <c r="CM465" s="759"/>
      <c r="CN465" s="759"/>
      <c r="CO465" s="759"/>
      <c r="CP465" s="759"/>
      <c r="CQ465" s="759"/>
      <c r="CR465" s="846">
        <f>+M465+AC465+BD465</f>
        <v>4703</v>
      </c>
      <c r="CS465" s="858"/>
      <c r="CT465" s="858"/>
      <c r="CU465" s="858">
        <v>0</v>
      </c>
      <c r="CV465" s="858">
        <v>4703</v>
      </c>
      <c r="CW465" s="673">
        <f t="shared" si="207"/>
        <v>4703</v>
      </c>
      <c r="CX465" s="858"/>
      <c r="CY465" s="858">
        <v>0</v>
      </c>
      <c r="CZ465" s="858"/>
      <c r="DA465" s="858">
        <v>0</v>
      </c>
      <c r="DB465" s="673">
        <f t="shared" si="208"/>
        <v>0</v>
      </c>
      <c r="DC465" s="858"/>
      <c r="DD465" s="858">
        <v>0</v>
      </c>
      <c r="DE465" s="858">
        <v>0</v>
      </c>
      <c r="DF465" s="858"/>
      <c r="DG465" s="673">
        <f t="shared" si="209"/>
        <v>0</v>
      </c>
      <c r="DH465" s="682">
        <f t="shared" si="210"/>
        <v>4703</v>
      </c>
      <c r="DI465" s="683" t="str">
        <f t="shared" si="211"/>
        <v>SI</v>
      </c>
      <c r="DJ465" s="682">
        <f t="shared" si="212"/>
        <v>0</v>
      </c>
    </row>
    <row r="466" s="633" customFormat="1" ht="102" hidden="1" spans="1:114">
      <c r="A466" s="648" t="s">
        <v>1714</v>
      </c>
      <c r="B466" s="647" t="s">
        <v>1571</v>
      </c>
      <c r="C466" s="648" t="s">
        <v>1581</v>
      </c>
      <c r="D466" s="647" t="s">
        <v>2091</v>
      </c>
      <c r="E466" s="825" t="s">
        <v>1718</v>
      </c>
      <c r="F466" s="237">
        <v>1250</v>
      </c>
      <c r="G466" s="237" t="s">
        <v>1710</v>
      </c>
      <c r="H466" s="252">
        <v>211</v>
      </c>
      <c r="I466" s="887">
        <v>3552</v>
      </c>
      <c r="J466" s="836">
        <v>11</v>
      </c>
      <c r="K466" s="888">
        <v>90</v>
      </c>
      <c r="L466" s="757" t="s">
        <v>2065</v>
      </c>
      <c r="M466" s="667">
        <v>0</v>
      </c>
      <c r="N466" s="665"/>
      <c r="O466" s="665"/>
      <c r="P466" s="665"/>
      <c r="Q466" s="665"/>
      <c r="R466" s="665"/>
      <c r="S466" s="665"/>
      <c r="T466" s="665"/>
      <c r="U466" s="665"/>
      <c r="V466" s="665"/>
      <c r="W466" s="665"/>
      <c r="X466" s="665"/>
      <c r="Y466" s="665"/>
      <c r="Z466" s="665"/>
      <c r="AA466" s="665"/>
      <c r="AB466" s="665"/>
      <c r="AC466" s="665"/>
      <c r="AD466" s="665"/>
      <c r="AE466" s="665"/>
      <c r="AF466" s="759"/>
      <c r="AG466" s="759"/>
      <c r="AH466" s="759"/>
      <c r="AI466" s="759"/>
      <c r="AJ466" s="759"/>
      <c r="AK466" s="759"/>
      <c r="AL466" s="759"/>
      <c r="AM466" s="759"/>
      <c r="AN466" s="759"/>
      <c r="AO466" s="759"/>
      <c r="AP466" s="759"/>
      <c r="AQ466" s="759"/>
      <c r="AR466" s="759"/>
      <c r="AS466" s="759"/>
      <c r="AT466" s="759"/>
      <c r="AU466" s="759"/>
      <c r="AV466" s="759"/>
      <c r="AW466" s="759"/>
      <c r="AX466" s="759"/>
      <c r="AY466" s="759"/>
      <c r="AZ466" s="759"/>
      <c r="BA466" s="759"/>
      <c r="BB466" s="759"/>
      <c r="BC466" s="759">
        <v>18000</v>
      </c>
      <c r="BD466" s="759"/>
      <c r="BE466" s="759"/>
      <c r="BF466" s="759"/>
      <c r="BG466" s="759"/>
      <c r="BH466" s="759"/>
      <c r="BI466" s="759"/>
      <c r="BJ466" s="759"/>
      <c r="BK466" s="759"/>
      <c r="BL466" s="759"/>
      <c r="BM466" s="759"/>
      <c r="BN466" s="759"/>
      <c r="BO466" s="759"/>
      <c r="BP466" s="759"/>
      <c r="BQ466" s="759"/>
      <c r="BR466" s="759"/>
      <c r="BS466" s="759"/>
      <c r="BT466" s="759"/>
      <c r="BU466" s="759"/>
      <c r="BV466" s="759"/>
      <c r="BW466" s="759"/>
      <c r="BX466" s="759"/>
      <c r="BY466" s="759"/>
      <c r="BZ466" s="759"/>
      <c r="CA466" s="759"/>
      <c r="CB466" s="759"/>
      <c r="CC466" s="759"/>
      <c r="CD466" s="759"/>
      <c r="CE466" s="759"/>
      <c r="CF466" s="759"/>
      <c r="CG466" s="759"/>
      <c r="CH466" s="759"/>
      <c r="CI466" s="759"/>
      <c r="CJ466" s="759"/>
      <c r="CK466" s="759"/>
      <c r="CL466" s="759"/>
      <c r="CM466" s="759"/>
      <c r="CN466" s="759"/>
      <c r="CO466" s="759"/>
      <c r="CP466" s="759"/>
      <c r="CQ466" s="759"/>
      <c r="CR466" s="846">
        <f>+M466+BC466</f>
        <v>18000</v>
      </c>
      <c r="CS466" s="899"/>
      <c r="CT466" s="858"/>
      <c r="CU466" s="858"/>
      <c r="CV466" s="858"/>
      <c r="CW466" s="673">
        <f t="shared" si="207"/>
        <v>0</v>
      </c>
      <c r="CX466" s="858"/>
      <c r="CY466" s="858"/>
      <c r="CZ466" s="858">
        <v>18000</v>
      </c>
      <c r="DA466" s="858"/>
      <c r="DB466" s="673">
        <f t="shared" si="208"/>
        <v>18000</v>
      </c>
      <c r="DC466" s="858"/>
      <c r="DD466" s="858"/>
      <c r="DE466" s="858"/>
      <c r="DF466" s="858"/>
      <c r="DG466" s="673">
        <f t="shared" si="209"/>
        <v>0</v>
      </c>
      <c r="DH466" s="682">
        <f t="shared" si="210"/>
        <v>18000</v>
      </c>
      <c r="DI466" s="683" t="str">
        <f t="shared" si="211"/>
        <v>SI</v>
      </c>
      <c r="DJ466" s="682">
        <f t="shared" si="212"/>
        <v>0</v>
      </c>
    </row>
    <row r="467" s="633" customFormat="1" ht="102" hidden="1" spans="1:114">
      <c r="A467" s="648" t="s">
        <v>1714</v>
      </c>
      <c r="B467" s="647" t="s">
        <v>1571</v>
      </c>
      <c r="C467" s="648" t="s">
        <v>1581</v>
      </c>
      <c r="D467" s="871" t="s">
        <v>2092</v>
      </c>
      <c r="E467" s="871"/>
      <c r="F467" s="871"/>
      <c r="G467" s="871"/>
      <c r="H467" s="872">
        <v>133</v>
      </c>
      <c r="I467" s="871"/>
      <c r="J467" s="872">
        <v>11</v>
      </c>
      <c r="K467" s="889"/>
      <c r="L467" s="890" t="s">
        <v>2093</v>
      </c>
      <c r="M467" s="667">
        <v>4250</v>
      </c>
      <c r="N467" s="665"/>
      <c r="O467" s="665"/>
      <c r="P467" s="665"/>
      <c r="Q467" s="665"/>
      <c r="R467" s="665"/>
      <c r="S467" s="665"/>
      <c r="T467" s="665"/>
      <c r="U467" s="665"/>
      <c r="V467" s="665"/>
      <c r="W467" s="665"/>
      <c r="X467" s="665"/>
      <c r="Y467" s="665"/>
      <c r="Z467" s="665"/>
      <c r="AA467" s="665"/>
      <c r="AB467" s="665"/>
      <c r="AC467" s="665"/>
      <c r="AD467" s="665">
        <v>4250</v>
      </c>
      <c r="AE467" s="665"/>
      <c r="AF467" s="665"/>
      <c r="AG467" s="665"/>
      <c r="AH467" s="665"/>
      <c r="AI467" s="665"/>
      <c r="AJ467" s="665"/>
      <c r="AK467" s="665"/>
      <c r="AL467" s="665"/>
      <c r="AM467" s="665"/>
      <c r="AN467" s="665"/>
      <c r="AO467" s="665"/>
      <c r="AP467" s="665"/>
      <c r="AQ467" s="665"/>
      <c r="AR467" s="665"/>
      <c r="AS467" s="665"/>
      <c r="AT467" s="665"/>
      <c r="AU467" s="665"/>
      <c r="AV467" s="665"/>
      <c r="AW467" s="665"/>
      <c r="AX467" s="665"/>
      <c r="AY467" s="665"/>
      <c r="AZ467" s="665"/>
      <c r="BA467" s="665"/>
      <c r="BB467" s="665"/>
      <c r="BC467" s="665"/>
      <c r="BD467" s="665"/>
      <c r="BE467" s="665"/>
      <c r="BF467" s="665"/>
      <c r="BG467" s="665"/>
      <c r="BH467" s="665"/>
      <c r="BI467" s="665"/>
      <c r="BJ467" s="665"/>
      <c r="BK467" s="665"/>
      <c r="BL467" s="665"/>
      <c r="BM467" s="665"/>
      <c r="BN467" s="665"/>
      <c r="BO467" s="665"/>
      <c r="BP467" s="665"/>
      <c r="BQ467" s="665"/>
      <c r="BR467" s="665"/>
      <c r="BS467" s="665"/>
      <c r="BT467" s="665"/>
      <c r="BU467" s="665"/>
      <c r="BV467" s="665"/>
      <c r="BW467" s="665"/>
      <c r="BX467" s="665"/>
      <c r="BY467" s="665"/>
      <c r="BZ467" s="665"/>
      <c r="CA467" s="665"/>
      <c r="CB467" s="665"/>
      <c r="CC467" s="665"/>
      <c r="CD467" s="665"/>
      <c r="CE467" s="665"/>
      <c r="CF467" s="665"/>
      <c r="CG467" s="665"/>
      <c r="CH467" s="665"/>
      <c r="CI467" s="665"/>
      <c r="CJ467" s="665"/>
      <c r="CK467" s="665"/>
      <c r="CL467" s="665"/>
      <c r="CM467" s="665"/>
      <c r="CN467" s="665"/>
      <c r="CO467" s="665"/>
      <c r="CP467" s="665"/>
      <c r="CQ467" s="665"/>
      <c r="CR467" s="673">
        <f>+M467-AD467</f>
        <v>0</v>
      </c>
      <c r="CS467" s="900"/>
      <c r="CT467" s="900"/>
      <c r="CU467" s="900"/>
      <c r="CV467" s="900">
        <v>0</v>
      </c>
      <c r="CW467" s="673">
        <f t="shared" ref="CW467:CW535" si="214">+CV467+CU467+CT467+CS467</f>
        <v>0</v>
      </c>
      <c r="CX467" s="900"/>
      <c r="CY467" s="900">
        <v>0</v>
      </c>
      <c r="CZ467" s="900"/>
      <c r="DA467" s="900">
        <v>0</v>
      </c>
      <c r="DB467" s="673">
        <f t="shared" ref="DB467:DB535" si="215">+DA467+CZ467+CY467+CX467</f>
        <v>0</v>
      </c>
      <c r="DC467" s="900">
        <v>0</v>
      </c>
      <c r="DD467" s="900">
        <v>0</v>
      </c>
      <c r="DE467" s="900"/>
      <c r="DF467" s="900"/>
      <c r="DG467" s="673">
        <f t="shared" ref="DG467:DG530" si="216">+DF467+DE467+DD467+DC467</f>
        <v>0</v>
      </c>
      <c r="DH467" s="682">
        <f t="shared" ref="DH467:DH529" si="217">+CW467+DB467+DG467</f>
        <v>0</v>
      </c>
      <c r="DI467" s="683" t="str">
        <f t="shared" ref="DI467:DI529" si="218">IF(CR467=DH467,"SI","NO")</f>
        <v>SI</v>
      </c>
      <c r="DJ467" s="682">
        <f t="shared" ref="DJ467:DJ535" si="219">CR467-DH467</f>
        <v>0</v>
      </c>
    </row>
    <row r="468" s="633" customFormat="1" ht="102" hidden="1" spans="1:114">
      <c r="A468" s="648" t="s">
        <v>1714</v>
      </c>
      <c r="B468" s="647" t="s">
        <v>1571</v>
      </c>
      <c r="C468" s="648" t="s">
        <v>1581</v>
      </c>
      <c r="D468" s="871" t="s">
        <v>2092</v>
      </c>
      <c r="E468" s="871"/>
      <c r="F468" s="871"/>
      <c r="G468" s="871"/>
      <c r="H468" s="872">
        <v>136</v>
      </c>
      <c r="I468" s="871"/>
      <c r="J468" s="872">
        <v>11</v>
      </c>
      <c r="K468" s="889"/>
      <c r="L468" s="890" t="s">
        <v>2093</v>
      </c>
      <c r="M468" s="667">
        <v>4200</v>
      </c>
      <c r="N468" s="665"/>
      <c r="O468" s="665"/>
      <c r="P468" s="665"/>
      <c r="Q468" s="665"/>
      <c r="R468" s="665"/>
      <c r="S468" s="665"/>
      <c r="T468" s="665"/>
      <c r="U468" s="665"/>
      <c r="V468" s="665"/>
      <c r="W468" s="665"/>
      <c r="X468" s="665"/>
      <c r="Y468" s="665"/>
      <c r="Z468" s="665"/>
      <c r="AA468" s="665"/>
      <c r="AB468" s="665"/>
      <c r="AC468" s="665"/>
      <c r="AD468" s="665">
        <v>4200</v>
      </c>
      <c r="AE468" s="665"/>
      <c r="AF468" s="665"/>
      <c r="AG468" s="665"/>
      <c r="AH468" s="665"/>
      <c r="AI468" s="665"/>
      <c r="AJ468" s="665"/>
      <c r="AK468" s="665"/>
      <c r="AL468" s="665"/>
      <c r="AM468" s="665"/>
      <c r="AN468" s="665"/>
      <c r="AO468" s="665"/>
      <c r="AP468" s="665"/>
      <c r="AQ468" s="665"/>
      <c r="AR468" s="665"/>
      <c r="AS468" s="665"/>
      <c r="AT468" s="665"/>
      <c r="AU468" s="665"/>
      <c r="AV468" s="665"/>
      <c r="AW468" s="665"/>
      <c r="AX468" s="665"/>
      <c r="AY468" s="665"/>
      <c r="AZ468" s="665"/>
      <c r="BA468" s="665"/>
      <c r="BB468" s="665"/>
      <c r="BC468" s="665"/>
      <c r="BD468" s="665"/>
      <c r="BE468" s="665"/>
      <c r="BF468" s="665"/>
      <c r="BG468" s="665"/>
      <c r="BH468" s="665"/>
      <c r="BI468" s="665"/>
      <c r="BJ468" s="665"/>
      <c r="BK468" s="665"/>
      <c r="BL468" s="665"/>
      <c r="BM468" s="665"/>
      <c r="BN468" s="665"/>
      <c r="BO468" s="665"/>
      <c r="BP468" s="665"/>
      <c r="BQ468" s="665"/>
      <c r="BR468" s="665"/>
      <c r="BS468" s="665"/>
      <c r="BT468" s="665"/>
      <c r="BU468" s="665"/>
      <c r="BV468" s="665"/>
      <c r="BW468" s="665"/>
      <c r="BX468" s="665"/>
      <c r="BY468" s="665"/>
      <c r="BZ468" s="665"/>
      <c r="CA468" s="665"/>
      <c r="CB468" s="665"/>
      <c r="CC468" s="665"/>
      <c r="CD468" s="665"/>
      <c r="CE468" s="665"/>
      <c r="CF468" s="665"/>
      <c r="CG468" s="665"/>
      <c r="CH468" s="665"/>
      <c r="CI468" s="665"/>
      <c r="CJ468" s="665"/>
      <c r="CK468" s="665"/>
      <c r="CL468" s="665"/>
      <c r="CM468" s="665"/>
      <c r="CN468" s="665"/>
      <c r="CO468" s="665"/>
      <c r="CP468" s="665"/>
      <c r="CQ468" s="665"/>
      <c r="CR468" s="673">
        <f>+M468-AD468</f>
        <v>0</v>
      </c>
      <c r="CS468" s="900"/>
      <c r="CT468" s="900"/>
      <c r="CU468" s="900"/>
      <c r="CV468" s="900">
        <v>0</v>
      </c>
      <c r="CW468" s="673">
        <f t="shared" si="214"/>
        <v>0</v>
      </c>
      <c r="CX468" s="900"/>
      <c r="CY468" s="900">
        <v>0</v>
      </c>
      <c r="CZ468" s="900"/>
      <c r="DA468" s="900">
        <v>0</v>
      </c>
      <c r="DB468" s="673">
        <f t="shared" si="215"/>
        <v>0</v>
      </c>
      <c r="DC468" s="900">
        <v>0</v>
      </c>
      <c r="DD468" s="900">
        <v>0</v>
      </c>
      <c r="DE468" s="900"/>
      <c r="DF468" s="900"/>
      <c r="DG468" s="673">
        <f t="shared" si="216"/>
        <v>0</v>
      </c>
      <c r="DH468" s="682">
        <f t="shared" si="217"/>
        <v>0</v>
      </c>
      <c r="DI468" s="683" t="str">
        <f t="shared" si="218"/>
        <v>SI</v>
      </c>
      <c r="DJ468" s="682">
        <f t="shared" si="219"/>
        <v>0</v>
      </c>
    </row>
    <row r="469" s="633" customFormat="1" ht="102" hidden="1" spans="1:114">
      <c r="A469" s="648" t="s">
        <v>1714</v>
      </c>
      <c r="B469" s="647" t="s">
        <v>1571</v>
      </c>
      <c r="C469" s="648" t="s">
        <v>1581</v>
      </c>
      <c r="D469" s="871" t="s">
        <v>2092</v>
      </c>
      <c r="E469" s="871" t="s">
        <v>1718</v>
      </c>
      <c r="F469" s="871">
        <v>16</v>
      </c>
      <c r="G469" s="871" t="s">
        <v>1710</v>
      </c>
      <c r="H469" s="872">
        <v>211</v>
      </c>
      <c r="I469" s="871">
        <v>3552</v>
      </c>
      <c r="J469" s="872">
        <v>11</v>
      </c>
      <c r="K469" s="889">
        <v>90</v>
      </c>
      <c r="L469" s="890" t="s">
        <v>2093</v>
      </c>
      <c r="M469" s="667">
        <v>4320</v>
      </c>
      <c r="N469" s="665"/>
      <c r="O469" s="665"/>
      <c r="P469" s="665"/>
      <c r="Q469" s="665"/>
      <c r="R469" s="665"/>
      <c r="S469" s="665"/>
      <c r="T469" s="665"/>
      <c r="U469" s="665"/>
      <c r="V469" s="665"/>
      <c r="W469" s="665"/>
      <c r="X469" s="665"/>
      <c r="Y469" s="665"/>
      <c r="Z469" s="665"/>
      <c r="AA469" s="665"/>
      <c r="AB469" s="665"/>
      <c r="AC469" s="665"/>
      <c r="AD469" s="665">
        <v>2880</v>
      </c>
      <c r="AE469" s="665"/>
      <c r="AF469" s="665"/>
      <c r="AG469" s="665"/>
      <c r="AH469" s="665"/>
      <c r="AI469" s="665"/>
      <c r="AJ469" s="665"/>
      <c r="AK469" s="665"/>
      <c r="AL469" s="665"/>
      <c r="AM469" s="665"/>
      <c r="AN469" s="665"/>
      <c r="AO469" s="665"/>
      <c r="AP469" s="665"/>
      <c r="AQ469" s="665"/>
      <c r="AR469" s="665"/>
      <c r="AS469" s="665"/>
      <c r="AT469" s="665"/>
      <c r="AU469" s="665"/>
      <c r="AV469" s="665"/>
      <c r="AW469" s="665"/>
      <c r="AX469" s="665"/>
      <c r="AY469" s="665"/>
      <c r="AZ469" s="665"/>
      <c r="BA469" s="665"/>
      <c r="BB469" s="665">
        <v>-1440</v>
      </c>
      <c r="BC469" s="665"/>
      <c r="BD469" s="665"/>
      <c r="BE469" s="665"/>
      <c r="BF469" s="665"/>
      <c r="BG469" s="665"/>
      <c r="BH469" s="665"/>
      <c r="BI469" s="665"/>
      <c r="BJ469" s="665"/>
      <c r="BK469" s="665"/>
      <c r="BL469" s="665"/>
      <c r="BM469" s="665"/>
      <c r="BN469" s="665"/>
      <c r="BO469" s="665"/>
      <c r="BP469" s="665"/>
      <c r="BQ469" s="665"/>
      <c r="BR469" s="665"/>
      <c r="BS469" s="665"/>
      <c r="BT469" s="665"/>
      <c r="BU469" s="665"/>
      <c r="BV469" s="665"/>
      <c r="BW469" s="665"/>
      <c r="BX469" s="665"/>
      <c r="BY469" s="665"/>
      <c r="BZ469" s="665"/>
      <c r="CA469" s="665"/>
      <c r="CB469" s="665"/>
      <c r="CC469" s="665"/>
      <c r="CD469" s="665"/>
      <c r="CE469" s="665"/>
      <c r="CF469" s="665"/>
      <c r="CG469" s="665"/>
      <c r="CH469" s="665"/>
      <c r="CI469" s="665"/>
      <c r="CJ469" s="665"/>
      <c r="CK469" s="665"/>
      <c r="CL469" s="665"/>
      <c r="CM469" s="665"/>
      <c r="CN469" s="665"/>
      <c r="CO469" s="665"/>
      <c r="CP469" s="665"/>
      <c r="CQ469" s="665"/>
      <c r="CR469" s="673">
        <f>+M469-AD469+BB469</f>
        <v>0</v>
      </c>
      <c r="CS469" s="900"/>
      <c r="CT469" s="900">
        <v>0</v>
      </c>
      <c r="CU469" s="900"/>
      <c r="CV469" s="900"/>
      <c r="CW469" s="673">
        <f t="shared" si="214"/>
        <v>0</v>
      </c>
      <c r="CX469" s="900">
        <v>0</v>
      </c>
      <c r="CY469" s="900"/>
      <c r="CZ469" s="900"/>
      <c r="DA469" s="900"/>
      <c r="DB469" s="673">
        <f t="shared" si="215"/>
        <v>0</v>
      </c>
      <c r="DC469" s="900">
        <v>0</v>
      </c>
      <c r="DD469" s="900"/>
      <c r="DE469" s="900"/>
      <c r="DF469" s="900"/>
      <c r="DG469" s="673">
        <f t="shared" si="216"/>
        <v>0</v>
      </c>
      <c r="DH469" s="682">
        <f t="shared" si="217"/>
        <v>0</v>
      </c>
      <c r="DI469" s="683" t="str">
        <f t="shared" si="218"/>
        <v>SI</v>
      </c>
      <c r="DJ469" s="682">
        <f t="shared" si="219"/>
        <v>0</v>
      </c>
    </row>
    <row r="470" s="633" customFormat="1" ht="144.75" hidden="1" customHeight="1" spans="1:114">
      <c r="A470" s="648" t="s">
        <v>1714</v>
      </c>
      <c r="B470" s="647" t="s">
        <v>1571</v>
      </c>
      <c r="C470" s="648" t="s">
        <v>1581</v>
      </c>
      <c r="D470" s="871" t="s">
        <v>2092</v>
      </c>
      <c r="E470" s="871" t="s">
        <v>1718</v>
      </c>
      <c r="F470" s="871">
        <v>16</v>
      </c>
      <c r="G470" s="871" t="s">
        <v>1710</v>
      </c>
      <c r="H470" s="872">
        <v>211</v>
      </c>
      <c r="I470" s="871">
        <v>3503</v>
      </c>
      <c r="J470" s="872">
        <v>11</v>
      </c>
      <c r="K470" s="889">
        <v>90</v>
      </c>
      <c r="L470" s="890" t="s">
        <v>2093</v>
      </c>
      <c r="M470" s="667">
        <v>6720</v>
      </c>
      <c r="N470" s="665"/>
      <c r="O470" s="665"/>
      <c r="P470" s="665"/>
      <c r="Q470" s="665"/>
      <c r="R470" s="665"/>
      <c r="S470" s="665"/>
      <c r="T470" s="665"/>
      <c r="U470" s="665"/>
      <c r="V470" s="665"/>
      <c r="W470" s="665"/>
      <c r="X470" s="665"/>
      <c r="Y470" s="665"/>
      <c r="Z470" s="665"/>
      <c r="AA470" s="665"/>
      <c r="AB470" s="665"/>
      <c r="AC470" s="665"/>
      <c r="AD470" s="665">
        <v>4480</v>
      </c>
      <c r="AE470" s="665"/>
      <c r="AF470" s="665"/>
      <c r="AG470" s="665"/>
      <c r="AH470" s="665"/>
      <c r="AI470" s="665"/>
      <c r="AJ470" s="665"/>
      <c r="AK470" s="665"/>
      <c r="AL470" s="665"/>
      <c r="AM470" s="665"/>
      <c r="AN470" s="665"/>
      <c r="AO470" s="665"/>
      <c r="AP470" s="665"/>
      <c r="AQ470" s="665"/>
      <c r="AR470" s="665"/>
      <c r="AS470" s="665"/>
      <c r="AT470" s="665"/>
      <c r="AU470" s="665"/>
      <c r="AV470" s="665"/>
      <c r="AW470" s="665"/>
      <c r="AX470" s="665"/>
      <c r="AY470" s="665"/>
      <c r="AZ470" s="665"/>
      <c r="BA470" s="665"/>
      <c r="BB470" s="665">
        <v>-2240</v>
      </c>
      <c r="BC470" s="665"/>
      <c r="BD470" s="665"/>
      <c r="BE470" s="665"/>
      <c r="BF470" s="665"/>
      <c r="BG470" s="665"/>
      <c r="BH470" s="665"/>
      <c r="BI470" s="665"/>
      <c r="BJ470" s="665"/>
      <c r="BK470" s="665"/>
      <c r="BL470" s="665"/>
      <c r="BM470" s="665"/>
      <c r="BN470" s="665"/>
      <c r="BO470" s="665"/>
      <c r="BP470" s="665"/>
      <c r="BQ470" s="665"/>
      <c r="BR470" s="665"/>
      <c r="BS470" s="665"/>
      <c r="BT470" s="665"/>
      <c r="BU470" s="665"/>
      <c r="BV470" s="665"/>
      <c r="BW470" s="665"/>
      <c r="BX470" s="665"/>
      <c r="BY470" s="665"/>
      <c r="BZ470" s="665"/>
      <c r="CA470" s="665"/>
      <c r="CB470" s="665"/>
      <c r="CC470" s="665"/>
      <c r="CD470" s="665"/>
      <c r="CE470" s="665"/>
      <c r="CF470" s="665"/>
      <c r="CG470" s="665"/>
      <c r="CH470" s="665"/>
      <c r="CI470" s="665"/>
      <c r="CJ470" s="665"/>
      <c r="CK470" s="665"/>
      <c r="CL470" s="665"/>
      <c r="CM470" s="665"/>
      <c r="CN470" s="665"/>
      <c r="CO470" s="665"/>
      <c r="CP470" s="665"/>
      <c r="CQ470" s="665"/>
      <c r="CR470" s="673">
        <f>+M470-AD470+BB470</f>
        <v>0</v>
      </c>
      <c r="CS470" s="900"/>
      <c r="CT470" s="900">
        <v>0</v>
      </c>
      <c r="CU470" s="900"/>
      <c r="CV470" s="900"/>
      <c r="CW470" s="673">
        <f t="shared" si="214"/>
        <v>0</v>
      </c>
      <c r="CX470" s="900"/>
      <c r="CY470" s="900"/>
      <c r="CZ470" s="900"/>
      <c r="DA470" s="900"/>
      <c r="DB470" s="673">
        <f t="shared" si="215"/>
        <v>0</v>
      </c>
      <c r="DC470" s="900"/>
      <c r="DD470" s="900"/>
      <c r="DE470" s="900"/>
      <c r="DF470" s="900"/>
      <c r="DG470" s="673">
        <f t="shared" si="216"/>
        <v>0</v>
      </c>
      <c r="DH470" s="682">
        <f t="shared" si="217"/>
        <v>0</v>
      </c>
      <c r="DI470" s="683" t="str">
        <f t="shared" si="218"/>
        <v>SI</v>
      </c>
      <c r="DJ470" s="682">
        <f t="shared" si="219"/>
        <v>0</v>
      </c>
    </row>
    <row r="471" s="633" customFormat="1" ht="144.75" hidden="1" customHeight="1" spans="1:114">
      <c r="A471" s="648" t="s">
        <v>1714</v>
      </c>
      <c r="B471" s="647" t="s">
        <v>1571</v>
      </c>
      <c r="C471" s="648" t="s">
        <v>1581</v>
      </c>
      <c r="D471" s="871" t="s">
        <v>2092</v>
      </c>
      <c r="E471" s="871" t="s">
        <v>1713</v>
      </c>
      <c r="F471" s="871">
        <v>16</v>
      </c>
      <c r="G471" s="871" t="s">
        <v>1710</v>
      </c>
      <c r="H471" s="872">
        <v>211</v>
      </c>
      <c r="I471" s="871">
        <v>3552</v>
      </c>
      <c r="J471" s="872">
        <v>12</v>
      </c>
      <c r="K471" s="891">
        <v>140</v>
      </c>
      <c r="L471" s="890" t="s">
        <v>2093</v>
      </c>
      <c r="M471" s="667">
        <v>0</v>
      </c>
      <c r="N471" s="665"/>
      <c r="O471" s="665"/>
      <c r="P471" s="665"/>
      <c r="Q471" s="665"/>
      <c r="R471" s="665"/>
      <c r="S471" s="665"/>
      <c r="T471" s="665"/>
      <c r="U471" s="665"/>
      <c r="V471" s="665"/>
      <c r="W471" s="665"/>
      <c r="X471" s="665"/>
      <c r="Y471" s="665"/>
      <c r="Z471" s="665"/>
      <c r="AA471" s="665"/>
      <c r="AB471" s="665"/>
      <c r="AC471" s="665">
        <v>3600</v>
      </c>
      <c r="AD471" s="665"/>
      <c r="AE471" s="665"/>
      <c r="AF471" s="665"/>
      <c r="AG471" s="665"/>
      <c r="AH471" s="665"/>
      <c r="AI471" s="665"/>
      <c r="AJ471" s="665"/>
      <c r="AK471" s="665"/>
      <c r="AL471" s="665"/>
      <c r="AM471" s="665"/>
      <c r="AN471" s="665"/>
      <c r="AO471" s="665"/>
      <c r="AP471" s="665"/>
      <c r="AQ471" s="665"/>
      <c r="AR471" s="665"/>
      <c r="AS471" s="665"/>
      <c r="AT471" s="665"/>
      <c r="AU471" s="665"/>
      <c r="AV471" s="665"/>
      <c r="AW471" s="665"/>
      <c r="AX471" s="665"/>
      <c r="AY471" s="665"/>
      <c r="AZ471" s="665"/>
      <c r="BA471" s="665"/>
      <c r="BB471" s="665"/>
      <c r="BC471" s="665">
        <v>3240</v>
      </c>
      <c r="BD471" s="665"/>
      <c r="BE471" s="665"/>
      <c r="BF471" s="665">
        <v>-990</v>
      </c>
      <c r="BG471" s="665"/>
      <c r="BH471" s="665"/>
      <c r="BI471" s="665"/>
      <c r="BJ471" s="665"/>
      <c r="BK471" s="665"/>
      <c r="BL471" s="665"/>
      <c r="BM471" s="665"/>
      <c r="BN471" s="665"/>
      <c r="BO471" s="665"/>
      <c r="BP471" s="665"/>
      <c r="BQ471" s="665"/>
      <c r="BR471" s="665"/>
      <c r="BS471" s="665"/>
      <c r="BT471" s="665"/>
      <c r="BU471" s="665"/>
      <c r="BV471" s="665"/>
      <c r="BW471" s="665"/>
      <c r="BX471" s="665"/>
      <c r="BY471" s="665"/>
      <c r="BZ471" s="665"/>
      <c r="CA471" s="665"/>
      <c r="CB471" s="665"/>
      <c r="CC471" s="665"/>
      <c r="CD471" s="665"/>
      <c r="CE471" s="665"/>
      <c r="CF471" s="665"/>
      <c r="CG471" s="665"/>
      <c r="CH471" s="665"/>
      <c r="CI471" s="665"/>
      <c r="CJ471" s="665"/>
      <c r="CK471" s="665"/>
      <c r="CL471" s="665"/>
      <c r="CM471" s="665"/>
      <c r="CN471" s="665"/>
      <c r="CO471" s="665"/>
      <c r="CP471" s="665"/>
      <c r="CQ471" s="665"/>
      <c r="CR471" s="673">
        <f>+AC471+BC471+BF471</f>
        <v>5850</v>
      </c>
      <c r="CS471" s="900"/>
      <c r="CT471" s="900"/>
      <c r="CU471" s="900"/>
      <c r="CV471" s="900"/>
      <c r="CW471" s="673">
        <f t="shared" si="214"/>
        <v>0</v>
      </c>
      <c r="CX471" s="900">
        <v>1800</v>
      </c>
      <c r="CY471" s="900"/>
      <c r="CZ471" s="900"/>
      <c r="DA471" s="900">
        <v>4050</v>
      </c>
      <c r="DB471" s="673">
        <f t="shared" si="215"/>
        <v>5850</v>
      </c>
      <c r="DC471" s="900"/>
      <c r="DD471" s="900">
        <v>0</v>
      </c>
      <c r="DE471" s="900"/>
      <c r="DF471" s="900"/>
      <c r="DG471" s="673">
        <f t="shared" si="216"/>
        <v>0</v>
      </c>
      <c r="DH471" s="682">
        <f t="shared" si="217"/>
        <v>5850</v>
      </c>
      <c r="DI471" s="683" t="str">
        <f t="shared" si="218"/>
        <v>SI</v>
      </c>
      <c r="DJ471" s="682">
        <f t="shared" si="219"/>
        <v>0</v>
      </c>
    </row>
    <row r="472" s="633" customFormat="1" ht="102" hidden="1" spans="1:114">
      <c r="A472" s="648" t="s">
        <v>1714</v>
      </c>
      <c r="B472" s="647" t="s">
        <v>1571</v>
      </c>
      <c r="C472" s="648" t="s">
        <v>1581</v>
      </c>
      <c r="D472" s="871" t="s">
        <v>2092</v>
      </c>
      <c r="E472" s="871" t="s">
        <v>1713</v>
      </c>
      <c r="F472" s="871">
        <v>16</v>
      </c>
      <c r="G472" s="871" t="s">
        <v>1710</v>
      </c>
      <c r="H472" s="872">
        <v>211</v>
      </c>
      <c r="I472" s="871">
        <v>3503</v>
      </c>
      <c r="J472" s="872">
        <v>12</v>
      </c>
      <c r="K472" s="891">
        <v>140</v>
      </c>
      <c r="L472" s="890" t="s">
        <v>2093</v>
      </c>
      <c r="M472" s="667">
        <v>0</v>
      </c>
      <c r="N472" s="665"/>
      <c r="O472" s="665"/>
      <c r="P472" s="665"/>
      <c r="Q472" s="665"/>
      <c r="R472" s="665"/>
      <c r="S472" s="665"/>
      <c r="T472" s="665"/>
      <c r="U472" s="665"/>
      <c r="V472" s="665"/>
      <c r="W472" s="665"/>
      <c r="X472" s="665"/>
      <c r="Y472" s="665"/>
      <c r="Z472" s="665"/>
      <c r="AA472" s="665"/>
      <c r="AB472" s="665"/>
      <c r="AC472" s="665">
        <v>5600</v>
      </c>
      <c r="AD472" s="665">
        <v>3680</v>
      </c>
      <c r="AE472" s="665"/>
      <c r="AF472" s="665"/>
      <c r="AG472" s="665"/>
      <c r="AH472" s="665"/>
      <c r="AI472" s="665"/>
      <c r="AJ472" s="665"/>
      <c r="AK472" s="665"/>
      <c r="AL472" s="665"/>
      <c r="AM472" s="665"/>
      <c r="AN472" s="665"/>
      <c r="AO472" s="665"/>
      <c r="AP472" s="665"/>
      <c r="AQ472" s="665"/>
      <c r="AR472" s="665"/>
      <c r="AS472" s="665"/>
      <c r="AT472" s="665"/>
      <c r="AU472" s="665"/>
      <c r="AV472" s="665"/>
      <c r="AW472" s="665"/>
      <c r="AX472" s="665"/>
      <c r="AY472" s="665"/>
      <c r="AZ472" s="665"/>
      <c r="BA472" s="665"/>
      <c r="BB472" s="665"/>
      <c r="BC472" s="665">
        <v>3920</v>
      </c>
      <c r="BD472" s="665"/>
      <c r="BE472" s="665"/>
      <c r="BF472" s="665">
        <v>-7840</v>
      </c>
      <c r="BG472" s="665"/>
      <c r="BH472" s="665"/>
      <c r="BI472" s="665"/>
      <c r="BJ472" s="665"/>
      <c r="BK472" s="665"/>
      <c r="BL472" s="665"/>
      <c r="BM472" s="665"/>
      <c r="BN472" s="665"/>
      <c r="BO472" s="665"/>
      <c r="BP472" s="665"/>
      <c r="BQ472" s="665"/>
      <c r="BR472" s="665"/>
      <c r="BS472" s="665"/>
      <c r="BT472" s="665"/>
      <c r="BU472" s="665"/>
      <c r="BV472" s="665"/>
      <c r="BW472" s="665"/>
      <c r="BX472" s="665"/>
      <c r="BY472" s="665"/>
      <c r="BZ472" s="665"/>
      <c r="CA472" s="665"/>
      <c r="CB472" s="665"/>
      <c r="CC472" s="665"/>
      <c r="CD472" s="665"/>
      <c r="CE472" s="665"/>
      <c r="CF472" s="665"/>
      <c r="CG472" s="665"/>
      <c r="CH472" s="665"/>
      <c r="CI472" s="665"/>
      <c r="CJ472" s="665"/>
      <c r="CK472" s="665"/>
      <c r="CL472" s="665"/>
      <c r="CM472" s="665"/>
      <c r="CN472" s="665"/>
      <c r="CO472" s="665"/>
      <c r="CP472" s="665"/>
      <c r="CQ472" s="665"/>
      <c r="CR472" s="673">
        <f>+AC472+BC472+BF472</f>
        <v>1680</v>
      </c>
      <c r="CS472" s="900"/>
      <c r="CT472" s="900"/>
      <c r="CU472" s="900"/>
      <c r="CV472" s="900"/>
      <c r="CW472" s="673">
        <f t="shared" si="214"/>
        <v>0</v>
      </c>
      <c r="CX472" s="900">
        <v>1680</v>
      </c>
      <c r="CY472" s="900"/>
      <c r="CZ472" s="900"/>
      <c r="DA472" s="900">
        <v>0</v>
      </c>
      <c r="DB472" s="673">
        <f t="shared" si="215"/>
        <v>1680</v>
      </c>
      <c r="DC472" s="900">
        <v>0</v>
      </c>
      <c r="DD472" s="900">
        <v>0</v>
      </c>
      <c r="DE472" s="900"/>
      <c r="DF472" s="900"/>
      <c r="DG472" s="673">
        <f t="shared" si="216"/>
        <v>0</v>
      </c>
      <c r="DH472" s="682">
        <f t="shared" si="217"/>
        <v>1680</v>
      </c>
      <c r="DI472" s="683" t="str">
        <f t="shared" si="218"/>
        <v>SI</v>
      </c>
      <c r="DJ472" s="682">
        <f t="shared" si="219"/>
        <v>0</v>
      </c>
    </row>
    <row r="473" s="633" customFormat="1" ht="84" hidden="1" customHeight="1" spans="1:114">
      <c r="A473" s="648" t="s">
        <v>1714</v>
      </c>
      <c r="B473" s="647" t="s">
        <v>1571</v>
      </c>
      <c r="C473" s="648" t="s">
        <v>1581</v>
      </c>
      <c r="D473" s="871" t="s">
        <v>2094</v>
      </c>
      <c r="E473" s="871"/>
      <c r="F473" s="871"/>
      <c r="G473" s="871"/>
      <c r="H473" s="872">
        <v>131</v>
      </c>
      <c r="I473" s="871"/>
      <c r="J473" s="872">
        <v>11</v>
      </c>
      <c r="K473" s="889"/>
      <c r="L473" s="890" t="s">
        <v>2093</v>
      </c>
      <c r="M473" s="667">
        <v>0</v>
      </c>
      <c r="N473" s="665"/>
      <c r="O473" s="665"/>
      <c r="P473" s="665"/>
      <c r="Q473" s="665"/>
      <c r="R473" s="665"/>
      <c r="S473" s="665"/>
      <c r="T473" s="665"/>
      <c r="U473" s="665"/>
      <c r="V473" s="665"/>
      <c r="W473" s="665"/>
      <c r="X473" s="665"/>
      <c r="Y473" s="665"/>
      <c r="Z473" s="665"/>
      <c r="AA473" s="665"/>
      <c r="AB473" s="665"/>
      <c r="AC473" s="665"/>
      <c r="AD473" s="665"/>
      <c r="AE473" s="665">
        <v>29250</v>
      </c>
      <c r="AF473" s="665"/>
      <c r="AG473" s="665"/>
      <c r="AH473" s="665"/>
      <c r="AI473" s="665"/>
      <c r="AJ473" s="665"/>
      <c r="AK473" s="665"/>
      <c r="AL473" s="665"/>
      <c r="AM473" s="665"/>
      <c r="AN473" s="665"/>
      <c r="AO473" s="665"/>
      <c r="AP473" s="665"/>
      <c r="AQ473" s="665"/>
      <c r="AR473" s="665"/>
      <c r="AS473" s="665"/>
      <c r="AT473" s="665"/>
      <c r="AU473" s="665"/>
      <c r="AV473" s="665"/>
      <c r="AW473" s="665"/>
      <c r="AX473" s="665"/>
      <c r="AY473" s="665"/>
      <c r="AZ473" s="665"/>
      <c r="BA473" s="665"/>
      <c r="BB473" s="665">
        <v>-29250</v>
      </c>
      <c r="BC473" s="665"/>
      <c r="BD473" s="665"/>
      <c r="BE473" s="665"/>
      <c r="BF473" s="665"/>
      <c r="BG473" s="665"/>
      <c r="BH473" s="665"/>
      <c r="BI473" s="665"/>
      <c r="BJ473" s="665"/>
      <c r="BK473" s="665"/>
      <c r="BL473" s="665"/>
      <c r="BM473" s="665"/>
      <c r="BN473" s="665"/>
      <c r="BO473" s="665"/>
      <c r="BP473" s="665"/>
      <c r="BQ473" s="665"/>
      <c r="BR473" s="665"/>
      <c r="BS473" s="665"/>
      <c r="BT473" s="665"/>
      <c r="BU473" s="665"/>
      <c r="BV473" s="665"/>
      <c r="BW473" s="665"/>
      <c r="BX473" s="665"/>
      <c r="BY473" s="665"/>
      <c r="BZ473" s="665"/>
      <c r="CA473" s="665"/>
      <c r="CB473" s="665"/>
      <c r="CC473" s="665"/>
      <c r="CD473" s="665"/>
      <c r="CE473" s="665"/>
      <c r="CF473" s="665"/>
      <c r="CG473" s="665"/>
      <c r="CH473" s="665"/>
      <c r="CI473" s="665"/>
      <c r="CJ473" s="665"/>
      <c r="CK473" s="665"/>
      <c r="CL473" s="665"/>
      <c r="CM473" s="665"/>
      <c r="CN473" s="665"/>
      <c r="CO473" s="665"/>
      <c r="CP473" s="665"/>
      <c r="CQ473" s="665"/>
      <c r="CR473" s="673">
        <f>+M473+AE473+BB473</f>
        <v>0</v>
      </c>
      <c r="CS473" s="901"/>
      <c r="CT473" s="901"/>
      <c r="CU473" s="900"/>
      <c r="CV473" s="901"/>
      <c r="CW473" s="673">
        <f t="shared" ref="CW473:CW477" si="220">+CV473+CU473+CT473+CS473</f>
        <v>0</v>
      </c>
      <c r="CX473" s="901"/>
      <c r="CY473" s="901"/>
      <c r="CZ473" s="901"/>
      <c r="DA473" s="901"/>
      <c r="DB473" s="673">
        <f t="shared" ref="DB473:DB478" si="221">+DA473+CZ473+CY473+CX473</f>
        <v>0</v>
      </c>
      <c r="DC473" s="901">
        <v>0</v>
      </c>
      <c r="DD473" s="901"/>
      <c r="DE473" s="901"/>
      <c r="DF473" s="901"/>
      <c r="DG473" s="673">
        <f t="shared" ref="DG473" si="222">+DF473+DE473+DD473+DC473</f>
        <v>0</v>
      </c>
      <c r="DH473" s="682">
        <f t="shared" ref="DH473" si="223">+CW473+DB473+DG473</f>
        <v>0</v>
      </c>
      <c r="DI473" s="683" t="str">
        <f t="shared" ref="DI473" si="224">IF(CR473=DH473,"SI","NO")</f>
        <v>SI</v>
      </c>
      <c r="DJ473" s="682">
        <f t="shared" ref="DJ473" si="225">CR473-DH473</f>
        <v>0</v>
      </c>
    </row>
    <row r="474" s="633" customFormat="1" ht="84" hidden="1" customHeight="1" spans="1:114">
      <c r="A474" s="648" t="s">
        <v>1714</v>
      </c>
      <c r="B474" s="647" t="s">
        <v>1571</v>
      </c>
      <c r="C474" s="648" t="s">
        <v>1581</v>
      </c>
      <c r="D474" s="871" t="s">
        <v>2094</v>
      </c>
      <c r="E474" s="871"/>
      <c r="F474" s="871"/>
      <c r="G474" s="871"/>
      <c r="H474" s="872">
        <v>133</v>
      </c>
      <c r="I474" s="871"/>
      <c r="J474" s="872">
        <v>11</v>
      </c>
      <c r="K474" s="889"/>
      <c r="L474" s="890" t="s">
        <v>2093</v>
      </c>
      <c r="M474" s="667">
        <v>0</v>
      </c>
      <c r="N474" s="665"/>
      <c r="O474" s="665"/>
      <c r="P474" s="665"/>
      <c r="Q474" s="665"/>
      <c r="R474" s="665"/>
      <c r="S474" s="665"/>
      <c r="T474" s="665"/>
      <c r="U474" s="665"/>
      <c r="V474" s="665"/>
      <c r="W474" s="665"/>
      <c r="X474" s="665"/>
      <c r="Y474" s="665"/>
      <c r="Z474" s="665"/>
      <c r="AA474" s="665"/>
      <c r="AB474" s="665"/>
      <c r="AC474" s="665"/>
      <c r="AD474" s="665"/>
      <c r="AE474" s="665">
        <v>18900</v>
      </c>
      <c r="AF474" s="665"/>
      <c r="AG474" s="665"/>
      <c r="AH474" s="665"/>
      <c r="AI474" s="665"/>
      <c r="AJ474" s="665"/>
      <c r="AK474" s="665"/>
      <c r="AL474" s="665"/>
      <c r="AM474" s="665"/>
      <c r="AN474" s="665"/>
      <c r="AO474" s="665"/>
      <c r="AP474" s="665"/>
      <c r="AQ474" s="665"/>
      <c r="AR474" s="665"/>
      <c r="AS474" s="665"/>
      <c r="AT474" s="665"/>
      <c r="AU474" s="665"/>
      <c r="AV474" s="665"/>
      <c r="AW474" s="665"/>
      <c r="AX474" s="665"/>
      <c r="AY474" s="665"/>
      <c r="AZ474" s="665"/>
      <c r="BA474" s="665"/>
      <c r="BB474" s="665">
        <v>-8610</v>
      </c>
      <c r="BC474" s="665"/>
      <c r="BD474" s="665"/>
      <c r="BE474" s="665"/>
      <c r="BF474" s="665"/>
      <c r="BG474" s="665"/>
      <c r="BH474" s="665"/>
      <c r="BI474" s="665"/>
      <c r="BJ474" s="665"/>
      <c r="BK474" s="665"/>
      <c r="BL474" s="665"/>
      <c r="BM474" s="665"/>
      <c r="BN474" s="665"/>
      <c r="BO474" s="665"/>
      <c r="BP474" s="665"/>
      <c r="BQ474" s="665"/>
      <c r="BR474" s="665"/>
      <c r="BS474" s="665"/>
      <c r="BT474" s="665"/>
      <c r="BU474" s="665"/>
      <c r="BV474" s="665"/>
      <c r="BW474" s="665"/>
      <c r="BX474" s="665"/>
      <c r="BY474" s="665"/>
      <c r="BZ474" s="665"/>
      <c r="CA474" s="665"/>
      <c r="CB474" s="665"/>
      <c r="CC474" s="665"/>
      <c r="CD474" s="665"/>
      <c r="CE474" s="665"/>
      <c r="CF474" s="665"/>
      <c r="CG474" s="665"/>
      <c r="CH474" s="665"/>
      <c r="CI474" s="665"/>
      <c r="CJ474" s="665"/>
      <c r="CK474" s="665"/>
      <c r="CL474" s="665"/>
      <c r="CM474" s="665"/>
      <c r="CN474" s="665"/>
      <c r="CO474" s="665"/>
      <c r="CP474" s="665"/>
      <c r="CQ474" s="665"/>
      <c r="CR474" s="673">
        <f>+M474+AE474+BB474</f>
        <v>10290</v>
      </c>
      <c r="CS474" s="901"/>
      <c r="CT474" s="901"/>
      <c r="CU474" s="900">
        <v>8190</v>
      </c>
      <c r="CV474" s="901">
        <v>2100</v>
      </c>
      <c r="CW474" s="673">
        <f t="shared" si="220"/>
        <v>10290</v>
      </c>
      <c r="CX474" s="901"/>
      <c r="CY474" s="901"/>
      <c r="CZ474" s="901"/>
      <c r="DA474" s="901"/>
      <c r="DB474" s="673">
        <f t="shared" si="221"/>
        <v>0</v>
      </c>
      <c r="DC474" s="901"/>
      <c r="DD474" s="901"/>
      <c r="DE474" s="901"/>
      <c r="DF474" s="901"/>
      <c r="DG474" s="673">
        <f t="shared" ref="DG474" si="226">+DF474+DE474+DD474+DC474</f>
        <v>0</v>
      </c>
      <c r="DH474" s="682">
        <f t="shared" ref="DH474" si="227">+CW474+DB474+DG474</f>
        <v>10290</v>
      </c>
      <c r="DI474" s="683" t="str">
        <f t="shared" ref="DI474" si="228">IF(CR474=DH474,"SI","NO")</f>
        <v>SI</v>
      </c>
      <c r="DJ474" s="682">
        <f t="shared" ref="DJ474" si="229">CR474-DH474</f>
        <v>0</v>
      </c>
    </row>
    <row r="475" s="633" customFormat="1" ht="84" hidden="1" customHeight="1" spans="1:114">
      <c r="A475" s="648" t="s">
        <v>1714</v>
      </c>
      <c r="B475" s="647" t="s">
        <v>1571</v>
      </c>
      <c r="C475" s="648" t="s">
        <v>1581</v>
      </c>
      <c r="D475" s="871" t="s">
        <v>2094</v>
      </c>
      <c r="E475" s="871"/>
      <c r="F475" s="871"/>
      <c r="G475" s="871"/>
      <c r="H475" s="872">
        <v>136</v>
      </c>
      <c r="I475" s="871"/>
      <c r="J475" s="872">
        <v>11</v>
      </c>
      <c r="K475" s="889"/>
      <c r="L475" s="890" t="s">
        <v>2093</v>
      </c>
      <c r="M475" s="667">
        <v>0</v>
      </c>
      <c r="N475" s="665"/>
      <c r="O475" s="665"/>
      <c r="P475" s="665"/>
      <c r="Q475" s="665"/>
      <c r="R475" s="665"/>
      <c r="S475" s="665"/>
      <c r="T475" s="665"/>
      <c r="U475" s="665"/>
      <c r="V475" s="665"/>
      <c r="W475" s="665"/>
      <c r="X475" s="665"/>
      <c r="Y475" s="665"/>
      <c r="Z475" s="665"/>
      <c r="AA475" s="665"/>
      <c r="AB475" s="665"/>
      <c r="AC475" s="665"/>
      <c r="AD475" s="665"/>
      <c r="AE475" s="665">
        <v>7560</v>
      </c>
      <c r="AF475" s="665"/>
      <c r="AG475" s="665"/>
      <c r="AH475" s="665"/>
      <c r="AI475" s="665"/>
      <c r="AJ475" s="665"/>
      <c r="AK475" s="665"/>
      <c r="AL475" s="665"/>
      <c r="AM475" s="665"/>
      <c r="AN475" s="665"/>
      <c r="AO475" s="665"/>
      <c r="AP475" s="665"/>
      <c r="AQ475" s="665"/>
      <c r="AR475" s="665"/>
      <c r="AS475" s="665"/>
      <c r="AT475" s="665"/>
      <c r="AU475" s="665"/>
      <c r="AV475" s="665"/>
      <c r="AW475" s="665"/>
      <c r="AX475" s="665"/>
      <c r="AY475" s="665"/>
      <c r="AZ475" s="665"/>
      <c r="BA475" s="665"/>
      <c r="BB475" s="665"/>
      <c r="BC475" s="665"/>
      <c r="BD475" s="665"/>
      <c r="BE475" s="665"/>
      <c r="BF475" s="665"/>
      <c r="BG475" s="665"/>
      <c r="BH475" s="665"/>
      <c r="BI475" s="665"/>
      <c r="BJ475" s="665"/>
      <c r="BK475" s="665"/>
      <c r="BL475" s="665"/>
      <c r="BM475" s="665"/>
      <c r="BN475" s="665"/>
      <c r="BO475" s="665"/>
      <c r="BP475" s="665"/>
      <c r="BQ475" s="665"/>
      <c r="BR475" s="665"/>
      <c r="BS475" s="665"/>
      <c r="BT475" s="665"/>
      <c r="BU475" s="665"/>
      <c r="BV475" s="665"/>
      <c r="BW475" s="665"/>
      <c r="BX475" s="665"/>
      <c r="BY475" s="665"/>
      <c r="BZ475" s="665"/>
      <c r="CA475" s="665"/>
      <c r="CB475" s="665"/>
      <c r="CC475" s="665"/>
      <c r="CD475" s="665"/>
      <c r="CE475" s="665"/>
      <c r="CF475" s="665"/>
      <c r="CG475" s="665"/>
      <c r="CH475" s="665"/>
      <c r="CI475" s="665"/>
      <c r="CJ475" s="665"/>
      <c r="CK475" s="665"/>
      <c r="CL475" s="665"/>
      <c r="CM475" s="665"/>
      <c r="CN475" s="665"/>
      <c r="CO475" s="665"/>
      <c r="CP475" s="665"/>
      <c r="CQ475" s="665"/>
      <c r="CR475" s="673">
        <f>+M475+AE475</f>
        <v>7560</v>
      </c>
      <c r="CS475" s="901"/>
      <c r="CT475" s="901"/>
      <c r="CU475" s="900">
        <v>3780</v>
      </c>
      <c r="CV475" s="901">
        <v>3780</v>
      </c>
      <c r="CW475" s="673">
        <f t="shared" si="220"/>
        <v>7560</v>
      </c>
      <c r="CX475" s="901"/>
      <c r="CY475" s="901"/>
      <c r="CZ475" s="901"/>
      <c r="DA475" s="901"/>
      <c r="DB475" s="673">
        <f t="shared" si="221"/>
        <v>0</v>
      </c>
      <c r="DC475" s="901"/>
      <c r="DD475" s="901"/>
      <c r="DE475" s="901"/>
      <c r="DF475" s="901"/>
      <c r="DG475" s="673">
        <f t="shared" ref="DG475:DG477" si="230">+DF475+DE475+DD475+DC475</f>
        <v>0</v>
      </c>
      <c r="DH475" s="682">
        <f t="shared" ref="DH475" si="231">+CW475+DB475+DG475</f>
        <v>7560</v>
      </c>
      <c r="DI475" s="683" t="str">
        <f t="shared" ref="DI475" si="232">IF(CR475=DH475,"SI","NO")</f>
        <v>SI</v>
      </c>
      <c r="DJ475" s="682">
        <f t="shared" ref="DJ475" si="233">CR475-DH475</f>
        <v>0</v>
      </c>
    </row>
    <row r="476" s="633" customFormat="1" ht="84" hidden="1" customHeight="1" spans="1:114">
      <c r="A476" s="648" t="s">
        <v>1714</v>
      </c>
      <c r="B476" s="647" t="s">
        <v>1571</v>
      </c>
      <c r="C476" s="648" t="s">
        <v>1581</v>
      </c>
      <c r="D476" s="871" t="s">
        <v>2094</v>
      </c>
      <c r="E476" s="871"/>
      <c r="F476" s="871"/>
      <c r="G476" s="871"/>
      <c r="H476" s="872">
        <v>141</v>
      </c>
      <c r="I476" s="871"/>
      <c r="J476" s="872">
        <v>11</v>
      </c>
      <c r="K476" s="889"/>
      <c r="L476" s="890" t="s">
        <v>2093</v>
      </c>
      <c r="M476" s="667">
        <v>0</v>
      </c>
      <c r="N476" s="665"/>
      <c r="O476" s="665"/>
      <c r="P476" s="665"/>
      <c r="Q476" s="665"/>
      <c r="R476" s="665"/>
      <c r="S476" s="665"/>
      <c r="T476" s="665"/>
      <c r="U476" s="665"/>
      <c r="V476" s="665"/>
      <c r="W476" s="665"/>
      <c r="X476" s="665"/>
      <c r="Y476" s="665"/>
      <c r="Z476" s="665"/>
      <c r="AA476" s="665"/>
      <c r="AB476" s="665"/>
      <c r="AC476" s="665"/>
      <c r="AD476" s="665"/>
      <c r="AE476" s="665">
        <v>17160</v>
      </c>
      <c r="AF476" s="665"/>
      <c r="AG476" s="665"/>
      <c r="AH476" s="665"/>
      <c r="AI476" s="665"/>
      <c r="AJ476" s="665"/>
      <c r="AK476" s="665"/>
      <c r="AL476" s="665"/>
      <c r="AM476" s="665"/>
      <c r="AN476" s="665"/>
      <c r="AO476" s="665"/>
      <c r="AP476" s="665"/>
      <c r="AQ476" s="665"/>
      <c r="AR476" s="665"/>
      <c r="AS476" s="665"/>
      <c r="AT476" s="665"/>
      <c r="AU476" s="665"/>
      <c r="AV476" s="665"/>
      <c r="AW476" s="665"/>
      <c r="AX476" s="665"/>
      <c r="AY476" s="665"/>
      <c r="AZ476" s="665"/>
      <c r="BA476" s="665"/>
      <c r="BB476" s="665">
        <v>-17160</v>
      </c>
      <c r="BC476" s="665"/>
      <c r="BD476" s="665"/>
      <c r="BE476" s="665"/>
      <c r="BF476" s="665"/>
      <c r="BG476" s="665"/>
      <c r="BH476" s="665"/>
      <c r="BI476" s="665"/>
      <c r="BJ476" s="665"/>
      <c r="BK476" s="665"/>
      <c r="BL476" s="665"/>
      <c r="BM476" s="665"/>
      <c r="BN476" s="665"/>
      <c r="BO476" s="665"/>
      <c r="BP476" s="665"/>
      <c r="BQ476" s="665"/>
      <c r="BR476" s="665"/>
      <c r="BS476" s="665"/>
      <c r="BT476" s="665"/>
      <c r="BU476" s="665"/>
      <c r="BV476" s="665"/>
      <c r="BW476" s="665"/>
      <c r="BX476" s="665"/>
      <c r="BY476" s="665"/>
      <c r="BZ476" s="665"/>
      <c r="CA476" s="665"/>
      <c r="CB476" s="665"/>
      <c r="CC476" s="665"/>
      <c r="CD476" s="665"/>
      <c r="CE476" s="665"/>
      <c r="CF476" s="665"/>
      <c r="CG476" s="665"/>
      <c r="CH476" s="665"/>
      <c r="CI476" s="665"/>
      <c r="CJ476" s="665"/>
      <c r="CK476" s="665"/>
      <c r="CL476" s="665"/>
      <c r="CM476" s="665"/>
      <c r="CN476" s="665"/>
      <c r="CO476" s="665"/>
      <c r="CP476" s="665"/>
      <c r="CQ476" s="665"/>
      <c r="CR476" s="673">
        <f>+M476+AE476+BB476</f>
        <v>0</v>
      </c>
      <c r="CS476" s="901"/>
      <c r="CT476" s="901"/>
      <c r="CU476" s="900"/>
      <c r="CV476" s="901"/>
      <c r="CW476" s="673">
        <f t="shared" si="220"/>
        <v>0</v>
      </c>
      <c r="CX476" s="901"/>
      <c r="CY476" s="901"/>
      <c r="CZ476" s="901"/>
      <c r="DA476" s="901"/>
      <c r="DB476" s="673">
        <f t="shared" si="221"/>
        <v>0</v>
      </c>
      <c r="DC476" s="901">
        <v>0</v>
      </c>
      <c r="DD476" s="901"/>
      <c r="DE476" s="901"/>
      <c r="DF476" s="901"/>
      <c r="DG476" s="673">
        <f t="shared" si="230"/>
        <v>0</v>
      </c>
      <c r="DH476" s="682">
        <f t="shared" ref="DH476" si="234">+CW476+DB476+DG476</f>
        <v>0</v>
      </c>
      <c r="DI476" s="683" t="str">
        <f t="shared" ref="DI476" si="235">IF(CR476=DH476,"SI","NO")</f>
        <v>SI</v>
      </c>
      <c r="DJ476" s="682">
        <f t="shared" ref="DJ476" si="236">CR476-DH476</f>
        <v>0</v>
      </c>
    </row>
    <row r="477" s="633" customFormat="1" ht="84" hidden="1" customHeight="1" spans="1:114">
      <c r="A477" s="648" t="s">
        <v>1714</v>
      </c>
      <c r="B477" s="647" t="s">
        <v>1571</v>
      </c>
      <c r="C477" s="648" t="s">
        <v>1581</v>
      </c>
      <c r="D477" s="871" t="s">
        <v>2094</v>
      </c>
      <c r="E477" s="873" t="s">
        <v>1718</v>
      </c>
      <c r="F477" s="874">
        <v>14</v>
      </c>
      <c r="G477" s="875" t="s">
        <v>1710</v>
      </c>
      <c r="H477" s="876">
        <v>211</v>
      </c>
      <c r="I477" s="892">
        <v>3552</v>
      </c>
      <c r="J477" s="879">
        <v>11</v>
      </c>
      <c r="K477" s="893">
        <v>90</v>
      </c>
      <c r="L477" s="890" t="s">
        <v>2093</v>
      </c>
      <c r="M477" s="667"/>
      <c r="N477" s="665"/>
      <c r="O477" s="665"/>
      <c r="P477" s="665"/>
      <c r="Q477" s="665"/>
      <c r="R477" s="665"/>
      <c r="S477" s="665"/>
      <c r="T477" s="665"/>
      <c r="U477" s="665"/>
      <c r="V477" s="665"/>
      <c r="W477" s="665"/>
      <c r="X477" s="665"/>
      <c r="Y477" s="665"/>
      <c r="Z477" s="665"/>
      <c r="AA477" s="665"/>
      <c r="AB477" s="665"/>
      <c r="AC477" s="665"/>
      <c r="AD477" s="665"/>
      <c r="AE477" s="665"/>
      <c r="AF477" s="665"/>
      <c r="AG477" s="665"/>
      <c r="AH477" s="665"/>
      <c r="AI477" s="665"/>
      <c r="AJ477" s="665"/>
      <c r="AK477" s="665"/>
      <c r="AL477" s="665"/>
      <c r="AM477" s="665"/>
      <c r="AN477" s="665"/>
      <c r="AO477" s="665"/>
      <c r="AP477" s="665"/>
      <c r="AQ477" s="665"/>
      <c r="AR477" s="665"/>
      <c r="AS477" s="665"/>
      <c r="AT477" s="665"/>
      <c r="AU477" s="665"/>
      <c r="AV477" s="665"/>
      <c r="AW477" s="665"/>
      <c r="AX477" s="665"/>
      <c r="AY477" s="665"/>
      <c r="AZ477" s="665"/>
      <c r="BA477" s="665"/>
      <c r="BB477" s="665"/>
      <c r="BC477" s="665"/>
      <c r="BD477" s="665"/>
      <c r="BE477" s="665"/>
      <c r="BF477" s="665"/>
      <c r="BG477" s="665">
        <v>1260</v>
      </c>
      <c r="BH477" s="665"/>
      <c r="BI477" s="665"/>
      <c r="BJ477" s="665"/>
      <c r="BK477" s="665"/>
      <c r="BL477" s="665"/>
      <c r="BM477" s="665"/>
      <c r="BN477" s="665"/>
      <c r="BO477" s="665"/>
      <c r="BP477" s="665"/>
      <c r="BQ477" s="665"/>
      <c r="BR477" s="665"/>
      <c r="BS477" s="665"/>
      <c r="BT477" s="665"/>
      <c r="BU477" s="665"/>
      <c r="BV477" s="665"/>
      <c r="BW477" s="665"/>
      <c r="BX477" s="665"/>
      <c r="BY477" s="665"/>
      <c r="BZ477" s="665"/>
      <c r="CA477" s="665"/>
      <c r="CB477" s="665"/>
      <c r="CC477" s="665"/>
      <c r="CD477" s="665"/>
      <c r="CE477" s="665"/>
      <c r="CF477" s="665"/>
      <c r="CG477" s="665"/>
      <c r="CH477" s="665"/>
      <c r="CI477" s="665"/>
      <c r="CJ477" s="665"/>
      <c r="CK477" s="665"/>
      <c r="CL477" s="665"/>
      <c r="CM477" s="665"/>
      <c r="CN477" s="665"/>
      <c r="CO477" s="665"/>
      <c r="CP477" s="665"/>
      <c r="CQ477" s="665"/>
      <c r="CR477" s="673">
        <f>+M477+BG477</f>
        <v>1260</v>
      </c>
      <c r="CS477" s="901"/>
      <c r="CT477" s="901"/>
      <c r="CU477" s="900">
        <v>1260</v>
      </c>
      <c r="CV477" s="901"/>
      <c r="CW477" s="673">
        <f t="shared" si="220"/>
        <v>1260</v>
      </c>
      <c r="CX477" s="901"/>
      <c r="CY477" s="901"/>
      <c r="CZ477" s="901"/>
      <c r="DA477" s="901"/>
      <c r="DB477" s="673">
        <f t="shared" si="221"/>
        <v>0</v>
      </c>
      <c r="DC477" s="901"/>
      <c r="DD477" s="901"/>
      <c r="DE477" s="901"/>
      <c r="DF477" s="901"/>
      <c r="DG477" s="673">
        <f t="shared" si="230"/>
        <v>0</v>
      </c>
      <c r="DH477" s="682">
        <f t="shared" ref="DH477" si="237">+CW477+DB477+DG477</f>
        <v>1260</v>
      </c>
      <c r="DI477" s="683" t="str">
        <f t="shared" ref="DI477" si="238">IF(CR477=DH477,"SI","NO")</f>
        <v>SI</v>
      </c>
      <c r="DJ477" s="682">
        <f t="shared" ref="DJ477" si="239">CR477-DH477</f>
        <v>0</v>
      </c>
    </row>
    <row r="478" s="634" customFormat="1" ht="84" hidden="1" customHeight="1" spans="1:114">
      <c r="A478" s="648" t="s">
        <v>1714</v>
      </c>
      <c r="B478" s="647" t="s">
        <v>1571</v>
      </c>
      <c r="C478" s="648" t="s">
        <v>1581</v>
      </c>
      <c r="D478" s="871" t="s">
        <v>2094</v>
      </c>
      <c r="E478" s="877" t="s">
        <v>1713</v>
      </c>
      <c r="F478" s="878">
        <v>11</v>
      </c>
      <c r="G478" s="879" t="s">
        <v>1710</v>
      </c>
      <c r="H478" s="880">
        <v>211</v>
      </c>
      <c r="I478" s="880">
        <v>3503</v>
      </c>
      <c r="J478" s="894">
        <v>11</v>
      </c>
      <c r="K478" s="895">
        <v>140</v>
      </c>
      <c r="L478" s="890" t="s">
        <v>2093</v>
      </c>
      <c r="M478" s="667">
        <v>11700</v>
      </c>
      <c r="N478" s="665"/>
      <c r="O478" s="665"/>
      <c r="P478" s="665"/>
      <c r="Q478" s="665"/>
      <c r="R478" s="665"/>
      <c r="S478" s="665"/>
      <c r="T478" s="665"/>
      <c r="U478" s="665"/>
      <c r="V478" s="665"/>
      <c r="W478" s="665"/>
      <c r="X478" s="665"/>
      <c r="Y478" s="665"/>
      <c r="Z478" s="665"/>
      <c r="AA478" s="665"/>
      <c r="AB478" s="665"/>
      <c r="AC478" s="665"/>
      <c r="AD478" s="665">
        <v>11700</v>
      </c>
      <c r="AE478" s="665"/>
      <c r="AF478" s="665"/>
      <c r="AG478" s="665"/>
      <c r="AH478" s="665"/>
      <c r="AI478" s="665"/>
      <c r="AJ478" s="665"/>
      <c r="AK478" s="665"/>
      <c r="AL478" s="665"/>
      <c r="AM478" s="665"/>
      <c r="AN478" s="665"/>
      <c r="AO478" s="665"/>
      <c r="AP478" s="665"/>
      <c r="AQ478" s="665"/>
      <c r="AR478" s="665"/>
      <c r="AS478" s="665"/>
      <c r="AT478" s="665"/>
      <c r="AU478" s="665"/>
      <c r="AV478" s="665"/>
      <c r="AW478" s="665"/>
      <c r="AX478" s="665"/>
      <c r="AY478" s="665"/>
      <c r="AZ478" s="665"/>
      <c r="BA478" s="665"/>
      <c r="BB478" s="665"/>
      <c r="BC478" s="665"/>
      <c r="BD478" s="665"/>
      <c r="BE478" s="665"/>
      <c r="BF478" s="665"/>
      <c r="BG478" s="665">
        <v>1540</v>
      </c>
      <c r="BH478" s="665"/>
      <c r="BI478" s="665"/>
      <c r="BJ478" s="665"/>
      <c r="BK478" s="665"/>
      <c r="BL478" s="665"/>
      <c r="BM478" s="665"/>
      <c r="BN478" s="665"/>
      <c r="BO478" s="665"/>
      <c r="BP478" s="665"/>
      <c r="BQ478" s="665"/>
      <c r="BR478" s="665"/>
      <c r="BS478" s="665"/>
      <c r="BT478" s="665"/>
      <c r="BU478" s="665"/>
      <c r="BV478" s="665"/>
      <c r="BW478" s="665"/>
      <c r="BX478" s="665"/>
      <c r="BY478" s="665"/>
      <c r="BZ478" s="665"/>
      <c r="CA478" s="665"/>
      <c r="CB478" s="665"/>
      <c r="CC478" s="665"/>
      <c r="CD478" s="665"/>
      <c r="CE478" s="665"/>
      <c r="CF478" s="665"/>
      <c r="CG478" s="665"/>
      <c r="CH478" s="665"/>
      <c r="CI478" s="665"/>
      <c r="CJ478" s="665"/>
      <c r="CK478" s="665"/>
      <c r="CL478" s="665"/>
      <c r="CM478" s="665"/>
      <c r="CN478" s="665"/>
      <c r="CO478" s="665"/>
      <c r="CP478" s="665"/>
      <c r="CQ478" s="665"/>
      <c r="CR478" s="673">
        <f>+M478-AD478+BG478</f>
        <v>1540</v>
      </c>
      <c r="CS478" s="901"/>
      <c r="CT478" s="901"/>
      <c r="CU478" s="900">
        <v>1540</v>
      </c>
      <c r="CV478" s="901"/>
      <c r="CW478" s="673">
        <f t="shared" ref="CW478" si="240">+CV478+CU478+CT478+CS478</f>
        <v>1540</v>
      </c>
      <c r="CX478" s="901"/>
      <c r="CY478" s="901"/>
      <c r="CZ478" s="901"/>
      <c r="DA478" s="901"/>
      <c r="DB478" s="673">
        <f t="shared" si="221"/>
        <v>0</v>
      </c>
      <c r="DC478" s="901">
        <v>0</v>
      </c>
      <c r="DD478" s="901"/>
      <c r="DE478" s="901"/>
      <c r="DF478" s="901"/>
      <c r="DG478" s="673">
        <f t="shared" ref="DG478" si="241">+DF478+DE478+DD478+DC478</f>
        <v>0</v>
      </c>
      <c r="DH478" s="682">
        <f t="shared" ref="DH478" si="242">+CW478+DB478+DG478</f>
        <v>1540</v>
      </c>
      <c r="DI478" s="683" t="str">
        <f t="shared" ref="DI478" si="243">IF(CR478=DH478,"SI","NO")</f>
        <v>SI</v>
      </c>
      <c r="DJ478" s="682">
        <f t="shared" ref="DJ478" si="244">CR478-DH478</f>
        <v>0</v>
      </c>
    </row>
    <row r="479" s="633" customFormat="1" ht="102" hidden="1" spans="1:114">
      <c r="A479" s="648" t="s">
        <v>1714</v>
      </c>
      <c r="B479" s="647" t="s">
        <v>1571</v>
      </c>
      <c r="C479" s="648" t="s">
        <v>1581</v>
      </c>
      <c r="D479" s="871" t="s">
        <v>2095</v>
      </c>
      <c r="E479" s="871" t="s">
        <v>1981</v>
      </c>
      <c r="F479" s="871" t="s">
        <v>1981</v>
      </c>
      <c r="G479" s="871" t="s">
        <v>1981</v>
      </c>
      <c r="H479" s="239">
        <v>133</v>
      </c>
      <c r="I479" s="871" t="s">
        <v>1981</v>
      </c>
      <c r="J479" s="872">
        <v>11</v>
      </c>
      <c r="K479" s="889" t="s">
        <v>1981</v>
      </c>
      <c r="L479" s="890" t="s">
        <v>2093</v>
      </c>
      <c r="M479" s="667">
        <v>0</v>
      </c>
      <c r="N479" s="665"/>
      <c r="O479" s="665"/>
      <c r="P479" s="665"/>
      <c r="Q479" s="665"/>
      <c r="R479" s="665"/>
      <c r="S479" s="665"/>
      <c r="T479" s="665"/>
      <c r="U479" s="665"/>
      <c r="V479" s="665"/>
      <c r="W479" s="665"/>
      <c r="X479" s="665"/>
      <c r="Y479" s="665"/>
      <c r="Z479" s="665"/>
      <c r="AA479" s="665"/>
      <c r="AB479" s="665"/>
      <c r="AC479" s="665"/>
      <c r="AD479" s="665"/>
      <c r="AE479" s="665">
        <v>13440</v>
      </c>
      <c r="AF479" s="665"/>
      <c r="AG479" s="665"/>
      <c r="AH479" s="665"/>
      <c r="AI479" s="665"/>
      <c r="AJ479" s="665"/>
      <c r="AK479" s="665"/>
      <c r="AL479" s="665"/>
      <c r="AM479" s="665"/>
      <c r="AN479" s="665"/>
      <c r="AO479" s="665"/>
      <c r="AP479" s="665"/>
      <c r="AQ479" s="665"/>
      <c r="AR479" s="665"/>
      <c r="AS479" s="665"/>
      <c r="AT479" s="665"/>
      <c r="AU479" s="665"/>
      <c r="AV479" s="665"/>
      <c r="AW479" s="665"/>
      <c r="AX479" s="665"/>
      <c r="AY479" s="665"/>
      <c r="AZ479" s="665"/>
      <c r="BA479" s="665"/>
      <c r="BB479" s="665">
        <v>-13440</v>
      </c>
      <c r="BC479" s="665"/>
      <c r="BD479" s="665"/>
      <c r="BE479" s="665"/>
      <c r="BF479" s="665"/>
      <c r="BG479" s="665"/>
      <c r="BH479" s="665"/>
      <c r="BI479" s="665"/>
      <c r="BJ479" s="665"/>
      <c r="BK479" s="665"/>
      <c r="BL479" s="665"/>
      <c r="BM479" s="665"/>
      <c r="BN479" s="665"/>
      <c r="BO479" s="665"/>
      <c r="BP479" s="665"/>
      <c r="BQ479" s="665"/>
      <c r="BR479" s="665"/>
      <c r="BS479" s="665"/>
      <c r="BT479" s="665"/>
      <c r="BU479" s="665"/>
      <c r="BV479" s="665"/>
      <c r="BW479" s="665"/>
      <c r="BX479" s="665"/>
      <c r="BY479" s="665"/>
      <c r="BZ479" s="665"/>
      <c r="CA479" s="665"/>
      <c r="CB479" s="665"/>
      <c r="CC479" s="665"/>
      <c r="CD479" s="665"/>
      <c r="CE479" s="665"/>
      <c r="CF479" s="665"/>
      <c r="CG479" s="665"/>
      <c r="CH479" s="665"/>
      <c r="CI479" s="665"/>
      <c r="CJ479" s="665"/>
      <c r="CK479" s="665"/>
      <c r="CL479" s="665"/>
      <c r="CM479" s="665"/>
      <c r="CN479" s="665"/>
      <c r="CO479" s="665"/>
      <c r="CP479" s="665"/>
      <c r="CQ479" s="665"/>
      <c r="CR479" s="673">
        <f>+M479+AE479+BB479</f>
        <v>0</v>
      </c>
      <c r="CS479" s="900"/>
      <c r="CT479" s="900"/>
      <c r="CU479" s="900"/>
      <c r="CV479" s="900"/>
      <c r="CW479" s="673">
        <f t="shared" si="214"/>
        <v>0</v>
      </c>
      <c r="CX479" s="900"/>
      <c r="CY479" s="900"/>
      <c r="CZ479" s="900"/>
      <c r="DA479" s="900"/>
      <c r="DB479" s="673">
        <f t="shared" si="215"/>
        <v>0</v>
      </c>
      <c r="DC479" s="900"/>
      <c r="DD479" s="900"/>
      <c r="DE479" s="900"/>
      <c r="DF479" s="900"/>
      <c r="DG479" s="673">
        <f t="shared" ref="DG479:DG485" si="245">+DF479+DE479+DD479+DC479</f>
        <v>0</v>
      </c>
      <c r="DH479" s="682">
        <f t="shared" ref="DH479:DH485" si="246">+CW479+DB479+DG479</f>
        <v>0</v>
      </c>
      <c r="DI479" s="683" t="str">
        <f t="shared" ref="DI479:DI485" si="247">IF(CR479=DH479,"SI","NO")</f>
        <v>SI</v>
      </c>
      <c r="DJ479" s="682">
        <f t="shared" ref="DJ479" si="248">CR479-DH479</f>
        <v>0</v>
      </c>
    </row>
    <row r="480" s="633" customFormat="1" ht="102" hidden="1" spans="1:114">
      <c r="A480" s="648" t="s">
        <v>1714</v>
      </c>
      <c r="B480" s="647" t="s">
        <v>1571</v>
      </c>
      <c r="C480" s="648" t="s">
        <v>1581</v>
      </c>
      <c r="D480" s="871" t="s">
        <v>2095</v>
      </c>
      <c r="E480" s="871" t="s">
        <v>1981</v>
      </c>
      <c r="F480" s="871" t="s">
        <v>1981</v>
      </c>
      <c r="G480" s="871" t="s">
        <v>1981</v>
      </c>
      <c r="H480" s="239">
        <v>136</v>
      </c>
      <c r="I480" s="871" t="s">
        <v>1981</v>
      </c>
      <c r="J480" s="872">
        <v>11</v>
      </c>
      <c r="K480" s="889" t="s">
        <v>1981</v>
      </c>
      <c r="L480" s="890" t="s">
        <v>2093</v>
      </c>
      <c r="M480" s="667">
        <v>0</v>
      </c>
      <c r="N480" s="665"/>
      <c r="O480" s="665"/>
      <c r="P480" s="665"/>
      <c r="Q480" s="665"/>
      <c r="R480" s="665"/>
      <c r="S480" s="665"/>
      <c r="T480" s="665"/>
      <c r="U480" s="665"/>
      <c r="V480" s="665"/>
      <c r="W480" s="665"/>
      <c r="X480" s="665"/>
      <c r="Y480" s="665"/>
      <c r="Z480" s="665"/>
      <c r="AA480" s="665"/>
      <c r="AB480" s="665"/>
      <c r="AC480" s="665"/>
      <c r="AD480" s="665"/>
      <c r="AE480" s="665">
        <v>11760</v>
      </c>
      <c r="AF480" s="665"/>
      <c r="AG480" s="665"/>
      <c r="AH480" s="665"/>
      <c r="AI480" s="665"/>
      <c r="AJ480" s="665"/>
      <c r="AK480" s="665"/>
      <c r="AL480" s="665"/>
      <c r="AM480" s="665"/>
      <c r="AN480" s="665"/>
      <c r="AO480" s="665"/>
      <c r="AP480" s="665"/>
      <c r="AQ480" s="665"/>
      <c r="AR480" s="665"/>
      <c r="AS480" s="665"/>
      <c r="AT480" s="665"/>
      <c r="AU480" s="665"/>
      <c r="AV480" s="665"/>
      <c r="AW480" s="665"/>
      <c r="AX480" s="665"/>
      <c r="AY480" s="665"/>
      <c r="AZ480" s="665"/>
      <c r="BA480" s="665"/>
      <c r="BB480" s="665">
        <v>-11760</v>
      </c>
      <c r="BC480" s="665"/>
      <c r="BD480" s="665"/>
      <c r="BE480" s="665"/>
      <c r="BF480" s="665"/>
      <c r="BG480" s="665"/>
      <c r="BH480" s="665"/>
      <c r="BI480" s="665"/>
      <c r="BJ480" s="665"/>
      <c r="BK480" s="665"/>
      <c r="BL480" s="665"/>
      <c r="BM480" s="665"/>
      <c r="BN480" s="665"/>
      <c r="BO480" s="665"/>
      <c r="BP480" s="665"/>
      <c r="BQ480" s="665"/>
      <c r="BR480" s="665"/>
      <c r="BS480" s="665"/>
      <c r="BT480" s="665"/>
      <c r="BU480" s="665"/>
      <c r="BV480" s="665"/>
      <c r="BW480" s="665"/>
      <c r="BX480" s="665"/>
      <c r="BY480" s="665"/>
      <c r="BZ480" s="665"/>
      <c r="CA480" s="665"/>
      <c r="CB480" s="665"/>
      <c r="CC480" s="665"/>
      <c r="CD480" s="665"/>
      <c r="CE480" s="665"/>
      <c r="CF480" s="665"/>
      <c r="CG480" s="665"/>
      <c r="CH480" s="665"/>
      <c r="CI480" s="665"/>
      <c r="CJ480" s="665"/>
      <c r="CK480" s="665"/>
      <c r="CL480" s="665"/>
      <c r="CM480" s="665"/>
      <c r="CN480" s="665"/>
      <c r="CO480" s="665"/>
      <c r="CP480" s="665"/>
      <c r="CQ480" s="665"/>
      <c r="CR480" s="673">
        <f>+M480+AE480+BB480</f>
        <v>0</v>
      </c>
      <c r="CS480" s="900"/>
      <c r="CT480" s="900"/>
      <c r="CU480" s="900"/>
      <c r="CV480" s="900"/>
      <c r="CW480" s="673">
        <f t="shared" si="214"/>
        <v>0</v>
      </c>
      <c r="CX480" s="900"/>
      <c r="CY480" s="900"/>
      <c r="CZ480" s="900"/>
      <c r="DA480" s="900"/>
      <c r="DB480" s="673">
        <f t="shared" si="215"/>
        <v>0</v>
      </c>
      <c r="DC480" s="900"/>
      <c r="DD480" s="900"/>
      <c r="DE480" s="900"/>
      <c r="DF480" s="900"/>
      <c r="DG480" s="673">
        <f t="shared" si="245"/>
        <v>0</v>
      </c>
      <c r="DH480" s="682">
        <f t="shared" si="246"/>
        <v>0</v>
      </c>
      <c r="DI480" s="683" t="str">
        <f t="shared" si="247"/>
        <v>SI</v>
      </c>
      <c r="DJ480" s="682">
        <f t="shared" ref="DJ480" si="249">CR480-DH480</f>
        <v>0</v>
      </c>
    </row>
    <row r="481" s="633" customFormat="1" ht="102" hidden="1" spans="1:114">
      <c r="A481" s="648" t="s">
        <v>1714</v>
      </c>
      <c r="B481" s="647" t="s">
        <v>1571</v>
      </c>
      <c r="C481" s="648" t="s">
        <v>1581</v>
      </c>
      <c r="D481" s="871" t="s">
        <v>2095</v>
      </c>
      <c r="E481" s="871" t="s">
        <v>1718</v>
      </c>
      <c r="F481" s="871">
        <v>131</v>
      </c>
      <c r="G481" s="871" t="s">
        <v>1710</v>
      </c>
      <c r="H481" s="239">
        <v>211</v>
      </c>
      <c r="I481" s="871">
        <v>3552</v>
      </c>
      <c r="J481" s="872">
        <v>11</v>
      </c>
      <c r="K481" s="889" t="s">
        <v>2096</v>
      </c>
      <c r="L481" s="890" t="s">
        <v>2093</v>
      </c>
      <c r="M481" s="667">
        <v>5400</v>
      </c>
      <c r="N481" s="665"/>
      <c r="O481" s="665"/>
      <c r="P481" s="665"/>
      <c r="Q481" s="665"/>
      <c r="R481" s="665"/>
      <c r="S481" s="665"/>
      <c r="T481" s="665"/>
      <c r="U481" s="665"/>
      <c r="V481" s="665"/>
      <c r="W481" s="665"/>
      <c r="X481" s="665"/>
      <c r="Y481" s="665"/>
      <c r="Z481" s="665"/>
      <c r="AA481" s="665"/>
      <c r="AB481" s="665"/>
      <c r="AC481" s="665"/>
      <c r="AD481" s="665"/>
      <c r="AE481" s="665">
        <v>6390</v>
      </c>
      <c r="AF481" s="665"/>
      <c r="AG481" s="665"/>
      <c r="AH481" s="665"/>
      <c r="AI481" s="665"/>
      <c r="AJ481" s="665"/>
      <c r="AK481" s="665"/>
      <c r="AL481" s="665"/>
      <c r="AM481" s="665"/>
      <c r="AN481" s="665"/>
      <c r="AO481" s="665"/>
      <c r="AP481" s="665"/>
      <c r="AQ481" s="665"/>
      <c r="AR481" s="665"/>
      <c r="AS481" s="665"/>
      <c r="AT481" s="665"/>
      <c r="AU481" s="665"/>
      <c r="AV481" s="665"/>
      <c r="AW481" s="665"/>
      <c r="AX481" s="665"/>
      <c r="AY481" s="665"/>
      <c r="AZ481" s="665"/>
      <c r="BA481" s="665"/>
      <c r="BB481" s="665">
        <v>-7650</v>
      </c>
      <c r="BC481" s="665"/>
      <c r="BD481" s="665"/>
      <c r="BE481" s="665"/>
      <c r="BF481" s="665"/>
      <c r="BG481" s="665"/>
      <c r="BH481" s="665"/>
      <c r="BI481" s="665"/>
      <c r="BJ481" s="665"/>
      <c r="BK481" s="665"/>
      <c r="BL481" s="665"/>
      <c r="BM481" s="665"/>
      <c r="BN481" s="665"/>
      <c r="BO481" s="665"/>
      <c r="BP481" s="665"/>
      <c r="BQ481" s="665"/>
      <c r="BR481" s="665"/>
      <c r="BS481" s="665"/>
      <c r="BT481" s="665"/>
      <c r="BU481" s="665"/>
      <c r="BV481" s="665"/>
      <c r="BW481" s="665"/>
      <c r="BX481" s="665"/>
      <c r="BY481" s="665"/>
      <c r="BZ481" s="665"/>
      <c r="CA481" s="665"/>
      <c r="CB481" s="665"/>
      <c r="CC481" s="665"/>
      <c r="CD481" s="665"/>
      <c r="CE481" s="665"/>
      <c r="CF481" s="665"/>
      <c r="CG481" s="665"/>
      <c r="CH481" s="665"/>
      <c r="CI481" s="665"/>
      <c r="CJ481" s="665"/>
      <c r="CK481" s="665"/>
      <c r="CL481" s="665"/>
      <c r="CM481" s="665"/>
      <c r="CN481" s="665"/>
      <c r="CO481" s="665"/>
      <c r="CP481" s="665"/>
      <c r="CQ481" s="665"/>
      <c r="CR481" s="673">
        <f>+M481+AE481+BB481</f>
        <v>4140</v>
      </c>
      <c r="CS481" s="900"/>
      <c r="CT481" s="900"/>
      <c r="CU481" s="900"/>
      <c r="CV481" s="900">
        <v>4140</v>
      </c>
      <c r="CW481" s="673">
        <f t="shared" si="214"/>
        <v>4140</v>
      </c>
      <c r="CX481" s="900"/>
      <c r="CY481" s="900"/>
      <c r="CZ481" s="900"/>
      <c r="DA481" s="900"/>
      <c r="DB481" s="673">
        <f t="shared" si="215"/>
        <v>0</v>
      </c>
      <c r="DC481" s="900"/>
      <c r="DD481" s="900"/>
      <c r="DE481" s="900"/>
      <c r="DF481" s="900"/>
      <c r="DG481" s="673">
        <f t="shared" si="245"/>
        <v>0</v>
      </c>
      <c r="DH481" s="682">
        <f t="shared" si="246"/>
        <v>4140</v>
      </c>
      <c r="DI481" s="683" t="str">
        <f t="shared" si="247"/>
        <v>SI</v>
      </c>
      <c r="DJ481" s="682">
        <f t="shared" ref="DJ481" si="250">CR481-DH481</f>
        <v>0</v>
      </c>
    </row>
    <row r="482" s="633" customFormat="1" ht="102" hidden="1" spans="1:114">
      <c r="A482" s="648" t="s">
        <v>1714</v>
      </c>
      <c r="B482" s="647" t="s">
        <v>1571</v>
      </c>
      <c r="C482" s="648" t="s">
        <v>1581</v>
      </c>
      <c r="D482" s="871" t="s">
        <v>2095</v>
      </c>
      <c r="E482" s="871" t="s">
        <v>1713</v>
      </c>
      <c r="F482" s="871">
        <v>131</v>
      </c>
      <c r="G482" s="871" t="s">
        <v>1710</v>
      </c>
      <c r="H482" s="239">
        <v>211</v>
      </c>
      <c r="I482" s="871">
        <v>3503</v>
      </c>
      <c r="J482" s="872">
        <v>11</v>
      </c>
      <c r="K482" s="896">
        <v>140</v>
      </c>
      <c r="L482" s="890" t="s">
        <v>2093</v>
      </c>
      <c r="M482" s="667">
        <v>0</v>
      </c>
      <c r="N482" s="665"/>
      <c r="O482" s="665"/>
      <c r="P482" s="665"/>
      <c r="Q482" s="665"/>
      <c r="R482" s="665"/>
      <c r="S482" s="665"/>
      <c r="T482" s="665"/>
      <c r="U482" s="665"/>
      <c r="V482" s="665"/>
      <c r="W482" s="665"/>
      <c r="X482" s="665"/>
      <c r="Y482" s="665"/>
      <c r="Z482" s="665"/>
      <c r="AA482" s="665"/>
      <c r="AB482" s="665"/>
      <c r="AC482" s="665"/>
      <c r="AD482" s="665"/>
      <c r="AE482" s="665">
        <v>18340</v>
      </c>
      <c r="AF482" s="665"/>
      <c r="AG482" s="665"/>
      <c r="AH482" s="665"/>
      <c r="AI482" s="665"/>
      <c r="AJ482" s="665"/>
      <c r="AK482" s="665"/>
      <c r="AL482" s="665"/>
      <c r="AM482" s="665"/>
      <c r="AN482" s="665"/>
      <c r="AO482" s="665"/>
      <c r="AP482" s="665"/>
      <c r="AQ482" s="665"/>
      <c r="AR482" s="665"/>
      <c r="AS482" s="665"/>
      <c r="AT482" s="665"/>
      <c r="AU482" s="665"/>
      <c r="AV482" s="665"/>
      <c r="AW482" s="665"/>
      <c r="AX482" s="665"/>
      <c r="AY482" s="665"/>
      <c r="AZ482" s="665"/>
      <c r="BA482" s="665"/>
      <c r="BB482" s="665">
        <v>-12040</v>
      </c>
      <c r="BC482" s="665"/>
      <c r="BD482" s="665"/>
      <c r="BE482" s="665"/>
      <c r="BF482" s="665"/>
      <c r="BG482" s="665"/>
      <c r="BH482" s="665"/>
      <c r="BI482" s="665"/>
      <c r="BJ482" s="665"/>
      <c r="BK482" s="665"/>
      <c r="BL482" s="665"/>
      <c r="BM482" s="665"/>
      <c r="BN482" s="665"/>
      <c r="BO482" s="665"/>
      <c r="BP482" s="665"/>
      <c r="BQ482" s="665"/>
      <c r="BR482" s="665"/>
      <c r="BS482" s="665"/>
      <c r="BT482" s="665"/>
      <c r="BU482" s="665"/>
      <c r="BV482" s="665"/>
      <c r="BW482" s="665"/>
      <c r="BX482" s="665"/>
      <c r="BY482" s="665"/>
      <c r="BZ482" s="665"/>
      <c r="CA482" s="665"/>
      <c r="CB482" s="665"/>
      <c r="CC482" s="665"/>
      <c r="CD482" s="665"/>
      <c r="CE482" s="665"/>
      <c r="CF482" s="665"/>
      <c r="CG482" s="665"/>
      <c r="CH482" s="665"/>
      <c r="CI482" s="665"/>
      <c r="CJ482" s="665"/>
      <c r="CK482" s="665"/>
      <c r="CL482" s="665"/>
      <c r="CM482" s="665"/>
      <c r="CN482" s="665"/>
      <c r="CO482" s="665"/>
      <c r="CP482" s="665"/>
      <c r="CQ482" s="665"/>
      <c r="CR482" s="673">
        <f>+M482+AE482+BB482</f>
        <v>6300</v>
      </c>
      <c r="CS482" s="900"/>
      <c r="CT482" s="900"/>
      <c r="CU482" s="900"/>
      <c r="CV482" s="900">
        <v>6300</v>
      </c>
      <c r="CW482" s="673">
        <f t="shared" si="214"/>
        <v>6300</v>
      </c>
      <c r="CX482" s="900"/>
      <c r="CY482" s="900"/>
      <c r="CZ482" s="900"/>
      <c r="DA482" s="900"/>
      <c r="DB482" s="673">
        <f t="shared" si="215"/>
        <v>0</v>
      </c>
      <c r="DC482" s="900"/>
      <c r="DD482" s="900"/>
      <c r="DE482" s="900"/>
      <c r="DF482" s="900"/>
      <c r="DG482" s="673">
        <f t="shared" si="245"/>
        <v>0</v>
      </c>
      <c r="DH482" s="682">
        <f t="shared" si="246"/>
        <v>6300</v>
      </c>
      <c r="DI482" s="683" t="str">
        <f t="shared" si="247"/>
        <v>SI</v>
      </c>
      <c r="DJ482" s="682">
        <f t="shared" ref="DJ482" si="251">CR482-DH482</f>
        <v>0</v>
      </c>
    </row>
    <row r="483" s="633" customFormat="1" ht="102" hidden="1" spans="1:114">
      <c r="A483" s="648" t="s">
        <v>1714</v>
      </c>
      <c r="B483" s="647" t="s">
        <v>1571</v>
      </c>
      <c r="C483" s="648" t="s">
        <v>1581</v>
      </c>
      <c r="D483" s="871" t="s">
        <v>2095</v>
      </c>
      <c r="E483" s="871" t="s">
        <v>1718</v>
      </c>
      <c r="F483" s="871">
        <v>223</v>
      </c>
      <c r="G483" s="871" t="s">
        <v>1710</v>
      </c>
      <c r="H483" s="239">
        <v>211</v>
      </c>
      <c r="I483" s="871">
        <v>3552</v>
      </c>
      <c r="J483" s="872">
        <v>12</v>
      </c>
      <c r="K483" s="889" t="s">
        <v>2096</v>
      </c>
      <c r="L483" s="890" t="s">
        <v>2093</v>
      </c>
      <c r="M483" s="667">
        <v>0</v>
      </c>
      <c r="N483" s="665"/>
      <c r="O483" s="665"/>
      <c r="P483" s="665"/>
      <c r="Q483" s="665"/>
      <c r="R483" s="665"/>
      <c r="S483" s="665"/>
      <c r="T483" s="665"/>
      <c r="U483" s="665"/>
      <c r="V483" s="665"/>
      <c r="W483" s="665"/>
      <c r="X483" s="665"/>
      <c r="Y483" s="665"/>
      <c r="Z483" s="665"/>
      <c r="AA483" s="665"/>
      <c r="AB483" s="665"/>
      <c r="AC483" s="665">
        <v>20070</v>
      </c>
      <c r="AD483" s="665"/>
      <c r="AE483" s="665">
        <v>20070</v>
      </c>
      <c r="AF483" s="665"/>
      <c r="AG483" s="665"/>
      <c r="AH483" s="665"/>
      <c r="AI483" s="665"/>
      <c r="AJ483" s="665"/>
      <c r="AK483" s="665"/>
      <c r="AL483" s="665"/>
      <c r="AM483" s="665"/>
      <c r="AN483" s="665"/>
      <c r="AO483" s="665"/>
      <c r="AP483" s="665"/>
      <c r="AQ483" s="665"/>
      <c r="AR483" s="665"/>
      <c r="AS483" s="665"/>
      <c r="AT483" s="665"/>
      <c r="AU483" s="665"/>
      <c r="AV483" s="665"/>
      <c r="AW483" s="665"/>
      <c r="AX483" s="665"/>
      <c r="AY483" s="665"/>
      <c r="AZ483" s="665"/>
      <c r="BA483" s="665"/>
      <c r="BB483" s="665">
        <v>-16650</v>
      </c>
      <c r="BC483" s="665"/>
      <c r="BD483" s="665"/>
      <c r="BE483" s="665"/>
      <c r="BF483" s="665">
        <v>-2160</v>
      </c>
      <c r="BG483" s="665"/>
      <c r="BH483" s="665"/>
      <c r="BI483" s="665"/>
      <c r="BJ483" s="665"/>
      <c r="BK483" s="665"/>
      <c r="BL483" s="665"/>
      <c r="BM483" s="665"/>
      <c r="BN483" s="665"/>
      <c r="BO483" s="665"/>
      <c r="BP483" s="665"/>
      <c r="BQ483" s="665"/>
      <c r="BR483" s="665"/>
      <c r="BS483" s="665"/>
      <c r="BT483" s="665"/>
      <c r="BU483" s="665"/>
      <c r="BV483" s="665"/>
      <c r="BW483" s="665"/>
      <c r="BX483" s="665"/>
      <c r="BY483" s="665"/>
      <c r="BZ483" s="665"/>
      <c r="CA483" s="665"/>
      <c r="CB483" s="665"/>
      <c r="CC483" s="665"/>
      <c r="CD483" s="665"/>
      <c r="CE483" s="665"/>
      <c r="CF483" s="665"/>
      <c r="CG483" s="665"/>
      <c r="CH483" s="665"/>
      <c r="CI483" s="665"/>
      <c r="CJ483" s="665"/>
      <c r="CK483" s="665"/>
      <c r="CL483" s="665"/>
      <c r="CM483" s="665"/>
      <c r="CN483" s="665"/>
      <c r="CO483" s="665"/>
      <c r="CP483" s="665"/>
      <c r="CQ483" s="665"/>
      <c r="CR483" s="673">
        <f>+M483+AE483+BB483+BF483</f>
        <v>1260</v>
      </c>
      <c r="CS483" s="900"/>
      <c r="CT483" s="900"/>
      <c r="CU483" s="900"/>
      <c r="CV483" s="900"/>
      <c r="CW483" s="673">
        <f t="shared" si="214"/>
        <v>0</v>
      </c>
      <c r="CX483" s="900"/>
      <c r="CY483" s="900"/>
      <c r="CZ483" s="900">
        <v>1260</v>
      </c>
      <c r="DA483" s="900"/>
      <c r="DB483" s="673">
        <f t="shared" si="215"/>
        <v>1260</v>
      </c>
      <c r="DC483" s="900">
        <v>0</v>
      </c>
      <c r="DD483" s="900"/>
      <c r="DE483" s="900"/>
      <c r="DF483" s="900"/>
      <c r="DG483" s="673">
        <f t="shared" si="245"/>
        <v>0</v>
      </c>
      <c r="DH483" s="682">
        <f t="shared" si="246"/>
        <v>1260</v>
      </c>
      <c r="DI483" s="683" t="str">
        <f t="shared" si="247"/>
        <v>SI</v>
      </c>
      <c r="DJ483" s="682">
        <f t="shared" ref="DJ483" si="252">CR483-DH483</f>
        <v>0</v>
      </c>
    </row>
    <row r="484" s="633" customFormat="1" ht="102" hidden="1" spans="1:114">
      <c r="A484" s="648" t="s">
        <v>1714</v>
      </c>
      <c r="B484" s="647" t="s">
        <v>1571</v>
      </c>
      <c r="C484" s="648" t="s">
        <v>1581</v>
      </c>
      <c r="D484" s="871" t="s">
        <v>2095</v>
      </c>
      <c r="E484" s="871" t="s">
        <v>1713</v>
      </c>
      <c r="F484" s="871">
        <v>224</v>
      </c>
      <c r="G484" s="871" t="s">
        <v>1710</v>
      </c>
      <c r="H484" s="239">
        <v>211</v>
      </c>
      <c r="I484" s="871">
        <v>3503</v>
      </c>
      <c r="J484" s="872">
        <v>12</v>
      </c>
      <c r="K484" s="889" t="s">
        <v>2097</v>
      </c>
      <c r="L484" s="890" t="s">
        <v>2093</v>
      </c>
      <c r="M484" s="667">
        <v>0</v>
      </c>
      <c r="N484" s="665"/>
      <c r="O484" s="665"/>
      <c r="P484" s="665"/>
      <c r="Q484" s="665"/>
      <c r="R484" s="665"/>
      <c r="S484" s="665"/>
      <c r="T484" s="665"/>
      <c r="U484" s="665"/>
      <c r="V484" s="665"/>
      <c r="W484" s="665"/>
      <c r="X484" s="665"/>
      <c r="Y484" s="665"/>
      <c r="Z484" s="665"/>
      <c r="AA484" s="665"/>
      <c r="AB484" s="665"/>
      <c r="AC484" s="665">
        <v>31360</v>
      </c>
      <c r="AD484" s="665"/>
      <c r="AE484" s="665"/>
      <c r="AF484" s="665"/>
      <c r="AG484" s="665"/>
      <c r="AH484" s="665"/>
      <c r="AI484" s="665"/>
      <c r="AJ484" s="665"/>
      <c r="AK484" s="665"/>
      <c r="AL484" s="665"/>
      <c r="AM484" s="665"/>
      <c r="AN484" s="665"/>
      <c r="AO484" s="665"/>
      <c r="AP484" s="665"/>
      <c r="AQ484" s="665"/>
      <c r="AR484" s="665"/>
      <c r="AS484" s="665"/>
      <c r="AT484" s="665"/>
      <c r="AU484" s="665"/>
      <c r="AV484" s="665"/>
      <c r="AW484" s="665"/>
      <c r="AX484" s="665"/>
      <c r="AY484" s="665"/>
      <c r="AZ484" s="665"/>
      <c r="BA484" s="665"/>
      <c r="BB484" s="665">
        <v>-29400</v>
      </c>
      <c r="BC484" s="665"/>
      <c r="BD484" s="665"/>
      <c r="BE484" s="665"/>
      <c r="BF484" s="665">
        <v>-1960</v>
      </c>
      <c r="BG484" s="665"/>
      <c r="BH484" s="665"/>
      <c r="BI484" s="665"/>
      <c r="BJ484" s="665"/>
      <c r="BK484" s="665"/>
      <c r="BL484" s="665"/>
      <c r="BM484" s="665"/>
      <c r="BN484" s="665"/>
      <c r="BO484" s="665"/>
      <c r="BP484" s="665"/>
      <c r="BQ484" s="665"/>
      <c r="BR484" s="665"/>
      <c r="BS484" s="665"/>
      <c r="BT484" s="665"/>
      <c r="BU484" s="665"/>
      <c r="BV484" s="665"/>
      <c r="BW484" s="665"/>
      <c r="BX484" s="665"/>
      <c r="BY484" s="665"/>
      <c r="BZ484" s="665"/>
      <c r="CA484" s="665"/>
      <c r="CB484" s="665"/>
      <c r="CC484" s="665"/>
      <c r="CD484" s="665"/>
      <c r="CE484" s="665"/>
      <c r="CF484" s="665"/>
      <c r="CG484" s="665"/>
      <c r="CH484" s="665"/>
      <c r="CI484" s="665"/>
      <c r="CJ484" s="665"/>
      <c r="CK484" s="665"/>
      <c r="CL484" s="665"/>
      <c r="CM484" s="665"/>
      <c r="CN484" s="665"/>
      <c r="CO484" s="665"/>
      <c r="CP484" s="665"/>
      <c r="CQ484" s="665"/>
      <c r="CR484" s="673">
        <f>+M484+AC484+BB484+BF484</f>
        <v>0</v>
      </c>
      <c r="CS484" s="900"/>
      <c r="CT484" s="900"/>
      <c r="CU484" s="900"/>
      <c r="CV484" s="900"/>
      <c r="CW484" s="673">
        <f t="shared" si="214"/>
        <v>0</v>
      </c>
      <c r="CX484" s="900"/>
      <c r="CY484" s="900"/>
      <c r="CZ484" s="900"/>
      <c r="DA484" s="900"/>
      <c r="DB484" s="673">
        <f t="shared" si="215"/>
        <v>0</v>
      </c>
      <c r="DC484" s="900">
        <v>0</v>
      </c>
      <c r="DD484" s="900"/>
      <c r="DE484" s="900"/>
      <c r="DF484" s="900"/>
      <c r="DG484" s="673">
        <f t="shared" si="245"/>
        <v>0</v>
      </c>
      <c r="DH484" s="682">
        <f t="shared" si="246"/>
        <v>0</v>
      </c>
      <c r="DI484" s="683" t="str">
        <f t="shared" si="247"/>
        <v>SI</v>
      </c>
      <c r="DJ484" s="682">
        <f t="shared" ref="DJ484" si="253">CR484-DH484</f>
        <v>0</v>
      </c>
    </row>
    <row r="485" s="633" customFormat="1" ht="102" hidden="1" spans="1:114">
      <c r="A485" s="648" t="s">
        <v>1714</v>
      </c>
      <c r="B485" s="647" t="s">
        <v>1571</v>
      </c>
      <c r="C485" s="648" t="s">
        <v>1581</v>
      </c>
      <c r="D485" s="871" t="s">
        <v>2095</v>
      </c>
      <c r="E485" s="871" t="s">
        <v>1760</v>
      </c>
      <c r="F485" s="871">
        <v>1</v>
      </c>
      <c r="G485" s="871" t="s">
        <v>1753</v>
      </c>
      <c r="H485" s="239">
        <v>211</v>
      </c>
      <c r="I485" s="871">
        <v>64669</v>
      </c>
      <c r="J485" s="872">
        <v>12</v>
      </c>
      <c r="K485" s="889" t="s">
        <v>2098</v>
      </c>
      <c r="L485" s="890" t="s">
        <v>2093</v>
      </c>
      <c r="M485" s="667">
        <v>0</v>
      </c>
      <c r="N485" s="665"/>
      <c r="O485" s="665"/>
      <c r="P485" s="665"/>
      <c r="Q485" s="665"/>
      <c r="R485" s="665"/>
      <c r="S485" s="665"/>
      <c r="T485" s="665"/>
      <c r="U485" s="665"/>
      <c r="V485" s="665"/>
      <c r="W485" s="665"/>
      <c r="X485" s="665"/>
      <c r="Y485" s="665"/>
      <c r="Z485" s="665"/>
      <c r="AA485" s="665"/>
      <c r="AB485" s="665"/>
      <c r="AC485" s="665">
        <v>30</v>
      </c>
      <c r="AD485" s="665"/>
      <c r="AE485" s="665"/>
      <c r="AF485" s="665"/>
      <c r="AG485" s="665"/>
      <c r="AH485" s="665"/>
      <c r="AI485" s="665"/>
      <c r="AJ485" s="665"/>
      <c r="AK485" s="665"/>
      <c r="AL485" s="665"/>
      <c r="AM485" s="665"/>
      <c r="AN485" s="665"/>
      <c r="AO485" s="665"/>
      <c r="AP485" s="665"/>
      <c r="AQ485" s="665"/>
      <c r="AR485" s="665"/>
      <c r="AS485" s="665"/>
      <c r="AT485" s="665"/>
      <c r="AU485" s="665"/>
      <c r="AV485" s="665"/>
      <c r="AW485" s="665"/>
      <c r="AX485" s="665"/>
      <c r="AY485" s="665"/>
      <c r="AZ485" s="665"/>
      <c r="BA485" s="665"/>
      <c r="BB485" s="665">
        <v>-10</v>
      </c>
      <c r="BC485" s="665"/>
      <c r="BD485" s="665"/>
      <c r="BE485" s="665"/>
      <c r="BF485" s="665">
        <v>-20</v>
      </c>
      <c r="BG485" s="665"/>
      <c r="BH485" s="665"/>
      <c r="BI485" s="665"/>
      <c r="BJ485" s="665"/>
      <c r="BK485" s="665"/>
      <c r="BL485" s="665"/>
      <c r="BM485" s="665"/>
      <c r="BN485" s="665"/>
      <c r="BO485" s="665"/>
      <c r="BP485" s="665"/>
      <c r="BQ485" s="665"/>
      <c r="BR485" s="665"/>
      <c r="BS485" s="665"/>
      <c r="BT485" s="665"/>
      <c r="BU485" s="665"/>
      <c r="BV485" s="665"/>
      <c r="BW485" s="665"/>
      <c r="BX485" s="665"/>
      <c r="BY485" s="665"/>
      <c r="BZ485" s="665"/>
      <c r="CA485" s="665"/>
      <c r="CB485" s="665"/>
      <c r="CC485" s="665"/>
      <c r="CD485" s="665"/>
      <c r="CE485" s="665"/>
      <c r="CF485" s="665"/>
      <c r="CG485" s="665"/>
      <c r="CH485" s="665"/>
      <c r="CI485" s="665"/>
      <c r="CJ485" s="665"/>
      <c r="CK485" s="665"/>
      <c r="CL485" s="665"/>
      <c r="CM485" s="665"/>
      <c r="CN485" s="665"/>
      <c r="CO485" s="665"/>
      <c r="CP485" s="665"/>
      <c r="CQ485" s="665"/>
      <c r="CR485" s="673">
        <f>+M485+AC485+BB485+BF485</f>
        <v>0</v>
      </c>
      <c r="CS485" s="900"/>
      <c r="CT485" s="900"/>
      <c r="CU485" s="900"/>
      <c r="CV485" s="900"/>
      <c r="CW485" s="673">
        <f t="shared" si="214"/>
        <v>0</v>
      </c>
      <c r="CX485" s="900"/>
      <c r="CY485" s="900"/>
      <c r="CZ485" s="900"/>
      <c r="DA485" s="900"/>
      <c r="DB485" s="673">
        <f t="shared" si="215"/>
        <v>0</v>
      </c>
      <c r="DC485" s="900">
        <v>0</v>
      </c>
      <c r="DD485" s="900"/>
      <c r="DE485" s="900"/>
      <c r="DF485" s="900"/>
      <c r="DG485" s="673">
        <f t="shared" si="245"/>
        <v>0</v>
      </c>
      <c r="DH485" s="682">
        <f t="shared" si="246"/>
        <v>0</v>
      </c>
      <c r="DI485" s="683" t="str">
        <f t="shared" si="247"/>
        <v>SI</v>
      </c>
      <c r="DJ485" s="682">
        <f t="shared" ref="DJ485" si="254">CR485-DH485</f>
        <v>0</v>
      </c>
    </row>
    <row r="486" s="633" customFormat="1" ht="102" hidden="1" spans="1:114">
      <c r="A486" s="648" t="s">
        <v>1714</v>
      </c>
      <c r="B486" s="647" t="s">
        <v>1571</v>
      </c>
      <c r="C486" s="648" t="s">
        <v>1581</v>
      </c>
      <c r="D486" s="871" t="s">
        <v>2099</v>
      </c>
      <c r="E486" s="871" t="s">
        <v>1718</v>
      </c>
      <c r="F486" s="871">
        <v>120</v>
      </c>
      <c r="G486" s="871" t="s">
        <v>1710</v>
      </c>
      <c r="H486" s="872">
        <v>211</v>
      </c>
      <c r="I486" s="871">
        <v>3552</v>
      </c>
      <c r="J486" s="872">
        <v>11</v>
      </c>
      <c r="K486" s="889">
        <v>90</v>
      </c>
      <c r="L486" s="890" t="s">
        <v>2093</v>
      </c>
      <c r="M486" s="667">
        <v>10800</v>
      </c>
      <c r="N486" s="665"/>
      <c r="O486" s="665"/>
      <c r="P486" s="665"/>
      <c r="Q486" s="665"/>
      <c r="R486" s="665"/>
      <c r="S486" s="665"/>
      <c r="T486" s="665"/>
      <c r="U486" s="665"/>
      <c r="V486" s="665"/>
      <c r="W486" s="665"/>
      <c r="X486" s="665"/>
      <c r="Y486" s="665"/>
      <c r="Z486" s="665"/>
      <c r="AA486" s="665"/>
      <c r="AB486" s="665"/>
      <c r="AC486" s="665"/>
      <c r="AD486" s="665">
        <v>10800</v>
      </c>
      <c r="AE486" s="665"/>
      <c r="AF486" s="665"/>
      <c r="AG486" s="665"/>
      <c r="AH486" s="665"/>
      <c r="AI486" s="665"/>
      <c r="AJ486" s="665"/>
      <c r="AK486" s="665"/>
      <c r="AL486" s="665"/>
      <c r="AM486" s="665"/>
      <c r="AN486" s="665"/>
      <c r="AO486" s="665"/>
      <c r="AP486" s="665"/>
      <c r="AQ486" s="665"/>
      <c r="AR486" s="665"/>
      <c r="AS486" s="665"/>
      <c r="AT486" s="665"/>
      <c r="AU486" s="665"/>
      <c r="AV486" s="665"/>
      <c r="AW486" s="665"/>
      <c r="AX486" s="665"/>
      <c r="AY486" s="665"/>
      <c r="AZ486" s="665"/>
      <c r="BA486" s="665"/>
      <c r="BB486" s="665"/>
      <c r="BC486" s="665"/>
      <c r="BD486" s="665"/>
      <c r="BE486" s="665"/>
      <c r="BF486" s="665"/>
      <c r="BG486" s="665"/>
      <c r="BH486" s="665"/>
      <c r="BI486" s="665"/>
      <c r="BJ486" s="665"/>
      <c r="BK486" s="665"/>
      <c r="BL486" s="665"/>
      <c r="BM486" s="665"/>
      <c r="BN486" s="665"/>
      <c r="BO486" s="665"/>
      <c r="BP486" s="665"/>
      <c r="BQ486" s="665"/>
      <c r="BR486" s="665"/>
      <c r="BS486" s="665"/>
      <c r="BT486" s="665"/>
      <c r="BU486" s="665"/>
      <c r="BV486" s="665"/>
      <c r="BW486" s="665"/>
      <c r="BX486" s="665"/>
      <c r="BY486" s="665"/>
      <c r="BZ486" s="665"/>
      <c r="CA486" s="665"/>
      <c r="CB486" s="665"/>
      <c r="CC486" s="665"/>
      <c r="CD486" s="665"/>
      <c r="CE486" s="665"/>
      <c r="CF486" s="665"/>
      <c r="CG486" s="665"/>
      <c r="CH486" s="665"/>
      <c r="CI486" s="665"/>
      <c r="CJ486" s="665"/>
      <c r="CK486" s="665"/>
      <c r="CL486" s="665"/>
      <c r="CM486" s="665"/>
      <c r="CN486" s="665"/>
      <c r="CO486" s="665"/>
      <c r="CP486" s="665"/>
      <c r="CQ486" s="665"/>
      <c r="CR486" s="673">
        <f>+M486-AD486</f>
        <v>0</v>
      </c>
      <c r="CS486" s="901"/>
      <c r="CT486" s="901"/>
      <c r="CU486" s="901"/>
      <c r="CV486" s="901"/>
      <c r="CW486" s="673">
        <f t="shared" si="214"/>
        <v>0</v>
      </c>
      <c r="CX486" s="901"/>
      <c r="CY486" s="901"/>
      <c r="CZ486" s="900">
        <v>0</v>
      </c>
      <c r="DA486" s="901"/>
      <c r="DB486" s="673">
        <f t="shared" si="215"/>
        <v>0</v>
      </c>
      <c r="DC486" s="901"/>
      <c r="DD486" s="901"/>
      <c r="DE486" s="901"/>
      <c r="DF486" s="901"/>
      <c r="DG486" s="673">
        <f t="shared" si="216"/>
        <v>0</v>
      </c>
      <c r="DH486" s="682">
        <f t="shared" si="217"/>
        <v>0</v>
      </c>
      <c r="DI486" s="683" t="str">
        <f t="shared" si="218"/>
        <v>SI</v>
      </c>
      <c r="DJ486" s="682">
        <f t="shared" si="219"/>
        <v>0</v>
      </c>
    </row>
    <row r="487" s="633" customFormat="1" ht="102" hidden="1" spans="1:114">
      <c r="A487" s="648" t="s">
        <v>1714</v>
      </c>
      <c r="B487" s="647" t="s">
        <v>1571</v>
      </c>
      <c r="C487" s="648" t="s">
        <v>1581</v>
      </c>
      <c r="D487" s="871" t="s">
        <v>1715</v>
      </c>
      <c r="E487" s="871"/>
      <c r="F487" s="871"/>
      <c r="G487" s="871"/>
      <c r="H487" s="872">
        <v>133</v>
      </c>
      <c r="I487" s="871"/>
      <c r="J487" s="872">
        <v>11</v>
      </c>
      <c r="K487" s="871"/>
      <c r="L487" s="890" t="s">
        <v>2093</v>
      </c>
      <c r="M487" s="667">
        <v>0</v>
      </c>
      <c r="N487" s="665"/>
      <c r="O487" s="665"/>
      <c r="P487" s="665"/>
      <c r="Q487" s="665"/>
      <c r="R487" s="665"/>
      <c r="S487" s="665"/>
      <c r="T487" s="665"/>
      <c r="U487" s="665"/>
      <c r="V487" s="665"/>
      <c r="W487" s="665"/>
      <c r="X487" s="665"/>
      <c r="Y487" s="665"/>
      <c r="Z487" s="665"/>
      <c r="AA487" s="665"/>
      <c r="AB487" s="665"/>
      <c r="AC487" s="665"/>
      <c r="AD487" s="665"/>
      <c r="AE487" s="665"/>
      <c r="AF487" s="665"/>
      <c r="AG487" s="665"/>
      <c r="AH487" s="665"/>
      <c r="AI487" s="665"/>
      <c r="AJ487" s="665"/>
      <c r="AK487" s="665"/>
      <c r="AL487" s="665"/>
      <c r="AM487" s="665"/>
      <c r="AN487" s="665"/>
      <c r="AO487" s="665"/>
      <c r="AP487" s="665"/>
      <c r="AQ487" s="665"/>
      <c r="AR487" s="665"/>
      <c r="AS487" s="665"/>
      <c r="AT487" s="665"/>
      <c r="AU487" s="665"/>
      <c r="AV487" s="665"/>
      <c r="AW487" s="665"/>
      <c r="AX487" s="665"/>
      <c r="AY487" s="665"/>
      <c r="AZ487" s="665"/>
      <c r="BA487" s="665"/>
      <c r="BB487" s="665"/>
      <c r="BC487" s="665">
        <v>8400</v>
      </c>
      <c r="BD487" s="665"/>
      <c r="BE487" s="665"/>
      <c r="BF487" s="665">
        <v>-8400</v>
      </c>
      <c r="BG487" s="665"/>
      <c r="BH487" s="665"/>
      <c r="BI487" s="665"/>
      <c r="BJ487" s="665"/>
      <c r="BK487" s="665"/>
      <c r="BL487" s="665"/>
      <c r="BM487" s="665"/>
      <c r="BN487" s="665"/>
      <c r="BO487" s="665"/>
      <c r="BP487" s="665"/>
      <c r="BQ487" s="665"/>
      <c r="BR487" s="665"/>
      <c r="BS487" s="665"/>
      <c r="BT487" s="665"/>
      <c r="BU487" s="665"/>
      <c r="BV487" s="665"/>
      <c r="BW487" s="665"/>
      <c r="BX487" s="665"/>
      <c r="BY487" s="665"/>
      <c r="BZ487" s="665"/>
      <c r="CA487" s="665"/>
      <c r="CB487" s="665"/>
      <c r="CC487" s="665"/>
      <c r="CD487" s="665"/>
      <c r="CE487" s="665"/>
      <c r="CF487" s="665"/>
      <c r="CG487" s="665"/>
      <c r="CH487" s="665"/>
      <c r="CI487" s="665"/>
      <c r="CJ487" s="665"/>
      <c r="CK487" s="665"/>
      <c r="CL487" s="665"/>
      <c r="CM487" s="665"/>
      <c r="CN487" s="665"/>
      <c r="CO487" s="665"/>
      <c r="CP487" s="665"/>
      <c r="CQ487" s="665"/>
      <c r="CR487" s="673">
        <f>+M487+BC487+BF487</f>
        <v>0</v>
      </c>
      <c r="CS487" s="902"/>
      <c r="CT487" s="901"/>
      <c r="CU487" s="901"/>
      <c r="CV487" s="901"/>
      <c r="CW487" s="673">
        <f t="shared" si="214"/>
        <v>0</v>
      </c>
      <c r="CX487" s="901"/>
      <c r="CY487" s="901"/>
      <c r="CZ487" s="900">
        <v>0</v>
      </c>
      <c r="DA487" s="901">
        <v>0</v>
      </c>
      <c r="DB487" s="673">
        <f t="shared" si="215"/>
        <v>0</v>
      </c>
      <c r="DC487" s="901">
        <v>0</v>
      </c>
      <c r="DD487" s="901"/>
      <c r="DE487" s="901"/>
      <c r="DF487" s="901"/>
      <c r="DG487" s="673">
        <f t="shared" si="216"/>
        <v>0</v>
      </c>
      <c r="DH487" s="682">
        <f t="shared" si="217"/>
        <v>0</v>
      </c>
      <c r="DI487" s="683" t="str">
        <f t="shared" si="218"/>
        <v>SI</v>
      </c>
      <c r="DJ487" s="682">
        <f t="shared" si="219"/>
        <v>0</v>
      </c>
    </row>
    <row r="488" s="633" customFormat="1" ht="102" hidden="1" spans="1:114">
      <c r="A488" s="648" t="s">
        <v>1714</v>
      </c>
      <c r="B488" s="647" t="s">
        <v>1571</v>
      </c>
      <c r="C488" s="648" t="s">
        <v>1581</v>
      </c>
      <c r="D488" s="871" t="s">
        <v>1715</v>
      </c>
      <c r="E488" s="871"/>
      <c r="F488" s="871"/>
      <c r="G488" s="871"/>
      <c r="H488" s="872">
        <v>136</v>
      </c>
      <c r="I488" s="871"/>
      <c r="J488" s="872">
        <v>11</v>
      </c>
      <c r="K488" s="871"/>
      <c r="L488" s="890" t="s">
        <v>2093</v>
      </c>
      <c r="M488" s="667">
        <v>0</v>
      </c>
      <c r="N488" s="665"/>
      <c r="O488" s="665"/>
      <c r="P488" s="665"/>
      <c r="Q488" s="665"/>
      <c r="R488" s="665"/>
      <c r="S488" s="665"/>
      <c r="T488" s="665"/>
      <c r="U488" s="665"/>
      <c r="V488" s="665"/>
      <c r="W488" s="665"/>
      <c r="X488" s="665"/>
      <c r="Y488" s="665"/>
      <c r="Z488" s="665"/>
      <c r="AA488" s="665"/>
      <c r="AB488" s="665"/>
      <c r="AC488" s="665"/>
      <c r="AD488" s="665"/>
      <c r="AE488" s="665"/>
      <c r="AF488" s="665"/>
      <c r="AG488" s="665"/>
      <c r="AH488" s="665"/>
      <c r="AI488" s="665"/>
      <c r="AJ488" s="665"/>
      <c r="AK488" s="665"/>
      <c r="AL488" s="665"/>
      <c r="AM488" s="665"/>
      <c r="AN488" s="665"/>
      <c r="AO488" s="665"/>
      <c r="AP488" s="665"/>
      <c r="AQ488" s="665"/>
      <c r="AR488" s="665"/>
      <c r="AS488" s="665"/>
      <c r="AT488" s="665"/>
      <c r="AU488" s="665"/>
      <c r="AV488" s="665"/>
      <c r="AW488" s="665"/>
      <c r="AX488" s="665"/>
      <c r="AY488" s="665"/>
      <c r="AZ488" s="665"/>
      <c r="BA488" s="665"/>
      <c r="BB488" s="665"/>
      <c r="BC488" s="665">
        <v>6720</v>
      </c>
      <c r="BD488" s="665"/>
      <c r="BE488" s="665"/>
      <c r="BF488" s="665">
        <v>-6720</v>
      </c>
      <c r="BG488" s="665"/>
      <c r="BH488" s="665"/>
      <c r="BI488" s="665"/>
      <c r="BJ488" s="665"/>
      <c r="BK488" s="665"/>
      <c r="BL488" s="665"/>
      <c r="BM488" s="665"/>
      <c r="BN488" s="665"/>
      <c r="BO488" s="665"/>
      <c r="BP488" s="665"/>
      <c r="BQ488" s="665"/>
      <c r="BR488" s="665"/>
      <c r="BS488" s="665"/>
      <c r="BT488" s="665"/>
      <c r="BU488" s="665"/>
      <c r="BV488" s="665"/>
      <c r="BW488" s="665"/>
      <c r="BX488" s="665"/>
      <c r="BY488" s="665"/>
      <c r="BZ488" s="665"/>
      <c r="CA488" s="665"/>
      <c r="CB488" s="665"/>
      <c r="CC488" s="665"/>
      <c r="CD488" s="665"/>
      <c r="CE488" s="665"/>
      <c r="CF488" s="665"/>
      <c r="CG488" s="665"/>
      <c r="CH488" s="665"/>
      <c r="CI488" s="665"/>
      <c r="CJ488" s="665"/>
      <c r="CK488" s="665"/>
      <c r="CL488" s="665"/>
      <c r="CM488" s="665"/>
      <c r="CN488" s="665"/>
      <c r="CO488" s="665"/>
      <c r="CP488" s="665"/>
      <c r="CQ488" s="665"/>
      <c r="CR488" s="673">
        <f>+M488+BC488+BF488</f>
        <v>0</v>
      </c>
      <c r="CS488" s="902"/>
      <c r="CT488" s="901"/>
      <c r="CU488" s="901"/>
      <c r="CV488" s="901"/>
      <c r="CW488" s="673">
        <f t="shared" si="214"/>
        <v>0</v>
      </c>
      <c r="CX488" s="901"/>
      <c r="CY488" s="901"/>
      <c r="CZ488" s="900">
        <v>0</v>
      </c>
      <c r="DA488" s="901">
        <v>0</v>
      </c>
      <c r="DB488" s="673">
        <f t="shared" si="215"/>
        <v>0</v>
      </c>
      <c r="DC488" s="901">
        <v>0</v>
      </c>
      <c r="DD488" s="901"/>
      <c r="DE488" s="901"/>
      <c r="DF488" s="901"/>
      <c r="DG488" s="673">
        <f t="shared" si="216"/>
        <v>0</v>
      </c>
      <c r="DH488" s="682">
        <f t="shared" si="217"/>
        <v>0</v>
      </c>
      <c r="DI488" s="683" t="str">
        <f t="shared" si="218"/>
        <v>SI</v>
      </c>
      <c r="DJ488" s="682">
        <f t="shared" si="219"/>
        <v>0</v>
      </c>
    </row>
    <row r="489" s="633" customFormat="1" ht="102" hidden="1" spans="1:114">
      <c r="A489" s="648" t="s">
        <v>1714</v>
      </c>
      <c r="B489" s="647" t="s">
        <v>1571</v>
      </c>
      <c r="C489" s="648" t="s">
        <v>1581</v>
      </c>
      <c r="D489" s="871" t="s">
        <v>1715</v>
      </c>
      <c r="E489" s="871" t="s">
        <v>1718</v>
      </c>
      <c r="F489" s="871">
        <f>18+18+18+21</f>
        <v>75</v>
      </c>
      <c r="G489" s="871" t="s">
        <v>1710</v>
      </c>
      <c r="H489" s="872">
        <v>211</v>
      </c>
      <c r="I489" s="871">
        <v>3552</v>
      </c>
      <c r="J489" s="872">
        <v>11</v>
      </c>
      <c r="K489" s="871">
        <v>90</v>
      </c>
      <c r="L489" s="890" t="s">
        <v>2093</v>
      </c>
      <c r="M489" s="667">
        <v>0</v>
      </c>
      <c r="N489" s="665"/>
      <c r="O489" s="665"/>
      <c r="P489" s="665"/>
      <c r="Q489" s="665"/>
      <c r="R489" s="665"/>
      <c r="S489" s="665"/>
      <c r="T489" s="665"/>
      <c r="U489" s="665"/>
      <c r="V489" s="665"/>
      <c r="W489" s="665"/>
      <c r="X489" s="665"/>
      <c r="Y489" s="665"/>
      <c r="Z489" s="665"/>
      <c r="AA489" s="665"/>
      <c r="AB489" s="665"/>
      <c r="AC489" s="665"/>
      <c r="AD489" s="665"/>
      <c r="AE489" s="665"/>
      <c r="AF489" s="665"/>
      <c r="AG489" s="665"/>
      <c r="AH489" s="665"/>
      <c r="AI489" s="665"/>
      <c r="AJ489" s="665"/>
      <c r="AK489" s="665"/>
      <c r="AL489" s="665"/>
      <c r="AM489" s="665"/>
      <c r="AN489" s="665"/>
      <c r="AO489" s="665"/>
      <c r="AP489" s="665"/>
      <c r="AQ489" s="665"/>
      <c r="AR489" s="665"/>
      <c r="AS489" s="665"/>
      <c r="AT489" s="665"/>
      <c r="AU489" s="665"/>
      <c r="AV489" s="665"/>
      <c r="AW489" s="665"/>
      <c r="AX489" s="665"/>
      <c r="AY489" s="665"/>
      <c r="AZ489" s="665"/>
      <c r="BA489" s="665"/>
      <c r="BB489" s="665"/>
      <c r="BC489" s="665">
        <v>6750</v>
      </c>
      <c r="BD489" s="665">
        <v>-270</v>
      </c>
      <c r="BE489" s="665"/>
      <c r="BF489" s="665"/>
      <c r="BG489" s="665">
        <v>6930</v>
      </c>
      <c r="BH489" s="665"/>
      <c r="BI489" s="665"/>
      <c r="BJ489" s="665"/>
      <c r="BK489" s="665"/>
      <c r="BL489" s="665"/>
      <c r="BM489" s="665"/>
      <c r="BN489" s="665"/>
      <c r="BO489" s="665"/>
      <c r="BP489" s="665"/>
      <c r="BQ489" s="665"/>
      <c r="BR489" s="665"/>
      <c r="BS489" s="665"/>
      <c r="BT489" s="665"/>
      <c r="BU489" s="665"/>
      <c r="BV489" s="665"/>
      <c r="BW489" s="665"/>
      <c r="BX489" s="665"/>
      <c r="BY489" s="665"/>
      <c r="BZ489" s="665"/>
      <c r="CA489" s="665">
        <v>8460</v>
      </c>
      <c r="CB489" s="665"/>
      <c r="CC489" s="665"/>
      <c r="CD489" s="665"/>
      <c r="CE489" s="665"/>
      <c r="CF489" s="665"/>
      <c r="CG489" s="665"/>
      <c r="CH489" s="665"/>
      <c r="CI489" s="665"/>
      <c r="CJ489" s="665"/>
      <c r="CK489" s="665"/>
      <c r="CL489" s="665"/>
      <c r="CM489" s="665"/>
      <c r="CN489" s="665"/>
      <c r="CO489" s="665"/>
      <c r="CP489" s="665"/>
      <c r="CQ489" s="665"/>
      <c r="CR489" s="673">
        <f>+M489+BC489+BD489+BG489+CA489</f>
        <v>21870</v>
      </c>
      <c r="CS489" s="902"/>
      <c r="CT489" s="901"/>
      <c r="CU489" s="901"/>
      <c r="CV489" s="901"/>
      <c r="CW489" s="673">
        <f t="shared" si="214"/>
        <v>0</v>
      </c>
      <c r="CX489" s="901"/>
      <c r="CY489" s="901"/>
      <c r="CZ489" s="900"/>
      <c r="DA489" s="901">
        <v>0</v>
      </c>
      <c r="DB489" s="673">
        <f t="shared" si="215"/>
        <v>0</v>
      </c>
      <c r="DC489" s="901">
        <v>6660</v>
      </c>
      <c r="DD489" s="901">
        <v>0</v>
      </c>
      <c r="DE489" s="901">
        <v>3780</v>
      </c>
      <c r="DF489" s="901">
        <v>11430</v>
      </c>
      <c r="DG489" s="673">
        <f t="shared" si="216"/>
        <v>21870</v>
      </c>
      <c r="DH489" s="682">
        <f t="shared" si="217"/>
        <v>21870</v>
      </c>
      <c r="DI489" s="683" t="str">
        <f t="shared" si="218"/>
        <v>SI</v>
      </c>
      <c r="DJ489" s="682">
        <f t="shared" si="219"/>
        <v>0</v>
      </c>
    </row>
    <row r="490" s="633" customFormat="1" ht="102" hidden="1" spans="1:114">
      <c r="A490" s="648" t="s">
        <v>1714</v>
      </c>
      <c r="B490" s="647" t="s">
        <v>1571</v>
      </c>
      <c r="C490" s="648" t="s">
        <v>1581</v>
      </c>
      <c r="D490" s="871" t="s">
        <v>1715</v>
      </c>
      <c r="E490" s="871" t="s">
        <v>1713</v>
      </c>
      <c r="F490" s="871">
        <f>18+18+18+22</f>
        <v>76</v>
      </c>
      <c r="G490" s="871" t="s">
        <v>1710</v>
      </c>
      <c r="H490" s="872">
        <v>211</v>
      </c>
      <c r="I490" s="871">
        <v>3503</v>
      </c>
      <c r="J490" s="872">
        <v>11</v>
      </c>
      <c r="K490" s="871">
        <v>140</v>
      </c>
      <c r="L490" s="890" t="s">
        <v>2093</v>
      </c>
      <c r="M490" s="667">
        <v>0</v>
      </c>
      <c r="N490" s="665"/>
      <c r="O490" s="665"/>
      <c r="P490" s="665"/>
      <c r="Q490" s="665"/>
      <c r="R490" s="665"/>
      <c r="S490" s="665"/>
      <c r="T490" s="665"/>
      <c r="U490" s="665"/>
      <c r="V490" s="665"/>
      <c r="W490" s="665"/>
      <c r="X490" s="665"/>
      <c r="Y490" s="665"/>
      <c r="Z490" s="665"/>
      <c r="AA490" s="665"/>
      <c r="AB490" s="665"/>
      <c r="AC490" s="665"/>
      <c r="AD490" s="665"/>
      <c r="AE490" s="665"/>
      <c r="AF490" s="665"/>
      <c r="AG490" s="665"/>
      <c r="AH490" s="665"/>
      <c r="AI490" s="665"/>
      <c r="AJ490" s="665"/>
      <c r="AK490" s="665"/>
      <c r="AL490" s="665"/>
      <c r="AM490" s="665"/>
      <c r="AN490" s="665"/>
      <c r="AO490" s="665"/>
      <c r="AP490" s="665"/>
      <c r="AQ490" s="665"/>
      <c r="AR490" s="665"/>
      <c r="AS490" s="665"/>
      <c r="AT490" s="665"/>
      <c r="AU490" s="665"/>
      <c r="AV490" s="665"/>
      <c r="AW490" s="665"/>
      <c r="AX490" s="665"/>
      <c r="AY490" s="665"/>
      <c r="AZ490" s="665"/>
      <c r="BA490" s="665"/>
      <c r="BB490" s="665"/>
      <c r="BC490" s="665">
        <v>10640</v>
      </c>
      <c r="BD490" s="665"/>
      <c r="BE490" s="665">
        <v>280</v>
      </c>
      <c r="BF490" s="665"/>
      <c r="BG490" s="665">
        <v>10080</v>
      </c>
      <c r="BH490" s="665"/>
      <c r="BI490" s="665"/>
      <c r="BJ490" s="665"/>
      <c r="BK490" s="665"/>
      <c r="BL490" s="665"/>
      <c r="BM490" s="665"/>
      <c r="BN490" s="665"/>
      <c r="BO490" s="665"/>
      <c r="BP490" s="665"/>
      <c r="BQ490" s="665"/>
      <c r="BR490" s="665"/>
      <c r="BS490" s="665"/>
      <c r="BT490" s="665"/>
      <c r="BU490" s="665"/>
      <c r="BV490" s="665"/>
      <c r="BW490" s="665"/>
      <c r="BX490" s="665"/>
      <c r="BY490" s="665"/>
      <c r="BZ490" s="665">
        <v>-4480</v>
      </c>
      <c r="CA490" s="665"/>
      <c r="CB490" s="665"/>
      <c r="CC490" s="665"/>
      <c r="CD490" s="665"/>
      <c r="CE490" s="665"/>
      <c r="CF490" s="665"/>
      <c r="CG490" s="665"/>
      <c r="CH490" s="665"/>
      <c r="CI490" s="665"/>
      <c r="CJ490" s="665"/>
      <c r="CK490" s="665"/>
      <c r="CL490" s="665"/>
      <c r="CM490" s="665"/>
      <c r="CN490" s="665"/>
      <c r="CO490" s="665"/>
      <c r="CP490" s="665"/>
      <c r="CQ490" s="665"/>
      <c r="CR490" s="673">
        <f>+M490+BC490+BE490+BG490+BZ490</f>
        <v>16520</v>
      </c>
      <c r="CS490" s="902"/>
      <c r="CT490" s="901"/>
      <c r="CU490" s="901"/>
      <c r="CV490" s="901"/>
      <c r="CW490" s="673">
        <f t="shared" si="214"/>
        <v>0</v>
      </c>
      <c r="CX490" s="901"/>
      <c r="CY490" s="901"/>
      <c r="CZ490" s="900"/>
      <c r="DA490" s="901">
        <v>0</v>
      </c>
      <c r="DB490" s="673">
        <f t="shared" si="215"/>
        <v>0</v>
      </c>
      <c r="DC490" s="901">
        <v>10500</v>
      </c>
      <c r="DD490" s="901">
        <v>0</v>
      </c>
      <c r="DE490" s="901">
        <v>6020</v>
      </c>
      <c r="DF490" s="901"/>
      <c r="DG490" s="673">
        <f t="shared" si="216"/>
        <v>16520</v>
      </c>
      <c r="DH490" s="682">
        <f t="shared" si="217"/>
        <v>16520</v>
      </c>
      <c r="DI490" s="683" t="str">
        <f t="shared" si="218"/>
        <v>SI</v>
      </c>
      <c r="DJ490" s="682">
        <f t="shared" si="219"/>
        <v>0</v>
      </c>
    </row>
    <row r="491" s="633" customFormat="1" ht="102" hidden="1" spans="1:114">
      <c r="A491" s="648" t="s">
        <v>1714</v>
      </c>
      <c r="B491" s="647" t="s">
        <v>1571</v>
      </c>
      <c r="C491" s="648" t="s">
        <v>1581</v>
      </c>
      <c r="D491" s="871" t="s">
        <v>1715</v>
      </c>
      <c r="E491" s="871" t="s">
        <v>1760</v>
      </c>
      <c r="F491" s="871">
        <v>1</v>
      </c>
      <c r="G491" s="871" t="s">
        <v>1753</v>
      </c>
      <c r="H491" s="872">
        <v>211</v>
      </c>
      <c r="I491" s="871">
        <v>64669</v>
      </c>
      <c r="J491" s="872">
        <v>11</v>
      </c>
      <c r="K491" s="871">
        <v>50</v>
      </c>
      <c r="L491" s="890" t="s">
        <v>2093</v>
      </c>
      <c r="M491" s="667">
        <v>0</v>
      </c>
      <c r="N491" s="665"/>
      <c r="O491" s="665"/>
      <c r="P491" s="665"/>
      <c r="Q491" s="665"/>
      <c r="R491" s="665"/>
      <c r="S491" s="665"/>
      <c r="T491" s="665"/>
      <c r="U491" s="665"/>
      <c r="V491" s="665"/>
      <c r="W491" s="665"/>
      <c r="X491" s="665"/>
      <c r="Y491" s="665"/>
      <c r="Z491" s="665"/>
      <c r="AA491" s="665"/>
      <c r="AB491" s="665"/>
      <c r="AC491" s="665"/>
      <c r="AD491" s="665"/>
      <c r="AE491" s="665"/>
      <c r="AF491" s="665"/>
      <c r="AG491" s="665"/>
      <c r="AH491" s="665"/>
      <c r="AI491" s="665"/>
      <c r="AJ491" s="665"/>
      <c r="AK491" s="665"/>
      <c r="AL491" s="665"/>
      <c r="AM491" s="665"/>
      <c r="AN491" s="665"/>
      <c r="AO491" s="665"/>
      <c r="AP491" s="665"/>
      <c r="AQ491" s="665"/>
      <c r="AR491" s="665"/>
      <c r="AS491" s="665"/>
      <c r="AT491" s="665"/>
      <c r="AU491" s="665"/>
      <c r="AV491" s="665"/>
      <c r="AW491" s="665"/>
      <c r="AX491" s="665"/>
      <c r="AY491" s="665"/>
      <c r="AZ491" s="665"/>
      <c r="BA491" s="665"/>
      <c r="BB491" s="665"/>
      <c r="BC491" s="665">
        <v>50</v>
      </c>
      <c r="BD491" s="665">
        <v>-10</v>
      </c>
      <c r="BE491" s="665"/>
      <c r="BF491" s="665"/>
      <c r="BG491" s="665"/>
      <c r="BH491" s="665"/>
      <c r="BI491" s="665"/>
      <c r="BJ491" s="665"/>
      <c r="BK491" s="665"/>
      <c r="BL491" s="665"/>
      <c r="BM491" s="665"/>
      <c r="BN491" s="665"/>
      <c r="BO491" s="665"/>
      <c r="BP491" s="665"/>
      <c r="BQ491" s="665"/>
      <c r="BR491" s="665"/>
      <c r="BS491" s="665"/>
      <c r="BT491" s="665"/>
      <c r="BU491" s="665"/>
      <c r="BV491" s="665"/>
      <c r="BW491" s="665"/>
      <c r="BX491" s="665"/>
      <c r="BY491" s="665"/>
      <c r="BZ491" s="665"/>
      <c r="CA491" s="665">
        <v>110</v>
      </c>
      <c r="CB491" s="665"/>
      <c r="CC491" s="665"/>
      <c r="CD491" s="665"/>
      <c r="CE491" s="665"/>
      <c r="CF491" s="665"/>
      <c r="CG491" s="665"/>
      <c r="CH491" s="665"/>
      <c r="CI491" s="665"/>
      <c r="CJ491" s="665"/>
      <c r="CK491" s="665"/>
      <c r="CL491" s="665"/>
      <c r="CM491" s="665"/>
      <c r="CN491" s="665"/>
      <c r="CO491" s="665"/>
      <c r="CP491" s="665"/>
      <c r="CQ491" s="665"/>
      <c r="CR491" s="673">
        <f>+M491+BC491+BD491+CA491</f>
        <v>150</v>
      </c>
      <c r="CS491" s="902"/>
      <c r="CT491" s="901"/>
      <c r="CU491" s="901"/>
      <c r="CV491" s="901"/>
      <c r="CW491" s="673">
        <f t="shared" si="214"/>
        <v>0</v>
      </c>
      <c r="CX491" s="901"/>
      <c r="CY491" s="901"/>
      <c r="CZ491" s="900"/>
      <c r="DA491" s="901">
        <v>0</v>
      </c>
      <c r="DB491" s="673">
        <f t="shared" si="215"/>
        <v>0</v>
      </c>
      <c r="DC491" s="901">
        <v>40</v>
      </c>
      <c r="DD491" s="901"/>
      <c r="DE491" s="901">
        <v>55</v>
      </c>
      <c r="DF491" s="901">
        <v>55</v>
      </c>
      <c r="DG491" s="673">
        <f t="shared" si="216"/>
        <v>150</v>
      </c>
      <c r="DH491" s="682">
        <f t="shared" si="217"/>
        <v>150</v>
      </c>
      <c r="DI491" s="683" t="str">
        <f t="shared" si="218"/>
        <v>SI</v>
      </c>
      <c r="DJ491" s="682">
        <f t="shared" si="219"/>
        <v>0</v>
      </c>
    </row>
    <row r="492" s="633" customFormat="1" ht="102" hidden="1" spans="1:114">
      <c r="A492" s="648" t="s">
        <v>1714</v>
      </c>
      <c r="B492" s="647" t="s">
        <v>1571</v>
      </c>
      <c r="C492" s="648" t="s">
        <v>1581</v>
      </c>
      <c r="D492" s="871" t="s">
        <v>2100</v>
      </c>
      <c r="E492" s="871"/>
      <c r="F492" s="871"/>
      <c r="G492" s="871"/>
      <c r="H492" s="1994" t="s">
        <v>2031</v>
      </c>
      <c r="I492" s="871"/>
      <c r="J492" s="872">
        <v>61</v>
      </c>
      <c r="K492" s="889">
        <v>12000</v>
      </c>
      <c r="L492" s="890" t="s">
        <v>2093</v>
      </c>
      <c r="M492" s="667">
        <v>48000</v>
      </c>
      <c r="N492" s="665">
        <v>-48000</v>
      </c>
      <c r="O492" s="665"/>
      <c r="P492" s="665"/>
      <c r="Q492" s="665"/>
      <c r="R492" s="665"/>
      <c r="S492" s="665"/>
      <c r="T492" s="665"/>
      <c r="U492" s="665">
        <v>48000</v>
      </c>
      <c r="V492" s="665"/>
      <c r="W492" s="665"/>
      <c r="X492" s="665"/>
      <c r="Y492" s="665"/>
      <c r="Z492" s="665"/>
      <c r="AA492" s="665"/>
      <c r="AB492" s="665"/>
      <c r="AC492" s="665"/>
      <c r="AD492" s="665"/>
      <c r="AE492" s="665"/>
      <c r="AF492" s="665"/>
      <c r="AG492" s="665"/>
      <c r="AH492" s="665"/>
      <c r="AI492" s="665"/>
      <c r="AJ492" s="665"/>
      <c r="AK492" s="665"/>
      <c r="AL492" s="665"/>
      <c r="AM492" s="665"/>
      <c r="AN492" s="665"/>
      <c r="AO492" s="665"/>
      <c r="AP492" s="665"/>
      <c r="AQ492" s="665"/>
      <c r="AR492" s="665"/>
      <c r="AS492" s="665"/>
      <c r="AT492" s="665"/>
      <c r="AU492" s="665"/>
      <c r="AV492" s="665"/>
      <c r="AW492" s="665"/>
      <c r="AX492" s="665"/>
      <c r="AY492" s="665"/>
      <c r="AZ492" s="665"/>
      <c r="BA492" s="665"/>
      <c r="BB492" s="665"/>
      <c r="BC492" s="665"/>
      <c r="BD492" s="665"/>
      <c r="BE492" s="665"/>
      <c r="BF492" s="665"/>
      <c r="BG492" s="665"/>
      <c r="BH492" s="665"/>
      <c r="BI492" s="665"/>
      <c r="BJ492" s="665"/>
      <c r="BK492" s="665"/>
      <c r="BL492" s="665"/>
      <c r="BM492" s="665"/>
      <c r="BN492" s="665"/>
      <c r="BO492" s="665"/>
      <c r="BP492" s="665"/>
      <c r="BQ492" s="665"/>
      <c r="BR492" s="665"/>
      <c r="BS492" s="665"/>
      <c r="BT492" s="665"/>
      <c r="BU492" s="665"/>
      <c r="BV492" s="665"/>
      <c r="BW492" s="665"/>
      <c r="BX492" s="665"/>
      <c r="BY492" s="665"/>
      <c r="BZ492" s="665"/>
      <c r="CA492" s="665"/>
      <c r="CB492" s="665"/>
      <c r="CC492" s="665"/>
      <c r="CD492" s="665"/>
      <c r="CE492" s="665"/>
      <c r="CF492" s="665"/>
      <c r="CG492" s="665"/>
      <c r="CH492" s="665"/>
      <c r="CI492" s="665"/>
      <c r="CJ492" s="665"/>
      <c r="CK492" s="665"/>
      <c r="CL492" s="665"/>
      <c r="CM492" s="665"/>
      <c r="CN492" s="665"/>
      <c r="CO492" s="665"/>
      <c r="CP492" s="665"/>
      <c r="CQ492" s="665"/>
      <c r="CR492" s="673">
        <f>+M492+N492+U492</f>
        <v>48000</v>
      </c>
      <c r="CS492" s="900"/>
      <c r="CT492" s="900">
        <v>0</v>
      </c>
      <c r="CU492" s="900">
        <v>0</v>
      </c>
      <c r="CV492" s="900">
        <v>0</v>
      </c>
      <c r="CW492" s="673">
        <f t="shared" si="214"/>
        <v>0</v>
      </c>
      <c r="CX492" s="900">
        <v>0</v>
      </c>
      <c r="CY492" s="900">
        <v>0</v>
      </c>
      <c r="CZ492" s="900">
        <v>0</v>
      </c>
      <c r="DA492" s="900">
        <v>0</v>
      </c>
      <c r="DB492" s="673">
        <f t="shared" si="215"/>
        <v>0</v>
      </c>
      <c r="DC492" s="901"/>
      <c r="DD492" s="901">
        <v>24000</v>
      </c>
      <c r="DE492" s="901">
        <v>12000</v>
      </c>
      <c r="DF492" s="901">
        <v>12000</v>
      </c>
      <c r="DG492" s="673">
        <f t="shared" si="216"/>
        <v>48000</v>
      </c>
      <c r="DH492" s="682">
        <f t="shared" si="217"/>
        <v>48000</v>
      </c>
      <c r="DI492" s="683" t="str">
        <f t="shared" si="218"/>
        <v>SI</v>
      </c>
      <c r="DJ492" s="682">
        <f t="shared" si="219"/>
        <v>0</v>
      </c>
    </row>
    <row r="493" s="633" customFormat="1" ht="102" hidden="1" spans="1:114">
      <c r="A493" s="648" t="s">
        <v>1714</v>
      </c>
      <c r="B493" s="647" t="s">
        <v>1571</v>
      </c>
      <c r="C493" s="648" t="s">
        <v>1581</v>
      </c>
      <c r="D493" s="871" t="s">
        <v>2101</v>
      </c>
      <c r="E493" s="871"/>
      <c r="F493" s="871"/>
      <c r="G493" s="871"/>
      <c r="H493" s="1994" t="s">
        <v>2031</v>
      </c>
      <c r="I493" s="871"/>
      <c r="J493" s="872">
        <v>61</v>
      </c>
      <c r="K493" s="889">
        <v>12000</v>
      </c>
      <c r="L493" s="890" t="s">
        <v>2093</v>
      </c>
      <c r="M493" s="667">
        <v>48000</v>
      </c>
      <c r="N493" s="665">
        <v>-48000</v>
      </c>
      <c r="O493" s="665"/>
      <c r="P493" s="665"/>
      <c r="Q493" s="665"/>
      <c r="R493" s="665"/>
      <c r="S493" s="665"/>
      <c r="T493" s="665"/>
      <c r="U493" s="665">
        <v>48000</v>
      </c>
      <c r="V493" s="665"/>
      <c r="W493" s="665"/>
      <c r="X493" s="665"/>
      <c r="Y493" s="665"/>
      <c r="Z493" s="665"/>
      <c r="AA493" s="665"/>
      <c r="AB493" s="665"/>
      <c r="AC493" s="665"/>
      <c r="AD493" s="665"/>
      <c r="AE493" s="665"/>
      <c r="AF493" s="665"/>
      <c r="AG493" s="665"/>
      <c r="AH493" s="665"/>
      <c r="AI493" s="665"/>
      <c r="AJ493" s="665"/>
      <c r="AK493" s="665"/>
      <c r="AL493" s="665"/>
      <c r="AM493" s="665"/>
      <c r="AN493" s="665"/>
      <c r="AO493" s="665"/>
      <c r="AP493" s="665"/>
      <c r="AQ493" s="665"/>
      <c r="AR493" s="665"/>
      <c r="AS493" s="665"/>
      <c r="AT493" s="665"/>
      <c r="AU493" s="665"/>
      <c r="AV493" s="665"/>
      <c r="AW493" s="665"/>
      <c r="AX493" s="665"/>
      <c r="AY493" s="665"/>
      <c r="AZ493" s="665"/>
      <c r="BA493" s="665"/>
      <c r="BB493" s="665"/>
      <c r="BC493" s="665"/>
      <c r="BD493" s="665"/>
      <c r="BE493" s="665"/>
      <c r="BF493" s="665"/>
      <c r="BG493" s="665"/>
      <c r="BH493" s="665"/>
      <c r="BI493" s="665"/>
      <c r="BJ493" s="665"/>
      <c r="BK493" s="665"/>
      <c r="BL493" s="665"/>
      <c r="BM493" s="665"/>
      <c r="BN493" s="665"/>
      <c r="BO493" s="665"/>
      <c r="BP493" s="665"/>
      <c r="BQ493" s="665"/>
      <c r="BR493" s="665"/>
      <c r="BS493" s="665"/>
      <c r="BT493" s="665"/>
      <c r="BU493" s="665"/>
      <c r="BV493" s="665"/>
      <c r="BW493" s="665"/>
      <c r="BX493" s="665"/>
      <c r="BY493" s="665"/>
      <c r="BZ493" s="665"/>
      <c r="CA493" s="665"/>
      <c r="CB493" s="665"/>
      <c r="CC493" s="665"/>
      <c r="CD493" s="665"/>
      <c r="CE493" s="665"/>
      <c r="CF493" s="665"/>
      <c r="CG493" s="665"/>
      <c r="CH493" s="665"/>
      <c r="CI493" s="665"/>
      <c r="CJ493" s="665"/>
      <c r="CK493" s="665"/>
      <c r="CL493" s="665"/>
      <c r="CM493" s="665"/>
      <c r="CN493" s="665"/>
      <c r="CO493" s="665"/>
      <c r="CP493" s="665"/>
      <c r="CQ493" s="665"/>
      <c r="CR493" s="673">
        <f>+M493+N493+U493</f>
        <v>48000</v>
      </c>
      <c r="CS493" s="901"/>
      <c r="CT493" s="900">
        <v>0</v>
      </c>
      <c r="CU493" s="900">
        <v>0</v>
      </c>
      <c r="CV493" s="900">
        <v>0</v>
      </c>
      <c r="CW493" s="673">
        <f t="shared" si="214"/>
        <v>0</v>
      </c>
      <c r="CX493" s="900">
        <v>0</v>
      </c>
      <c r="CY493" s="901">
        <v>0</v>
      </c>
      <c r="CZ493" s="901">
        <v>0</v>
      </c>
      <c r="DA493" s="901">
        <v>0</v>
      </c>
      <c r="DB493" s="673">
        <f t="shared" si="215"/>
        <v>0</v>
      </c>
      <c r="DC493" s="901">
        <v>0</v>
      </c>
      <c r="DD493" s="901">
        <v>24000</v>
      </c>
      <c r="DE493" s="901">
        <v>12000</v>
      </c>
      <c r="DF493" s="901">
        <v>12000</v>
      </c>
      <c r="DG493" s="673">
        <f t="shared" si="216"/>
        <v>48000</v>
      </c>
      <c r="DH493" s="682">
        <f t="shared" si="217"/>
        <v>48000</v>
      </c>
      <c r="DI493" s="683" t="str">
        <f t="shared" si="218"/>
        <v>SI</v>
      </c>
      <c r="DJ493" s="682">
        <f t="shared" si="219"/>
        <v>0</v>
      </c>
    </row>
    <row r="494" s="633" customFormat="1" ht="102" hidden="1" spans="1:114">
      <c r="A494" s="648" t="s">
        <v>1714</v>
      </c>
      <c r="B494" s="647" t="s">
        <v>1571</v>
      </c>
      <c r="C494" s="648" t="s">
        <v>1581</v>
      </c>
      <c r="D494" s="871" t="s">
        <v>2102</v>
      </c>
      <c r="E494" s="871" t="s">
        <v>1718</v>
      </c>
      <c r="F494" s="871">
        <v>106</v>
      </c>
      <c r="G494" s="871" t="s">
        <v>1710</v>
      </c>
      <c r="H494" s="872">
        <v>211</v>
      </c>
      <c r="I494" s="871">
        <v>3552</v>
      </c>
      <c r="J494" s="872">
        <v>61</v>
      </c>
      <c r="K494" s="889">
        <v>90</v>
      </c>
      <c r="L494" s="890" t="s">
        <v>2093</v>
      </c>
      <c r="M494" s="667">
        <v>9540</v>
      </c>
      <c r="N494" s="665"/>
      <c r="O494" s="665"/>
      <c r="P494" s="665"/>
      <c r="Q494" s="665"/>
      <c r="R494" s="665">
        <v>-3780</v>
      </c>
      <c r="S494" s="665"/>
      <c r="T494" s="665"/>
      <c r="U494" s="665"/>
      <c r="V494" s="665"/>
      <c r="W494" s="665"/>
      <c r="X494" s="665"/>
      <c r="Y494" s="665"/>
      <c r="Z494" s="665"/>
      <c r="AA494" s="665"/>
      <c r="AB494" s="665"/>
      <c r="AC494" s="665"/>
      <c r="AD494" s="665"/>
      <c r="AE494" s="665"/>
      <c r="AF494" s="665"/>
      <c r="AG494" s="665"/>
      <c r="AH494" s="665"/>
      <c r="AI494" s="665"/>
      <c r="AJ494" s="665"/>
      <c r="AK494" s="665"/>
      <c r="AL494" s="665"/>
      <c r="AM494" s="665"/>
      <c r="AN494" s="665"/>
      <c r="AO494" s="665"/>
      <c r="AP494" s="665"/>
      <c r="AQ494" s="665"/>
      <c r="AR494" s="665"/>
      <c r="AS494" s="665"/>
      <c r="AT494" s="665"/>
      <c r="AU494" s="665"/>
      <c r="AV494" s="665"/>
      <c r="AW494" s="665"/>
      <c r="AX494" s="665"/>
      <c r="AY494" s="665"/>
      <c r="AZ494" s="665"/>
      <c r="BA494" s="665"/>
      <c r="BB494" s="665"/>
      <c r="BC494" s="665"/>
      <c r="BD494" s="665"/>
      <c r="BE494" s="665"/>
      <c r="BF494" s="665"/>
      <c r="BG494" s="665"/>
      <c r="BH494" s="665"/>
      <c r="BI494" s="665"/>
      <c r="BJ494" s="665"/>
      <c r="BK494" s="665"/>
      <c r="BL494" s="665"/>
      <c r="BM494" s="665"/>
      <c r="BN494" s="665"/>
      <c r="BO494" s="665"/>
      <c r="BP494" s="665"/>
      <c r="BQ494" s="665"/>
      <c r="BR494" s="665"/>
      <c r="BS494" s="665"/>
      <c r="BT494" s="665"/>
      <c r="BU494" s="665"/>
      <c r="BV494" s="665"/>
      <c r="BW494" s="665"/>
      <c r="BX494" s="665"/>
      <c r="BY494" s="665"/>
      <c r="BZ494" s="665"/>
      <c r="CA494" s="665"/>
      <c r="CB494" s="665"/>
      <c r="CC494" s="665"/>
      <c r="CD494" s="665"/>
      <c r="CE494" s="665"/>
      <c r="CF494" s="665"/>
      <c r="CG494" s="665"/>
      <c r="CH494" s="665"/>
      <c r="CI494" s="665"/>
      <c r="CJ494" s="665"/>
      <c r="CK494" s="665"/>
      <c r="CL494" s="665"/>
      <c r="CM494" s="665"/>
      <c r="CN494" s="665"/>
      <c r="CO494" s="665"/>
      <c r="CP494" s="665"/>
      <c r="CQ494" s="665"/>
      <c r="CR494" s="673">
        <f>+M494+R494</f>
        <v>5760</v>
      </c>
      <c r="CS494" s="900"/>
      <c r="CT494" s="900"/>
      <c r="CU494" s="900">
        <v>0</v>
      </c>
      <c r="CV494" s="900"/>
      <c r="CW494" s="673">
        <f t="shared" si="214"/>
        <v>0</v>
      </c>
      <c r="CX494" s="900"/>
      <c r="CY494" s="900"/>
      <c r="CZ494" s="900"/>
      <c r="DA494" s="900"/>
      <c r="DB494" s="673">
        <f t="shared" si="215"/>
        <v>0</v>
      </c>
      <c r="DC494" s="900"/>
      <c r="DD494" s="900"/>
      <c r="DE494" s="900"/>
      <c r="DF494" s="900">
        <v>5760</v>
      </c>
      <c r="DG494" s="673">
        <f t="shared" si="216"/>
        <v>5760</v>
      </c>
      <c r="DH494" s="682">
        <f t="shared" si="217"/>
        <v>5760</v>
      </c>
      <c r="DI494" s="683" t="str">
        <f t="shared" si="218"/>
        <v>SI</v>
      </c>
      <c r="DJ494" s="682">
        <f t="shared" si="219"/>
        <v>0</v>
      </c>
    </row>
    <row r="495" s="633" customFormat="1" ht="102" hidden="1" spans="1:114">
      <c r="A495" s="648" t="s">
        <v>1714</v>
      </c>
      <c r="B495" s="647" t="s">
        <v>1571</v>
      </c>
      <c r="C495" s="648" t="s">
        <v>1581</v>
      </c>
      <c r="D495" s="871" t="s">
        <v>2102</v>
      </c>
      <c r="E495" s="871" t="s">
        <v>1713</v>
      </c>
      <c r="F495" s="871">
        <v>107</v>
      </c>
      <c r="G495" s="871" t="s">
        <v>1710</v>
      </c>
      <c r="H495" s="872">
        <v>211</v>
      </c>
      <c r="I495" s="871">
        <v>3503</v>
      </c>
      <c r="J495" s="872">
        <v>61</v>
      </c>
      <c r="K495" s="891">
        <v>140</v>
      </c>
      <c r="L495" s="890" t="s">
        <v>2093</v>
      </c>
      <c r="M495" s="667">
        <v>14980</v>
      </c>
      <c r="N495" s="665"/>
      <c r="O495" s="665"/>
      <c r="P495" s="665"/>
      <c r="Q495" s="665"/>
      <c r="R495" s="665">
        <v>-6160</v>
      </c>
      <c r="S495" s="665"/>
      <c r="T495" s="665"/>
      <c r="U495" s="665"/>
      <c r="V495" s="665"/>
      <c r="W495" s="665"/>
      <c r="X495" s="665"/>
      <c r="Y495" s="665"/>
      <c r="Z495" s="665"/>
      <c r="AA495" s="665"/>
      <c r="AB495" s="665"/>
      <c r="AC495" s="665"/>
      <c r="AD495" s="665"/>
      <c r="AE495" s="665"/>
      <c r="AF495" s="665"/>
      <c r="AG495" s="665"/>
      <c r="AH495" s="665"/>
      <c r="AI495" s="665"/>
      <c r="AJ495" s="665"/>
      <c r="AK495" s="665"/>
      <c r="AL495" s="665"/>
      <c r="AM495" s="665"/>
      <c r="AN495" s="665"/>
      <c r="AO495" s="665"/>
      <c r="AP495" s="665"/>
      <c r="AQ495" s="665"/>
      <c r="AR495" s="665"/>
      <c r="AS495" s="665"/>
      <c r="AT495" s="665"/>
      <c r="AU495" s="665"/>
      <c r="AV495" s="665"/>
      <c r="AW495" s="665"/>
      <c r="AX495" s="665"/>
      <c r="AY495" s="665"/>
      <c r="AZ495" s="665"/>
      <c r="BA495" s="665"/>
      <c r="BB495" s="665"/>
      <c r="BC495" s="665"/>
      <c r="BD495" s="665"/>
      <c r="BE495" s="665"/>
      <c r="BF495" s="665"/>
      <c r="BG495" s="665"/>
      <c r="BH495" s="665"/>
      <c r="BI495" s="665"/>
      <c r="BJ495" s="665"/>
      <c r="BK495" s="665"/>
      <c r="BL495" s="665"/>
      <c r="BM495" s="665"/>
      <c r="BN495" s="665"/>
      <c r="BO495" s="665"/>
      <c r="BP495" s="665"/>
      <c r="BQ495" s="665"/>
      <c r="BR495" s="665"/>
      <c r="BS495" s="665"/>
      <c r="BT495" s="665"/>
      <c r="BU495" s="665"/>
      <c r="BV495" s="665"/>
      <c r="BW495" s="665"/>
      <c r="BX495" s="665"/>
      <c r="BY495" s="665"/>
      <c r="BZ495" s="665"/>
      <c r="CA495" s="665"/>
      <c r="CB495" s="665"/>
      <c r="CC495" s="665"/>
      <c r="CD495" s="665"/>
      <c r="CE495" s="665"/>
      <c r="CF495" s="665"/>
      <c r="CG495" s="665"/>
      <c r="CH495" s="665"/>
      <c r="CI495" s="665"/>
      <c r="CJ495" s="665"/>
      <c r="CK495" s="665"/>
      <c r="CL495" s="665"/>
      <c r="CM495" s="665"/>
      <c r="CN495" s="665"/>
      <c r="CO495" s="665"/>
      <c r="CP495" s="665"/>
      <c r="CQ495" s="665"/>
      <c r="CR495" s="673">
        <v>8680</v>
      </c>
      <c r="CS495" s="900"/>
      <c r="CT495" s="900"/>
      <c r="CU495" s="900">
        <v>0</v>
      </c>
      <c r="CV495" s="900"/>
      <c r="CW495" s="673">
        <f t="shared" si="214"/>
        <v>0</v>
      </c>
      <c r="CX495" s="900"/>
      <c r="CY495" s="900"/>
      <c r="CZ495" s="900"/>
      <c r="DA495" s="900"/>
      <c r="DB495" s="673">
        <f t="shared" si="215"/>
        <v>0</v>
      </c>
      <c r="DC495" s="900"/>
      <c r="DD495" s="900"/>
      <c r="DE495" s="900"/>
      <c r="DF495" s="900">
        <v>8680</v>
      </c>
      <c r="DG495" s="673">
        <f t="shared" si="216"/>
        <v>8680</v>
      </c>
      <c r="DH495" s="682">
        <f t="shared" si="217"/>
        <v>8680</v>
      </c>
      <c r="DI495" s="683" t="str">
        <f t="shared" si="218"/>
        <v>SI</v>
      </c>
      <c r="DJ495" s="682">
        <f t="shared" si="219"/>
        <v>0</v>
      </c>
    </row>
    <row r="496" s="633" customFormat="1" ht="102" hidden="1" spans="1:114">
      <c r="A496" s="648" t="s">
        <v>1714</v>
      </c>
      <c r="B496" s="647" t="s">
        <v>1571</v>
      </c>
      <c r="C496" s="648" t="s">
        <v>1581</v>
      </c>
      <c r="D496" s="871" t="s">
        <v>2102</v>
      </c>
      <c r="E496" s="871" t="s">
        <v>2103</v>
      </c>
      <c r="F496" s="871">
        <v>2</v>
      </c>
      <c r="G496" s="871" t="s">
        <v>1753</v>
      </c>
      <c r="H496" s="872">
        <v>211</v>
      </c>
      <c r="I496" s="871">
        <v>110713</v>
      </c>
      <c r="J496" s="872">
        <v>61</v>
      </c>
      <c r="K496" s="891">
        <v>40</v>
      </c>
      <c r="L496" s="890" t="s">
        <v>2093</v>
      </c>
      <c r="M496" s="667">
        <v>80</v>
      </c>
      <c r="N496" s="665"/>
      <c r="O496" s="665"/>
      <c r="P496" s="665"/>
      <c r="Q496" s="665"/>
      <c r="R496" s="665">
        <v>-60</v>
      </c>
      <c r="S496" s="665"/>
      <c r="T496" s="665"/>
      <c r="U496" s="665"/>
      <c r="V496" s="665"/>
      <c r="W496" s="665"/>
      <c r="X496" s="665"/>
      <c r="Y496" s="665"/>
      <c r="Z496" s="665"/>
      <c r="AA496" s="665"/>
      <c r="AB496" s="665"/>
      <c r="AC496" s="665"/>
      <c r="AD496" s="665"/>
      <c r="AE496" s="665"/>
      <c r="AF496" s="665"/>
      <c r="AG496" s="665"/>
      <c r="AH496" s="665"/>
      <c r="AI496" s="665"/>
      <c r="AJ496" s="665"/>
      <c r="AK496" s="665"/>
      <c r="AL496" s="665"/>
      <c r="AM496" s="665"/>
      <c r="AN496" s="665"/>
      <c r="AO496" s="665"/>
      <c r="AP496" s="665"/>
      <c r="AQ496" s="665"/>
      <c r="AR496" s="665"/>
      <c r="AS496" s="665"/>
      <c r="AT496" s="665"/>
      <c r="AU496" s="665"/>
      <c r="AV496" s="665"/>
      <c r="AW496" s="665"/>
      <c r="AX496" s="665"/>
      <c r="AY496" s="665"/>
      <c r="AZ496" s="665"/>
      <c r="BA496" s="665"/>
      <c r="BB496" s="665"/>
      <c r="BC496" s="665"/>
      <c r="BD496" s="665"/>
      <c r="BE496" s="665"/>
      <c r="BF496" s="665"/>
      <c r="BG496" s="665"/>
      <c r="BH496" s="665"/>
      <c r="BI496" s="665"/>
      <c r="BJ496" s="665"/>
      <c r="BK496" s="665"/>
      <c r="BL496" s="665"/>
      <c r="BM496" s="665"/>
      <c r="BN496" s="665"/>
      <c r="BO496" s="665"/>
      <c r="BP496" s="665"/>
      <c r="BQ496" s="665"/>
      <c r="BR496" s="665"/>
      <c r="BS496" s="665"/>
      <c r="BT496" s="665"/>
      <c r="BU496" s="665"/>
      <c r="BV496" s="665"/>
      <c r="BW496" s="665"/>
      <c r="BX496" s="665"/>
      <c r="BY496" s="665"/>
      <c r="BZ496" s="665"/>
      <c r="CA496" s="665"/>
      <c r="CB496" s="665"/>
      <c r="CC496" s="665"/>
      <c r="CD496" s="665"/>
      <c r="CE496" s="665"/>
      <c r="CF496" s="665"/>
      <c r="CG496" s="665"/>
      <c r="CH496" s="665"/>
      <c r="CI496" s="665"/>
      <c r="CJ496" s="665"/>
      <c r="CK496" s="665"/>
      <c r="CL496" s="665"/>
      <c r="CM496" s="665"/>
      <c r="CN496" s="665"/>
      <c r="CO496" s="665"/>
      <c r="CP496" s="665"/>
      <c r="CQ496" s="665"/>
      <c r="CR496" s="673">
        <v>160</v>
      </c>
      <c r="CS496" s="900"/>
      <c r="CT496" s="900"/>
      <c r="CU496" s="900"/>
      <c r="CV496" s="900"/>
      <c r="CW496" s="673">
        <f t="shared" si="214"/>
        <v>0</v>
      </c>
      <c r="CX496" s="900"/>
      <c r="CY496" s="900"/>
      <c r="CZ496" s="900"/>
      <c r="DA496" s="900"/>
      <c r="DB496" s="673">
        <f t="shared" si="215"/>
        <v>0</v>
      </c>
      <c r="DC496" s="900"/>
      <c r="DD496" s="900"/>
      <c r="DE496" s="900"/>
      <c r="DF496" s="900">
        <v>160</v>
      </c>
      <c r="DG496" s="673">
        <f t="shared" si="216"/>
        <v>160</v>
      </c>
      <c r="DH496" s="682">
        <f t="shared" si="217"/>
        <v>160</v>
      </c>
      <c r="DI496" s="683" t="str">
        <f t="shared" si="218"/>
        <v>SI</v>
      </c>
      <c r="DJ496" s="682">
        <f t="shared" si="219"/>
        <v>0</v>
      </c>
    </row>
    <row r="497" s="633" customFormat="1" ht="102" hidden="1" spans="1:114">
      <c r="A497" s="648" t="s">
        <v>1714</v>
      </c>
      <c r="B497" s="647" t="s">
        <v>1571</v>
      </c>
      <c r="C497" s="648" t="s">
        <v>1581</v>
      </c>
      <c r="D497" s="871" t="s">
        <v>2104</v>
      </c>
      <c r="E497" s="871" t="s">
        <v>1718</v>
      </c>
      <c r="F497" s="871">
        <v>20</v>
      </c>
      <c r="G497" s="871" t="s">
        <v>1710</v>
      </c>
      <c r="H497" s="872">
        <v>211</v>
      </c>
      <c r="I497" s="871">
        <v>3552</v>
      </c>
      <c r="J497" s="872">
        <v>61</v>
      </c>
      <c r="K497" s="889">
        <v>90</v>
      </c>
      <c r="L497" s="890" t="s">
        <v>2093</v>
      </c>
      <c r="M497" s="667">
        <v>1800</v>
      </c>
      <c r="N497" s="665"/>
      <c r="O497" s="665"/>
      <c r="P497" s="665"/>
      <c r="Q497" s="665"/>
      <c r="R497" s="665"/>
      <c r="S497" s="665"/>
      <c r="T497" s="665"/>
      <c r="U497" s="665"/>
      <c r="V497" s="665"/>
      <c r="W497" s="665"/>
      <c r="X497" s="665"/>
      <c r="Y497" s="665"/>
      <c r="Z497" s="665"/>
      <c r="AA497" s="665"/>
      <c r="AB497" s="665"/>
      <c r="AC497" s="665"/>
      <c r="AD497" s="665"/>
      <c r="AE497" s="665"/>
      <c r="AF497" s="665"/>
      <c r="AG497" s="665"/>
      <c r="AH497" s="665"/>
      <c r="AI497" s="665"/>
      <c r="AJ497" s="665"/>
      <c r="AK497" s="665"/>
      <c r="AL497" s="665"/>
      <c r="AM497" s="665"/>
      <c r="AN497" s="665"/>
      <c r="AO497" s="665"/>
      <c r="AP497" s="665"/>
      <c r="AQ497" s="665"/>
      <c r="AR497" s="665"/>
      <c r="AS497" s="665"/>
      <c r="AT497" s="665"/>
      <c r="AU497" s="665"/>
      <c r="AV497" s="665"/>
      <c r="AW497" s="665"/>
      <c r="AX497" s="665"/>
      <c r="AY497" s="665"/>
      <c r="AZ497" s="665"/>
      <c r="BA497" s="665"/>
      <c r="BB497" s="665"/>
      <c r="BC497" s="665"/>
      <c r="BD497" s="665"/>
      <c r="BE497" s="665"/>
      <c r="BF497" s="665"/>
      <c r="BG497" s="665"/>
      <c r="BH497" s="665"/>
      <c r="BI497" s="665"/>
      <c r="BJ497" s="665"/>
      <c r="BK497" s="665"/>
      <c r="BL497" s="665"/>
      <c r="BM497" s="665"/>
      <c r="BN497" s="665"/>
      <c r="BO497" s="665"/>
      <c r="BP497" s="665"/>
      <c r="BQ497" s="665"/>
      <c r="BR497" s="665"/>
      <c r="BS497" s="665"/>
      <c r="BT497" s="665"/>
      <c r="BU497" s="665"/>
      <c r="BV497" s="665"/>
      <c r="BW497" s="665"/>
      <c r="BX497" s="665"/>
      <c r="BY497" s="665"/>
      <c r="BZ497" s="665"/>
      <c r="CA497" s="665"/>
      <c r="CB497" s="665"/>
      <c r="CC497" s="665"/>
      <c r="CD497" s="665"/>
      <c r="CE497" s="665"/>
      <c r="CF497" s="665"/>
      <c r="CG497" s="665"/>
      <c r="CH497" s="665"/>
      <c r="CI497" s="665"/>
      <c r="CJ497" s="665"/>
      <c r="CK497" s="665"/>
      <c r="CL497" s="665"/>
      <c r="CM497" s="665"/>
      <c r="CN497" s="665"/>
      <c r="CO497" s="665"/>
      <c r="CP497" s="665"/>
      <c r="CQ497" s="665"/>
      <c r="CR497" s="673">
        <f>+M497</f>
        <v>1800</v>
      </c>
      <c r="CS497" s="900"/>
      <c r="CT497" s="900"/>
      <c r="CU497" s="900"/>
      <c r="CV497" s="900"/>
      <c r="CW497" s="673">
        <f t="shared" si="214"/>
        <v>0</v>
      </c>
      <c r="CX497" s="900"/>
      <c r="CY497" s="900"/>
      <c r="CZ497" s="900"/>
      <c r="DA497" s="900"/>
      <c r="DB497" s="673">
        <f t="shared" si="215"/>
        <v>0</v>
      </c>
      <c r="DC497" s="900"/>
      <c r="DD497" s="900"/>
      <c r="DE497" s="900"/>
      <c r="DF497" s="900">
        <v>1800</v>
      </c>
      <c r="DG497" s="673">
        <f t="shared" si="216"/>
        <v>1800</v>
      </c>
      <c r="DH497" s="682">
        <f t="shared" si="217"/>
        <v>1800</v>
      </c>
      <c r="DI497" s="683" t="str">
        <f t="shared" si="218"/>
        <v>SI</v>
      </c>
      <c r="DJ497" s="682">
        <f t="shared" si="219"/>
        <v>0</v>
      </c>
    </row>
    <row r="498" s="633" customFormat="1" ht="102" hidden="1" spans="1:114">
      <c r="A498" s="648" t="s">
        <v>1714</v>
      </c>
      <c r="B498" s="647" t="s">
        <v>1571</v>
      </c>
      <c r="C498" s="648" t="s">
        <v>1581</v>
      </c>
      <c r="D498" s="871" t="s">
        <v>2104</v>
      </c>
      <c r="E498" s="871" t="s">
        <v>1713</v>
      </c>
      <c r="F498" s="871">
        <v>20</v>
      </c>
      <c r="G498" s="871" t="s">
        <v>1710</v>
      </c>
      <c r="H498" s="872">
        <v>211</v>
      </c>
      <c r="I498" s="871">
        <v>3503</v>
      </c>
      <c r="J498" s="872">
        <v>61</v>
      </c>
      <c r="K498" s="891">
        <v>140</v>
      </c>
      <c r="L498" s="890" t="s">
        <v>2093</v>
      </c>
      <c r="M498" s="667">
        <v>2800</v>
      </c>
      <c r="N498" s="665"/>
      <c r="O498" s="665"/>
      <c r="P498" s="665"/>
      <c r="Q498" s="665"/>
      <c r="R498" s="665"/>
      <c r="S498" s="665"/>
      <c r="T498" s="665"/>
      <c r="U498" s="665"/>
      <c r="V498" s="665"/>
      <c r="W498" s="665"/>
      <c r="X498" s="665"/>
      <c r="Y498" s="665"/>
      <c r="Z498" s="665"/>
      <c r="AA498" s="665"/>
      <c r="AB498" s="665"/>
      <c r="AC498" s="665"/>
      <c r="AD498" s="665"/>
      <c r="AE498" s="665"/>
      <c r="AF498" s="665"/>
      <c r="AG498" s="665"/>
      <c r="AH498" s="665"/>
      <c r="AI498" s="665"/>
      <c r="AJ498" s="665"/>
      <c r="AK498" s="665"/>
      <c r="AL498" s="665"/>
      <c r="AM498" s="665"/>
      <c r="AN498" s="665"/>
      <c r="AO498" s="665"/>
      <c r="AP498" s="665"/>
      <c r="AQ498" s="665"/>
      <c r="AR498" s="665"/>
      <c r="AS498" s="665"/>
      <c r="AT498" s="665"/>
      <c r="AU498" s="665"/>
      <c r="AV498" s="665"/>
      <c r="AW498" s="665"/>
      <c r="AX498" s="665"/>
      <c r="AY498" s="665"/>
      <c r="AZ498" s="665"/>
      <c r="BA498" s="665"/>
      <c r="BB498" s="665"/>
      <c r="BC498" s="665"/>
      <c r="BD498" s="665"/>
      <c r="BE498" s="665"/>
      <c r="BF498" s="665"/>
      <c r="BG498" s="665"/>
      <c r="BH498" s="665"/>
      <c r="BI498" s="665"/>
      <c r="BJ498" s="665"/>
      <c r="BK498" s="665"/>
      <c r="BL498" s="665"/>
      <c r="BM498" s="665"/>
      <c r="BN498" s="665"/>
      <c r="BO498" s="665"/>
      <c r="BP498" s="665"/>
      <c r="BQ498" s="665"/>
      <c r="BR498" s="665"/>
      <c r="BS498" s="665"/>
      <c r="BT498" s="665"/>
      <c r="BU498" s="665"/>
      <c r="BV498" s="665"/>
      <c r="BW498" s="665"/>
      <c r="BX498" s="665"/>
      <c r="BY498" s="665"/>
      <c r="BZ498" s="665"/>
      <c r="CA498" s="665"/>
      <c r="CB498" s="665"/>
      <c r="CC498" s="665"/>
      <c r="CD498" s="665"/>
      <c r="CE498" s="665"/>
      <c r="CF498" s="665"/>
      <c r="CG498" s="665"/>
      <c r="CH498" s="665"/>
      <c r="CI498" s="665"/>
      <c r="CJ498" s="665"/>
      <c r="CK498" s="665"/>
      <c r="CL498" s="665"/>
      <c r="CM498" s="665"/>
      <c r="CN498" s="665"/>
      <c r="CO498" s="665"/>
      <c r="CP498" s="665"/>
      <c r="CQ498" s="665"/>
      <c r="CR498" s="673">
        <f>+M498</f>
        <v>2800</v>
      </c>
      <c r="CS498" s="900"/>
      <c r="CT498" s="900"/>
      <c r="CU498" s="900">
        <v>0</v>
      </c>
      <c r="CV498" s="900"/>
      <c r="CW498" s="673">
        <f t="shared" si="214"/>
        <v>0</v>
      </c>
      <c r="CX498" s="900"/>
      <c r="CY498" s="900"/>
      <c r="CZ498" s="900"/>
      <c r="DA498" s="900"/>
      <c r="DB498" s="673">
        <f t="shared" si="215"/>
        <v>0</v>
      </c>
      <c r="DC498" s="900"/>
      <c r="DD498" s="900"/>
      <c r="DE498" s="900"/>
      <c r="DF498" s="900">
        <v>2800</v>
      </c>
      <c r="DG498" s="673">
        <f t="shared" si="216"/>
        <v>2800</v>
      </c>
      <c r="DH498" s="682">
        <f t="shared" si="217"/>
        <v>2800</v>
      </c>
      <c r="DI498" s="683" t="str">
        <f t="shared" si="218"/>
        <v>SI</v>
      </c>
      <c r="DJ498" s="682">
        <f t="shared" si="219"/>
        <v>0</v>
      </c>
    </row>
    <row r="499" s="633" customFormat="1" ht="102" hidden="1" spans="1:114">
      <c r="A499" s="648" t="s">
        <v>1714</v>
      </c>
      <c r="B499" s="647" t="s">
        <v>1571</v>
      </c>
      <c r="C499" s="648" t="s">
        <v>1581</v>
      </c>
      <c r="D499" s="871" t="s">
        <v>2105</v>
      </c>
      <c r="E499" s="871" t="s">
        <v>1718</v>
      </c>
      <c r="F499" s="871">
        <v>106</v>
      </c>
      <c r="G499" s="871" t="s">
        <v>1710</v>
      </c>
      <c r="H499" s="872">
        <v>211</v>
      </c>
      <c r="I499" s="871">
        <v>3552</v>
      </c>
      <c r="J499" s="872">
        <v>61</v>
      </c>
      <c r="K499" s="889">
        <v>90</v>
      </c>
      <c r="L499" s="890" t="s">
        <v>2093</v>
      </c>
      <c r="M499" s="667">
        <v>9540</v>
      </c>
      <c r="N499" s="665"/>
      <c r="O499" s="665"/>
      <c r="P499" s="665"/>
      <c r="Q499" s="665"/>
      <c r="R499" s="665">
        <v>-3780</v>
      </c>
      <c r="S499" s="665"/>
      <c r="T499" s="665"/>
      <c r="U499" s="665"/>
      <c r="V499" s="665"/>
      <c r="W499" s="665"/>
      <c r="X499" s="665"/>
      <c r="Y499" s="665"/>
      <c r="Z499" s="665"/>
      <c r="AA499" s="665"/>
      <c r="AB499" s="665"/>
      <c r="AC499" s="665"/>
      <c r="AD499" s="665"/>
      <c r="AE499" s="665"/>
      <c r="AF499" s="665"/>
      <c r="AG499" s="665"/>
      <c r="AH499" s="665"/>
      <c r="AI499" s="665"/>
      <c r="AJ499" s="665"/>
      <c r="AK499" s="665"/>
      <c r="AL499" s="665"/>
      <c r="AM499" s="665"/>
      <c r="AN499" s="665"/>
      <c r="AO499" s="665"/>
      <c r="AP499" s="665"/>
      <c r="AQ499" s="665"/>
      <c r="AR499" s="665"/>
      <c r="AS499" s="665"/>
      <c r="AT499" s="665"/>
      <c r="AU499" s="665"/>
      <c r="AV499" s="665"/>
      <c r="AW499" s="665"/>
      <c r="AX499" s="665"/>
      <c r="AY499" s="665"/>
      <c r="AZ499" s="665"/>
      <c r="BA499" s="665"/>
      <c r="BB499" s="665"/>
      <c r="BC499" s="665"/>
      <c r="BD499" s="665"/>
      <c r="BE499" s="665"/>
      <c r="BF499" s="665"/>
      <c r="BG499" s="665"/>
      <c r="BH499" s="665"/>
      <c r="BI499" s="665"/>
      <c r="BJ499" s="665"/>
      <c r="BK499" s="665"/>
      <c r="BL499" s="665"/>
      <c r="BM499" s="665"/>
      <c r="BN499" s="665"/>
      <c r="BO499" s="665"/>
      <c r="BP499" s="665"/>
      <c r="BQ499" s="665"/>
      <c r="BR499" s="665"/>
      <c r="BS499" s="665"/>
      <c r="BT499" s="665"/>
      <c r="BU499" s="665"/>
      <c r="BV499" s="665"/>
      <c r="BW499" s="665"/>
      <c r="BX499" s="665"/>
      <c r="BY499" s="665"/>
      <c r="BZ499" s="665"/>
      <c r="CA499" s="665"/>
      <c r="CB499" s="665"/>
      <c r="CC499" s="665"/>
      <c r="CD499" s="665"/>
      <c r="CE499" s="665"/>
      <c r="CF499" s="665"/>
      <c r="CG499" s="665"/>
      <c r="CH499" s="665"/>
      <c r="CI499" s="665"/>
      <c r="CJ499" s="665"/>
      <c r="CK499" s="665"/>
      <c r="CL499" s="665"/>
      <c r="CM499" s="665"/>
      <c r="CN499" s="665"/>
      <c r="CO499" s="665"/>
      <c r="CP499" s="665"/>
      <c r="CQ499" s="665"/>
      <c r="CR499" s="673">
        <f>+M499+R499</f>
        <v>5760</v>
      </c>
      <c r="CS499" s="901"/>
      <c r="CT499" s="901"/>
      <c r="CU499" s="900"/>
      <c r="CV499" s="901"/>
      <c r="CW499" s="673">
        <f t="shared" si="214"/>
        <v>0</v>
      </c>
      <c r="CX499" s="901"/>
      <c r="CY499" s="901"/>
      <c r="CZ499" s="901"/>
      <c r="DA499" s="901"/>
      <c r="DB499" s="673">
        <f t="shared" si="215"/>
        <v>0</v>
      </c>
      <c r="DC499" s="901"/>
      <c r="DD499" s="901"/>
      <c r="DE499" s="901"/>
      <c r="DF499" s="901">
        <v>5760</v>
      </c>
      <c r="DG499" s="673">
        <f t="shared" si="216"/>
        <v>5760</v>
      </c>
      <c r="DH499" s="682">
        <f t="shared" si="217"/>
        <v>5760</v>
      </c>
      <c r="DI499" s="683" t="str">
        <f t="shared" si="218"/>
        <v>SI</v>
      </c>
      <c r="DJ499" s="682">
        <f t="shared" si="219"/>
        <v>0</v>
      </c>
    </row>
    <row r="500" s="633" customFormat="1" ht="102" hidden="1" spans="1:114">
      <c r="A500" s="648" t="s">
        <v>1714</v>
      </c>
      <c r="B500" s="647" t="s">
        <v>1571</v>
      </c>
      <c r="C500" s="648" t="s">
        <v>1581</v>
      </c>
      <c r="D500" s="871" t="s">
        <v>2105</v>
      </c>
      <c r="E500" s="871" t="s">
        <v>1713</v>
      </c>
      <c r="F500" s="871">
        <v>107</v>
      </c>
      <c r="G500" s="871" t="s">
        <v>1710</v>
      </c>
      <c r="H500" s="872">
        <v>211</v>
      </c>
      <c r="I500" s="871">
        <v>3503</v>
      </c>
      <c r="J500" s="872">
        <v>61</v>
      </c>
      <c r="K500" s="891">
        <v>140</v>
      </c>
      <c r="L500" s="890" t="s">
        <v>2093</v>
      </c>
      <c r="M500" s="667">
        <v>14980</v>
      </c>
      <c r="N500" s="665"/>
      <c r="O500" s="665"/>
      <c r="P500" s="665"/>
      <c r="Q500" s="665"/>
      <c r="R500" s="665">
        <v>-6160</v>
      </c>
      <c r="S500" s="665"/>
      <c r="T500" s="665"/>
      <c r="U500" s="665"/>
      <c r="V500" s="665"/>
      <c r="W500" s="665"/>
      <c r="X500" s="665"/>
      <c r="Y500" s="665"/>
      <c r="Z500" s="665"/>
      <c r="AA500" s="665"/>
      <c r="AB500" s="665"/>
      <c r="AC500" s="665"/>
      <c r="AD500" s="665"/>
      <c r="AE500" s="665"/>
      <c r="AF500" s="665"/>
      <c r="AG500" s="665"/>
      <c r="AH500" s="665"/>
      <c r="AI500" s="665"/>
      <c r="AJ500" s="665"/>
      <c r="AK500" s="665"/>
      <c r="AL500" s="665"/>
      <c r="AM500" s="665"/>
      <c r="AN500" s="665"/>
      <c r="AO500" s="665"/>
      <c r="AP500" s="665"/>
      <c r="AQ500" s="665"/>
      <c r="AR500" s="665"/>
      <c r="AS500" s="665"/>
      <c r="AT500" s="665"/>
      <c r="AU500" s="665"/>
      <c r="AV500" s="665"/>
      <c r="AW500" s="665"/>
      <c r="AX500" s="665"/>
      <c r="AY500" s="665"/>
      <c r="AZ500" s="665"/>
      <c r="BA500" s="665"/>
      <c r="BB500" s="665"/>
      <c r="BC500" s="665"/>
      <c r="BD500" s="665"/>
      <c r="BE500" s="665"/>
      <c r="BF500" s="665"/>
      <c r="BG500" s="665"/>
      <c r="BH500" s="665"/>
      <c r="BI500" s="665"/>
      <c r="BJ500" s="665"/>
      <c r="BK500" s="665"/>
      <c r="BL500" s="665"/>
      <c r="BM500" s="665"/>
      <c r="BN500" s="665"/>
      <c r="BO500" s="665"/>
      <c r="BP500" s="665"/>
      <c r="BQ500" s="665"/>
      <c r="BR500" s="665"/>
      <c r="BS500" s="665"/>
      <c r="BT500" s="665"/>
      <c r="BU500" s="665"/>
      <c r="BV500" s="665"/>
      <c r="BW500" s="665"/>
      <c r="BX500" s="665"/>
      <c r="BY500" s="665"/>
      <c r="BZ500" s="665"/>
      <c r="CA500" s="665"/>
      <c r="CB500" s="665"/>
      <c r="CC500" s="665"/>
      <c r="CD500" s="665"/>
      <c r="CE500" s="665"/>
      <c r="CF500" s="665"/>
      <c r="CG500" s="665"/>
      <c r="CH500" s="665"/>
      <c r="CI500" s="665"/>
      <c r="CJ500" s="665"/>
      <c r="CK500" s="665"/>
      <c r="CL500" s="665"/>
      <c r="CM500" s="665"/>
      <c r="CN500" s="665"/>
      <c r="CO500" s="665"/>
      <c r="CP500" s="665"/>
      <c r="CQ500" s="665"/>
      <c r="CR500" s="673">
        <v>8680</v>
      </c>
      <c r="CS500" s="901"/>
      <c r="CT500" s="901"/>
      <c r="CU500" s="900"/>
      <c r="CV500" s="901"/>
      <c r="CW500" s="673">
        <f t="shared" si="214"/>
        <v>0</v>
      </c>
      <c r="CX500" s="901"/>
      <c r="CY500" s="901"/>
      <c r="CZ500" s="901"/>
      <c r="DA500" s="901"/>
      <c r="DB500" s="673">
        <f t="shared" si="215"/>
        <v>0</v>
      </c>
      <c r="DC500" s="901"/>
      <c r="DD500" s="901"/>
      <c r="DE500" s="901"/>
      <c r="DF500" s="901">
        <v>8680</v>
      </c>
      <c r="DG500" s="673">
        <f t="shared" si="216"/>
        <v>8680</v>
      </c>
      <c r="DH500" s="682">
        <f t="shared" si="217"/>
        <v>8680</v>
      </c>
      <c r="DI500" s="683" t="str">
        <f t="shared" si="218"/>
        <v>SI</v>
      </c>
      <c r="DJ500" s="682">
        <f t="shared" si="219"/>
        <v>0</v>
      </c>
    </row>
    <row r="501" s="633" customFormat="1" ht="102" hidden="1" spans="1:114">
      <c r="A501" s="648" t="s">
        <v>1714</v>
      </c>
      <c r="B501" s="647" t="s">
        <v>1571</v>
      </c>
      <c r="C501" s="648" t="s">
        <v>1581</v>
      </c>
      <c r="D501" s="871" t="s">
        <v>2105</v>
      </c>
      <c r="E501" s="871" t="s">
        <v>2103</v>
      </c>
      <c r="F501" s="871">
        <v>2</v>
      </c>
      <c r="G501" s="871" t="s">
        <v>1753</v>
      </c>
      <c r="H501" s="872">
        <v>211</v>
      </c>
      <c r="I501" s="871">
        <v>110713</v>
      </c>
      <c r="J501" s="872">
        <v>61</v>
      </c>
      <c r="K501" s="891">
        <v>40</v>
      </c>
      <c r="L501" s="890" t="s">
        <v>2093</v>
      </c>
      <c r="M501" s="667">
        <v>80</v>
      </c>
      <c r="N501" s="665"/>
      <c r="O501" s="665"/>
      <c r="P501" s="665"/>
      <c r="Q501" s="665"/>
      <c r="R501" s="665">
        <v>-60</v>
      </c>
      <c r="S501" s="665"/>
      <c r="T501" s="665"/>
      <c r="U501" s="665"/>
      <c r="V501" s="665"/>
      <c r="W501" s="665"/>
      <c r="X501" s="665"/>
      <c r="Y501" s="665"/>
      <c r="Z501" s="665"/>
      <c r="AA501" s="665"/>
      <c r="AB501" s="665"/>
      <c r="AC501" s="665"/>
      <c r="AD501" s="665"/>
      <c r="AE501" s="665"/>
      <c r="AF501" s="665"/>
      <c r="AG501" s="665"/>
      <c r="AH501" s="665"/>
      <c r="AI501" s="665"/>
      <c r="AJ501" s="665"/>
      <c r="AK501" s="665"/>
      <c r="AL501" s="665"/>
      <c r="AM501" s="665"/>
      <c r="AN501" s="665"/>
      <c r="AO501" s="665"/>
      <c r="AP501" s="665"/>
      <c r="AQ501" s="665"/>
      <c r="AR501" s="665"/>
      <c r="AS501" s="665"/>
      <c r="AT501" s="665"/>
      <c r="AU501" s="665"/>
      <c r="AV501" s="665"/>
      <c r="AW501" s="665"/>
      <c r="AX501" s="665"/>
      <c r="AY501" s="665"/>
      <c r="AZ501" s="665"/>
      <c r="BA501" s="665"/>
      <c r="BB501" s="665"/>
      <c r="BC501" s="665"/>
      <c r="BD501" s="665"/>
      <c r="BE501" s="665"/>
      <c r="BF501" s="665"/>
      <c r="BG501" s="665"/>
      <c r="BH501" s="665"/>
      <c r="BI501" s="665"/>
      <c r="BJ501" s="665"/>
      <c r="BK501" s="665"/>
      <c r="BL501" s="665"/>
      <c r="BM501" s="665"/>
      <c r="BN501" s="665"/>
      <c r="BO501" s="665"/>
      <c r="BP501" s="665"/>
      <c r="BQ501" s="665"/>
      <c r="BR501" s="665"/>
      <c r="BS501" s="665"/>
      <c r="BT501" s="665"/>
      <c r="BU501" s="665"/>
      <c r="BV501" s="665"/>
      <c r="BW501" s="665"/>
      <c r="BX501" s="665"/>
      <c r="BY501" s="665"/>
      <c r="BZ501" s="665"/>
      <c r="CA501" s="665"/>
      <c r="CB501" s="665"/>
      <c r="CC501" s="665"/>
      <c r="CD501" s="665"/>
      <c r="CE501" s="665"/>
      <c r="CF501" s="665"/>
      <c r="CG501" s="665"/>
      <c r="CH501" s="665"/>
      <c r="CI501" s="665"/>
      <c r="CJ501" s="665"/>
      <c r="CK501" s="665"/>
      <c r="CL501" s="665"/>
      <c r="CM501" s="665"/>
      <c r="CN501" s="665"/>
      <c r="CO501" s="665"/>
      <c r="CP501" s="665"/>
      <c r="CQ501" s="665"/>
      <c r="CR501" s="673">
        <v>160</v>
      </c>
      <c r="CS501" s="901"/>
      <c r="CT501" s="901"/>
      <c r="CU501" s="900"/>
      <c r="CV501" s="901"/>
      <c r="CW501" s="673">
        <f t="shared" si="214"/>
        <v>0</v>
      </c>
      <c r="CX501" s="901"/>
      <c r="CY501" s="901"/>
      <c r="CZ501" s="901"/>
      <c r="DA501" s="901"/>
      <c r="DB501" s="673">
        <f t="shared" si="215"/>
        <v>0</v>
      </c>
      <c r="DC501" s="901"/>
      <c r="DD501" s="901"/>
      <c r="DE501" s="901"/>
      <c r="DF501" s="901">
        <v>160</v>
      </c>
      <c r="DG501" s="673">
        <f t="shared" si="216"/>
        <v>160</v>
      </c>
      <c r="DH501" s="682">
        <f t="shared" si="217"/>
        <v>160</v>
      </c>
      <c r="DI501" s="683" t="str">
        <f t="shared" si="218"/>
        <v>SI</v>
      </c>
      <c r="DJ501" s="682">
        <f t="shared" si="219"/>
        <v>0</v>
      </c>
    </row>
    <row r="502" s="633" customFormat="1" ht="102" hidden="1" spans="1:114">
      <c r="A502" s="648" t="s">
        <v>1714</v>
      </c>
      <c r="B502" s="647" t="s">
        <v>1571</v>
      </c>
      <c r="C502" s="648" t="s">
        <v>1581</v>
      </c>
      <c r="D502" s="871" t="s">
        <v>2106</v>
      </c>
      <c r="E502" s="871" t="s">
        <v>1718</v>
      </c>
      <c r="F502" s="871">
        <v>39</v>
      </c>
      <c r="G502" s="871" t="s">
        <v>1710</v>
      </c>
      <c r="H502" s="872">
        <v>211</v>
      </c>
      <c r="I502" s="871">
        <v>3552</v>
      </c>
      <c r="J502" s="872">
        <v>61</v>
      </c>
      <c r="K502" s="889">
        <v>90</v>
      </c>
      <c r="L502" s="890" t="s">
        <v>2093</v>
      </c>
      <c r="M502" s="667">
        <v>3510</v>
      </c>
      <c r="N502" s="665"/>
      <c r="O502" s="665"/>
      <c r="P502" s="665"/>
      <c r="Q502" s="665"/>
      <c r="R502" s="665">
        <v>-2880</v>
      </c>
      <c r="S502" s="665"/>
      <c r="T502" s="665"/>
      <c r="U502" s="665"/>
      <c r="V502" s="665"/>
      <c r="W502" s="665"/>
      <c r="X502" s="665"/>
      <c r="Y502" s="665"/>
      <c r="Z502" s="665"/>
      <c r="AA502" s="665"/>
      <c r="AB502" s="665"/>
      <c r="AC502" s="665"/>
      <c r="AD502" s="665"/>
      <c r="AE502" s="665"/>
      <c r="AF502" s="665"/>
      <c r="AG502" s="665"/>
      <c r="AH502" s="665"/>
      <c r="AI502" s="665"/>
      <c r="AJ502" s="665"/>
      <c r="AK502" s="665"/>
      <c r="AL502" s="665"/>
      <c r="AM502" s="665"/>
      <c r="AN502" s="665"/>
      <c r="AO502" s="665"/>
      <c r="AP502" s="665"/>
      <c r="AQ502" s="665"/>
      <c r="AR502" s="665"/>
      <c r="AS502" s="665"/>
      <c r="AT502" s="665"/>
      <c r="AU502" s="665"/>
      <c r="AV502" s="665"/>
      <c r="AW502" s="665"/>
      <c r="AX502" s="665"/>
      <c r="AY502" s="665"/>
      <c r="AZ502" s="665"/>
      <c r="BA502" s="665"/>
      <c r="BB502" s="665"/>
      <c r="BC502" s="665"/>
      <c r="BD502" s="665"/>
      <c r="BE502" s="665"/>
      <c r="BF502" s="665"/>
      <c r="BG502" s="665"/>
      <c r="BH502" s="665"/>
      <c r="BI502" s="665"/>
      <c r="BJ502" s="665"/>
      <c r="BK502" s="665"/>
      <c r="BL502" s="665"/>
      <c r="BM502" s="665"/>
      <c r="BN502" s="665"/>
      <c r="BO502" s="665"/>
      <c r="BP502" s="665"/>
      <c r="BQ502" s="665"/>
      <c r="BR502" s="665"/>
      <c r="BS502" s="665"/>
      <c r="BT502" s="665"/>
      <c r="BU502" s="665"/>
      <c r="BV502" s="665"/>
      <c r="BW502" s="665"/>
      <c r="BX502" s="665"/>
      <c r="BY502" s="665"/>
      <c r="BZ502" s="665"/>
      <c r="CA502" s="665"/>
      <c r="CB502" s="665"/>
      <c r="CC502" s="665"/>
      <c r="CD502" s="665"/>
      <c r="CE502" s="665"/>
      <c r="CF502" s="665"/>
      <c r="CG502" s="665"/>
      <c r="CH502" s="665"/>
      <c r="CI502" s="665"/>
      <c r="CJ502" s="665"/>
      <c r="CK502" s="665"/>
      <c r="CL502" s="665"/>
      <c r="CM502" s="665"/>
      <c r="CN502" s="665"/>
      <c r="CO502" s="665"/>
      <c r="CP502" s="665"/>
      <c r="CQ502" s="665"/>
      <c r="CR502" s="673">
        <f>+M502+R502</f>
        <v>630</v>
      </c>
      <c r="CS502" s="901"/>
      <c r="CT502" s="901"/>
      <c r="CU502" s="900"/>
      <c r="CV502" s="901"/>
      <c r="CW502" s="673">
        <f t="shared" si="214"/>
        <v>0</v>
      </c>
      <c r="CX502" s="901"/>
      <c r="CY502" s="901"/>
      <c r="CZ502" s="901"/>
      <c r="DA502" s="901"/>
      <c r="DB502" s="673">
        <f t="shared" si="215"/>
        <v>0</v>
      </c>
      <c r="DC502" s="901"/>
      <c r="DD502" s="901"/>
      <c r="DE502" s="901"/>
      <c r="DF502" s="901">
        <v>630</v>
      </c>
      <c r="DG502" s="673">
        <f t="shared" si="216"/>
        <v>630</v>
      </c>
      <c r="DH502" s="682">
        <f t="shared" si="217"/>
        <v>630</v>
      </c>
      <c r="DI502" s="683" t="str">
        <f t="shared" si="218"/>
        <v>SI</v>
      </c>
      <c r="DJ502" s="682">
        <f t="shared" si="219"/>
        <v>0</v>
      </c>
    </row>
    <row r="503" s="633" customFormat="1" ht="102" hidden="1" spans="1:114">
      <c r="A503" s="648" t="s">
        <v>1714</v>
      </c>
      <c r="B503" s="647" t="s">
        <v>1571</v>
      </c>
      <c r="C503" s="648" t="s">
        <v>1581</v>
      </c>
      <c r="D503" s="871" t="s">
        <v>2106</v>
      </c>
      <c r="E503" s="871" t="s">
        <v>1713</v>
      </c>
      <c r="F503" s="871">
        <v>39</v>
      </c>
      <c r="G503" s="871" t="s">
        <v>1710</v>
      </c>
      <c r="H503" s="872">
        <v>211</v>
      </c>
      <c r="I503" s="871">
        <v>3503</v>
      </c>
      <c r="J503" s="872">
        <v>61</v>
      </c>
      <c r="K503" s="891">
        <v>140</v>
      </c>
      <c r="L503" s="890" t="s">
        <v>2093</v>
      </c>
      <c r="M503" s="667">
        <v>5460</v>
      </c>
      <c r="N503" s="665"/>
      <c r="O503" s="665"/>
      <c r="P503" s="665"/>
      <c r="Q503" s="665"/>
      <c r="R503" s="665">
        <v>-4620</v>
      </c>
      <c r="S503" s="665"/>
      <c r="T503" s="665"/>
      <c r="U503" s="665"/>
      <c r="V503" s="665"/>
      <c r="W503" s="665"/>
      <c r="X503" s="665"/>
      <c r="Y503" s="665"/>
      <c r="Z503" s="665"/>
      <c r="AA503" s="665"/>
      <c r="AB503" s="665"/>
      <c r="AC503" s="665"/>
      <c r="AD503" s="665"/>
      <c r="AE503" s="665"/>
      <c r="AF503" s="665"/>
      <c r="AG503" s="665"/>
      <c r="AH503" s="665"/>
      <c r="AI503" s="665"/>
      <c r="AJ503" s="665"/>
      <c r="AK503" s="665"/>
      <c r="AL503" s="665"/>
      <c r="AM503" s="665"/>
      <c r="AN503" s="665"/>
      <c r="AO503" s="665"/>
      <c r="AP503" s="665"/>
      <c r="AQ503" s="665"/>
      <c r="AR503" s="665"/>
      <c r="AS503" s="665"/>
      <c r="AT503" s="665"/>
      <c r="AU503" s="665"/>
      <c r="AV503" s="665"/>
      <c r="AW503" s="665"/>
      <c r="AX503" s="665"/>
      <c r="AY503" s="665"/>
      <c r="AZ503" s="665"/>
      <c r="BA503" s="665"/>
      <c r="BB503" s="665"/>
      <c r="BC503" s="665"/>
      <c r="BD503" s="665"/>
      <c r="BE503" s="665"/>
      <c r="BF503" s="665"/>
      <c r="BG503" s="665"/>
      <c r="BH503" s="665"/>
      <c r="BI503" s="665"/>
      <c r="BJ503" s="665"/>
      <c r="BK503" s="665"/>
      <c r="BL503" s="665"/>
      <c r="BM503" s="665"/>
      <c r="BN503" s="665"/>
      <c r="BO503" s="665"/>
      <c r="BP503" s="665"/>
      <c r="BQ503" s="665"/>
      <c r="BR503" s="665"/>
      <c r="BS503" s="665"/>
      <c r="BT503" s="665"/>
      <c r="BU503" s="665"/>
      <c r="BV503" s="665"/>
      <c r="BW503" s="665"/>
      <c r="BX503" s="665"/>
      <c r="BY503" s="665"/>
      <c r="BZ503" s="665"/>
      <c r="CA503" s="665"/>
      <c r="CB503" s="665"/>
      <c r="CC503" s="665"/>
      <c r="CD503" s="665"/>
      <c r="CE503" s="665"/>
      <c r="CF503" s="665"/>
      <c r="CG503" s="665"/>
      <c r="CH503" s="665"/>
      <c r="CI503" s="665"/>
      <c r="CJ503" s="665"/>
      <c r="CK503" s="665"/>
      <c r="CL503" s="665"/>
      <c r="CM503" s="665"/>
      <c r="CN503" s="665"/>
      <c r="CO503" s="665"/>
      <c r="CP503" s="665"/>
      <c r="CQ503" s="665"/>
      <c r="CR503" s="673">
        <f>+M503+R503</f>
        <v>840</v>
      </c>
      <c r="CS503" s="901"/>
      <c r="CT503" s="901"/>
      <c r="CU503" s="900"/>
      <c r="CV503" s="901"/>
      <c r="CW503" s="673">
        <f t="shared" si="214"/>
        <v>0</v>
      </c>
      <c r="CX503" s="901"/>
      <c r="CY503" s="901"/>
      <c r="CZ503" s="901"/>
      <c r="DA503" s="901"/>
      <c r="DB503" s="673">
        <f t="shared" si="215"/>
        <v>0</v>
      </c>
      <c r="DC503" s="901"/>
      <c r="DD503" s="901"/>
      <c r="DE503" s="901"/>
      <c r="DF503" s="901">
        <v>840</v>
      </c>
      <c r="DG503" s="673">
        <f t="shared" si="216"/>
        <v>840</v>
      </c>
      <c r="DH503" s="682">
        <f t="shared" si="217"/>
        <v>840</v>
      </c>
      <c r="DI503" s="683" t="str">
        <f t="shared" si="218"/>
        <v>SI</v>
      </c>
      <c r="DJ503" s="682">
        <f t="shared" si="219"/>
        <v>0</v>
      </c>
    </row>
    <row r="504" s="633" customFormat="1" ht="102" hidden="1" spans="1:114">
      <c r="A504" s="648" t="s">
        <v>1714</v>
      </c>
      <c r="B504" s="647" t="s">
        <v>1571</v>
      </c>
      <c r="C504" s="648" t="s">
        <v>1581</v>
      </c>
      <c r="D504" s="871" t="s">
        <v>2106</v>
      </c>
      <c r="E504" s="871" t="s">
        <v>1760</v>
      </c>
      <c r="F504" s="871">
        <v>1</v>
      </c>
      <c r="G504" s="871" t="s">
        <v>1753</v>
      </c>
      <c r="H504" s="872">
        <v>211</v>
      </c>
      <c r="I504" s="871">
        <v>64669</v>
      </c>
      <c r="J504" s="872">
        <v>61</v>
      </c>
      <c r="K504" s="891">
        <v>43</v>
      </c>
      <c r="L504" s="890" t="s">
        <v>2093</v>
      </c>
      <c r="M504" s="667">
        <v>43</v>
      </c>
      <c r="N504" s="665"/>
      <c r="O504" s="665"/>
      <c r="P504" s="665"/>
      <c r="Q504" s="665"/>
      <c r="R504" s="665"/>
      <c r="S504" s="665"/>
      <c r="T504" s="665"/>
      <c r="U504" s="665"/>
      <c r="V504" s="665"/>
      <c r="W504" s="665"/>
      <c r="X504" s="665"/>
      <c r="Y504" s="665"/>
      <c r="Z504" s="665"/>
      <c r="AA504" s="665"/>
      <c r="AB504" s="665"/>
      <c r="AC504" s="665"/>
      <c r="AD504" s="665"/>
      <c r="AE504" s="665"/>
      <c r="AF504" s="665"/>
      <c r="AG504" s="665"/>
      <c r="AH504" s="665"/>
      <c r="AI504" s="665"/>
      <c r="AJ504" s="665"/>
      <c r="AK504" s="665"/>
      <c r="AL504" s="665"/>
      <c r="AM504" s="665"/>
      <c r="AN504" s="665"/>
      <c r="AO504" s="665"/>
      <c r="AP504" s="665"/>
      <c r="AQ504" s="665"/>
      <c r="AR504" s="665"/>
      <c r="AS504" s="665"/>
      <c r="AT504" s="665"/>
      <c r="AU504" s="665"/>
      <c r="AV504" s="665"/>
      <c r="AW504" s="665"/>
      <c r="AX504" s="665"/>
      <c r="AY504" s="665"/>
      <c r="AZ504" s="665"/>
      <c r="BA504" s="665"/>
      <c r="BB504" s="665"/>
      <c r="BC504" s="665"/>
      <c r="BD504" s="665"/>
      <c r="BE504" s="665"/>
      <c r="BF504" s="665"/>
      <c r="BG504" s="665"/>
      <c r="BH504" s="665"/>
      <c r="BI504" s="665"/>
      <c r="BJ504" s="665"/>
      <c r="BK504" s="665"/>
      <c r="BL504" s="665"/>
      <c r="BM504" s="665"/>
      <c r="BN504" s="665"/>
      <c r="BO504" s="665"/>
      <c r="BP504" s="665"/>
      <c r="BQ504" s="665"/>
      <c r="BR504" s="665"/>
      <c r="BS504" s="665"/>
      <c r="BT504" s="665"/>
      <c r="BU504" s="665"/>
      <c r="BV504" s="665"/>
      <c r="BW504" s="665"/>
      <c r="BX504" s="665"/>
      <c r="BY504" s="665"/>
      <c r="BZ504" s="665"/>
      <c r="CA504" s="665"/>
      <c r="CB504" s="665"/>
      <c r="CC504" s="665"/>
      <c r="CD504" s="665"/>
      <c r="CE504" s="665"/>
      <c r="CF504" s="665"/>
      <c r="CG504" s="665"/>
      <c r="CH504" s="665"/>
      <c r="CI504" s="665"/>
      <c r="CJ504" s="665"/>
      <c r="CK504" s="665"/>
      <c r="CL504" s="665"/>
      <c r="CM504" s="665"/>
      <c r="CN504" s="665"/>
      <c r="CO504" s="665"/>
      <c r="CP504" s="665"/>
      <c r="CQ504" s="665"/>
      <c r="CR504" s="673">
        <f>+M504</f>
        <v>43</v>
      </c>
      <c r="CS504" s="901"/>
      <c r="CT504" s="901"/>
      <c r="CU504" s="900"/>
      <c r="CV504" s="901"/>
      <c r="CW504" s="673">
        <f t="shared" si="214"/>
        <v>0</v>
      </c>
      <c r="CX504" s="901"/>
      <c r="CY504" s="901"/>
      <c r="CZ504" s="901"/>
      <c r="DA504" s="901"/>
      <c r="DB504" s="673">
        <f t="shared" si="215"/>
        <v>0</v>
      </c>
      <c r="DC504" s="901"/>
      <c r="DD504" s="901"/>
      <c r="DE504" s="901"/>
      <c r="DF504" s="901">
        <v>43</v>
      </c>
      <c r="DG504" s="673">
        <f t="shared" si="216"/>
        <v>43</v>
      </c>
      <c r="DH504" s="682">
        <f t="shared" si="217"/>
        <v>43</v>
      </c>
      <c r="DI504" s="683" t="str">
        <f t="shared" si="218"/>
        <v>SI</v>
      </c>
      <c r="DJ504" s="682">
        <f t="shared" si="219"/>
        <v>0</v>
      </c>
    </row>
    <row r="505" s="633" customFormat="1" ht="102" hidden="1" spans="1:114">
      <c r="A505" s="648" t="s">
        <v>1714</v>
      </c>
      <c r="B505" s="647" t="s">
        <v>1571</v>
      </c>
      <c r="C505" s="648" t="s">
        <v>1581</v>
      </c>
      <c r="D505" s="871" t="s">
        <v>2107</v>
      </c>
      <c r="E505" s="871" t="s">
        <v>1718</v>
      </c>
      <c r="F505" s="871">
        <v>219</v>
      </c>
      <c r="G505" s="871" t="s">
        <v>1710</v>
      </c>
      <c r="H505" s="872">
        <v>211</v>
      </c>
      <c r="I505" s="871">
        <v>3552</v>
      </c>
      <c r="J505" s="872">
        <v>61</v>
      </c>
      <c r="K505" s="889">
        <v>90</v>
      </c>
      <c r="L505" s="890" t="s">
        <v>2093</v>
      </c>
      <c r="M505" s="667">
        <v>19710</v>
      </c>
      <c r="N505" s="665"/>
      <c r="O505" s="665"/>
      <c r="P505" s="665"/>
      <c r="Q505" s="665"/>
      <c r="R505" s="665">
        <v>-8460</v>
      </c>
      <c r="S505" s="665"/>
      <c r="T505" s="665"/>
      <c r="U505" s="665"/>
      <c r="V505" s="665"/>
      <c r="W505" s="665"/>
      <c r="X505" s="665"/>
      <c r="Y505" s="665"/>
      <c r="Z505" s="665"/>
      <c r="AA505" s="665"/>
      <c r="AB505" s="665"/>
      <c r="AC505" s="665"/>
      <c r="AD505" s="665"/>
      <c r="AE505" s="665"/>
      <c r="AF505" s="665"/>
      <c r="AG505" s="665"/>
      <c r="AH505" s="665"/>
      <c r="AI505" s="665"/>
      <c r="AJ505" s="665"/>
      <c r="AK505" s="665"/>
      <c r="AL505" s="665"/>
      <c r="AM505" s="665"/>
      <c r="AN505" s="665"/>
      <c r="AO505" s="665"/>
      <c r="AP505" s="665"/>
      <c r="AQ505" s="665"/>
      <c r="AR505" s="665"/>
      <c r="AS505" s="665"/>
      <c r="AT505" s="665"/>
      <c r="AU505" s="665"/>
      <c r="AV505" s="665"/>
      <c r="AW505" s="665"/>
      <c r="AX505" s="665"/>
      <c r="AY505" s="665"/>
      <c r="AZ505" s="665"/>
      <c r="BA505" s="665"/>
      <c r="BB505" s="665"/>
      <c r="BC505" s="665"/>
      <c r="BD505" s="665"/>
      <c r="BE505" s="665"/>
      <c r="BF505" s="665"/>
      <c r="BG505" s="665"/>
      <c r="BH505" s="665"/>
      <c r="BI505" s="665"/>
      <c r="BJ505" s="665"/>
      <c r="BK505" s="665"/>
      <c r="BL505" s="665"/>
      <c r="BM505" s="665"/>
      <c r="BN505" s="665"/>
      <c r="BO505" s="665"/>
      <c r="BP505" s="665"/>
      <c r="BQ505" s="665"/>
      <c r="BR505" s="665"/>
      <c r="BS505" s="665"/>
      <c r="BT505" s="665"/>
      <c r="BU505" s="665"/>
      <c r="BV505" s="665"/>
      <c r="BW505" s="665"/>
      <c r="BX505" s="665"/>
      <c r="BY505" s="665"/>
      <c r="BZ505" s="665"/>
      <c r="CA505" s="665"/>
      <c r="CB505" s="665"/>
      <c r="CC505" s="665"/>
      <c r="CD505" s="665"/>
      <c r="CE505" s="665"/>
      <c r="CF505" s="665"/>
      <c r="CG505" s="665"/>
      <c r="CH505" s="665"/>
      <c r="CI505" s="665"/>
      <c r="CJ505" s="665"/>
      <c r="CK505" s="665"/>
      <c r="CL505" s="665"/>
      <c r="CM505" s="665"/>
      <c r="CN505" s="665"/>
      <c r="CO505" s="665"/>
      <c r="CP505" s="665"/>
      <c r="CQ505" s="665"/>
      <c r="CR505" s="673">
        <v>11160</v>
      </c>
      <c r="CS505" s="901"/>
      <c r="CT505" s="901"/>
      <c r="CU505" s="901"/>
      <c r="CV505" s="901"/>
      <c r="CW505" s="673">
        <f t="shared" si="214"/>
        <v>0</v>
      </c>
      <c r="CX505" s="901"/>
      <c r="CY505" s="901"/>
      <c r="CZ505" s="901"/>
      <c r="DA505" s="901"/>
      <c r="DB505" s="673">
        <f t="shared" si="215"/>
        <v>0</v>
      </c>
      <c r="DC505" s="901"/>
      <c r="DD505" s="901"/>
      <c r="DE505" s="901"/>
      <c r="DF505" s="901">
        <v>11160</v>
      </c>
      <c r="DG505" s="673">
        <f t="shared" si="216"/>
        <v>11160</v>
      </c>
      <c r="DH505" s="682">
        <f t="shared" si="217"/>
        <v>11160</v>
      </c>
      <c r="DI505" s="683" t="str">
        <f t="shared" si="218"/>
        <v>SI</v>
      </c>
      <c r="DJ505" s="682">
        <f t="shared" si="219"/>
        <v>0</v>
      </c>
    </row>
    <row r="506" s="633" customFormat="1" ht="102" hidden="1" spans="1:114">
      <c r="A506" s="648" t="s">
        <v>1714</v>
      </c>
      <c r="B506" s="647" t="s">
        <v>1571</v>
      </c>
      <c r="C506" s="648" t="s">
        <v>1581</v>
      </c>
      <c r="D506" s="871" t="s">
        <v>2107</v>
      </c>
      <c r="E506" s="871" t="s">
        <v>1713</v>
      </c>
      <c r="F506" s="871">
        <v>219</v>
      </c>
      <c r="G506" s="871" t="s">
        <v>1710</v>
      </c>
      <c r="H506" s="872">
        <v>211</v>
      </c>
      <c r="I506" s="871">
        <v>3503</v>
      </c>
      <c r="J506" s="872">
        <v>61</v>
      </c>
      <c r="K506" s="889">
        <v>140</v>
      </c>
      <c r="L506" s="890" t="s">
        <v>2093</v>
      </c>
      <c r="M506" s="667">
        <v>30660</v>
      </c>
      <c r="N506" s="665"/>
      <c r="O506" s="665"/>
      <c r="P506" s="665"/>
      <c r="Q506" s="665"/>
      <c r="R506" s="665">
        <v>-13160</v>
      </c>
      <c r="S506" s="665"/>
      <c r="T506" s="665"/>
      <c r="U506" s="665"/>
      <c r="V506" s="665"/>
      <c r="W506" s="665"/>
      <c r="X506" s="665"/>
      <c r="Y506" s="665"/>
      <c r="Z506" s="665"/>
      <c r="AA506" s="665"/>
      <c r="AB506" s="665"/>
      <c r="AC506" s="665"/>
      <c r="AD506" s="665"/>
      <c r="AE506" s="665"/>
      <c r="AF506" s="665"/>
      <c r="AG506" s="665"/>
      <c r="AH506" s="665"/>
      <c r="AI506" s="665"/>
      <c r="AJ506" s="665"/>
      <c r="AK506" s="665"/>
      <c r="AL506" s="665"/>
      <c r="AM506" s="665"/>
      <c r="AN506" s="665"/>
      <c r="AO506" s="665"/>
      <c r="AP506" s="665"/>
      <c r="AQ506" s="665"/>
      <c r="AR506" s="665"/>
      <c r="AS506" s="665"/>
      <c r="AT506" s="665"/>
      <c r="AU506" s="665"/>
      <c r="AV506" s="665"/>
      <c r="AW506" s="665"/>
      <c r="AX506" s="665"/>
      <c r="AY506" s="665"/>
      <c r="AZ506" s="665"/>
      <c r="BA506" s="665"/>
      <c r="BB506" s="665"/>
      <c r="BC506" s="665"/>
      <c r="BD506" s="665"/>
      <c r="BE506" s="665"/>
      <c r="BF506" s="665"/>
      <c r="BG506" s="665"/>
      <c r="BH506" s="665"/>
      <c r="BI506" s="665"/>
      <c r="BJ506" s="665"/>
      <c r="BK506" s="665"/>
      <c r="BL506" s="665"/>
      <c r="BM506" s="665"/>
      <c r="BN506" s="665"/>
      <c r="BO506" s="665"/>
      <c r="BP506" s="665"/>
      <c r="BQ506" s="665"/>
      <c r="BR506" s="665"/>
      <c r="BS506" s="665"/>
      <c r="BT506" s="665"/>
      <c r="BU506" s="665"/>
      <c r="BV506" s="665"/>
      <c r="BW506" s="665"/>
      <c r="BX506" s="665"/>
      <c r="BY506" s="665"/>
      <c r="BZ506" s="665"/>
      <c r="CA506" s="665"/>
      <c r="CB506" s="665"/>
      <c r="CC506" s="665"/>
      <c r="CD506" s="665"/>
      <c r="CE506" s="665"/>
      <c r="CF506" s="665"/>
      <c r="CG506" s="665"/>
      <c r="CH506" s="665"/>
      <c r="CI506" s="665"/>
      <c r="CJ506" s="665"/>
      <c r="CK506" s="665"/>
      <c r="CL506" s="665"/>
      <c r="CM506" s="665"/>
      <c r="CN506" s="665"/>
      <c r="CO506" s="665"/>
      <c r="CP506" s="665"/>
      <c r="CQ506" s="665"/>
      <c r="CR506" s="673">
        <v>17640</v>
      </c>
      <c r="CS506" s="901"/>
      <c r="CT506" s="901"/>
      <c r="CU506" s="901"/>
      <c r="CV506" s="901"/>
      <c r="CW506" s="673">
        <f t="shared" si="214"/>
        <v>0</v>
      </c>
      <c r="CX506" s="901">
        <v>0</v>
      </c>
      <c r="CY506" s="901"/>
      <c r="CZ506" s="901"/>
      <c r="DA506" s="901"/>
      <c r="DB506" s="673">
        <f t="shared" si="215"/>
        <v>0</v>
      </c>
      <c r="DC506" s="901"/>
      <c r="DD506" s="901"/>
      <c r="DE506" s="901"/>
      <c r="DF506" s="901">
        <v>17640</v>
      </c>
      <c r="DG506" s="673">
        <f t="shared" si="216"/>
        <v>17640</v>
      </c>
      <c r="DH506" s="682">
        <f t="shared" si="217"/>
        <v>17640</v>
      </c>
      <c r="DI506" s="683" t="str">
        <f t="shared" si="218"/>
        <v>SI</v>
      </c>
      <c r="DJ506" s="682">
        <f t="shared" si="219"/>
        <v>0</v>
      </c>
    </row>
    <row r="507" s="633" customFormat="1" ht="102" hidden="1" spans="1:114">
      <c r="A507" s="648" t="s">
        <v>1714</v>
      </c>
      <c r="B507" s="647" t="s">
        <v>1571</v>
      </c>
      <c r="C507" s="648" t="s">
        <v>1581</v>
      </c>
      <c r="D507" s="871" t="s">
        <v>2107</v>
      </c>
      <c r="E507" s="871" t="s">
        <v>1760</v>
      </c>
      <c r="F507" s="871">
        <v>1</v>
      </c>
      <c r="G507" s="871" t="s">
        <v>1753</v>
      </c>
      <c r="H507" s="872">
        <v>211</v>
      </c>
      <c r="I507" s="871">
        <v>64669</v>
      </c>
      <c r="J507" s="872">
        <v>61</v>
      </c>
      <c r="K507" s="889">
        <v>43</v>
      </c>
      <c r="L507" s="890" t="s">
        <v>2093</v>
      </c>
      <c r="M507" s="667">
        <v>43</v>
      </c>
      <c r="N507" s="665"/>
      <c r="O507" s="665"/>
      <c r="P507" s="665"/>
      <c r="Q507" s="665"/>
      <c r="R507" s="665"/>
      <c r="S507" s="665">
        <v>52</v>
      </c>
      <c r="T507" s="665"/>
      <c r="U507" s="665"/>
      <c r="V507" s="665"/>
      <c r="W507" s="665"/>
      <c r="X507" s="665"/>
      <c r="Y507" s="665"/>
      <c r="Z507" s="665"/>
      <c r="AA507" s="665"/>
      <c r="AB507" s="665"/>
      <c r="AC507" s="665"/>
      <c r="AD507" s="665"/>
      <c r="AE507" s="665"/>
      <c r="AF507" s="665"/>
      <c r="AG507" s="665"/>
      <c r="AH507" s="665"/>
      <c r="AI507" s="665"/>
      <c r="AJ507" s="665"/>
      <c r="AK507" s="665"/>
      <c r="AL507" s="665"/>
      <c r="AM507" s="665"/>
      <c r="AN507" s="665"/>
      <c r="AO507" s="665"/>
      <c r="AP507" s="665"/>
      <c r="AQ507" s="665"/>
      <c r="AR507" s="665"/>
      <c r="AS507" s="665"/>
      <c r="AT507" s="665"/>
      <c r="AU507" s="665"/>
      <c r="AV507" s="665"/>
      <c r="AW507" s="665"/>
      <c r="AX507" s="665"/>
      <c r="AY507" s="665"/>
      <c r="AZ507" s="665"/>
      <c r="BA507" s="665"/>
      <c r="BB507" s="665"/>
      <c r="BC507" s="665"/>
      <c r="BD507" s="665"/>
      <c r="BE507" s="665"/>
      <c r="BF507" s="665"/>
      <c r="BG507" s="665"/>
      <c r="BH507" s="665"/>
      <c r="BI507" s="665"/>
      <c r="BJ507" s="665"/>
      <c r="BK507" s="665"/>
      <c r="BL507" s="665"/>
      <c r="BM507" s="665"/>
      <c r="BN507" s="665"/>
      <c r="BO507" s="665"/>
      <c r="BP507" s="665"/>
      <c r="BQ507" s="665"/>
      <c r="BR507" s="665"/>
      <c r="BS507" s="665"/>
      <c r="BT507" s="665"/>
      <c r="BU507" s="665"/>
      <c r="BV507" s="665"/>
      <c r="BW507" s="665"/>
      <c r="BX507" s="665"/>
      <c r="BY507" s="665"/>
      <c r="BZ507" s="665"/>
      <c r="CA507" s="665"/>
      <c r="CB507" s="665"/>
      <c r="CC507" s="665"/>
      <c r="CD507" s="665"/>
      <c r="CE507" s="665"/>
      <c r="CF507" s="665"/>
      <c r="CG507" s="665"/>
      <c r="CH507" s="665"/>
      <c r="CI507" s="665"/>
      <c r="CJ507" s="665"/>
      <c r="CK507" s="665"/>
      <c r="CL507" s="665"/>
      <c r="CM507" s="665"/>
      <c r="CN507" s="665"/>
      <c r="CO507" s="665"/>
      <c r="CP507" s="665"/>
      <c r="CQ507" s="665"/>
      <c r="CR507" s="673">
        <v>45</v>
      </c>
      <c r="CS507" s="901"/>
      <c r="CT507" s="901"/>
      <c r="CU507" s="901"/>
      <c r="CV507" s="901"/>
      <c r="CW507" s="673">
        <f t="shared" si="214"/>
        <v>0</v>
      </c>
      <c r="CX507" s="901">
        <v>0</v>
      </c>
      <c r="CY507" s="901"/>
      <c r="CZ507" s="901"/>
      <c r="DA507" s="901"/>
      <c r="DB507" s="673">
        <f t="shared" si="215"/>
        <v>0</v>
      </c>
      <c r="DC507" s="901"/>
      <c r="DD507" s="901"/>
      <c r="DE507" s="901"/>
      <c r="DF507" s="901">
        <v>45</v>
      </c>
      <c r="DG507" s="673">
        <f t="shared" si="216"/>
        <v>45</v>
      </c>
      <c r="DH507" s="682">
        <f t="shared" si="217"/>
        <v>45</v>
      </c>
      <c r="DI507" s="683" t="str">
        <f t="shared" si="218"/>
        <v>SI</v>
      </c>
      <c r="DJ507" s="682">
        <f t="shared" si="219"/>
        <v>0</v>
      </c>
    </row>
    <row r="508" s="633" customFormat="1" ht="102" hidden="1" spans="1:114">
      <c r="A508" s="648" t="s">
        <v>1714</v>
      </c>
      <c r="B508" s="647" t="s">
        <v>1571</v>
      </c>
      <c r="C508" s="648" t="s">
        <v>1581</v>
      </c>
      <c r="D508" s="871" t="s">
        <v>2107</v>
      </c>
      <c r="E508" s="871" t="s">
        <v>2108</v>
      </c>
      <c r="F508" s="871">
        <v>1</v>
      </c>
      <c r="G508" s="871" t="s">
        <v>1745</v>
      </c>
      <c r="H508" s="872">
        <v>211</v>
      </c>
      <c r="I508" s="871">
        <v>144478</v>
      </c>
      <c r="J508" s="872">
        <v>61</v>
      </c>
      <c r="K508" s="889">
        <v>93</v>
      </c>
      <c r="L508" s="890" t="s">
        <v>2093</v>
      </c>
      <c r="M508" s="667">
        <v>93</v>
      </c>
      <c r="N508" s="665"/>
      <c r="O508" s="665"/>
      <c r="P508" s="665"/>
      <c r="Q508" s="665"/>
      <c r="R508" s="665">
        <v>-93</v>
      </c>
      <c r="S508" s="665"/>
      <c r="T508" s="665"/>
      <c r="U508" s="665"/>
      <c r="V508" s="665"/>
      <c r="W508" s="665"/>
      <c r="X508" s="665"/>
      <c r="Y508" s="665"/>
      <c r="Z508" s="665"/>
      <c r="AA508" s="665"/>
      <c r="AB508" s="665"/>
      <c r="AC508" s="665"/>
      <c r="AD508" s="665"/>
      <c r="AE508" s="665"/>
      <c r="AF508" s="665"/>
      <c r="AG508" s="665"/>
      <c r="AH508" s="665"/>
      <c r="AI508" s="665"/>
      <c r="AJ508" s="665"/>
      <c r="AK508" s="665"/>
      <c r="AL508" s="665"/>
      <c r="AM508" s="665"/>
      <c r="AN508" s="665"/>
      <c r="AO508" s="665"/>
      <c r="AP508" s="665"/>
      <c r="AQ508" s="665"/>
      <c r="AR508" s="665"/>
      <c r="AS508" s="665"/>
      <c r="AT508" s="665"/>
      <c r="AU508" s="665"/>
      <c r="AV508" s="665"/>
      <c r="AW508" s="665"/>
      <c r="AX508" s="665"/>
      <c r="AY508" s="665"/>
      <c r="AZ508" s="665"/>
      <c r="BA508" s="665"/>
      <c r="BB508" s="665"/>
      <c r="BC508" s="665"/>
      <c r="BD508" s="665"/>
      <c r="BE508" s="665"/>
      <c r="BF508" s="665"/>
      <c r="BG508" s="665"/>
      <c r="BH508" s="665"/>
      <c r="BI508" s="665"/>
      <c r="BJ508" s="665"/>
      <c r="BK508" s="665"/>
      <c r="BL508" s="665"/>
      <c r="BM508" s="665"/>
      <c r="BN508" s="665"/>
      <c r="BO508" s="665"/>
      <c r="BP508" s="665"/>
      <c r="BQ508" s="665"/>
      <c r="BR508" s="665"/>
      <c r="BS508" s="665"/>
      <c r="BT508" s="665"/>
      <c r="BU508" s="665"/>
      <c r="BV508" s="665"/>
      <c r="BW508" s="665"/>
      <c r="BX508" s="665"/>
      <c r="BY508" s="665"/>
      <c r="BZ508" s="665"/>
      <c r="CA508" s="665"/>
      <c r="CB508" s="665"/>
      <c r="CC508" s="665"/>
      <c r="CD508" s="665"/>
      <c r="CE508" s="665"/>
      <c r="CF508" s="665"/>
      <c r="CG508" s="665"/>
      <c r="CH508" s="665"/>
      <c r="CI508" s="665"/>
      <c r="CJ508" s="665"/>
      <c r="CK508" s="665"/>
      <c r="CL508" s="665"/>
      <c r="CM508" s="665"/>
      <c r="CN508" s="665"/>
      <c r="CO508" s="665"/>
      <c r="CP508" s="665"/>
      <c r="CQ508" s="665"/>
      <c r="CR508" s="673">
        <f>+M508+R508</f>
        <v>0</v>
      </c>
      <c r="CS508" s="901"/>
      <c r="CT508" s="901"/>
      <c r="CU508" s="901"/>
      <c r="CV508" s="901"/>
      <c r="CW508" s="673">
        <f t="shared" si="214"/>
        <v>0</v>
      </c>
      <c r="CX508" s="901">
        <v>0</v>
      </c>
      <c r="CY508" s="901"/>
      <c r="CZ508" s="901"/>
      <c r="DA508" s="901"/>
      <c r="DB508" s="673">
        <f t="shared" si="215"/>
        <v>0</v>
      </c>
      <c r="DC508" s="901"/>
      <c r="DD508" s="901"/>
      <c r="DE508" s="901"/>
      <c r="DF508" s="901"/>
      <c r="DG508" s="673">
        <f t="shared" si="216"/>
        <v>0</v>
      </c>
      <c r="DH508" s="682">
        <f t="shared" si="217"/>
        <v>0</v>
      </c>
      <c r="DI508" s="683" t="str">
        <f t="shared" si="218"/>
        <v>SI</v>
      </c>
      <c r="DJ508" s="682">
        <f t="shared" si="219"/>
        <v>0</v>
      </c>
    </row>
    <row r="509" s="633" customFormat="1" ht="102" hidden="1" spans="1:114">
      <c r="A509" s="648" t="s">
        <v>1714</v>
      </c>
      <c r="B509" s="647" t="s">
        <v>1571</v>
      </c>
      <c r="C509" s="648" t="s">
        <v>1964</v>
      </c>
      <c r="D509" s="646" t="s">
        <v>2063</v>
      </c>
      <c r="E509" s="646"/>
      <c r="F509" s="646"/>
      <c r="G509" s="646"/>
      <c r="H509" s="741">
        <v>913</v>
      </c>
      <c r="I509" s="646"/>
      <c r="J509" s="239">
        <v>12</v>
      </c>
      <c r="K509" s="668"/>
      <c r="L509" s="669" t="s">
        <v>2050</v>
      </c>
      <c r="M509" s="667">
        <v>5000000</v>
      </c>
      <c r="N509" s="665"/>
      <c r="O509" s="665"/>
      <c r="P509" s="665"/>
      <c r="Q509" s="665"/>
      <c r="R509" s="665"/>
      <c r="S509" s="665"/>
      <c r="T509" s="665"/>
      <c r="U509" s="665"/>
      <c r="V509" s="665"/>
      <c r="W509" s="665"/>
      <c r="X509" s="665"/>
      <c r="Y509" s="665"/>
      <c r="Z509" s="665"/>
      <c r="AA509" s="665"/>
      <c r="AB509" s="665">
        <v>-3941800</v>
      </c>
      <c r="AC509" s="665"/>
      <c r="AD509" s="665"/>
      <c r="AE509" s="665"/>
      <c r="AF509" s="665"/>
      <c r="AG509" s="665"/>
      <c r="AH509" s="665"/>
      <c r="AI509" s="665"/>
      <c r="AJ509" s="665">
        <v>-682000</v>
      </c>
      <c r="AK509" s="665"/>
      <c r="AL509" s="665"/>
      <c r="AM509" s="665"/>
      <c r="AN509" s="665"/>
      <c r="AO509" s="665"/>
      <c r="AP509" s="665"/>
      <c r="AQ509" s="665"/>
      <c r="AR509" s="665"/>
      <c r="AS509" s="665"/>
      <c r="AT509" s="665"/>
      <c r="AU509" s="665"/>
      <c r="AV509" s="665"/>
      <c r="AW509" s="665"/>
      <c r="AX509" s="665"/>
      <c r="AY509" s="665"/>
      <c r="AZ509" s="665"/>
      <c r="BA509" s="665"/>
      <c r="BB509" s="665"/>
      <c r="BC509" s="665"/>
      <c r="BD509" s="665"/>
      <c r="BE509" s="665"/>
      <c r="BF509" s="665"/>
      <c r="BG509" s="665"/>
      <c r="BH509" s="665"/>
      <c r="BI509" s="665"/>
      <c r="BJ509" s="665"/>
      <c r="BK509" s="665"/>
      <c r="BL509" s="665"/>
      <c r="BM509" s="665"/>
      <c r="BN509" s="665"/>
      <c r="BO509" s="665"/>
      <c r="BP509" s="665"/>
      <c r="BQ509" s="665"/>
      <c r="BR509" s="665"/>
      <c r="BS509" s="665"/>
      <c r="BT509" s="665"/>
      <c r="BU509" s="665"/>
      <c r="BV509" s="665"/>
      <c r="BW509" s="665"/>
      <c r="BX509" s="665">
        <v>-376200</v>
      </c>
      <c r="BY509" s="665"/>
      <c r="BZ509" s="665"/>
      <c r="CA509" s="665"/>
      <c r="CB509" s="665"/>
      <c r="CC509" s="665"/>
      <c r="CD509" s="665"/>
      <c r="CE509" s="665"/>
      <c r="CF509" s="665"/>
      <c r="CG509" s="665"/>
      <c r="CH509" s="665"/>
      <c r="CI509" s="665"/>
      <c r="CJ509" s="665"/>
      <c r="CK509" s="665"/>
      <c r="CL509" s="665"/>
      <c r="CM509" s="665"/>
      <c r="CN509" s="665"/>
      <c r="CO509" s="665"/>
      <c r="CP509" s="665"/>
      <c r="CQ509" s="665"/>
      <c r="CR509" s="673">
        <f>+M509+AB509+AJ509+BX509</f>
        <v>0</v>
      </c>
      <c r="CS509" s="903"/>
      <c r="CT509" s="903"/>
      <c r="CU509" s="903">
        <v>0</v>
      </c>
      <c r="CV509" s="903"/>
      <c r="CW509" s="673">
        <f t="shared" si="214"/>
        <v>0</v>
      </c>
      <c r="CX509" s="903"/>
      <c r="CY509" s="903">
        <v>0</v>
      </c>
      <c r="CZ509" s="903"/>
      <c r="DA509" s="903"/>
      <c r="DB509" s="673">
        <f t="shared" si="215"/>
        <v>0</v>
      </c>
      <c r="DC509" s="903"/>
      <c r="DD509" s="903">
        <v>0</v>
      </c>
      <c r="DE509" s="903"/>
      <c r="DF509" s="903">
        <v>0</v>
      </c>
      <c r="DG509" s="673">
        <f t="shared" si="216"/>
        <v>0</v>
      </c>
      <c r="DH509" s="682">
        <f t="shared" si="217"/>
        <v>0</v>
      </c>
      <c r="DI509" s="683" t="str">
        <f t="shared" si="218"/>
        <v>SI</v>
      </c>
      <c r="DJ509" s="682">
        <f t="shared" si="219"/>
        <v>0</v>
      </c>
    </row>
    <row r="510" s="633" customFormat="1" ht="120" hidden="1" customHeight="1" spans="1:114">
      <c r="A510" s="648" t="s">
        <v>1714</v>
      </c>
      <c r="B510" s="647" t="s">
        <v>1571</v>
      </c>
      <c r="C510" s="648" t="s">
        <v>1964</v>
      </c>
      <c r="D510" s="646" t="s">
        <v>2063</v>
      </c>
      <c r="E510" s="646"/>
      <c r="F510" s="646"/>
      <c r="G510" s="646"/>
      <c r="H510" s="741">
        <v>413</v>
      </c>
      <c r="I510" s="646"/>
      <c r="J510" s="239">
        <v>12</v>
      </c>
      <c r="K510" s="668"/>
      <c r="L510" s="669" t="s">
        <v>2050</v>
      </c>
      <c r="M510" s="667">
        <v>0</v>
      </c>
      <c r="N510" s="665"/>
      <c r="O510" s="665"/>
      <c r="P510" s="665"/>
      <c r="Q510" s="665"/>
      <c r="R510" s="665"/>
      <c r="S510" s="665"/>
      <c r="T510" s="665"/>
      <c r="U510" s="665"/>
      <c r="V510" s="665"/>
      <c r="W510" s="665"/>
      <c r="X510" s="665"/>
      <c r="Y510" s="665"/>
      <c r="Z510" s="665"/>
      <c r="AA510" s="665"/>
      <c r="AB510" s="665"/>
      <c r="AC510" s="665"/>
      <c r="AD510" s="665"/>
      <c r="AE510" s="665"/>
      <c r="AF510" s="665"/>
      <c r="AG510" s="665"/>
      <c r="AH510" s="665"/>
      <c r="AI510" s="665"/>
      <c r="AJ510" s="665"/>
      <c r="AK510" s="665">
        <v>682000</v>
      </c>
      <c r="AL510" s="665"/>
      <c r="AM510" s="665"/>
      <c r="AN510" s="665"/>
      <c r="AO510" s="665"/>
      <c r="AP510" s="665">
        <v>-682000</v>
      </c>
      <c r="AQ510" s="665"/>
      <c r="AR510" s="665"/>
      <c r="AS510" s="665"/>
      <c r="AT510" s="665"/>
      <c r="AU510" s="665"/>
      <c r="AV510" s="665"/>
      <c r="AW510" s="665"/>
      <c r="AX510" s="665"/>
      <c r="AY510" s="665"/>
      <c r="AZ510" s="665"/>
      <c r="BA510" s="665"/>
      <c r="BB510" s="665"/>
      <c r="BC510" s="665"/>
      <c r="BD510" s="665"/>
      <c r="BE510" s="665"/>
      <c r="BF510" s="665"/>
      <c r="BG510" s="665"/>
      <c r="BH510" s="665"/>
      <c r="BI510" s="665"/>
      <c r="BJ510" s="665"/>
      <c r="BK510" s="665"/>
      <c r="BL510" s="665"/>
      <c r="BM510" s="665"/>
      <c r="BN510" s="665"/>
      <c r="BO510" s="665"/>
      <c r="BP510" s="665"/>
      <c r="BQ510" s="665"/>
      <c r="BR510" s="665"/>
      <c r="BS510" s="665"/>
      <c r="BT510" s="665"/>
      <c r="BU510" s="665"/>
      <c r="BV510" s="665"/>
      <c r="BW510" s="665"/>
      <c r="BX510" s="665"/>
      <c r="BY510" s="665"/>
      <c r="BZ510" s="665"/>
      <c r="CA510" s="665"/>
      <c r="CB510" s="665"/>
      <c r="CC510" s="665"/>
      <c r="CD510" s="665"/>
      <c r="CE510" s="665"/>
      <c r="CF510" s="665"/>
      <c r="CG510" s="665"/>
      <c r="CH510" s="665"/>
      <c r="CI510" s="665"/>
      <c r="CJ510" s="665"/>
      <c r="CK510" s="665"/>
      <c r="CL510" s="665"/>
      <c r="CM510" s="665"/>
      <c r="CN510" s="665"/>
      <c r="CO510" s="665"/>
      <c r="CP510" s="665"/>
      <c r="CQ510" s="665"/>
      <c r="CR510" s="673">
        <f>+M510+AK510+AP510</f>
        <v>0</v>
      </c>
      <c r="CS510" s="903"/>
      <c r="CT510" s="903"/>
      <c r="CU510" s="903"/>
      <c r="CV510" s="903"/>
      <c r="CW510" s="673">
        <f t="shared" si="214"/>
        <v>0</v>
      </c>
      <c r="CX510" s="903"/>
      <c r="CY510" s="903"/>
      <c r="CZ510" s="903"/>
      <c r="DA510" s="903"/>
      <c r="DB510" s="673">
        <f t="shared" si="215"/>
        <v>0</v>
      </c>
      <c r="DC510" s="903"/>
      <c r="DD510" s="903"/>
      <c r="DE510" s="903"/>
      <c r="DF510" s="903">
        <v>0</v>
      </c>
      <c r="DG510" s="673">
        <f t="shared" si="216"/>
        <v>0</v>
      </c>
      <c r="DH510" s="682">
        <f t="shared" ref="DH510:DH512" si="255">+CW510+DB510+DG510</f>
        <v>0</v>
      </c>
      <c r="DI510" s="683" t="str">
        <f t="shared" ref="DI510:DI512" si="256">IF(CR510=DH510,"SI","NO")</f>
        <v>SI</v>
      </c>
      <c r="DJ510" s="682">
        <f t="shared" ref="DJ510:DJ512" si="257">CR510-DH510</f>
        <v>0</v>
      </c>
    </row>
    <row r="511" s="633" customFormat="1" ht="120" hidden="1" customHeight="1" spans="1:114">
      <c r="A511" s="648" t="s">
        <v>1714</v>
      </c>
      <c r="B511" s="647" t="s">
        <v>1571</v>
      </c>
      <c r="C511" s="648" t="s">
        <v>1964</v>
      </c>
      <c r="D511" s="646" t="s">
        <v>2063</v>
      </c>
      <c r="E511" s="881" t="s">
        <v>2109</v>
      </c>
      <c r="F511" s="882">
        <v>2</v>
      </c>
      <c r="G511" s="883" t="s">
        <v>1745</v>
      </c>
      <c r="H511" s="884">
        <v>189</v>
      </c>
      <c r="I511" s="884">
        <v>182714</v>
      </c>
      <c r="J511" s="212">
        <v>12</v>
      </c>
      <c r="K511" s="897">
        <v>16000</v>
      </c>
      <c r="L511" s="669" t="s">
        <v>2050</v>
      </c>
      <c r="M511" s="667">
        <v>0</v>
      </c>
      <c r="N511" s="665"/>
      <c r="O511" s="665"/>
      <c r="P511" s="665"/>
      <c r="Q511" s="665"/>
      <c r="R511" s="665"/>
      <c r="S511" s="665"/>
      <c r="T511" s="665"/>
      <c r="U511" s="665"/>
      <c r="V511" s="665"/>
      <c r="W511" s="665"/>
      <c r="X511" s="665"/>
      <c r="Y511" s="665"/>
      <c r="Z511" s="665"/>
      <c r="AA511" s="665"/>
      <c r="AB511" s="665"/>
      <c r="AC511" s="665">
        <v>160000</v>
      </c>
      <c r="AD511" s="665"/>
      <c r="AE511" s="665"/>
      <c r="AF511" s="665"/>
      <c r="AG511" s="665"/>
      <c r="AH511" s="665"/>
      <c r="AI511" s="665"/>
      <c r="AJ511" s="665"/>
      <c r="AK511" s="665"/>
      <c r="AL511" s="665"/>
      <c r="AM511" s="665"/>
      <c r="AN511" s="665"/>
      <c r="AO511" s="665"/>
      <c r="AP511" s="665"/>
      <c r="AQ511" s="665"/>
      <c r="AR511" s="665"/>
      <c r="AS511" s="665"/>
      <c r="AT511" s="665"/>
      <c r="AU511" s="665"/>
      <c r="AV511" s="665"/>
      <c r="AW511" s="665"/>
      <c r="AX511" s="665"/>
      <c r="AY511" s="665"/>
      <c r="AZ511" s="665"/>
      <c r="BA511" s="665"/>
      <c r="BB511" s="665"/>
      <c r="BC511" s="665"/>
      <c r="BD511" s="665"/>
      <c r="BE511" s="665"/>
      <c r="BF511" s="665"/>
      <c r="BG511" s="665"/>
      <c r="BH511" s="665"/>
      <c r="BI511" s="665"/>
      <c r="BJ511" s="665"/>
      <c r="BK511" s="665"/>
      <c r="BL511" s="665"/>
      <c r="BM511" s="665"/>
      <c r="BN511" s="665"/>
      <c r="BO511" s="665"/>
      <c r="BP511" s="665"/>
      <c r="BQ511" s="665"/>
      <c r="BR511" s="665"/>
      <c r="BS511" s="665"/>
      <c r="BT511" s="665"/>
      <c r="BU511" s="665"/>
      <c r="BV511" s="665"/>
      <c r="BW511" s="665"/>
      <c r="BX511" s="665"/>
      <c r="BY511" s="665"/>
      <c r="BZ511" s="665"/>
      <c r="CA511" s="665"/>
      <c r="CB511" s="665"/>
      <c r="CC511" s="665"/>
      <c r="CD511" s="665"/>
      <c r="CE511" s="665"/>
      <c r="CF511" s="665"/>
      <c r="CG511" s="665"/>
      <c r="CH511" s="665"/>
      <c r="CI511" s="665"/>
      <c r="CJ511" s="665"/>
      <c r="CK511" s="665"/>
      <c r="CL511" s="665"/>
      <c r="CM511" s="665"/>
      <c r="CN511" s="665"/>
      <c r="CO511" s="665"/>
      <c r="CP511" s="665"/>
      <c r="CQ511" s="665"/>
      <c r="CR511" s="673">
        <f>+M511+AC511</f>
        <v>160000</v>
      </c>
      <c r="CS511" s="903"/>
      <c r="CT511" s="903"/>
      <c r="CU511" s="903"/>
      <c r="CV511" s="903"/>
      <c r="CW511" s="673">
        <f t="shared" si="214"/>
        <v>0</v>
      </c>
      <c r="CX511" s="904">
        <v>32000</v>
      </c>
      <c r="CY511" s="904">
        <v>32000</v>
      </c>
      <c r="CZ511" s="904">
        <v>32000</v>
      </c>
      <c r="DA511" s="904">
        <v>32000</v>
      </c>
      <c r="DB511" s="673">
        <f t="shared" si="215"/>
        <v>128000</v>
      </c>
      <c r="DC511" s="904">
        <v>32000</v>
      </c>
      <c r="DD511" s="903"/>
      <c r="DE511" s="903"/>
      <c r="DF511" s="903"/>
      <c r="DG511" s="673">
        <f t="shared" si="216"/>
        <v>32000</v>
      </c>
      <c r="DH511" s="682">
        <f t="shared" si="255"/>
        <v>160000</v>
      </c>
      <c r="DI511" s="683" t="str">
        <f t="shared" si="256"/>
        <v>SI</v>
      </c>
      <c r="DJ511" s="682">
        <f t="shared" si="257"/>
        <v>0</v>
      </c>
    </row>
    <row r="512" s="633" customFormat="1" ht="120" hidden="1" customHeight="1" spans="1:114">
      <c r="A512" s="648" t="s">
        <v>1714</v>
      </c>
      <c r="B512" s="647" t="s">
        <v>1571</v>
      </c>
      <c r="C512" s="648" t="s">
        <v>1964</v>
      </c>
      <c r="D512" s="646" t="s">
        <v>2063</v>
      </c>
      <c r="E512" s="881" t="s">
        <v>2110</v>
      </c>
      <c r="F512" s="885">
        <v>2</v>
      </c>
      <c r="G512" s="883" t="s">
        <v>1745</v>
      </c>
      <c r="H512" s="886">
        <v>189</v>
      </c>
      <c r="I512" s="898">
        <v>182878</v>
      </c>
      <c r="J512" s="898">
        <v>12</v>
      </c>
      <c r="K512" s="897">
        <v>12500</v>
      </c>
      <c r="L512" s="669" t="s">
        <v>2050</v>
      </c>
      <c r="M512" s="667">
        <v>0</v>
      </c>
      <c r="N512" s="665"/>
      <c r="O512" s="665"/>
      <c r="P512" s="665"/>
      <c r="Q512" s="665"/>
      <c r="R512" s="665"/>
      <c r="S512" s="665"/>
      <c r="T512" s="665"/>
      <c r="U512" s="665"/>
      <c r="V512" s="665"/>
      <c r="W512" s="665"/>
      <c r="X512" s="665"/>
      <c r="Y512" s="665"/>
      <c r="Z512" s="665"/>
      <c r="AA512" s="665"/>
      <c r="AB512" s="665"/>
      <c r="AC512" s="665">
        <v>125000</v>
      </c>
      <c r="AD512" s="665"/>
      <c r="AE512" s="665"/>
      <c r="AF512" s="665"/>
      <c r="AG512" s="665"/>
      <c r="AH512" s="665"/>
      <c r="AI512" s="665"/>
      <c r="AJ512" s="665"/>
      <c r="AK512" s="665"/>
      <c r="AL512" s="665"/>
      <c r="AM512" s="665"/>
      <c r="AN512" s="665"/>
      <c r="AO512" s="665"/>
      <c r="AP512" s="665"/>
      <c r="AQ512" s="665"/>
      <c r="AR512" s="665"/>
      <c r="AS512" s="665"/>
      <c r="AT512" s="665"/>
      <c r="AU512" s="665"/>
      <c r="AV512" s="665"/>
      <c r="AW512" s="665"/>
      <c r="AX512" s="665"/>
      <c r="AY512" s="665"/>
      <c r="AZ512" s="665"/>
      <c r="BA512" s="665"/>
      <c r="BB512" s="665"/>
      <c r="BC512" s="665"/>
      <c r="BD512" s="665"/>
      <c r="BE512" s="665"/>
      <c r="BF512" s="665"/>
      <c r="BG512" s="665"/>
      <c r="BH512" s="665"/>
      <c r="BI512" s="665"/>
      <c r="BJ512" s="665"/>
      <c r="BK512" s="665"/>
      <c r="BL512" s="665"/>
      <c r="BM512" s="665"/>
      <c r="BN512" s="665"/>
      <c r="BO512" s="665"/>
      <c r="BP512" s="665"/>
      <c r="BQ512" s="665"/>
      <c r="BR512" s="665"/>
      <c r="BS512" s="665"/>
      <c r="BT512" s="665"/>
      <c r="BU512" s="665"/>
      <c r="BV512" s="665"/>
      <c r="BW512" s="665"/>
      <c r="BX512" s="665"/>
      <c r="BY512" s="665"/>
      <c r="BZ512" s="665"/>
      <c r="CA512" s="665"/>
      <c r="CB512" s="665"/>
      <c r="CC512" s="665"/>
      <c r="CD512" s="665"/>
      <c r="CE512" s="665"/>
      <c r="CF512" s="665"/>
      <c r="CG512" s="665"/>
      <c r="CH512" s="665"/>
      <c r="CI512" s="665"/>
      <c r="CJ512" s="665"/>
      <c r="CK512" s="665"/>
      <c r="CL512" s="665"/>
      <c r="CM512" s="665"/>
      <c r="CN512" s="665"/>
      <c r="CO512" s="665"/>
      <c r="CP512" s="665"/>
      <c r="CQ512" s="665"/>
      <c r="CR512" s="673">
        <f>+M512+AC512</f>
        <v>125000</v>
      </c>
      <c r="CS512" s="903"/>
      <c r="CT512" s="903"/>
      <c r="CU512" s="903"/>
      <c r="CV512" s="903"/>
      <c r="CW512" s="673">
        <f t="shared" si="214"/>
        <v>0</v>
      </c>
      <c r="CX512" s="904">
        <v>25000</v>
      </c>
      <c r="CY512" s="904">
        <v>25000</v>
      </c>
      <c r="CZ512" s="904">
        <v>25000</v>
      </c>
      <c r="DA512" s="904">
        <v>25000</v>
      </c>
      <c r="DB512" s="673">
        <f t="shared" si="215"/>
        <v>100000</v>
      </c>
      <c r="DC512" s="904">
        <v>25000</v>
      </c>
      <c r="DD512" s="903"/>
      <c r="DE512" s="903"/>
      <c r="DF512" s="903"/>
      <c r="DG512" s="673">
        <f t="shared" si="216"/>
        <v>25000</v>
      </c>
      <c r="DH512" s="682">
        <f t="shared" si="255"/>
        <v>125000</v>
      </c>
      <c r="DI512" s="683" t="str">
        <f t="shared" si="256"/>
        <v>SI</v>
      </c>
      <c r="DJ512" s="682">
        <f t="shared" si="257"/>
        <v>0</v>
      </c>
    </row>
    <row r="513" s="633" customFormat="1" ht="122.25" hidden="1" customHeight="1" spans="1:114">
      <c r="A513" s="648" t="s">
        <v>1714</v>
      </c>
      <c r="B513" s="647" t="s">
        <v>1571</v>
      </c>
      <c r="C513" s="648" t="s">
        <v>1964</v>
      </c>
      <c r="D513" s="646" t="s">
        <v>2063</v>
      </c>
      <c r="E513" s="881" t="s">
        <v>2111</v>
      </c>
      <c r="F513" s="885">
        <v>2</v>
      </c>
      <c r="G513" s="883" t="s">
        <v>1745</v>
      </c>
      <c r="H513" s="886">
        <v>189</v>
      </c>
      <c r="I513" s="898">
        <v>180840</v>
      </c>
      <c r="J513" s="898">
        <v>12</v>
      </c>
      <c r="K513" s="897">
        <v>15000</v>
      </c>
      <c r="L513" s="669" t="s">
        <v>2050</v>
      </c>
      <c r="M513" s="667">
        <v>0</v>
      </c>
      <c r="N513" s="665"/>
      <c r="O513" s="665"/>
      <c r="P513" s="665"/>
      <c r="Q513" s="665"/>
      <c r="R513" s="665"/>
      <c r="S513" s="665"/>
      <c r="T513" s="665"/>
      <c r="U513" s="665"/>
      <c r="V513" s="665"/>
      <c r="W513" s="665"/>
      <c r="X513" s="665"/>
      <c r="Y513" s="665"/>
      <c r="Z513" s="665"/>
      <c r="AA513" s="665"/>
      <c r="AB513" s="665"/>
      <c r="AC513" s="665">
        <v>150000</v>
      </c>
      <c r="AD513" s="665"/>
      <c r="AE513" s="665"/>
      <c r="AF513" s="665"/>
      <c r="AG513" s="665"/>
      <c r="AH513" s="665"/>
      <c r="AI513" s="665"/>
      <c r="AJ513" s="665"/>
      <c r="AK513" s="665"/>
      <c r="AL513" s="665"/>
      <c r="AM513" s="665"/>
      <c r="AN513" s="665"/>
      <c r="AO513" s="665"/>
      <c r="AP513" s="665"/>
      <c r="AQ513" s="665"/>
      <c r="AR513" s="665"/>
      <c r="AS513" s="665"/>
      <c r="AT513" s="665"/>
      <c r="AU513" s="665"/>
      <c r="AV513" s="665"/>
      <c r="AW513" s="665"/>
      <c r="AX513" s="665"/>
      <c r="AY513" s="665"/>
      <c r="AZ513" s="665"/>
      <c r="BA513" s="665"/>
      <c r="BB513" s="665"/>
      <c r="BC513" s="665"/>
      <c r="BD513" s="665"/>
      <c r="BE513" s="665"/>
      <c r="BF513" s="665"/>
      <c r="BG513" s="665"/>
      <c r="BH513" s="665"/>
      <c r="BI513" s="665"/>
      <c r="BJ513" s="665"/>
      <c r="BK513" s="665"/>
      <c r="BL513" s="665"/>
      <c r="BM513" s="665"/>
      <c r="BN513" s="665"/>
      <c r="BO513" s="665"/>
      <c r="BP513" s="665"/>
      <c r="BQ513" s="665"/>
      <c r="BR513" s="665"/>
      <c r="BS513" s="665"/>
      <c r="BT513" s="665"/>
      <c r="BU513" s="665"/>
      <c r="BV513" s="665"/>
      <c r="BW513" s="665"/>
      <c r="BX513" s="665"/>
      <c r="BY513" s="665"/>
      <c r="BZ513" s="665"/>
      <c r="CA513" s="665"/>
      <c r="CB513" s="665"/>
      <c r="CC513" s="665"/>
      <c r="CD513" s="665"/>
      <c r="CE513" s="665"/>
      <c r="CF513" s="665"/>
      <c r="CG513" s="665"/>
      <c r="CH513" s="665"/>
      <c r="CI513" s="665"/>
      <c r="CJ513" s="665"/>
      <c r="CK513" s="665"/>
      <c r="CL513" s="665"/>
      <c r="CM513" s="665"/>
      <c r="CN513" s="665"/>
      <c r="CO513" s="665"/>
      <c r="CP513" s="665"/>
      <c r="CQ513" s="665"/>
      <c r="CR513" s="673">
        <f>+M513+AC513</f>
        <v>150000</v>
      </c>
      <c r="CS513" s="928"/>
      <c r="CT513" s="903"/>
      <c r="CU513" s="903">
        <v>0</v>
      </c>
      <c r="CV513" s="903"/>
      <c r="CW513" s="673">
        <f t="shared" si="214"/>
        <v>0</v>
      </c>
      <c r="CX513" s="904">
        <v>30000</v>
      </c>
      <c r="CY513" s="904">
        <v>30000</v>
      </c>
      <c r="CZ513" s="904">
        <v>30000</v>
      </c>
      <c r="DA513" s="904">
        <v>30000</v>
      </c>
      <c r="DB513" s="673">
        <f t="shared" si="215"/>
        <v>120000</v>
      </c>
      <c r="DC513" s="904">
        <v>30000</v>
      </c>
      <c r="DD513" s="903">
        <v>0</v>
      </c>
      <c r="DE513" s="903">
        <v>0</v>
      </c>
      <c r="DF513" s="903">
        <v>0</v>
      </c>
      <c r="DG513" s="673">
        <f t="shared" si="216"/>
        <v>30000</v>
      </c>
      <c r="DH513" s="682">
        <f t="shared" ref="DH513" si="258">+CW513+DB513+DG513</f>
        <v>150000</v>
      </c>
      <c r="DI513" s="683" t="str">
        <f t="shared" ref="DI513" si="259">IF(CR513=DH513,"SI","NO")</f>
        <v>SI</v>
      </c>
      <c r="DJ513" s="682">
        <f t="shared" ref="DJ513" si="260">CR513-DH513</f>
        <v>0</v>
      </c>
    </row>
    <row r="514" s="633" customFormat="1" ht="122.25" hidden="1" customHeight="1" spans="1:114">
      <c r="A514" s="648" t="s">
        <v>1714</v>
      </c>
      <c r="B514" s="647" t="s">
        <v>1571</v>
      </c>
      <c r="C514" s="648" t="s">
        <v>1964</v>
      </c>
      <c r="D514" s="646" t="s">
        <v>2063</v>
      </c>
      <c r="E514" s="905" t="s">
        <v>2112</v>
      </c>
      <c r="F514" s="906">
        <v>1</v>
      </c>
      <c r="G514" s="907" t="s">
        <v>1745</v>
      </c>
      <c r="H514" s="908">
        <v>189</v>
      </c>
      <c r="I514" s="751">
        <v>158934</v>
      </c>
      <c r="J514" s="751">
        <v>12</v>
      </c>
      <c r="K514" s="921">
        <v>12000</v>
      </c>
      <c r="L514" s="669" t="s">
        <v>2050</v>
      </c>
      <c r="M514" s="667">
        <v>0</v>
      </c>
      <c r="N514" s="665"/>
      <c r="O514" s="665"/>
      <c r="P514" s="665"/>
      <c r="Q514" s="665"/>
      <c r="R514" s="665"/>
      <c r="S514" s="665"/>
      <c r="T514" s="665"/>
      <c r="U514" s="665"/>
      <c r="V514" s="665"/>
      <c r="W514" s="665"/>
      <c r="X514" s="665"/>
      <c r="Y514" s="665"/>
      <c r="Z514" s="665"/>
      <c r="AA514" s="665"/>
      <c r="AB514" s="665"/>
      <c r="AC514" s="665"/>
      <c r="AD514" s="665"/>
      <c r="AE514" s="665"/>
      <c r="AF514" s="665"/>
      <c r="AG514" s="665"/>
      <c r="AH514" s="665"/>
      <c r="AI514" s="665"/>
      <c r="AJ514" s="665"/>
      <c r="AK514" s="665"/>
      <c r="AL514" s="665"/>
      <c r="AM514" s="665"/>
      <c r="AN514" s="665"/>
      <c r="AO514" s="665"/>
      <c r="AP514" s="665"/>
      <c r="AQ514" s="665"/>
      <c r="AR514" s="665"/>
      <c r="AS514" s="665"/>
      <c r="AT514" s="665"/>
      <c r="AU514" s="665"/>
      <c r="AV514" s="665"/>
      <c r="AW514" s="665"/>
      <c r="AX514" s="665"/>
      <c r="AY514" s="665"/>
      <c r="AZ514" s="665"/>
      <c r="BA514" s="665"/>
      <c r="BB514" s="665"/>
      <c r="BC514" s="665">
        <v>54900</v>
      </c>
      <c r="BD514" s="665"/>
      <c r="BE514" s="665"/>
      <c r="BF514" s="665"/>
      <c r="BG514" s="665"/>
      <c r="BH514" s="665"/>
      <c r="BI514" s="665"/>
      <c r="BJ514" s="665"/>
      <c r="BK514" s="665"/>
      <c r="BL514" s="665"/>
      <c r="BM514" s="665"/>
      <c r="BN514" s="665"/>
      <c r="BO514" s="665"/>
      <c r="BP514" s="665"/>
      <c r="BQ514" s="665"/>
      <c r="BR514" s="665"/>
      <c r="BS514" s="665"/>
      <c r="BT514" s="665"/>
      <c r="BU514" s="665"/>
      <c r="BV514" s="665"/>
      <c r="BW514" s="665"/>
      <c r="BX514" s="665"/>
      <c r="BY514" s="665"/>
      <c r="BZ514" s="665"/>
      <c r="CA514" s="665"/>
      <c r="CB514" s="665"/>
      <c r="CC514" s="665"/>
      <c r="CD514" s="665"/>
      <c r="CE514" s="665"/>
      <c r="CF514" s="665"/>
      <c r="CG514" s="665"/>
      <c r="CH514" s="665"/>
      <c r="CI514" s="665"/>
      <c r="CJ514" s="665"/>
      <c r="CK514" s="665"/>
      <c r="CL514" s="665"/>
      <c r="CM514" s="665"/>
      <c r="CN514" s="665"/>
      <c r="CO514" s="665"/>
      <c r="CP514" s="665"/>
      <c r="CQ514" s="665"/>
      <c r="CR514" s="673">
        <f>+M514+BC514</f>
        <v>54900</v>
      </c>
      <c r="CS514" s="903"/>
      <c r="CT514" s="903"/>
      <c r="CU514" s="903"/>
      <c r="CV514" s="903"/>
      <c r="CW514" s="673">
        <f t="shared" si="214"/>
        <v>0</v>
      </c>
      <c r="CX514" s="904"/>
      <c r="CY514" s="904"/>
      <c r="CZ514" s="904"/>
      <c r="DA514" s="904">
        <v>12000</v>
      </c>
      <c r="DB514" s="673">
        <f t="shared" si="215"/>
        <v>12000</v>
      </c>
      <c r="DC514" s="764">
        <v>12000</v>
      </c>
      <c r="DD514" s="764">
        <v>12000</v>
      </c>
      <c r="DE514" s="764">
        <v>12000</v>
      </c>
      <c r="DF514" s="764">
        <v>6900</v>
      </c>
      <c r="DG514" s="673">
        <f t="shared" si="216"/>
        <v>42900</v>
      </c>
      <c r="DH514" s="682">
        <f t="shared" ref="DH514:DH516" si="261">+CW514+DB514+DG514</f>
        <v>54900</v>
      </c>
      <c r="DI514" s="683" t="str">
        <f t="shared" ref="DI514:DI516" si="262">IF(CR514=DH514,"SI","NO")</f>
        <v>SI</v>
      </c>
      <c r="DJ514" s="682">
        <f t="shared" ref="DJ514:DJ516" si="263">CR514-DH514</f>
        <v>0</v>
      </c>
    </row>
    <row r="515" s="633" customFormat="1" ht="122.25" hidden="1" customHeight="1" spans="1:114">
      <c r="A515" s="648" t="s">
        <v>1714</v>
      </c>
      <c r="B515" s="647" t="s">
        <v>1571</v>
      </c>
      <c r="C515" s="648" t="s">
        <v>1581</v>
      </c>
      <c r="D515" s="871" t="s">
        <v>1715</v>
      </c>
      <c r="E515" s="909" t="s">
        <v>1718</v>
      </c>
      <c r="F515" s="910">
        <v>57</v>
      </c>
      <c r="G515" s="911" t="s">
        <v>1710</v>
      </c>
      <c r="H515" s="912">
        <v>211</v>
      </c>
      <c r="I515" s="912">
        <v>3552</v>
      </c>
      <c r="J515" s="912">
        <v>12</v>
      </c>
      <c r="K515" s="922">
        <v>90</v>
      </c>
      <c r="L515" s="890" t="s">
        <v>2093</v>
      </c>
      <c r="M515" s="667"/>
      <c r="N515" s="665"/>
      <c r="O515" s="665"/>
      <c r="P515" s="665"/>
      <c r="Q515" s="665"/>
      <c r="R515" s="665"/>
      <c r="S515" s="665"/>
      <c r="T515" s="665"/>
      <c r="U515" s="665"/>
      <c r="V515" s="665"/>
      <c r="W515" s="665"/>
      <c r="X515" s="665"/>
      <c r="Y515" s="665"/>
      <c r="Z515" s="665"/>
      <c r="AA515" s="665"/>
      <c r="AB515" s="665"/>
      <c r="AC515" s="665"/>
      <c r="AD515" s="665"/>
      <c r="AE515" s="665"/>
      <c r="AF515" s="665"/>
      <c r="AG515" s="665"/>
      <c r="AH515" s="665"/>
      <c r="AI515" s="665"/>
      <c r="AJ515" s="665"/>
      <c r="AK515" s="665"/>
      <c r="AL515" s="665"/>
      <c r="AM515" s="665"/>
      <c r="AN515" s="665"/>
      <c r="AO515" s="665"/>
      <c r="AP515" s="665"/>
      <c r="AQ515" s="665"/>
      <c r="AR515" s="665"/>
      <c r="AS515" s="665"/>
      <c r="AT515" s="665"/>
      <c r="AU515" s="665"/>
      <c r="AV515" s="665"/>
      <c r="AW515" s="665"/>
      <c r="AX515" s="665"/>
      <c r="AY515" s="665"/>
      <c r="AZ515" s="665"/>
      <c r="BA515" s="665"/>
      <c r="BB515" s="665"/>
      <c r="BC515" s="665"/>
      <c r="BD515" s="665"/>
      <c r="BE515" s="665"/>
      <c r="BF515" s="665"/>
      <c r="BG515" s="665">
        <v>5130</v>
      </c>
      <c r="BH515" s="665"/>
      <c r="BI515" s="665"/>
      <c r="BJ515" s="665"/>
      <c r="BK515" s="665"/>
      <c r="BL515" s="665"/>
      <c r="BM515" s="665"/>
      <c r="BN515" s="665"/>
      <c r="BO515" s="665"/>
      <c r="BP515" s="665"/>
      <c r="BQ515" s="665">
        <v>2250</v>
      </c>
      <c r="BR515" s="665"/>
      <c r="BS515" s="665"/>
      <c r="BT515" s="665"/>
      <c r="BU515" s="665"/>
      <c r="BV515" s="665"/>
      <c r="BW515" s="665"/>
      <c r="BX515" s="665"/>
      <c r="BY515" s="665"/>
      <c r="BZ515" s="665"/>
      <c r="CA515" s="665"/>
      <c r="CB515" s="665"/>
      <c r="CC515" s="665"/>
      <c r="CD515" s="665"/>
      <c r="CE515" s="665"/>
      <c r="CF515" s="665"/>
      <c r="CG515" s="665"/>
      <c r="CH515" s="665"/>
      <c r="CI515" s="665"/>
      <c r="CJ515" s="665"/>
      <c r="CK515" s="665"/>
      <c r="CL515" s="665"/>
      <c r="CM515" s="665"/>
      <c r="CN515" s="665"/>
      <c r="CO515" s="665"/>
      <c r="CP515" s="665"/>
      <c r="CQ515" s="665"/>
      <c r="CR515" s="673">
        <f>+M515+BG515+BQ515</f>
        <v>7380</v>
      </c>
      <c r="CS515" s="903"/>
      <c r="CT515" s="903"/>
      <c r="CU515" s="903"/>
      <c r="CV515" s="903"/>
      <c r="CW515" s="673">
        <f t="shared" si="214"/>
        <v>0</v>
      </c>
      <c r="CX515" s="904"/>
      <c r="CY515" s="904"/>
      <c r="CZ515" s="904"/>
      <c r="DA515" s="904"/>
      <c r="DB515" s="673">
        <f t="shared" si="215"/>
        <v>0</v>
      </c>
      <c r="DC515" s="764"/>
      <c r="DD515" s="764">
        <v>7380</v>
      </c>
      <c r="DE515" s="764"/>
      <c r="DF515" s="764"/>
      <c r="DG515" s="673">
        <f t="shared" si="216"/>
        <v>7380</v>
      </c>
      <c r="DH515" s="682">
        <f t="shared" si="261"/>
        <v>7380</v>
      </c>
      <c r="DI515" s="683" t="str">
        <f t="shared" si="262"/>
        <v>SI</v>
      </c>
      <c r="DJ515" s="682">
        <f t="shared" si="263"/>
        <v>0</v>
      </c>
    </row>
    <row r="516" s="633" customFormat="1" ht="122.25" hidden="1" customHeight="1" spans="1:114">
      <c r="A516" s="648" t="s">
        <v>1714</v>
      </c>
      <c r="B516" s="647" t="s">
        <v>1571</v>
      </c>
      <c r="C516" s="648" t="s">
        <v>1581</v>
      </c>
      <c r="D516" s="871" t="s">
        <v>1715</v>
      </c>
      <c r="E516" s="909" t="s">
        <v>1713</v>
      </c>
      <c r="F516" s="883">
        <v>56</v>
      </c>
      <c r="G516" s="913" t="s">
        <v>1710</v>
      </c>
      <c r="H516" s="914">
        <v>211</v>
      </c>
      <c r="I516" s="914">
        <v>3503</v>
      </c>
      <c r="J516" s="912">
        <v>12</v>
      </c>
      <c r="K516" s="923">
        <v>140</v>
      </c>
      <c r="L516" s="890" t="s">
        <v>2093</v>
      </c>
      <c r="M516" s="667"/>
      <c r="N516" s="665"/>
      <c r="O516" s="665"/>
      <c r="P516" s="665"/>
      <c r="Q516" s="665"/>
      <c r="R516" s="665"/>
      <c r="S516" s="665"/>
      <c r="T516" s="665"/>
      <c r="U516" s="665"/>
      <c r="V516" s="665"/>
      <c r="W516" s="665"/>
      <c r="X516" s="665"/>
      <c r="Y516" s="665"/>
      <c r="Z516" s="665"/>
      <c r="AA516" s="665"/>
      <c r="AB516" s="665"/>
      <c r="AC516" s="665"/>
      <c r="AD516" s="665"/>
      <c r="AE516" s="665"/>
      <c r="AF516" s="665"/>
      <c r="AG516" s="665"/>
      <c r="AH516" s="665"/>
      <c r="AI516" s="665"/>
      <c r="AJ516" s="665"/>
      <c r="AK516" s="665"/>
      <c r="AL516" s="665"/>
      <c r="AM516" s="665"/>
      <c r="AN516" s="665"/>
      <c r="AO516" s="665"/>
      <c r="AP516" s="665"/>
      <c r="AQ516" s="665"/>
      <c r="AR516" s="665"/>
      <c r="AS516" s="665"/>
      <c r="AT516" s="665"/>
      <c r="AU516" s="665"/>
      <c r="AV516" s="665"/>
      <c r="AW516" s="665"/>
      <c r="AX516" s="665"/>
      <c r="AY516" s="665"/>
      <c r="AZ516" s="665"/>
      <c r="BA516" s="665"/>
      <c r="BB516" s="665"/>
      <c r="BC516" s="665"/>
      <c r="BD516" s="665"/>
      <c r="BE516" s="665"/>
      <c r="BF516" s="665"/>
      <c r="BG516" s="665">
        <v>7840</v>
      </c>
      <c r="BH516" s="665"/>
      <c r="BI516" s="665"/>
      <c r="BJ516" s="665"/>
      <c r="BK516" s="665"/>
      <c r="BL516" s="665"/>
      <c r="BM516" s="665"/>
      <c r="BN516" s="665"/>
      <c r="BO516" s="665"/>
      <c r="BP516" s="665"/>
      <c r="BQ516" s="665">
        <v>3220</v>
      </c>
      <c r="BR516" s="665"/>
      <c r="BS516" s="665"/>
      <c r="BT516" s="665"/>
      <c r="BU516" s="665"/>
      <c r="BV516" s="665"/>
      <c r="BW516" s="665"/>
      <c r="BX516" s="665"/>
      <c r="BY516" s="665"/>
      <c r="BZ516" s="665"/>
      <c r="CA516" s="665"/>
      <c r="CB516" s="665"/>
      <c r="CC516" s="665"/>
      <c r="CD516" s="665"/>
      <c r="CE516" s="665"/>
      <c r="CF516" s="665"/>
      <c r="CG516" s="665"/>
      <c r="CH516" s="665"/>
      <c r="CI516" s="665"/>
      <c r="CJ516" s="665"/>
      <c r="CK516" s="665"/>
      <c r="CL516" s="665"/>
      <c r="CM516" s="665"/>
      <c r="CN516" s="665"/>
      <c r="CO516" s="665"/>
      <c r="CP516" s="665"/>
      <c r="CQ516" s="665"/>
      <c r="CR516" s="673">
        <f>+M516+BG516+BQ516</f>
        <v>11060</v>
      </c>
      <c r="CS516" s="903"/>
      <c r="CT516" s="903"/>
      <c r="CU516" s="903"/>
      <c r="CV516" s="903"/>
      <c r="CW516" s="673">
        <f t="shared" si="214"/>
        <v>0</v>
      </c>
      <c r="CX516" s="904"/>
      <c r="CY516" s="904"/>
      <c r="CZ516" s="904"/>
      <c r="DA516" s="904"/>
      <c r="DB516" s="673">
        <f t="shared" si="215"/>
        <v>0</v>
      </c>
      <c r="DC516" s="764"/>
      <c r="DD516" s="764">
        <v>11060</v>
      </c>
      <c r="DE516" s="764"/>
      <c r="DF516" s="764"/>
      <c r="DG516" s="673">
        <f t="shared" si="216"/>
        <v>11060</v>
      </c>
      <c r="DH516" s="682">
        <f t="shared" si="261"/>
        <v>11060</v>
      </c>
      <c r="DI516" s="683" t="str">
        <f t="shared" si="262"/>
        <v>SI</v>
      </c>
      <c r="DJ516" s="682">
        <f t="shared" si="263"/>
        <v>0</v>
      </c>
    </row>
    <row r="517" s="633" customFormat="1" ht="122.25" hidden="1" customHeight="1" spans="1:114">
      <c r="A517" s="648" t="s">
        <v>1714</v>
      </c>
      <c r="B517" s="647" t="s">
        <v>1571</v>
      </c>
      <c r="C517" s="648" t="s">
        <v>1581</v>
      </c>
      <c r="D517" s="871" t="s">
        <v>1715</v>
      </c>
      <c r="E517" s="909" t="s">
        <v>1760</v>
      </c>
      <c r="F517" s="883">
        <v>4</v>
      </c>
      <c r="G517" s="915" t="s">
        <v>1753</v>
      </c>
      <c r="H517" s="916">
        <v>211</v>
      </c>
      <c r="I517" s="916">
        <v>64669</v>
      </c>
      <c r="J517" s="916">
        <v>12</v>
      </c>
      <c r="K517" s="924">
        <v>10</v>
      </c>
      <c r="L517" s="890" t="s">
        <v>2093</v>
      </c>
      <c r="M517" s="667">
        <v>0</v>
      </c>
      <c r="N517" s="665"/>
      <c r="O517" s="665"/>
      <c r="P517" s="665"/>
      <c r="Q517" s="665"/>
      <c r="R517" s="665"/>
      <c r="S517" s="665"/>
      <c r="T517" s="665"/>
      <c r="U517" s="665"/>
      <c r="V517" s="665"/>
      <c r="W517" s="665"/>
      <c r="X517" s="665"/>
      <c r="Y517" s="665"/>
      <c r="Z517" s="665"/>
      <c r="AA517" s="665"/>
      <c r="AB517" s="665"/>
      <c r="AC517" s="665"/>
      <c r="AD517" s="665"/>
      <c r="AE517" s="665"/>
      <c r="AF517" s="665"/>
      <c r="AG517" s="665"/>
      <c r="AH517" s="665"/>
      <c r="AI517" s="665"/>
      <c r="AJ517" s="665"/>
      <c r="AK517" s="665"/>
      <c r="AL517" s="665"/>
      <c r="AM517" s="665"/>
      <c r="AN517" s="665"/>
      <c r="AO517" s="665"/>
      <c r="AP517" s="665"/>
      <c r="AQ517" s="665"/>
      <c r="AR517" s="665"/>
      <c r="AS517" s="665"/>
      <c r="AT517" s="665"/>
      <c r="AU517" s="665"/>
      <c r="AV517" s="665"/>
      <c r="AW517" s="665"/>
      <c r="AX517" s="665"/>
      <c r="AY517" s="665"/>
      <c r="AZ517" s="665"/>
      <c r="BA517" s="665"/>
      <c r="BB517" s="665"/>
      <c r="BC517" s="665"/>
      <c r="BD517" s="665"/>
      <c r="BE517" s="665"/>
      <c r="BF517" s="665"/>
      <c r="BG517" s="665"/>
      <c r="BH517" s="665"/>
      <c r="BI517" s="665"/>
      <c r="BJ517" s="665"/>
      <c r="BK517" s="665"/>
      <c r="BL517" s="665"/>
      <c r="BM517" s="665"/>
      <c r="BN517" s="665"/>
      <c r="BO517" s="665"/>
      <c r="BP517" s="665"/>
      <c r="BQ517" s="665">
        <v>30</v>
      </c>
      <c r="BR517" s="665"/>
      <c r="BS517" s="665"/>
      <c r="BT517" s="665"/>
      <c r="BU517" s="665"/>
      <c r="BV517" s="665"/>
      <c r="BW517" s="665"/>
      <c r="BX517" s="665"/>
      <c r="BY517" s="665"/>
      <c r="BZ517" s="665"/>
      <c r="CA517" s="665"/>
      <c r="CB517" s="665"/>
      <c r="CC517" s="665"/>
      <c r="CD517" s="665"/>
      <c r="CE517" s="665"/>
      <c r="CF517" s="665"/>
      <c r="CG517" s="665"/>
      <c r="CH517" s="665"/>
      <c r="CI517" s="665"/>
      <c r="CJ517" s="665"/>
      <c r="CK517" s="665"/>
      <c r="CL517" s="665"/>
      <c r="CM517" s="665"/>
      <c r="CN517" s="665"/>
      <c r="CO517" s="665"/>
      <c r="CP517" s="665"/>
      <c r="CQ517" s="665"/>
      <c r="CR517" s="673">
        <f>+M517+BQ517</f>
        <v>30</v>
      </c>
      <c r="CS517" s="903"/>
      <c r="CT517" s="903"/>
      <c r="CU517" s="903"/>
      <c r="CV517" s="903"/>
      <c r="CW517" s="673">
        <f t="shared" si="214"/>
        <v>0</v>
      </c>
      <c r="CX517" s="904"/>
      <c r="CY517" s="904"/>
      <c r="CZ517" s="904"/>
      <c r="DA517" s="904"/>
      <c r="DB517" s="673">
        <f t="shared" si="215"/>
        <v>0</v>
      </c>
      <c r="DC517" s="764"/>
      <c r="DD517" s="764">
        <v>30</v>
      </c>
      <c r="DE517" s="764"/>
      <c r="DF517" s="764"/>
      <c r="DG517" s="673">
        <f t="shared" si="216"/>
        <v>30</v>
      </c>
      <c r="DH517" s="682">
        <f t="shared" ref="DH517" si="264">+CW517+DB517+DG517</f>
        <v>30</v>
      </c>
      <c r="DI517" s="683" t="str">
        <f t="shared" ref="DI517" si="265">IF(CR517=DH517,"SI","NO")</f>
        <v>SI</v>
      </c>
      <c r="DJ517" s="682">
        <f t="shared" ref="DJ517" si="266">CR517-DH517</f>
        <v>0</v>
      </c>
    </row>
    <row r="518" s="633" customFormat="1" ht="102" hidden="1" spans="1:114">
      <c r="A518" s="648" t="s">
        <v>1714</v>
      </c>
      <c r="B518" s="647" t="s">
        <v>1571</v>
      </c>
      <c r="C518" s="648" t="s">
        <v>1964</v>
      </c>
      <c r="D518" s="871" t="s">
        <v>2113</v>
      </c>
      <c r="E518" s="871" t="s">
        <v>1718</v>
      </c>
      <c r="F518" s="871">
        <v>195</v>
      </c>
      <c r="G518" s="871" t="s">
        <v>1710</v>
      </c>
      <c r="H518" s="872">
        <v>211</v>
      </c>
      <c r="I518" s="871">
        <v>3552</v>
      </c>
      <c r="J518" s="872">
        <v>11</v>
      </c>
      <c r="K518" s="889">
        <v>140</v>
      </c>
      <c r="L518" s="890" t="s">
        <v>2093</v>
      </c>
      <c r="M518" s="667">
        <v>2610</v>
      </c>
      <c r="N518" s="665"/>
      <c r="O518" s="665"/>
      <c r="P518" s="665"/>
      <c r="Q518" s="665"/>
      <c r="R518" s="665"/>
      <c r="S518" s="665"/>
      <c r="T518" s="665"/>
      <c r="U518" s="665"/>
      <c r="V518" s="665"/>
      <c r="W518" s="665"/>
      <c r="X518" s="665"/>
      <c r="Y518" s="665"/>
      <c r="Z518" s="665"/>
      <c r="AA518" s="665"/>
      <c r="AB518" s="665"/>
      <c r="AC518" s="665"/>
      <c r="AD518" s="665"/>
      <c r="AE518" s="665">
        <v>24700</v>
      </c>
      <c r="AF518" s="665"/>
      <c r="AG518" s="665"/>
      <c r="AH518" s="665"/>
      <c r="AI518" s="665"/>
      <c r="AJ518" s="665"/>
      <c r="AK518" s="665"/>
      <c r="AL518" s="665"/>
      <c r="AM518" s="665"/>
      <c r="AN518" s="665"/>
      <c r="AO518" s="665"/>
      <c r="AP518" s="665"/>
      <c r="AQ518" s="665"/>
      <c r="AR518" s="665"/>
      <c r="AS518" s="665"/>
      <c r="AT518" s="665"/>
      <c r="AU518" s="665"/>
      <c r="AV518" s="665"/>
      <c r="AW518" s="665"/>
      <c r="AX518" s="665"/>
      <c r="AY518" s="665"/>
      <c r="AZ518" s="665"/>
      <c r="BA518" s="665"/>
      <c r="BB518" s="665">
        <v>-22810</v>
      </c>
      <c r="BC518" s="665"/>
      <c r="BD518" s="665"/>
      <c r="BE518" s="665"/>
      <c r="BF518" s="665">
        <v>-2520</v>
      </c>
      <c r="BG518" s="665"/>
      <c r="BH518" s="665"/>
      <c r="BI518" s="665"/>
      <c r="BJ518" s="665"/>
      <c r="BK518" s="665"/>
      <c r="BL518" s="665"/>
      <c r="BM518" s="665"/>
      <c r="BN518" s="665"/>
      <c r="BO518" s="665"/>
      <c r="BP518" s="665"/>
      <c r="BQ518" s="665"/>
      <c r="BR518" s="665"/>
      <c r="BS518" s="665"/>
      <c r="BT518" s="665"/>
      <c r="BU518" s="665"/>
      <c r="BV518" s="665"/>
      <c r="BW518" s="665"/>
      <c r="BX518" s="665"/>
      <c r="BY518" s="665"/>
      <c r="BZ518" s="665"/>
      <c r="CA518" s="665"/>
      <c r="CB518" s="665"/>
      <c r="CC518" s="665"/>
      <c r="CD518" s="665"/>
      <c r="CE518" s="665"/>
      <c r="CF518" s="665"/>
      <c r="CG518" s="665"/>
      <c r="CH518" s="665"/>
      <c r="CI518" s="665"/>
      <c r="CJ518" s="665"/>
      <c r="CK518" s="665"/>
      <c r="CL518" s="665"/>
      <c r="CM518" s="665"/>
      <c r="CN518" s="665"/>
      <c r="CO518" s="665"/>
      <c r="CP518" s="665"/>
      <c r="CQ518" s="665"/>
      <c r="CR518" s="673">
        <f>+M518+AE518+BB518+BF518</f>
        <v>1980</v>
      </c>
      <c r="CS518" s="901"/>
      <c r="CT518" s="901"/>
      <c r="CU518" s="901">
        <v>0</v>
      </c>
      <c r="CV518" s="901"/>
      <c r="CW518" s="673">
        <f t="shared" si="214"/>
        <v>0</v>
      </c>
      <c r="CX518" s="900">
        <v>0</v>
      </c>
      <c r="CY518" s="900"/>
      <c r="CZ518" s="900">
        <v>1980</v>
      </c>
      <c r="DA518" s="900"/>
      <c r="DB518" s="673">
        <f t="shared" si="215"/>
        <v>1980</v>
      </c>
      <c r="DC518" s="900"/>
      <c r="DD518" s="900"/>
      <c r="DE518" s="900">
        <v>0</v>
      </c>
      <c r="DF518" s="900"/>
      <c r="DG518" s="673">
        <f t="shared" si="216"/>
        <v>0</v>
      </c>
      <c r="DH518" s="682">
        <f t="shared" si="217"/>
        <v>1980</v>
      </c>
      <c r="DI518" s="683" t="str">
        <f t="shared" si="218"/>
        <v>SI</v>
      </c>
      <c r="DJ518" s="682">
        <f t="shared" si="219"/>
        <v>0</v>
      </c>
    </row>
    <row r="519" s="633" customFormat="1" ht="122.25" hidden="1" customHeight="1" spans="1:114">
      <c r="A519" s="648" t="s">
        <v>1714</v>
      </c>
      <c r="B519" s="647" t="s">
        <v>1571</v>
      </c>
      <c r="C519" s="648" t="s">
        <v>1964</v>
      </c>
      <c r="D519" s="871" t="s">
        <v>2113</v>
      </c>
      <c r="E519" s="871" t="s">
        <v>1713</v>
      </c>
      <c r="F519" s="871">
        <v>182</v>
      </c>
      <c r="G519" s="871" t="s">
        <v>1710</v>
      </c>
      <c r="H519" s="872">
        <v>211</v>
      </c>
      <c r="I519" s="871">
        <v>3503</v>
      </c>
      <c r="J519" s="872">
        <v>11</v>
      </c>
      <c r="K519" s="889">
        <v>140</v>
      </c>
      <c r="L519" s="890" t="s">
        <v>2093</v>
      </c>
      <c r="M519" s="667">
        <v>0</v>
      </c>
      <c r="N519" s="665"/>
      <c r="O519" s="665"/>
      <c r="P519" s="665"/>
      <c r="Q519" s="665"/>
      <c r="R519" s="665"/>
      <c r="S519" s="665"/>
      <c r="T519" s="665"/>
      <c r="U519" s="665"/>
      <c r="V519" s="665"/>
      <c r="W519" s="665"/>
      <c r="X519" s="665"/>
      <c r="Y519" s="665"/>
      <c r="Z519" s="665"/>
      <c r="AA519" s="665"/>
      <c r="AB519" s="665"/>
      <c r="AC519" s="665"/>
      <c r="AD519" s="665"/>
      <c r="AE519" s="665"/>
      <c r="AF519" s="665"/>
      <c r="AG519" s="665"/>
      <c r="AH519" s="665"/>
      <c r="AI519" s="665"/>
      <c r="AJ519" s="665"/>
      <c r="AK519" s="665"/>
      <c r="AL519" s="665"/>
      <c r="AM519" s="665"/>
      <c r="AN519" s="665"/>
      <c r="AO519" s="665"/>
      <c r="AP519" s="665"/>
      <c r="AQ519" s="665"/>
      <c r="AR519" s="665"/>
      <c r="AS519" s="665"/>
      <c r="AT519" s="665"/>
      <c r="AU519" s="665"/>
      <c r="AV519" s="665"/>
      <c r="AW519" s="665"/>
      <c r="AX519" s="665"/>
      <c r="AY519" s="665"/>
      <c r="AZ519" s="665"/>
      <c r="BA519" s="665"/>
      <c r="BB519" s="665"/>
      <c r="BC519" s="665">
        <v>25480</v>
      </c>
      <c r="BD519" s="665"/>
      <c r="BE519" s="665"/>
      <c r="BF519" s="665">
        <v>-2240</v>
      </c>
      <c r="BG519" s="665"/>
      <c r="BH519" s="665"/>
      <c r="BI519" s="665"/>
      <c r="BJ519" s="665"/>
      <c r="BK519" s="665"/>
      <c r="BL519" s="665"/>
      <c r="BM519" s="665"/>
      <c r="BN519" s="665"/>
      <c r="BO519" s="665"/>
      <c r="BP519" s="665"/>
      <c r="BQ519" s="665"/>
      <c r="BR519" s="665"/>
      <c r="BS519" s="665"/>
      <c r="BT519" s="665"/>
      <c r="BU519" s="665"/>
      <c r="BV519" s="665"/>
      <c r="BW519" s="665"/>
      <c r="BX519" s="665"/>
      <c r="BY519" s="665"/>
      <c r="BZ519" s="665">
        <v>-4060</v>
      </c>
      <c r="CA519" s="665"/>
      <c r="CB519" s="665"/>
      <c r="CC519" s="665"/>
      <c r="CD519" s="665"/>
      <c r="CE519" s="665"/>
      <c r="CF519" s="665"/>
      <c r="CG519" s="665"/>
      <c r="CH519" s="665"/>
      <c r="CI519" s="665"/>
      <c r="CJ519" s="665"/>
      <c r="CK519" s="665"/>
      <c r="CL519" s="665"/>
      <c r="CM519" s="665"/>
      <c r="CN519" s="665"/>
      <c r="CO519" s="665"/>
      <c r="CP519" s="665"/>
      <c r="CQ519" s="665"/>
      <c r="CR519" s="673">
        <f>+M519+BC519+BF519+BZ519</f>
        <v>19180</v>
      </c>
      <c r="CS519" s="901"/>
      <c r="CT519" s="901"/>
      <c r="CU519" s="901">
        <v>10220</v>
      </c>
      <c r="CV519" s="901"/>
      <c r="CW519" s="673">
        <f t="shared" si="214"/>
        <v>10220</v>
      </c>
      <c r="CX519" s="900">
        <v>5460</v>
      </c>
      <c r="CY519" s="900"/>
      <c r="CZ519" s="900">
        <v>0</v>
      </c>
      <c r="DA519" s="900"/>
      <c r="DB519" s="673">
        <f t="shared" si="215"/>
        <v>5460</v>
      </c>
      <c r="DC519" s="900"/>
      <c r="DD519" s="900"/>
      <c r="DE519" s="900">
        <v>3500</v>
      </c>
      <c r="DF519" s="900"/>
      <c r="DG519" s="673">
        <f t="shared" si="216"/>
        <v>3500</v>
      </c>
      <c r="DH519" s="682">
        <f t="shared" ref="DH519" si="267">+CW519+DB519+DG519</f>
        <v>19180</v>
      </c>
      <c r="DI519" s="683" t="str">
        <f t="shared" ref="DI519" si="268">IF(CR519=DH519,"SI","NO")</f>
        <v>SI</v>
      </c>
      <c r="DJ519" s="682">
        <f t="shared" ref="DJ519" si="269">CR519-DH519</f>
        <v>0</v>
      </c>
    </row>
    <row r="520" s="633" customFormat="1" ht="102" hidden="1" spans="1:114">
      <c r="A520" s="648" t="s">
        <v>1714</v>
      </c>
      <c r="B520" s="647" t="s">
        <v>1571</v>
      </c>
      <c r="C520" s="648" t="s">
        <v>1964</v>
      </c>
      <c r="D520" s="871" t="s">
        <v>2113</v>
      </c>
      <c r="E520" s="871" t="s">
        <v>2103</v>
      </c>
      <c r="F520" s="871">
        <v>1</v>
      </c>
      <c r="G520" s="871" t="s">
        <v>1753</v>
      </c>
      <c r="H520" s="872">
        <v>211</v>
      </c>
      <c r="I520" s="871">
        <v>110713</v>
      </c>
      <c r="J520" s="872">
        <v>11</v>
      </c>
      <c r="K520" s="889" t="s">
        <v>2114</v>
      </c>
      <c r="L520" s="890" t="s">
        <v>2093</v>
      </c>
      <c r="M520" s="667">
        <v>20</v>
      </c>
      <c r="N520" s="665"/>
      <c r="O520" s="665"/>
      <c r="P520" s="665"/>
      <c r="Q520" s="665"/>
      <c r="R520" s="665"/>
      <c r="S520" s="665"/>
      <c r="T520" s="665"/>
      <c r="U520" s="665"/>
      <c r="V520" s="665"/>
      <c r="W520" s="665"/>
      <c r="X520" s="665"/>
      <c r="Y520" s="665"/>
      <c r="Z520" s="665"/>
      <c r="AA520" s="665"/>
      <c r="AB520" s="665"/>
      <c r="AC520" s="665"/>
      <c r="AD520" s="665"/>
      <c r="AE520" s="665"/>
      <c r="AF520" s="665"/>
      <c r="AG520" s="665"/>
      <c r="AH520" s="665"/>
      <c r="AI520" s="665"/>
      <c r="AJ520" s="665"/>
      <c r="AK520" s="665"/>
      <c r="AL520" s="665"/>
      <c r="AM520" s="665"/>
      <c r="AN520" s="665"/>
      <c r="AO520" s="665"/>
      <c r="AP520" s="665"/>
      <c r="AQ520" s="665"/>
      <c r="AR520" s="665"/>
      <c r="AS520" s="665"/>
      <c r="AT520" s="665"/>
      <c r="AU520" s="665"/>
      <c r="AV520" s="665"/>
      <c r="AW520" s="665"/>
      <c r="AX520" s="665"/>
      <c r="AY520" s="665"/>
      <c r="AZ520" s="665"/>
      <c r="BA520" s="665"/>
      <c r="BB520" s="665"/>
      <c r="BC520" s="665"/>
      <c r="BD520" s="665"/>
      <c r="BE520" s="665"/>
      <c r="BF520" s="665"/>
      <c r="BG520" s="665">
        <v>70</v>
      </c>
      <c r="BH520" s="665"/>
      <c r="BI520" s="665"/>
      <c r="BJ520" s="665"/>
      <c r="BK520" s="665"/>
      <c r="BL520" s="665"/>
      <c r="BM520" s="665"/>
      <c r="BN520" s="665"/>
      <c r="BO520" s="665"/>
      <c r="BP520" s="665"/>
      <c r="BQ520" s="665"/>
      <c r="BR520" s="665"/>
      <c r="BS520" s="665"/>
      <c r="BT520" s="665"/>
      <c r="BU520" s="665"/>
      <c r="BV520" s="665"/>
      <c r="BW520" s="665"/>
      <c r="BX520" s="665"/>
      <c r="BY520" s="665"/>
      <c r="BZ520" s="665">
        <v>-30</v>
      </c>
      <c r="CA520" s="665"/>
      <c r="CB520" s="665"/>
      <c r="CC520" s="665"/>
      <c r="CD520" s="665"/>
      <c r="CE520" s="665"/>
      <c r="CF520" s="665"/>
      <c r="CG520" s="665"/>
      <c r="CH520" s="665"/>
      <c r="CI520" s="665"/>
      <c r="CJ520" s="665"/>
      <c r="CK520" s="665"/>
      <c r="CL520" s="665"/>
      <c r="CM520" s="665"/>
      <c r="CN520" s="665"/>
      <c r="CO520" s="665"/>
      <c r="CP520" s="665"/>
      <c r="CQ520" s="665"/>
      <c r="CR520" s="673">
        <f>+M520+AE520+BG520+BZ520</f>
        <v>60</v>
      </c>
      <c r="CS520" s="901"/>
      <c r="CT520" s="901"/>
      <c r="CU520" s="901">
        <v>60</v>
      </c>
      <c r="CV520" s="901"/>
      <c r="CW520" s="673">
        <f t="shared" ref="CW520:CW523" si="270">+CV520+CU520+CT520+CS520</f>
        <v>60</v>
      </c>
      <c r="CX520" s="900"/>
      <c r="CY520" s="900"/>
      <c r="CZ520" s="900"/>
      <c r="DA520" s="900"/>
      <c r="DB520" s="673">
        <f t="shared" si="215"/>
        <v>0</v>
      </c>
      <c r="DC520" s="900"/>
      <c r="DD520" s="900"/>
      <c r="DE520" s="900">
        <v>0</v>
      </c>
      <c r="DF520" s="900"/>
      <c r="DG520" s="673">
        <f t="shared" si="216"/>
        <v>0</v>
      </c>
      <c r="DH520" s="682">
        <f t="shared" ref="DH520" si="271">+CW520+DB520+DG520</f>
        <v>60</v>
      </c>
      <c r="DI520" s="683" t="str">
        <f t="shared" ref="DI520" si="272">IF(CR520=DH520,"SI","NO")</f>
        <v>SI</v>
      </c>
      <c r="DJ520" s="682">
        <f t="shared" ref="DJ520" si="273">CR520-DH520</f>
        <v>0</v>
      </c>
    </row>
    <row r="521" s="633" customFormat="1" ht="178.5" hidden="1" spans="1:114">
      <c r="A521" s="648" t="s">
        <v>1714</v>
      </c>
      <c r="B521" s="647" t="s">
        <v>1571</v>
      </c>
      <c r="C521" s="648" t="s">
        <v>1964</v>
      </c>
      <c r="D521" s="648" t="s">
        <v>2115</v>
      </c>
      <c r="E521" s="871" t="s">
        <v>1718</v>
      </c>
      <c r="F521" s="871">
        <v>175</v>
      </c>
      <c r="G521" s="871" t="s">
        <v>1710</v>
      </c>
      <c r="H521" s="872">
        <v>211</v>
      </c>
      <c r="I521" s="871">
        <v>3552</v>
      </c>
      <c r="J521" s="872">
        <v>61</v>
      </c>
      <c r="K521" s="889">
        <v>90</v>
      </c>
      <c r="L521" s="890" t="s">
        <v>2093</v>
      </c>
      <c r="M521" s="667">
        <v>0</v>
      </c>
      <c r="N521" s="665"/>
      <c r="O521" s="665"/>
      <c r="P521" s="665"/>
      <c r="Q521" s="665"/>
      <c r="R521" s="665"/>
      <c r="S521" s="665"/>
      <c r="T521" s="665"/>
      <c r="U521" s="665"/>
      <c r="V521" s="665"/>
      <c r="W521" s="665"/>
      <c r="X521" s="665"/>
      <c r="Y521" s="665"/>
      <c r="Z521" s="665"/>
      <c r="AA521" s="665"/>
      <c r="AB521" s="665"/>
      <c r="AC521" s="665"/>
      <c r="AD521" s="665"/>
      <c r="AE521" s="665"/>
      <c r="AF521" s="665"/>
      <c r="AG521" s="665"/>
      <c r="AH521" s="665"/>
      <c r="AI521" s="665"/>
      <c r="AJ521" s="665"/>
      <c r="AK521" s="665"/>
      <c r="AL521" s="665"/>
      <c r="AM521" s="665"/>
      <c r="AN521" s="665"/>
      <c r="AO521" s="665"/>
      <c r="AP521" s="665"/>
      <c r="AQ521" s="665"/>
      <c r="AR521" s="665"/>
      <c r="AS521" s="665"/>
      <c r="AT521" s="665"/>
      <c r="AU521" s="665"/>
      <c r="AV521" s="665"/>
      <c r="AW521" s="665"/>
      <c r="AX521" s="665"/>
      <c r="AY521" s="665"/>
      <c r="AZ521" s="665"/>
      <c r="BA521" s="665"/>
      <c r="BB521" s="665"/>
      <c r="BC521" s="665"/>
      <c r="BD521" s="665"/>
      <c r="BE521" s="665"/>
      <c r="BF521" s="665"/>
      <c r="BG521" s="665"/>
      <c r="BH521" s="665"/>
      <c r="BI521" s="665"/>
      <c r="BJ521" s="665"/>
      <c r="BK521" s="665"/>
      <c r="BL521" s="665"/>
      <c r="BM521" s="665"/>
      <c r="BN521" s="665"/>
      <c r="BO521" s="665"/>
      <c r="BP521" s="665"/>
      <c r="BQ521" s="665"/>
      <c r="BR521" s="665"/>
      <c r="BS521" s="665"/>
      <c r="BT521" s="665"/>
      <c r="BU521" s="665"/>
      <c r="BV521" s="665"/>
      <c r="BW521" s="665"/>
      <c r="BX521" s="665"/>
      <c r="BY521" s="665"/>
      <c r="BZ521" s="665"/>
      <c r="CA521" s="665"/>
      <c r="CB521" s="665"/>
      <c r="CC521" s="665"/>
      <c r="CD521" s="665"/>
      <c r="CE521" s="665"/>
      <c r="CF521" s="665"/>
      <c r="CG521" s="665"/>
      <c r="CH521" s="665"/>
      <c r="CI521" s="665"/>
      <c r="CJ521" s="665"/>
      <c r="CK521" s="665">
        <v>15750</v>
      </c>
      <c r="CL521" s="665"/>
      <c r="CM521" s="665"/>
      <c r="CN521" s="665"/>
      <c r="CO521" s="665"/>
      <c r="CP521" s="665"/>
      <c r="CQ521" s="665"/>
      <c r="CR521" s="673">
        <f>+M521+CK521</f>
        <v>15750</v>
      </c>
      <c r="CS521" s="901"/>
      <c r="CT521" s="901"/>
      <c r="CU521" s="901"/>
      <c r="CV521" s="901"/>
      <c r="CW521" s="673">
        <f t="shared" si="270"/>
        <v>0</v>
      </c>
      <c r="CX521" s="900"/>
      <c r="CY521" s="900"/>
      <c r="CZ521" s="900"/>
      <c r="DA521" s="900"/>
      <c r="DB521" s="673">
        <f t="shared" si="215"/>
        <v>0</v>
      </c>
      <c r="DC521" s="900"/>
      <c r="DD521" s="900"/>
      <c r="DE521" s="900"/>
      <c r="DF521" s="900">
        <v>15750</v>
      </c>
      <c r="DG521" s="673">
        <f t="shared" si="216"/>
        <v>15750</v>
      </c>
      <c r="DH521" s="682">
        <f t="shared" ref="DH521:DH523" si="274">+CW521+DB521+DG521</f>
        <v>15750</v>
      </c>
      <c r="DI521" s="683" t="str">
        <f t="shared" ref="DI521:DI523" si="275">IF(CR521=DH521,"SI","NO")</f>
        <v>SI</v>
      </c>
      <c r="DJ521" s="682">
        <f t="shared" ref="DJ521:DJ523" si="276">CR521-DH521</f>
        <v>0</v>
      </c>
    </row>
    <row r="522" s="633" customFormat="1" ht="178.5" hidden="1" spans="1:114">
      <c r="A522" s="648" t="s">
        <v>1714</v>
      </c>
      <c r="B522" s="647" t="s">
        <v>1571</v>
      </c>
      <c r="C522" s="648" t="s">
        <v>1964</v>
      </c>
      <c r="D522" s="648" t="s">
        <v>2115</v>
      </c>
      <c r="E522" s="871" t="s">
        <v>1713</v>
      </c>
      <c r="F522" s="871">
        <v>170</v>
      </c>
      <c r="G522" s="871" t="s">
        <v>1710</v>
      </c>
      <c r="H522" s="872">
        <v>211</v>
      </c>
      <c r="I522" s="871">
        <v>3503</v>
      </c>
      <c r="J522" s="872">
        <v>61</v>
      </c>
      <c r="K522" s="889">
        <v>140</v>
      </c>
      <c r="L522" s="890" t="s">
        <v>2093</v>
      </c>
      <c r="M522" s="667">
        <v>0</v>
      </c>
      <c r="N522" s="665"/>
      <c r="O522" s="665"/>
      <c r="P522" s="665"/>
      <c r="Q522" s="665"/>
      <c r="R522" s="665"/>
      <c r="S522" s="665"/>
      <c r="T522" s="665"/>
      <c r="U522" s="665"/>
      <c r="V522" s="665"/>
      <c r="W522" s="665"/>
      <c r="X522" s="665"/>
      <c r="Y522" s="665"/>
      <c r="Z522" s="665"/>
      <c r="AA522" s="665"/>
      <c r="AB522" s="665"/>
      <c r="AC522" s="665"/>
      <c r="AD522" s="665"/>
      <c r="AE522" s="665"/>
      <c r="AF522" s="665"/>
      <c r="AG522" s="665"/>
      <c r="AH522" s="665"/>
      <c r="AI522" s="665"/>
      <c r="AJ522" s="665"/>
      <c r="AK522" s="665"/>
      <c r="AL522" s="665"/>
      <c r="AM522" s="665"/>
      <c r="AN522" s="665"/>
      <c r="AO522" s="665"/>
      <c r="AP522" s="665"/>
      <c r="AQ522" s="665"/>
      <c r="AR522" s="665"/>
      <c r="AS522" s="665"/>
      <c r="AT522" s="665"/>
      <c r="AU522" s="665"/>
      <c r="AV522" s="665"/>
      <c r="AW522" s="665"/>
      <c r="AX522" s="665"/>
      <c r="AY522" s="665"/>
      <c r="AZ522" s="665"/>
      <c r="BA522" s="665"/>
      <c r="BB522" s="665"/>
      <c r="BC522" s="665"/>
      <c r="BD522" s="665"/>
      <c r="BE522" s="665"/>
      <c r="BF522" s="665"/>
      <c r="BG522" s="665"/>
      <c r="BH522" s="665"/>
      <c r="BI522" s="665"/>
      <c r="BJ522" s="665"/>
      <c r="BK522" s="665"/>
      <c r="BL522" s="665"/>
      <c r="BM522" s="665"/>
      <c r="BN522" s="665"/>
      <c r="BO522" s="665"/>
      <c r="BP522" s="665"/>
      <c r="BQ522" s="665"/>
      <c r="BR522" s="665"/>
      <c r="BS522" s="665"/>
      <c r="BT522" s="665"/>
      <c r="BU522" s="665"/>
      <c r="BV522" s="665"/>
      <c r="BW522" s="665"/>
      <c r="BX522" s="665"/>
      <c r="BY522" s="665"/>
      <c r="BZ522" s="665"/>
      <c r="CA522" s="665"/>
      <c r="CB522" s="665"/>
      <c r="CC522" s="665"/>
      <c r="CD522" s="665"/>
      <c r="CE522" s="665"/>
      <c r="CF522" s="665"/>
      <c r="CG522" s="665"/>
      <c r="CH522" s="665"/>
      <c r="CI522" s="665"/>
      <c r="CJ522" s="665"/>
      <c r="CK522" s="665">
        <v>23800</v>
      </c>
      <c r="CL522" s="665"/>
      <c r="CM522" s="665"/>
      <c r="CN522" s="665"/>
      <c r="CO522" s="665"/>
      <c r="CP522" s="665"/>
      <c r="CQ522" s="665"/>
      <c r="CR522" s="673">
        <f>+M522+CK522</f>
        <v>23800</v>
      </c>
      <c r="CS522" s="901"/>
      <c r="CT522" s="901"/>
      <c r="CU522" s="901"/>
      <c r="CV522" s="901"/>
      <c r="CW522" s="673">
        <f t="shared" si="270"/>
        <v>0</v>
      </c>
      <c r="CX522" s="900"/>
      <c r="CY522" s="900"/>
      <c r="CZ522" s="900"/>
      <c r="DA522" s="900"/>
      <c r="DB522" s="673">
        <f t="shared" si="215"/>
        <v>0</v>
      </c>
      <c r="DC522" s="900"/>
      <c r="DD522" s="900"/>
      <c r="DE522" s="900"/>
      <c r="DF522" s="900">
        <v>23800</v>
      </c>
      <c r="DG522" s="673">
        <f t="shared" si="216"/>
        <v>23800</v>
      </c>
      <c r="DH522" s="682">
        <f t="shared" si="274"/>
        <v>23800</v>
      </c>
      <c r="DI522" s="683" t="str">
        <f t="shared" si="275"/>
        <v>SI</v>
      </c>
      <c r="DJ522" s="682">
        <f t="shared" si="276"/>
        <v>0</v>
      </c>
    </row>
    <row r="523" s="633" customFormat="1" ht="178.5" hidden="1" spans="1:114">
      <c r="A523" s="648" t="s">
        <v>1714</v>
      </c>
      <c r="B523" s="647" t="s">
        <v>1571</v>
      </c>
      <c r="C523" s="648" t="s">
        <v>1964</v>
      </c>
      <c r="D523" s="648" t="s">
        <v>2115</v>
      </c>
      <c r="E523" s="871" t="s">
        <v>1760</v>
      </c>
      <c r="F523" s="871">
        <v>6</v>
      </c>
      <c r="G523" s="871" t="s">
        <v>1753</v>
      </c>
      <c r="H523" s="872">
        <v>211</v>
      </c>
      <c r="I523" s="871">
        <v>64669</v>
      </c>
      <c r="J523" s="872">
        <v>61</v>
      </c>
      <c r="K523" s="889">
        <v>10</v>
      </c>
      <c r="L523" s="890" t="s">
        <v>2093</v>
      </c>
      <c r="M523" s="667">
        <v>0</v>
      </c>
      <c r="N523" s="665"/>
      <c r="O523" s="665"/>
      <c r="P523" s="665"/>
      <c r="Q523" s="665"/>
      <c r="R523" s="665"/>
      <c r="S523" s="665"/>
      <c r="T523" s="665"/>
      <c r="U523" s="665"/>
      <c r="V523" s="665"/>
      <c r="W523" s="665"/>
      <c r="X523" s="665"/>
      <c r="Y523" s="665"/>
      <c r="Z523" s="665"/>
      <c r="AA523" s="665"/>
      <c r="AB523" s="665"/>
      <c r="AC523" s="665"/>
      <c r="AD523" s="665"/>
      <c r="AE523" s="665"/>
      <c r="AF523" s="665"/>
      <c r="AG523" s="665"/>
      <c r="AH523" s="665"/>
      <c r="AI523" s="665"/>
      <c r="AJ523" s="665"/>
      <c r="AK523" s="665"/>
      <c r="AL523" s="665"/>
      <c r="AM523" s="665"/>
      <c r="AN523" s="665"/>
      <c r="AO523" s="665"/>
      <c r="AP523" s="665"/>
      <c r="AQ523" s="665"/>
      <c r="AR523" s="665"/>
      <c r="AS523" s="665"/>
      <c r="AT523" s="665"/>
      <c r="AU523" s="665"/>
      <c r="AV523" s="665"/>
      <c r="AW523" s="665"/>
      <c r="AX523" s="665"/>
      <c r="AY523" s="665"/>
      <c r="AZ523" s="665"/>
      <c r="BA523" s="665"/>
      <c r="BB523" s="665"/>
      <c r="BC523" s="665"/>
      <c r="BD523" s="665"/>
      <c r="BE523" s="665"/>
      <c r="BF523" s="665"/>
      <c r="BG523" s="665"/>
      <c r="BH523" s="665"/>
      <c r="BI523" s="665"/>
      <c r="BJ523" s="665"/>
      <c r="BK523" s="665"/>
      <c r="BL523" s="665"/>
      <c r="BM523" s="665"/>
      <c r="BN523" s="665"/>
      <c r="BO523" s="665"/>
      <c r="BP523" s="665"/>
      <c r="BQ523" s="665"/>
      <c r="BR523" s="665"/>
      <c r="BS523" s="665"/>
      <c r="BT523" s="665"/>
      <c r="BU523" s="665"/>
      <c r="BV523" s="665"/>
      <c r="BW523" s="665"/>
      <c r="BX523" s="665"/>
      <c r="BY523" s="665"/>
      <c r="BZ523" s="665"/>
      <c r="CA523" s="665"/>
      <c r="CB523" s="665"/>
      <c r="CC523" s="665"/>
      <c r="CD523" s="665"/>
      <c r="CE523" s="665"/>
      <c r="CF523" s="665"/>
      <c r="CG523" s="665"/>
      <c r="CH523" s="665"/>
      <c r="CI523" s="665"/>
      <c r="CJ523" s="665"/>
      <c r="CK523" s="665">
        <v>60</v>
      </c>
      <c r="CL523" s="665"/>
      <c r="CM523" s="665"/>
      <c r="CN523" s="665"/>
      <c r="CO523" s="665"/>
      <c r="CP523" s="665"/>
      <c r="CQ523" s="665"/>
      <c r="CR523" s="673">
        <f>+M523+CK523</f>
        <v>60</v>
      </c>
      <c r="CS523" s="901"/>
      <c r="CT523" s="901"/>
      <c r="CU523" s="901"/>
      <c r="CV523" s="901"/>
      <c r="CW523" s="673">
        <f t="shared" si="270"/>
        <v>0</v>
      </c>
      <c r="CX523" s="900"/>
      <c r="CY523" s="900"/>
      <c r="CZ523" s="900"/>
      <c r="DA523" s="900"/>
      <c r="DB523" s="673">
        <f t="shared" si="215"/>
        <v>0</v>
      </c>
      <c r="DC523" s="900"/>
      <c r="DD523" s="900"/>
      <c r="DE523" s="900"/>
      <c r="DF523" s="900">
        <v>60</v>
      </c>
      <c r="DG523" s="673">
        <f t="shared" si="216"/>
        <v>60</v>
      </c>
      <c r="DH523" s="682">
        <f t="shared" si="274"/>
        <v>60</v>
      </c>
      <c r="DI523" s="683" t="str">
        <f t="shared" si="275"/>
        <v>SI</v>
      </c>
      <c r="DJ523" s="682">
        <f t="shared" si="276"/>
        <v>0</v>
      </c>
    </row>
    <row r="524" s="633" customFormat="1" ht="153" hidden="1" spans="1:114">
      <c r="A524" s="648" t="s">
        <v>1714</v>
      </c>
      <c r="B524" s="647" t="s">
        <v>1571</v>
      </c>
      <c r="C524" s="648" t="s">
        <v>1581</v>
      </c>
      <c r="D524" s="646" t="s">
        <v>2116</v>
      </c>
      <c r="E524" s="646" t="s">
        <v>1718</v>
      </c>
      <c r="F524" s="646">
        <v>45</v>
      </c>
      <c r="G524" s="646" t="s">
        <v>1710</v>
      </c>
      <c r="H524" s="239">
        <v>211</v>
      </c>
      <c r="I524" s="646">
        <v>3552</v>
      </c>
      <c r="J524" s="239">
        <v>11</v>
      </c>
      <c r="K524" s="665">
        <v>90</v>
      </c>
      <c r="L524" s="666" t="s">
        <v>2117</v>
      </c>
      <c r="M524" s="667">
        <v>4050</v>
      </c>
      <c r="N524" s="665"/>
      <c r="O524" s="665"/>
      <c r="P524" s="665"/>
      <c r="Q524" s="665"/>
      <c r="R524" s="665"/>
      <c r="S524" s="665"/>
      <c r="T524" s="665"/>
      <c r="U524" s="665"/>
      <c r="V524" s="665"/>
      <c r="W524" s="665"/>
      <c r="X524" s="665"/>
      <c r="Y524" s="665"/>
      <c r="Z524" s="665"/>
      <c r="AA524" s="665"/>
      <c r="AB524" s="665"/>
      <c r="AC524" s="665"/>
      <c r="AD524" s="665"/>
      <c r="AE524" s="665"/>
      <c r="AF524" s="665">
        <v>-4050</v>
      </c>
      <c r="AG524" s="665"/>
      <c r="AH524" s="665"/>
      <c r="AI524" s="665"/>
      <c r="AJ524" s="665"/>
      <c r="AK524" s="665"/>
      <c r="AL524" s="665"/>
      <c r="AM524" s="665"/>
      <c r="AN524" s="665"/>
      <c r="AO524" s="665"/>
      <c r="AP524" s="665"/>
      <c r="AQ524" s="665"/>
      <c r="AR524" s="665"/>
      <c r="AS524" s="665"/>
      <c r="AT524" s="665"/>
      <c r="AU524" s="665"/>
      <c r="AV524" s="665"/>
      <c r="AW524" s="665"/>
      <c r="AX524" s="665"/>
      <c r="AY524" s="665"/>
      <c r="AZ524" s="665"/>
      <c r="BA524" s="665"/>
      <c r="BB524" s="665"/>
      <c r="BC524" s="665"/>
      <c r="BD524" s="665"/>
      <c r="BE524" s="665"/>
      <c r="BF524" s="665"/>
      <c r="BG524" s="665"/>
      <c r="BH524" s="665"/>
      <c r="BI524" s="665"/>
      <c r="BJ524" s="665"/>
      <c r="BK524" s="665"/>
      <c r="BL524" s="665"/>
      <c r="BM524" s="665"/>
      <c r="BN524" s="665"/>
      <c r="BO524" s="665"/>
      <c r="BP524" s="665"/>
      <c r="BQ524" s="665"/>
      <c r="BR524" s="665"/>
      <c r="BS524" s="665"/>
      <c r="BT524" s="665"/>
      <c r="BU524" s="665"/>
      <c r="BV524" s="665"/>
      <c r="BW524" s="665"/>
      <c r="BX524" s="665"/>
      <c r="BY524" s="665"/>
      <c r="BZ524" s="665"/>
      <c r="CA524" s="665"/>
      <c r="CB524" s="665"/>
      <c r="CC524" s="665"/>
      <c r="CD524" s="665"/>
      <c r="CE524" s="665"/>
      <c r="CF524" s="665"/>
      <c r="CG524" s="665"/>
      <c r="CH524" s="665"/>
      <c r="CI524" s="665"/>
      <c r="CJ524" s="665"/>
      <c r="CK524" s="665"/>
      <c r="CL524" s="665"/>
      <c r="CM524" s="665"/>
      <c r="CN524" s="665"/>
      <c r="CO524" s="665"/>
      <c r="CP524" s="665"/>
      <c r="CQ524" s="665"/>
      <c r="CR524" s="673">
        <f>+M524+AF524</f>
        <v>0</v>
      </c>
      <c r="CS524" s="674"/>
      <c r="CT524" s="674"/>
      <c r="CU524" s="674">
        <v>0</v>
      </c>
      <c r="CV524" s="674"/>
      <c r="CW524" s="673">
        <f t="shared" si="214"/>
        <v>0</v>
      </c>
      <c r="CX524" s="674"/>
      <c r="CY524" s="674"/>
      <c r="CZ524" s="674">
        <v>0</v>
      </c>
      <c r="DA524" s="674"/>
      <c r="DB524" s="673">
        <f t="shared" si="215"/>
        <v>0</v>
      </c>
      <c r="DC524" s="674"/>
      <c r="DD524" s="674">
        <v>0</v>
      </c>
      <c r="DE524" s="674"/>
      <c r="DF524" s="674"/>
      <c r="DG524" s="673">
        <f t="shared" si="216"/>
        <v>0</v>
      </c>
      <c r="DH524" s="682">
        <f t="shared" si="217"/>
        <v>0</v>
      </c>
      <c r="DI524" s="683" t="str">
        <f t="shared" si="218"/>
        <v>SI</v>
      </c>
      <c r="DJ524" s="682">
        <f t="shared" si="219"/>
        <v>0</v>
      </c>
    </row>
    <row r="525" s="633" customFormat="1" ht="153" hidden="1" spans="1:114">
      <c r="A525" s="648" t="s">
        <v>1714</v>
      </c>
      <c r="B525" s="647" t="s">
        <v>1571</v>
      </c>
      <c r="C525" s="648" t="s">
        <v>1581</v>
      </c>
      <c r="D525" s="646" t="s">
        <v>2116</v>
      </c>
      <c r="E525" s="646" t="s">
        <v>1718</v>
      </c>
      <c r="F525" s="646">
        <v>45</v>
      </c>
      <c r="G525" s="646" t="s">
        <v>1710</v>
      </c>
      <c r="H525" s="239">
        <v>211</v>
      </c>
      <c r="I525" s="646">
        <v>3552</v>
      </c>
      <c r="J525" s="239">
        <v>12</v>
      </c>
      <c r="K525" s="665">
        <v>90</v>
      </c>
      <c r="L525" s="666" t="s">
        <v>2117</v>
      </c>
      <c r="M525" s="667">
        <v>0</v>
      </c>
      <c r="N525" s="665"/>
      <c r="O525" s="665"/>
      <c r="P525" s="665"/>
      <c r="Q525" s="665"/>
      <c r="R525" s="665"/>
      <c r="S525" s="665"/>
      <c r="T525" s="665"/>
      <c r="U525" s="665"/>
      <c r="V525" s="665"/>
      <c r="W525" s="665"/>
      <c r="X525" s="665"/>
      <c r="Y525" s="665"/>
      <c r="Z525" s="665"/>
      <c r="AA525" s="665"/>
      <c r="AB525" s="665"/>
      <c r="AC525" s="665">
        <v>4050</v>
      </c>
      <c r="AD525" s="665"/>
      <c r="AE525" s="665"/>
      <c r="AF525" s="665"/>
      <c r="AG525" s="665"/>
      <c r="AH525" s="665"/>
      <c r="AI525" s="665"/>
      <c r="AJ525" s="665"/>
      <c r="AK525" s="665"/>
      <c r="AL525" s="665"/>
      <c r="AM525" s="665"/>
      <c r="AN525" s="665"/>
      <c r="AO525" s="665"/>
      <c r="AP525" s="665"/>
      <c r="AQ525" s="665"/>
      <c r="AR525" s="665"/>
      <c r="AS525" s="665"/>
      <c r="AT525" s="665"/>
      <c r="AU525" s="665"/>
      <c r="AV525" s="665"/>
      <c r="AW525" s="665"/>
      <c r="AX525" s="665"/>
      <c r="AY525" s="665"/>
      <c r="AZ525" s="665"/>
      <c r="BA525" s="665"/>
      <c r="BB525" s="665"/>
      <c r="BC525" s="665"/>
      <c r="BD525" s="665"/>
      <c r="BE525" s="665"/>
      <c r="BF525" s="665"/>
      <c r="BG525" s="665"/>
      <c r="BH525" s="665"/>
      <c r="BI525" s="665"/>
      <c r="BJ525" s="665"/>
      <c r="BK525" s="665"/>
      <c r="BL525" s="665"/>
      <c r="BM525" s="665"/>
      <c r="BN525" s="665"/>
      <c r="BO525" s="665"/>
      <c r="BP525" s="665"/>
      <c r="BQ525" s="665">
        <v>450</v>
      </c>
      <c r="BR525" s="665"/>
      <c r="BS525" s="665"/>
      <c r="BT525" s="665"/>
      <c r="BU525" s="665"/>
      <c r="BV525" s="665"/>
      <c r="BW525" s="665"/>
      <c r="BX525" s="665"/>
      <c r="BY525" s="665"/>
      <c r="BZ525" s="665"/>
      <c r="CA525" s="665"/>
      <c r="CB525" s="665"/>
      <c r="CC525" s="665"/>
      <c r="CD525" s="665"/>
      <c r="CE525" s="665"/>
      <c r="CF525" s="665"/>
      <c r="CG525" s="665"/>
      <c r="CH525" s="665"/>
      <c r="CI525" s="665"/>
      <c r="CJ525" s="665"/>
      <c r="CK525" s="665"/>
      <c r="CL525" s="665"/>
      <c r="CM525" s="665"/>
      <c r="CN525" s="665"/>
      <c r="CO525" s="665"/>
      <c r="CP525" s="665"/>
      <c r="CQ525" s="665"/>
      <c r="CR525" s="673">
        <f>+M525+AC525+BQ525</f>
        <v>4500</v>
      </c>
      <c r="CS525" s="674"/>
      <c r="CT525" s="674"/>
      <c r="CU525" s="674">
        <v>0</v>
      </c>
      <c r="CV525" s="674"/>
      <c r="CW525" s="673">
        <f t="shared" si="214"/>
        <v>0</v>
      </c>
      <c r="CX525" s="674"/>
      <c r="CY525" s="674"/>
      <c r="CZ525" s="674">
        <v>0</v>
      </c>
      <c r="DA525" s="674"/>
      <c r="DB525" s="673">
        <f t="shared" si="215"/>
        <v>0</v>
      </c>
      <c r="DC525" s="674">
        <v>2250</v>
      </c>
      <c r="DD525" s="674">
        <v>2250</v>
      </c>
      <c r="DE525" s="674"/>
      <c r="DF525" s="674"/>
      <c r="DG525" s="673">
        <f t="shared" si="216"/>
        <v>4500</v>
      </c>
      <c r="DH525" s="682">
        <f t="shared" ref="DH525:DH526" si="277">+CW525+DB525+DG525</f>
        <v>4500</v>
      </c>
      <c r="DI525" s="683" t="str">
        <f t="shared" ref="DI525:DI526" si="278">IF(CR525=DH525,"SI","NO")</f>
        <v>SI</v>
      </c>
      <c r="DJ525" s="682">
        <f t="shared" ref="DJ525:DJ526" si="279">CR525-DH525</f>
        <v>0</v>
      </c>
    </row>
    <row r="526" s="633" customFormat="1" ht="153" hidden="1" spans="1:114">
      <c r="A526" s="648" t="s">
        <v>1714</v>
      </c>
      <c r="B526" s="647" t="s">
        <v>1571</v>
      </c>
      <c r="C526" s="648" t="s">
        <v>1581</v>
      </c>
      <c r="D526" s="646" t="s">
        <v>2116</v>
      </c>
      <c r="E526" s="646"/>
      <c r="F526" s="646"/>
      <c r="G526" s="646"/>
      <c r="H526" s="239">
        <v>136</v>
      </c>
      <c r="I526" s="646"/>
      <c r="J526" s="239">
        <v>11</v>
      </c>
      <c r="K526" s="665"/>
      <c r="L526" s="666" t="s">
        <v>2117</v>
      </c>
      <c r="M526" s="667">
        <v>0</v>
      </c>
      <c r="N526" s="665"/>
      <c r="O526" s="665"/>
      <c r="P526" s="665"/>
      <c r="Q526" s="665"/>
      <c r="R526" s="665"/>
      <c r="S526" s="665"/>
      <c r="T526" s="665"/>
      <c r="U526" s="665"/>
      <c r="V526" s="665"/>
      <c r="W526" s="665"/>
      <c r="X526" s="665"/>
      <c r="Y526" s="665"/>
      <c r="Z526" s="665"/>
      <c r="AA526" s="665"/>
      <c r="AB526" s="665"/>
      <c r="AC526" s="665"/>
      <c r="AD526" s="665"/>
      <c r="AE526" s="665"/>
      <c r="AF526" s="665"/>
      <c r="AG526" s="665"/>
      <c r="AH526" s="665"/>
      <c r="AI526" s="665"/>
      <c r="AJ526" s="665"/>
      <c r="AK526" s="665"/>
      <c r="AL526" s="665"/>
      <c r="AM526" s="665"/>
      <c r="AN526" s="665"/>
      <c r="AO526" s="665"/>
      <c r="AP526" s="665"/>
      <c r="AQ526" s="665"/>
      <c r="AR526" s="665"/>
      <c r="AS526" s="665"/>
      <c r="AT526" s="665"/>
      <c r="AU526" s="665"/>
      <c r="AV526" s="665"/>
      <c r="AW526" s="665"/>
      <c r="AX526" s="665"/>
      <c r="AY526" s="665"/>
      <c r="AZ526" s="665"/>
      <c r="BA526" s="665"/>
      <c r="BB526" s="665"/>
      <c r="BC526" s="665"/>
      <c r="BD526" s="665"/>
      <c r="BE526" s="665"/>
      <c r="BF526" s="665"/>
      <c r="BG526" s="665"/>
      <c r="BH526" s="665"/>
      <c r="BI526" s="665"/>
      <c r="BJ526" s="665"/>
      <c r="BK526" s="665"/>
      <c r="BL526" s="665"/>
      <c r="BM526" s="665"/>
      <c r="BN526" s="665"/>
      <c r="BO526" s="665"/>
      <c r="BP526" s="665"/>
      <c r="BQ526" s="665"/>
      <c r="BR526" s="665"/>
      <c r="BS526" s="665"/>
      <c r="BT526" s="665"/>
      <c r="BU526" s="665"/>
      <c r="BV526" s="665"/>
      <c r="BW526" s="665"/>
      <c r="BX526" s="665"/>
      <c r="BY526" s="665"/>
      <c r="BZ526" s="665"/>
      <c r="CA526" s="665">
        <v>23000</v>
      </c>
      <c r="CB526" s="665"/>
      <c r="CC526" s="665"/>
      <c r="CD526" s="665"/>
      <c r="CE526" s="665"/>
      <c r="CF526" s="665"/>
      <c r="CG526" s="665"/>
      <c r="CH526" s="665"/>
      <c r="CI526" s="665"/>
      <c r="CJ526" s="665"/>
      <c r="CK526" s="665"/>
      <c r="CL526" s="665"/>
      <c r="CM526" s="665"/>
      <c r="CN526" s="665"/>
      <c r="CO526" s="665"/>
      <c r="CP526" s="665"/>
      <c r="CQ526" s="665"/>
      <c r="CR526" s="673">
        <f>+M526+CA526</f>
        <v>23000</v>
      </c>
      <c r="CS526" s="674"/>
      <c r="CT526" s="674"/>
      <c r="CU526" s="674"/>
      <c r="CV526" s="674"/>
      <c r="CW526" s="673">
        <f t="shared" si="214"/>
        <v>0</v>
      </c>
      <c r="CX526" s="674"/>
      <c r="CY526" s="674"/>
      <c r="CZ526" s="674"/>
      <c r="DA526" s="674"/>
      <c r="DB526" s="673">
        <f t="shared" si="215"/>
        <v>0</v>
      </c>
      <c r="DC526" s="674"/>
      <c r="DD526" s="674"/>
      <c r="DE526" s="674">
        <v>23000</v>
      </c>
      <c r="DF526" s="674"/>
      <c r="DG526" s="673">
        <f t="shared" si="216"/>
        <v>23000</v>
      </c>
      <c r="DH526" s="682">
        <f t="shared" si="277"/>
        <v>23000</v>
      </c>
      <c r="DI526" s="683" t="str">
        <f t="shared" si="278"/>
        <v>SI</v>
      </c>
      <c r="DJ526" s="682">
        <f t="shared" si="279"/>
        <v>0</v>
      </c>
    </row>
    <row r="527" s="633" customFormat="1" ht="102" hidden="1" spans="1:114">
      <c r="A527" s="648" t="s">
        <v>1714</v>
      </c>
      <c r="B527" s="647" t="s">
        <v>1571</v>
      </c>
      <c r="C527" s="648" t="s">
        <v>1581</v>
      </c>
      <c r="D527" s="646" t="s">
        <v>2118</v>
      </c>
      <c r="E527" s="646"/>
      <c r="F527" s="646"/>
      <c r="G527" s="646"/>
      <c r="H527" s="239">
        <v>133</v>
      </c>
      <c r="I527" s="646"/>
      <c r="J527" s="239">
        <v>11</v>
      </c>
      <c r="K527" s="665"/>
      <c r="L527" s="666" t="s">
        <v>2117</v>
      </c>
      <c r="M527" s="667">
        <v>0</v>
      </c>
      <c r="N527" s="665"/>
      <c r="O527" s="665"/>
      <c r="P527" s="665"/>
      <c r="Q527" s="665"/>
      <c r="R527" s="665"/>
      <c r="S527" s="665"/>
      <c r="T527" s="665"/>
      <c r="U527" s="665"/>
      <c r="V527" s="665"/>
      <c r="W527" s="665"/>
      <c r="X527" s="665"/>
      <c r="Y527" s="665"/>
      <c r="Z527" s="665"/>
      <c r="AA527" s="665"/>
      <c r="AB527" s="665"/>
      <c r="AC527" s="665"/>
      <c r="AD527" s="665"/>
      <c r="AE527" s="665">
        <v>4500</v>
      </c>
      <c r="AF527" s="665"/>
      <c r="AG527" s="665"/>
      <c r="AH527" s="665"/>
      <c r="AI527" s="665"/>
      <c r="AJ527" s="665"/>
      <c r="AK527" s="665"/>
      <c r="AL527" s="665"/>
      <c r="AM527" s="665"/>
      <c r="AN527" s="665"/>
      <c r="AO527" s="665"/>
      <c r="AP527" s="665"/>
      <c r="AQ527" s="665"/>
      <c r="AR527" s="665"/>
      <c r="AS527" s="665"/>
      <c r="AT527" s="665"/>
      <c r="AU527" s="665"/>
      <c r="AV527" s="665"/>
      <c r="AW527" s="665"/>
      <c r="AX527" s="665"/>
      <c r="AY527" s="665"/>
      <c r="AZ527" s="665"/>
      <c r="BA527" s="665"/>
      <c r="BB527" s="665"/>
      <c r="BC527" s="665"/>
      <c r="BD527" s="665"/>
      <c r="BE527" s="665"/>
      <c r="BF527" s="665"/>
      <c r="BG527" s="665"/>
      <c r="BH527" s="665"/>
      <c r="BI527" s="665"/>
      <c r="BJ527" s="665"/>
      <c r="BK527" s="665"/>
      <c r="BL527" s="665"/>
      <c r="BM527" s="665"/>
      <c r="BN527" s="665"/>
      <c r="BO527" s="665"/>
      <c r="BP527" s="665">
        <v>-2190</v>
      </c>
      <c r="BQ527" s="665"/>
      <c r="BR527" s="665"/>
      <c r="BS527" s="665"/>
      <c r="BT527" s="665"/>
      <c r="BU527" s="665"/>
      <c r="BV527" s="665"/>
      <c r="BW527" s="665"/>
      <c r="BX527" s="665"/>
      <c r="BY527" s="665"/>
      <c r="BZ527" s="665"/>
      <c r="CA527" s="665"/>
      <c r="CB527" s="665"/>
      <c r="CC527" s="665"/>
      <c r="CD527" s="665"/>
      <c r="CE527" s="665"/>
      <c r="CF527" s="665"/>
      <c r="CG527" s="665"/>
      <c r="CH527" s="665"/>
      <c r="CI527" s="665"/>
      <c r="CJ527" s="665"/>
      <c r="CK527" s="665"/>
      <c r="CL527" s="665"/>
      <c r="CM527" s="665"/>
      <c r="CN527" s="665"/>
      <c r="CO527" s="665"/>
      <c r="CP527" s="665"/>
      <c r="CQ527" s="665"/>
      <c r="CR527" s="673">
        <f>+M527+AC527+AE527+BP527</f>
        <v>2310</v>
      </c>
      <c r="CS527" s="674"/>
      <c r="CT527" s="674"/>
      <c r="CU527" s="674"/>
      <c r="CV527" s="674"/>
      <c r="CW527" s="673">
        <f t="shared" si="214"/>
        <v>0</v>
      </c>
      <c r="CX527" s="674"/>
      <c r="CY527" s="674"/>
      <c r="CZ527" s="674"/>
      <c r="DA527" s="674">
        <v>0</v>
      </c>
      <c r="DB527" s="673">
        <f t="shared" si="215"/>
        <v>0</v>
      </c>
      <c r="DC527" s="674">
        <v>2310</v>
      </c>
      <c r="DD527" s="674"/>
      <c r="DE527" s="674"/>
      <c r="DF527" s="674"/>
      <c r="DG527" s="673">
        <f t="shared" ref="DG527" si="280">+DF527+DE527+DD527+DC527</f>
        <v>2310</v>
      </c>
      <c r="DH527" s="682">
        <f t="shared" ref="DH527" si="281">+CW527+DB527+DG527</f>
        <v>2310</v>
      </c>
      <c r="DI527" s="683" t="str">
        <f t="shared" ref="DI527" si="282">IF(CR527=DH527,"SI","NO")</f>
        <v>SI</v>
      </c>
      <c r="DJ527" s="682">
        <f t="shared" ref="DJ527" si="283">CR527-DH527</f>
        <v>0</v>
      </c>
    </row>
    <row r="528" s="633" customFormat="1" ht="102" hidden="1" spans="1:114">
      <c r="A528" s="648" t="s">
        <v>1714</v>
      </c>
      <c r="B528" s="647" t="s">
        <v>1571</v>
      </c>
      <c r="C528" s="647" t="s">
        <v>1587</v>
      </c>
      <c r="D528" s="646" t="s">
        <v>2119</v>
      </c>
      <c r="E528" s="646" t="s">
        <v>1718</v>
      </c>
      <c r="F528" s="646">
        <v>106</v>
      </c>
      <c r="G528" s="646" t="s">
        <v>1710</v>
      </c>
      <c r="H528" s="239">
        <v>211</v>
      </c>
      <c r="I528" s="646">
        <v>3552</v>
      </c>
      <c r="J528" s="239">
        <v>11</v>
      </c>
      <c r="K528" s="665">
        <v>90</v>
      </c>
      <c r="L528" s="666" t="s">
        <v>2117</v>
      </c>
      <c r="M528" s="667">
        <v>9540</v>
      </c>
      <c r="N528" s="665"/>
      <c r="O528" s="665"/>
      <c r="P528" s="665"/>
      <c r="Q528" s="665"/>
      <c r="R528" s="665"/>
      <c r="S528" s="665"/>
      <c r="T528" s="665"/>
      <c r="U528" s="665"/>
      <c r="V528" s="665"/>
      <c r="W528" s="665"/>
      <c r="X528" s="665"/>
      <c r="Y528" s="665"/>
      <c r="Z528" s="665"/>
      <c r="AA528" s="665"/>
      <c r="AB528" s="665"/>
      <c r="AC528" s="665"/>
      <c r="AD528" s="665"/>
      <c r="AE528" s="665"/>
      <c r="AF528" s="665">
        <v>-9540</v>
      </c>
      <c r="AG528" s="665"/>
      <c r="AH528" s="665"/>
      <c r="AI528" s="665"/>
      <c r="AJ528" s="665"/>
      <c r="AK528" s="665"/>
      <c r="AL528" s="665"/>
      <c r="AM528" s="665"/>
      <c r="AN528" s="665"/>
      <c r="AO528" s="665"/>
      <c r="AP528" s="665"/>
      <c r="AQ528" s="665"/>
      <c r="AR528" s="665"/>
      <c r="AS528" s="665"/>
      <c r="AT528" s="665"/>
      <c r="AU528" s="665"/>
      <c r="AV528" s="665"/>
      <c r="AW528" s="665"/>
      <c r="AX528" s="665"/>
      <c r="AY528" s="665"/>
      <c r="AZ528" s="665"/>
      <c r="BA528" s="665"/>
      <c r="BB528" s="665"/>
      <c r="BC528" s="665"/>
      <c r="BD528" s="665"/>
      <c r="BE528" s="665"/>
      <c r="BF528" s="665"/>
      <c r="BG528" s="665"/>
      <c r="BH528" s="665"/>
      <c r="BI528" s="665"/>
      <c r="BJ528" s="665"/>
      <c r="BK528" s="665"/>
      <c r="BL528" s="665"/>
      <c r="BM528" s="665"/>
      <c r="BN528" s="665"/>
      <c r="BO528" s="665"/>
      <c r="BP528" s="665"/>
      <c r="BQ528" s="665"/>
      <c r="BR528" s="665"/>
      <c r="BS528" s="665"/>
      <c r="BT528" s="665"/>
      <c r="BU528" s="665"/>
      <c r="BV528" s="665"/>
      <c r="BW528" s="665"/>
      <c r="BX528" s="665"/>
      <c r="BY528" s="665"/>
      <c r="BZ528" s="665"/>
      <c r="CA528" s="665"/>
      <c r="CB528" s="665"/>
      <c r="CC528" s="665"/>
      <c r="CD528" s="665"/>
      <c r="CE528" s="665"/>
      <c r="CF528" s="665"/>
      <c r="CG528" s="665"/>
      <c r="CH528" s="665"/>
      <c r="CI528" s="665"/>
      <c r="CJ528" s="665"/>
      <c r="CK528" s="665"/>
      <c r="CL528" s="665"/>
      <c r="CM528" s="665"/>
      <c r="CN528" s="665"/>
      <c r="CO528" s="665"/>
      <c r="CP528" s="665"/>
      <c r="CQ528" s="665"/>
      <c r="CR528" s="673">
        <f>+M528+AF528</f>
        <v>0</v>
      </c>
      <c r="CS528" s="674"/>
      <c r="CT528" s="683"/>
      <c r="CU528" s="674"/>
      <c r="CV528" s="674">
        <v>0</v>
      </c>
      <c r="CW528" s="673">
        <f t="shared" si="214"/>
        <v>0</v>
      </c>
      <c r="CX528" s="683"/>
      <c r="CY528" s="674">
        <v>0</v>
      </c>
      <c r="CZ528" s="674">
        <v>0</v>
      </c>
      <c r="DA528" s="674"/>
      <c r="DB528" s="673">
        <f t="shared" si="215"/>
        <v>0</v>
      </c>
      <c r="DC528" s="683"/>
      <c r="DD528" s="674">
        <v>0</v>
      </c>
      <c r="DE528" s="674"/>
      <c r="DF528" s="674"/>
      <c r="DG528" s="673">
        <f t="shared" si="216"/>
        <v>0</v>
      </c>
      <c r="DH528" s="682">
        <f t="shared" si="217"/>
        <v>0</v>
      </c>
      <c r="DI528" s="683" t="str">
        <f t="shared" si="218"/>
        <v>SI</v>
      </c>
      <c r="DJ528" s="682">
        <f t="shared" si="219"/>
        <v>0</v>
      </c>
    </row>
    <row r="529" s="633" customFormat="1" ht="102" hidden="1" spans="1:114">
      <c r="A529" s="648" t="s">
        <v>1714</v>
      </c>
      <c r="B529" s="647" t="s">
        <v>1571</v>
      </c>
      <c r="C529" s="647" t="s">
        <v>1587</v>
      </c>
      <c r="D529" s="646" t="s">
        <v>2119</v>
      </c>
      <c r="E529" s="646" t="s">
        <v>2120</v>
      </c>
      <c r="F529" s="646">
        <v>139</v>
      </c>
      <c r="G529" s="646" t="s">
        <v>1710</v>
      </c>
      <c r="H529" s="239">
        <v>211</v>
      </c>
      <c r="I529" s="646">
        <v>3503</v>
      </c>
      <c r="J529" s="239">
        <v>11</v>
      </c>
      <c r="K529" s="665">
        <v>140</v>
      </c>
      <c r="L529" s="666" t="s">
        <v>2117</v>
      </c>
      <c r="M529" s="667">
        <v>19460</v>
      </c>
      <c r="N529" s="665"/>
      <c r="O529" s="665"/>
      <c r="P529" s="665"/>
      <c r="Q529" s="665"/>
      <c r="R529" s="665"/>
      <c r="S529" s="665"/>
      <c r="T529" s="665"/>
      <c r="U529" s="665"/>
      <c r="V529" s="665"/>
      <c r="W529" s="665"/>
      <c r="X529" s="665"/>
      <c r="Y529" s="665"/>
      <c r="Z529" s="665"/>
      <c r="AA529" s="665"/>
      <c r="AB529" s="665"/>
      <c r="AC529" s="665"/>
      <c r="AD529" s="665"/>
      <c r="AE529" s="665"/>
      <c r="AF529" s="665">
        <v>-19460</v>
      </c>
      <c r="AG529" s="665"/>
      <c r="AH529" s="665"/>
      <c r="AI529" s="665"/>
      <c r="AJ529" s="665"/>
      <c r="AK529" s="665"/>
      <c r="AL529" s="665"/>
      <c r="AM529" s="665"/>
      <c r="AN529" s="665"/>
      <c r="AO529" s="665"/>
      <c r="AP529" s="665"/>
      <c r="AQ529" s="665"/>
      <c r="AR529" s="665"/>
      <c r="AS529" s="665"/>
      <c r="AT529" s="665"/>
      <c r="AU529" s="665"/>
      <c r="AV529" s="665"/>
      <c r="AW529" s="665"/>
      <c r="AX529" s="665"/>
      <c r="AY529" s="665"/>
      <c r="AZ529" s="665"/>
      <c r="BA529" s="665"/>
      <c r="BB529" s="665"/>
      <c r="BC529" s="665"/>
      <c r="BD529" s="665"/>
      <c r="BE529" s="665"/>
      <c r="BF529" s="665"/>
      <c r="BG529" s="665"/>
      <c r="BH529" s="665"/>
      <c r="BI529" s="665"/>
      <c r="BJ529" s="665"/>
      <c r="BK529" s="665"/>
      <c r="BL529" s="665"/>
      <c r="BM529" s="665"/>
      <c r="BN529" s="665"/>
      <c r="BO529" s="665"/>
      <c r="BP529" s="665"/>
      <c r="BQ529" s="665"/>
      <c r="BR529" s="665"/>
      <c r="BS529" s="665"/>
      <c r="BT529" s="665"/>
      <c r="BU529" s="665"/>
      <c r="BV529" s="665"/>
      <c r="BW529" s="665"/>
      <c r="BX529" s="665"/>
      <c r="BY529" s="665"/>
      <c r="BZ529" s="665"/>
      <c r="CA529" s="665"/>
      <c r="CB529" s="665"/>
      <c r="CC529" s="665"/>
      <c r="CD529" s="665"/>
      <c r="CE529" s="665"/>
      <c r="CF529" s="665"/>
      <c r="CG529" s="665"/>
      <c r="CH529" s="665"/>
      <c r="CI529" s="665"/>
      <c r="CJ529" s="665"/>
      <c r="CK529" s="665"/>
      <c r="CL529" s="665"/>
      <c r="CM529" s="665"/>
      <c r="CN529" s="665"/>
      <c r="CO529" s="665"/>
      <c r="CP529" s="665"/>
      <c r="CQ529" s="665"/>
      <c r="CR529" s="673">
        <f>+M529+AF529</f>
        <v>0</v>
      </c>
      <c r="CS529" s="674"/>
      <c r="CT529" s="683"/>
      <c r="CU529" s="674"/>
      <c r="CV529" s="674">
        <v>0</v>
      </c>
      <c r="CW529" s="673">
        <f t="shared" si="214"/>
        <v>0</v>
      </c>
      <c r="CX529" s="683"/>
      <c r="CY529" s="674">
        <v>0</v>
      </c>
      <c r="CZ529" s="674">
        <v>0</v>
      </c>
      <c r="DA529" s="674"/>
      <c r="DB529" s="673">
        <f t="shared" si="215"/>
        <v>0</v>
      </c>
      <c r="DC529" s="683"/>
      <c r="DD529" s="674">
        <v>0</v>
      </c>
      <c r="DE529" s="674"/>
      <c r="DF529" s="674"/>
      <c r="DG529" s="673">
        <f t="shared" si="216"/>
        <v>0</v>
      </c>
      <c r="DH529" s="682">
        <f t="shared" si="217"/>
        <v>0</v>
      </c>
      <c r="DI529" s="683" t="str">
        <f t="shared" si="218"/>
        <v>SI</v>
      </c>
      <c r="DJ529" s="682">
        <f t="shared" si="219"/>
        <v>0</v>
      </c>
    </row>
    <row r="530" s="633" customFormat="1" ht="102" hidden="1" spans="1:114">
      <c r="A530" s="648" t="s">
        <v>1714</v>
      </c>
      <c r="B530" s="647" t="s">
        <v>1571</v>
      </c>
      <c r="C530" s="647" t="s">
        <v>1587</v>
      </c>
      <c r="D530" s="646" t="s">
        <v>2119</v>
      </c>
      <c r="E530" s="787" t="s">
        <v>2120</v>
      </c>
      <c r="F530" s="706">
        <v>139</v>
      </c>
      <c r="G530" s="706" t="s">
        <v>1710</v>
      </c>
      <c r="H530" s="917">
        <v>211</v>
      </c>
      <c r="I530" s="706">
        <v>3552</v>
      </c>
      <c r="J530" s="917">
        <v>12</v>
      </c>
      <c r="K530" s="706" t="s">
        <v>2074</v>
      </c>
      <c r="L530" s="666" t="s">
        <v>2117</v>
      </c>
      <c r="M530" s="667">
        <v>0</v>
      </c>
      <c r="N530" s="665"/>
      <c r="O530" s="665"/>
      <c r="P530" s="665"/>
      <c r="Q530" s="665"/>
      <c r="R530" s="665"/>
      <c r="S530" s="665"/>
      <c r="T530" s="665"/>
      <c r="U530" s="665"/>
      <c r="V530" s="665"/>
      <c r="W530" s="665"/>
      <c r="X530" s="665"/>
      <c r="Y530" s="665"/>
      <c r="Z530" s="665"/>
      <c r="AA530" s="665"/>
      <c r="AB530" s="665"/>
      <c r="AC530" s="665">
        <v>41460</v>
      </c>
      <c r="AD530" s="665"/>
      <c r="AE530" s="665"/>
      <c r="AF530" s="665"/>
      <c r="AG530" s="665"/>
      <c r="AH530" s="665"/>
      <c r="AI530" s="665"/>
      <c r="AJ530" s="665"/>
      <c r="AK530" s="665"/>
      <c r="AL530" s="665"/>
      <c r="AM530" s="665"/>
      <c r="AN530" s="665"/>
      <c r="AO530" s="665"/>
      <c r="AP530" s="665"/>
      <c r="AQ530" s="665"/>
      <c r="AR530" s="665"/>
      <c r="AS530" s="665"/>
      <c r="AT530" s="665"/>
      <c r="AU530" s="665"/>
      <c r="AV530" s="665"/>
      <c r="AW530" s="665"/>
      <c r="AX530" s="665"/>
      <c r="AY530" s="665"/>
      <c r="AZ530" s="665"/>
      <c r="BA530" s="665"/>
      <c r="BB530" s="665"/>
      <c r="BC530" s="665"/>
      <c r="BD530" s="665"/>
      <c r="BE530" s="665"/>
      <c r="BF530" s="665"/>
      <c r="BG530" s="665"/>
      <c r="BH530" s="665"/>
      <c r="BI530" s="665"/>
      <c r="BJ530" s="665"/>
      <c r="BK530" s="665"/>
      <c r="BL530" s="665"/>
      <c r="BM530" s="665"/>
      <c r="BN530" s="665"/>
      <c r="BO530" s="665"/>
      <c r="BP530" s="665">
        <v>-11245</v>
      </c>
      <c r="BQ530" s="665"/>
      <c r="BR530" s="665"/>
      <c r="BS530" s="665"/>
      <c r="BT530" s="665"/>
      <c r="BU530" s="665"/>
      <c r="BV530" s="665"/>
      <c r="BW530" s="665"/>
      <c r="BX530" s="665"/>
      <c r="BY530" s="665"/>
      <c r="BZ530" s="665"/>
      <c r="CA530" s="665"/>
      <c r="CB530" s="665"/>
      <c r="CC530" s="665"/>
      <c r="CD530" s="665"/>
      <c r="CE530" s="665"/>
      <c r="CF530" s="665"/>
      <c r="CG530" s="665"/>
      <c r="CH530" s="665"/>
      <c r="CI530" s="665"/>
      <c r="CJ530" s="665"/>
      <c r="CK530" s="665"/>
      <c r="CL530" s="665"/>
      <c r="CM530" s="665"/>
      <c r="CN530" s="665"/>
      <c r="CO530" s="665"/>
      <c r="CP530" s="665"/>
      <c r="CQ530" s="665"/>
      <c r="CR530" s="673">
        <f>+M530+AC530+AE530+BP530</f>
        <v>30215</v>
      </c>
      <c r="CS530" s="674"/>
      <c r="CT530" s="683"/>
      <c r="CU530" s="674">
        <v>0</v>
      </c>
      <c r="CV530" s="674">
        <v>0</v>
      </c>
      <c r="CW530" s="673">
        <f t="shared" ref="CW530" si="284">+CV530+CU530+CT530+CS530</f>
        <v>0</v>
      </c>
      <c r="CX530" s="683"/>
      <c r="CY530" s="674">
        <v>0</v>
      </c>
      <c r="CZ530" s="674">
        <v>5690</v>
      </c>
      <c r="DA530" s="674">
        <v>1200</v>
      </c>
      <c r="DB530" s="673">
        <f t="shared" ref="DB530" si="285">+DA530+CZ530+CY530+CX530</f>
        <v>6890</v>
      </c>
      <c r="DC530" s="674">
        <v>5000</v>
      </c>
      <c r="DD530" s="674">
        <v>5000</v>
      </c>
      <c r="DE530" s="674">
        <v>0</v>
      </c>
      <c r="DF530" s="674">
        <v>13325</v>
      </c>
      <c r="DG530" s="673">
        <f t="shared" si="216"/>
        <v>23325</v>
      </c>
      <c r="DH530" s="682">
        <f t="shared" ref="DH530" si="286">+CW530+DB530+DG530</f>
        <v>30215</v>
      </c>
      <c r="DI530" s="683" t="str">
        <f t="shared" ref="DI530" si="287">IF(CR530=DH530,"SI","NO")</f>
        <v>SI</v>
      </c>
      <c r="DJ530" s="682">
        <f t="shared" si="219"/>
        <v>0</v>
      </c>
    </row>
    <row r="531" s="633" customFormat="1" ht="102" hidden="1" spans="1:114">
      <c r="A531" s="648" t="s">
        <v>1714</v>
      </c>
      <c r="B531" s="647" t="s">
        <v>1571</v>
      </c>
      <c r="C531" s="647" t="s">
        <v>1587</v>
      </c>
      <c r="D531" s="646" t="s">
        <v>2119</v>
      </c>
      <c r="E531" s="787" t="s">
        <v>2120</v>
      </c>
      <c r="F531" s="706">
        <v>139</v>
      </c>
      <c r="G531" s="706" t="s">
        <v>1710</v>
      </c>
      <c r="H531" s="917">
        <v>211</v>
      </c>
      <c r="I531" s="706">
        <v>3503</v>
      </c>
      <c r="J531" s="917">
        <v>12</v>
      </c>
      <c r="K531" s="706" t="s">
        <v>2074</v>
      </c>
      <c r="L531" s="666" t="s">
        <v>2117</v>
      </c>
      <c r="M531" s="667">
        <v>0</v>
      </c>
      <c r="N531" s="665"/>
      <c r="O531" s="665"/>
      <c r="P531" s="665"/>
      <c r="Q531" s="665"/>
      <c r="R531" s="665"/>
      <c r="S531" s="665"/>
      <c r="T531" s="665"/>
      <c r="U531" s="665"/>
      <c r="V531" s="665"/>
      <c r="W531" s="665"/>
      <c r="X531" s="665"/>
      <c r="Y531" s="665"/>
      <c r="Z531" s="665"/>
      <c r="AA531" s="665"/>
      <c r="AB531" s="665"/>
      <c r="AC531" s="665">
        <v>4900</v>
      </c>
      <c r="AD531" s="665"/>
      <c r="AE531" s="665"/>
      <c r="AF531" s="665"/>
      <c r="AG531" s="665"/>
      <c r="AH531" s="665"/>
      <c r="AI531" s="665"/>
      <c r="AJ531" s="665"/>
      <c r="AK531" s="665"/>
      <c r="AL531" s="665"/>
      <c r="AM531" s="665"/>
      <c r="AN531" s="665"/>
      <c r="AO531" s="665"/>
      <c r="AP531" s="665"/>
      <c r="AQ531" s="665"/>
      <c r="AR531" s="665"/>
      <c r="AS531" s="665"/>
      <c r="AT531" s="665"/>
      <c r="AU531" s="665"/>
      <c r="AV531" s="665"/>
      <c r="AW531" s="665"/>
      <c r="AX531" s="665"/>
      <c r="AY531" s="665"/>
      <c r="AZ531" s="665"/>
      <c r="BA531" s="665"/>
      <c r="BB531" s="665"/>
      <c r="BC531" s="665"/>
      <c r="BD531" s="665"/>
      <c r="BE531" s="665"/>
      <c r="BF531" s="665"/>
      <c r="BG531" s="665"/>
      <c r="BH531" s="665"/>
      <c r="BI531" s="665"/>
      <c r="BJ531" s="665"/>
      <c r="BK531" s="665"/>
      <c r="BL531" s="665"/>
      <c r="BM531" s="665"/>
      <c r="BN531" s="665"/>
      <c r="BO531" s="665"/>
      <c r="BP531" s="665">
        <v>-4900</v>
      </c>
      <c r="BQ531" s="665"/>
      <c r="BR531" s="665"/>
      <c r="BS531" s="665"/>
      <c r="BT531" s="665"/>
      <c r="BU531" s="665"/>
      <c r="BV531" s="665"/>
      <c r="BW531" s="665"/>
      <c r="BX531" s="665"/>
      <c r="BY531" s="665"/>
      <c r="BZ531" s="665"/>
      <c r="CA531" s="665"/>
      <c r="CB531" s="665"/>
      <c r="CC531" s="665"/>
      <c r="CD531" s="665"/>
      <c r="CE531" s="665"/>
      <c r="CF531" s="665"/>
      <c r="CG531" s="665"/>
      <c r="CH531" s="665"/>
      <c r="CI531" s="665"/>
      <c r="CJ531" s="665"/>
      <c r="CK531" s="665"/>
      <c r="CL531" s="665"/>
      <c r="CM531" s="665"/>
      <c r="CN531" s="665"/>
      <c r="CO531" s="665"/>
      <c r="CP531" s="665"/>
      <c r="CQ531" s="665"/>
      <c r="CR531" s="673">
        <f>+M531+AC531+AE531+BP531</f>
        <v>0</v>
      </c>
      <c r="CS531" s="674"/>
      <c r="CT531" s="683"/>
      <c r="CU531" s="674"/>
      <c r="CV531" s="674"/>
      <c r="CW531" s="673">
        <f t="shared" si="214"/>
        <v>0</v>
      </c>
      <c r="CX531" s="683"/>
      <c r="CY531" s="674"/>
      <c r="CZ531" s="674"/>
      <c r="DA531" s="674">
        <v>0</v>
      </c>
      <c r="DB531" s="673">
        <f t="shared" si="215"/>
        <v>0</v>
      </c>
      <c r="DC531" s="683"/>
      <c r="DD531" s="674"/>
      <c r="DE531" s="674"/>
      <c r="DF531" s="674"/>
      <c r="DG531" s="673">
        <f t="shared" ref="DG531:DG535" si="288">+DF531+DE531+DD531+DC531</f>
        <v>0</v>
      </c>
      <c r="DH531" s="682">
        <f t="shared" ref="DH531:DH535" si="289">+CW531+DB531+DG531</f>
        <v>0</v>
      </c>
      <c r="DI531" s="683" t="str">
        <f t="shared" ref="DI531:DI535" si="290">IF(CR531=DH531,"SI","NO")</f>
        <v>SI</v>
      </c>
      <c r="DJ531" s="682">
        <f t="shared" si="219"/>
        <v>0</v>
      </c>
    </row>
    <row r="532" s="633" customFormat="1" ht="102" hidden="1" spans="1:114">
      <c r="A532" s="648" t="s">
        <v>1714</v>
      </c>
      <c r="B532" s="647" t="s">
        <v>1571</v>
      </c>
      <c r="C532" s="647" t="s">
        <v>1587</v>
      </c>
      <c r="D532" s="646" t="s">
        <v>898</v>
      </c>
      <c r="E532" s="787" t="s">
        <v>2120</v>
      </c>
      <c r="F532" s="706">
        <v>50</v>
      </c>
      <c r="G532" s="706" t="s">
        <v>1710</v>
      </c>
      <c r="H532" s="917">
        <v>211</v>
      </c>
      <c r="I532" s="706">
        <v>3503</v>
      </c>
      <c r="J532" s="917">
        <v>11</v>
      </c>
      <c r="K532" s="831">
        <v>140</v>
      </c>
      <c r="L532" s="666" t="s">
        <v>2117</v>
      </c>
      <c r="M532" s="667">
        <v>7000</v>
      </c>
      <c r="N532" s="665"/>
      <c r="O532" s="665"/>
      <c r="P532" s="665"/>
      <c r="Q532" s="665"/>
      <c r="R532" s="665"/>
      <c r="S532" s="665"/>
      <c r="T532" s="665"/>
      <c r="U532" s="665"/>
      <c r="V532" s="665"/>
      <c r="W532" s="665"/>
      <c r="X532" s="665"/>
      <c r="Y532" s="665"/>
      <c r="Z532" s="665"/>
      <c r="AA532" s="665"/>
      <c r="AB532" s="665"/>
      <c r="AC532" s="665"/>
      <c r="AD532" s="665"/>
      <c r="AE532" s="665"/>
      <c r="AF532" s="665">
        <v>-7000</v>
      </c>
      <c r="AG532" s="665"/>
      <c r="AH532" s="665"/>
      <c r="AI532" s="665"/>
      <c r="AJ532" s="665"/>
      <c r="AK532" s="665"/>
      <c r="AL532" s="665"/>
      <c r="AM532" s="665"/>
      <c r="AN532" s="665"/>
      <c r="AO532" s="665"/>
      <c r="AP532" s="665"/>
      <c r="AQ532" s="665"/>
      <c r="AR532" s="665"/>
      <c r="AS532" s="665"/>
      <c r="AT532" s="665"/>
      <c r="AU532" s="665"/>
      <c r="AV532" s="665"/>
      <c r="AW532" s="665"/>
      <c r="AX532" s="665"/>
      <c r="AY532" s="665"/>
      <c r="AZ532" s="665"/>
      <c r="BA532" s="665"/>
      <c r="BB532" s="665"/>
      <c r="BC532" s="665"/>
      <c r="BD532" s="665"/>
      <c r="BE532" s="665"/>
      <c r="BF532" s="665"/>
      <c r="BG532" s="665"/>
      <c r="BH532" s="665"/>
      <c r="BI532" s="665"/>
      <c r="BJ532" s="665"/>
      <c r="BK532" s="665"/>
      <c r="BL532" s="665"/>
      <c r="BM532" s="665"/>
      <c r="BN532" s="665"/>
      <c r="BO532" s="665"/>
      <c r="BP532" s="665"/>
      <c r="BQ532" s="665"/>
      <c r="BR532" s="665"/>
      <c r="BS532" s="665"/>
      <c r="BT532" s="665"/>
      <c r="BU532" s="665"/>
      <c r="BV532" s="665"/>
      <c r="BW532" s="665"/>
      <c r="BX532" s="665"/>
      <c r="BY532" s="665"/>
      <c r="BZ532" s="665"/>
      <c r="CA532" s="665"/>
      <c r="CB532" s="665"/>
      <c r="CC532" s="665"/>
      <c r="CD532" s="665"/>
      <c r="CE532" s="665"/>
      <c r="CF532" s="665"/>
      <c r="CG532" s="665"/>
      <c r="CH532" s="665"/>
      <c r="CI532" s="665"/>
      <c r="CJ532" s="665"/>
      <c r="CK532" s="665"/>
      <c r="CL532" s="665"/>
      <c r="CM532" s="665"/>
      <c r="CN532" s="665"/>
      <c r="CO532" s="665"/>
      <c r="CP532" s="665"/>
      <c r="CQ532" s="665"/>
      <c r="CR532" s="673">
        <f>+M532+AF532</f>
        <v>0</v>
      </c>
      <c r="CS532" s="674"/>
      <c r="CT532" s="674"/>
      <c r="CU532" s="674">
        <v>0</v>
      </c>
      <c r="CV532" s="674">
        <v>0</v>
      </c>
      <c r="CW532" s="673">
        <f t="shared" si="214"/>
        <v>0</v>
      </c>
      <c r="CX532" s="674"/>
      <c r="CY532" s="674"/>
      <c r="CZ532" s="674"/>
      <c r="DA532" s="674"/>
      <c r="DB532" s="673">
        <f t="shared" si="215"/>
        <v>0</v>
      </c>
      <c r="DC532" s="674"/>
      <c r="DD532" s="674"/>
      <c r="DE532" s="674"/>
      <c r="DF532" s="674"/>
      <c r="DG532" s="673">
        <f t="shared" si="288"/>
        <v>0</v>
      </c>
      <c r="DH532" s="682">
        <f t="shared" si="289"/>
        <v>0</v>
      </c>
      <c r="DI532" s="683" t="str">
        <f t="shared" si="290"/>
        <v>SI</v>
      </c>
      <c r="DJ532" s="682">
        <f t="shared" si="219"/>
        <v>0</v>
      </c>
    </row>
    <row r="533" s="633" customFormat="1" ht="102" hidden="1" spans="1:114">
      <c r="A533" s="648" t="s">
        <v>1714</v>
      </c>
      <c r="B533" s="647" t="s">
        <v>1571</v>
      </c>
      <c r="C533" s="647" t="s">
        <v>1587</v>
      </c>
      <c r="D533" s="646" t="s">
        <v>898</v>
      </c>
      <c r="E533" s="646" t="s">
        <v>2121</v>
      </c>
      <c r="F533" s="646">
        <v>43</v>
      </c>
      <c r="G533" s="646" t="s">
        <v>1710</v>
      </c>
      <c r="H533" s="239">
        <v>211</v>
      </c>
      <c r="I533" s="646">
        <v>5325</v>
      </c>
      <c r="J533" s="239">
        <v>11</v>
      </c>
      <c r="K533" s="665">
        <v>110</v>
      </c>
      <c r="L533" s="666" t="s">
        <v>2117</v>
      </c>
      <c r="M533" s="667">
        <v>4730</v>
      </c>
      <c r="N533" s="665"/>
      <c r="O533" s="665"/>
      <c r="P533" s="665"/>
      <c r="Q533" s="665"/>
      <c r="R533" s="665"/>
      <c r="S533" s="665"/>
      <c r="T533" s="665"/>
      <c r="U533" s="665"/>
      <c r="V533" s="665"/>
      <c r="W533" s="665"/>
      <c r="X533" s="665"/>
      <c r="Y533" s="665"/>
      <c r="Z533" s="665"/>
      <c r="AA533" s="665"/>
      <c r="AB533" s="665"/>
      <c r="AC533" s="665"/>
      <c r="AD533" s="665"/>
      <c r="AE533" s="665"/>
      <c r="AF533" s="665">
        <v>-4730</v>
      </c>
      <c r="AG533" s="665"/>
      <c r="AH533" s="665"/>
      <c r="AI533" s="665"/>
      <c r="AJ533" s="665"/>
      <c r="AK533" s="665"/>
      <c r="AL533" s="665"/>
      <c r="AM533" s="665"/>
      <c r="AN533" s="665"/>
      <c r="AO533" s="665"/>
      <c r="AP533" s="665"/>
      <c r="AQ533" s="665"/>
      <c r="AR533" s="665"/>
      <c r="AS533" s="665"/>
      <c r="AT533" s="665"/>
      <c r="AU533" s="665"/>
      <c r="AV533" s="665"/>
      <c r="AW533" s="665"/>
      <c r="AX533" s="665"/>
      <c r="AY533" s="665"/>
      <c r="AZ533" s="665"/>
      <c r="BA533" s="665"/>
      <c r="BB533" s="665"/>
      <c r="BC533" s="665"/>
      <c r="BD533" s="665"/>
      <c r="BE533" s="665"/>
      <c r="BF533" s="665"/>
      <c r="BG533" s="665"/>
      <c r="BH533" s="665"/>
      <c r="BI533" s="665"/>
      <c r="BJ533" s="665"/>
      <c r="BK533" s="665"/>
      <c r="BL533" s="665"/>
      <c r="BM533" s="665"/>
      <c r="BN533" s="665"/>
      <c r="BO533" s="665"/>
      <c r="BP533" s="665"/>
      <c r="BQ533" s="665"/>
      <c r="BR533" s="665"/>
      <c r="BS533" s="665"/>
      <c r="BT533" s="665"/>
      <c r="BU533" s="665"/>
      <c r="BV533" s="665"/>
      <c r="BW533" s="665"/>
      <c r="BX533" s="665"/>
      <c r="BY533" s="665"/>
      <c r="BZ533" s="665"/>
      <c r="CA533" s="665"/>
      <c r="CB533" s="665"/>
      <c r="CC533" s="665"/>
      <c r="CD533" s="665"/>
      <c r="CE533" s="665"/>
      <c r="CF533" s="665"/>
      <c r="CG533" s="665"/>
      <c r="CH533" s="665"/>
      <c r="CI533" s="665"/>
      <c r="CJ533" s="665"/>
      <c r="CK533" s="665"/>
      <c r="CL533" s="665"/>
      <c r="CM533" s="665"/>
      <c r="CN533" s="665"/>
      <c r="CO533" s="665"/>
      <c r="CP533" s="665"/>
      <c r="CQ533" s="665"/>
      <c r="CR533" s="673">
        <f>+M533+AF533</f>
        <v>0</v>
      </c>
      <c r="CS533" s="674"/>
      <c r="CT533" s="674"/>
      <c r="CU533" s="674">
        <v>0</v>
      </c>
      <c r="CV533" s="674">
        <v>0</v>
      </c>
      <c r="CW533" s="673">
        <f t="shared" si="214"/>
        <v>0</v>
      </c>
      <c r="CX533" s="674"/>
      <c r="CY533" s="674"/>
      <c r="CZ533" s="674"/>
      <c r="DA533" s="674"/>
      <c r="DB533" s="673">
        <f t="shared" si="215"/>
        <v>0</v>
      </c>
      <c r="DC533" s="674"/>
      <c r="DD533" s="674"/>
      <c r="DE533" s="674"/>
      <c r="DF533" s="674"/>
      <c r="DG533" s="673">
        <f t="shared" si="288"/>
        <v>0</v>
      </c>
      <c r="DH533" s="682">
        <f t="shared" si="289"/>
        <v>0</v>
      </c>
      <c r="DI533" s="683" t="str">
        <f t="shared" si="290"/>
        <v>SI</v>
      </c>
      <c r="DJ533" s="682">
        <f t="shared" si="219"/>
        <v>0</v>
      </c>
    </row>
    <row r="534" s="633" customFormat="1" ht="174.75" hidden="1" customHeight="1" spans="1:114">
      <c r="A534" s="648" t="s">
        <v>1714</v>
      </c>
      <c r="B534" s="647" t="s">
        <v>1571</v>
      </c>
      <c r="C534" s="647" t="s">
        <v>1587</v>
      </c>
      <c r="D534" s="646" t="s">
        <v>898</v>
      </c>
      <c r="E534" s="646" t="s">
        <v>1718</v>
      </c>
      <c r="F534" s="646">
        <v>58</v>
      </c>
      <c r="G534" s="646" t="s">
        <v>1710</v>
      </c>
      <c r="H534" s="239">
        <v>211</v>
      </c>
      <c r="I534" s="646">
        <v>3552</v>
      </c>
      <c r="J534" s="239">
        <v>11</v>
      </c>
      <c r="K534" s="665">
        <v>90</v>
      </c>
      <c r="L534" s="666" t="s">
        <v>2117</v>
      </c>
      <c r="M534" s="667">
        <v>5220</v>
      </c>
      <c r="N534" s="665"/>
      <c r="O534" s="665"/>
      <c r="P534" s="665"/>
      <c r="Q534" s="665"/>
      <c r="R534" s="665"/>
      <c r="S534" s="665"/>
      <c r="T534" s="665"/>
      <c r="U534" s="665"/>
      <c r="V534" s="665"/>
      <c r="W534" s="665"/>
      <c r="X534" s="665"/>
      <c r="Y534" s="665"/>
      <c r="Z534" s="665"/>
      <c r="AA534" s="665"/>
      <c r="AB534" s="665"/>
      <c r="AC534" s="665"/>
      <c r="AD534" s="665"/>
      <c r="AE534" s="665"/>
      <c r="AF534" s="665">
        <v>-5220</v>
      </c>
      <c r="AG534" s="665"/>
      <c r="AH534" s="665"/>
      <c r="AI534" s="665"/>
      <c r="AJ534" s="665"/>
      <c r="AK534" s="665"/>
      <c r="AL534" s="665"/>
      <c r="AM534" s="665"/>
      <c r="AN534" s="665"/>
      <c r="AO534" s="665"/>
      <c r="AP534" s="665"/>
      <c r="AQ534" s="665"/>
      <c r="AR534" s="665"/>
      <c r="AS534" s="665"/>
      <c r="AT534" s="665"/>
      <c r="AU534" s="665"/>
      <c r="AV534" s="665"/>
      <c r="AW534" s="665"/>
      <c r="AX534" s="665"/>
      <c r="AY534" s="665"/>
      <c r="AZ534" s="665"/>
      <c r="BA534" s="665"/>
      <c r="BB534" s="665"/>
      <c r="BC534" s="665"/>
      <c r="BD534" s="665"/>
      <c r="BE534" s="665"/>
      <c r="BF534" s="665"/>
      <c r="BG534" s="665"/>
      <c r="BH534" s="665"/>
      <c r="BI534" s="665"/>
      <c r="BJ534" s="665"/>
      <c r="BK534" s="665"/>
      <c r="BL534" s="665"/>
      <c r="BM534" s="665"/>
      <c r="BN534" s="665"/>
      <c r="BO534" s="665"/>
      <c r="BP534" s="665"/>
      <c r="BQ534" s="665"/>
      <c r="BR534" s="665"/>
      <c r="BS534" s="665"/>
      <c r="BT534" s="665"/>
      <c r="BU534" s="665"/>
      <c r="BV534" s="665"/>
      <c r="BW534" s="665"/>
      <c r="BX534" s="665"/>
      <c r="BY534" s="665"/>
      <c r="BZ534" s="665"/>
      <c r="CA534" s="665"/>
      <c r="CB534" s="665"/>
      <c r="CC534" s="665"/>
      <c r="CD534" s="665"/>
      <c r="CE534" s="665"/>
      <c r="CF534" s="665"/>
      <c r="CG534" s="665"/>
      <c r="CH534" s="665"/>
      <c r="CI534" s="665"/>
      <c r="CJ534" s="665"/>
      <c r="CK534" s="665"/>
      <c r="CL534" s="665"/>
      <c r="CM534" s="665"/>
      <c r="CN534" s="665"/>
      <c r="CO534" s="665"/>
      <c r="CP534" s="665"/>
      <c r="CQ534" s="665"/>
      <c r="CR534" s="673">
        <f>+M534+AF534</f>
        <v>0</v>
      </c>
      <c r="CS534" s="674"/>
      <c r="CT534" s="674"/>
      <c r="CU534" s="674"/>
      <c r="CV534" s="674"/>
      <c r="CW534" s="673">
        <f t="shared" si="214"/>
        <v>0</v>
      </c>
      <c r="CX534" s="674"/>
      <c r="CY534" s="674"/>
      <c r="CZ534" s="674">
        <v>0</v>
      </c>
      <c r="DA534" s="674"/>
      <c r="DB534" s="673">
        <f t="shared" si="215"/>
        <v>0</v>
      </c>
      <c r="DC534" s="674"/>
      <c r="DD534" s="674"/>
      <c r="DE534" s="674">
        <v>0</v>
      </c>
      <c r="DF534" s="674"/>
      <c r="DG534" s="673">
        <f t="shared" si="288"/>
        <v>0</v>
      </c>
      <c r="DH534" s="682">
        <f t="shared" si="289"/>
        <v>0</v>
      </c>
      <c r="DI534" s="683" t="str">
        <f t="shared" si="290"/>
        <v>SI</v>
      </c>
      <c r="DJ534" s="682">
        <f t="shared" si="219"/>
        <v>0</v>
      </c>
    </row>
    <row r="535" s="633" customFormat="1" ht="191.25" hidden="1" customHeight="1" spans="1:114">
      <c r="A535" s="648" t="s">
        <v>1714</v>
      </c>
      <c r="B535" s="647" t="s">
        <v>1571</v>
      </c>
      <c r="C535" s="647" t="s">
        <v>1587</v>
      </c>
      <c r="D535" s="646" t="s">
        <v>898</v>
      </c>
      <c r="E535" s="646" t="s">
        <v>2120</v>
      </c>
      <c r="F535" s="646">
        <v>58</v>
      </c>
      <c r="G535" s="646" t="s">
        <v>1710</v>
      </c>
      <c r="H535" s="239">
        <v>211</v>
      </c>
      <c r="I535" s="646">
        <v>3552</v>
      </c>
      <c r="J535" s="239">
        <v>12</v>
      </c>
      <c r="K535" s="646" t="s">
        <v>2122</v>
      </c>
      <c r="L535" s="666" t="s">
        <v>2117</v>
      </c>
      <c r="M535" s="667">
        <v>0</v>
      </c>
      <c r="N535" s="665"/>
      <c r="O535" s="665">
        <v>0</v>
      </c>
      <c r="P535" s="665"/>
      <c r="Q535" s="665"/>
      <c r="R535" s="674">
        <v>0</v>
      </c>
      <c r="S535" s="674"/>
      <c r="T535" s="683"/>
      <c r="U535" s="674"/>
      <c r="V535" s="674"/>
      <c r="W535" s="674">
        <f>+V535+U535+T535+S535</f>
        <v>0</v>
      </c>
      <c r="X535" s="683"/>
      <c r="Y535" s="674"/>
      <c r="Z535" s="674"/>
      <c r="AA535" s="674">
        <v>0</v>
      </c>
      <c r="AB535" s="674"/>
      <c r="AC535" s="665">
        <v>7830</v>
      </c>
      <c r="AD535" s="674"/>
      <c r="AE535" s="674"/>
      <c r="AF535" s="674"/>
      <c r="AG535" s="674"/>
      <c r="AH535" s="674"/>
      <c r="AI535" s="674"/>
      <c r="AJ535" s="674"/>
      <c r="AK535" s="674"/>
      <c r="AL535" s="674"/>
      <c r="AM535" s="674"/>
      <c r="AN535" s="674"/>
      <c r="AO535" s="674"/>
      <c r="AP535" s="674"/>
      <c r="AQ535" s="674"/>
      <c r="AR535" s="674"/>
      <c r="AS535" s="674"/>
      <c r="AT535" s="674"/>
      <c r="AU535" s="674"/>
      <c r="AV535" s="674"/>
      <c r="AW535" s="674"/>
      <c r="AX535" s="674"/>
      <c r="AY535" s="674"/>
      <c r="AZ535" s="674"/>
      <c r="BA535" s="674"/>
      <c r="BB535" s="674"/>
      <c r="BC535" s="674"/>
      <c r="BD535" s="674"/>
      <c r="BE535" s="674"/>
      <c r="BF535" s="674"/>
      <c r="BG535" s="674"/>
      <c r="BH535" s="674"/>
      <c r="BI535" s="674"/>
      <c r="BJ535" s="674"/>
      <c r="BK535" s="674"/>
      <c r="BL535" s="674"/>
      <c r="BM535" s="674"/>
      <c r="BN535" s="674"/>
      <c r="BO535" s="674"/>
      <c r="BP535" s="674"/>
      <c r="BQ535" s="674">
        <v>10195</v>
      </c>
      <c r="BR535" s="674"/>
      <c r="BS535" s="674"/>
      <c r="BT535" s="674"/>
      <c r="BU535" s="674"/>
      <c r="BV535" s="674"/>
      <c r="BW535" s="674"/>
      <c r="BX535" s="674"/>
      <c r="BY535" s="674"/>
      <c r="BZ535" s="674"/>
      <c r="CA535" s="674"/>
      <c r="CB535" s="674"/>
      <c r="CC535" s="674"/>
      <c r="CD535" s="674"/>
      <c r="CE535" s="674"/>
      <c r="CF535" s="674"/>
      <c r="CG535" s="674"/>
      <c r="CH535" s="674"/>
      <c r="CI535" s="674"/>
      <c r="CJ535" s="674"/>
      <c r="CK535" s="674"/>
      <c r="CL535" s="674"/>
      <c r="CM535" s="674"/>
      <c r="CN535" s="674"/>
      <c r="CO535" s="674"/>
      <c r="CP535" s="674"/>
      <c r="CQ535" s="674"/>
      <c r="CR535" s="673">
        <f>+M535+AC535+BQ535</f>
        <v>18025</v>
      </c>
      <c r="CS535" s="674"/>
      <c r="CT535" s="682"/>
      <c r="CU535" s="674">
        <v>750</v>
      </c>
      <c r="CV535" s="674">
        <v>0</v>
      </c>
      <c r="CW535" s="673">
        <f t="shared" si="214"/>
        <v>750</v>
      </c>
      <c r="CX535" s="683"/>
      <c r="CY535" s="674">
        <v>1900</v>
      </c>
      <c r="CZ535" s="674">
        <v>1625</v>
      </c>
      <c r="DA535" s="674">
        <v>3250</v>
      </c>
      <c r="DB535" s="673">
        <f t="shared" si="215"/>
        <v>6775</v>
      </c>
      <c r="DC535" s="674">
        <v>3000</v>
      </c>
      <c r="DD535" s="674">
        <v>7500</v>
      </c>
      <c r="DE535" s="674"/>
      <c r="DF535" s="674"/>
      <c r="DG535" s="673">
        <f t="shared" si="288"/>
        <v>10500</v>
      </c>
      <c r="DH535" s="682">
        <f t="shared" si="289"/>
        <v>18025</v>
      </c>
      <c r="DI535" s="683" t="str">
        <f t="shared" si="290"/>
        <v>SI</v>
      </c>
      <c r="DJ535" s="682">
        <f t="shared" si="219"/>
        <v>0</v>
      </c>
    </row>
    <row r="536" s="633" customFormat="1" ht="102" hidden="1" spans="1:114">
      <c r="A536" s="648" t="s">
        <v>1714</v>
      </c>
      <c r="B536" s="647" t="s">
        <v>1571</v>
      </c>
      <c r="C536" s="647" t="s">
        <v>1587</v>
      </c>
      <c r="D536" s="646" t="s">
        <v>2123</v>
      </c>
      <c r="E536" s="646"/>
      <c r="F536" s="646"/>
      <c r="G536" s="646"/>
      <c r="H536" s="239">
        <v>131</v>
      </c>
      <c r="I536" s="646"/>
      <c r="J536" s="239">
        <v>11</v>
      </c>
      <c r="K536" s="665"/>
      <c r="L536" s="666" t="s">
        <v>2117</v>
      </c>
      <c r="M536" s="667">
        <v>0</v>
      </c>
      <c r="N536" s="665"/>
      <c r="O536" s="665"/>
      <c r="P536" s="665"/>
      <c r="Q536" s="665"/>
      <c r="R536" s="665"/>
      <c r="S536" s="665"/>
      <c r="T536" s="665"/>
      <c r="U536" s="665"/>
      <c r="V536" s="665"/>
      <c r="W536" s="665"/>
      <c r="X536" s="665"/>
      <c r="Y536" s="665"/>
      <c r="Z536" s="665"/>
      <c r="AA536" s="665"/>
      <c r="AB536" s="665"/>
      <c r="AC536" s="665"/>
      <c r="AD536" s="665"/>
      <c r="AE536" s="665">
        <v>83000</v>
      </c>
      <c r="AF536" s="665"/>
      <c r="AG536" s="665"/>
      <c r="AH536" s="665"/>
      <c r="AI536" s="665"/>
      <c r="AJ536" s="665"/>
      <c r="AK536" s="665"/>
      <c r="AL536" s="665"/>
      <c r="AM536" s="665"/>
      <c r="AN536" s="665"/>
      <c r="AO536" s="665"/>
      <c r="AP536" s="665"/>
      <c r="AQ536" s="665"/>
      <c r="AR536" s="665"/>
      <c r="AS536" s="665"/>
      <c r="AT536" s="665"/>
      <c r="AU536" s="665"/>
      <c r="AV536" s="665"/>
      <c r="AW536" s="665"/>
      <c r="AX536" s="665"/>
      <c r="AY536" s="665"/>
      <c r="AZ536" s="665"/>
      <c r="BA536" s="665"/>
      <c r="BB536" s="665"/>
      <c r="BC536" s="665"/>
      <c r="BD536" s="665"/>
      <c r="BE536" s="665"/>
      <c r="BF536" s="665"/>
      <c r="BG536" s="665"/>
      <c r="BH536" s="665"/>
      <c r="BI536" s="665"/>
      <c r="BJ536" s="665"/>
      <c r="BK536" s="665"/>
      <c r="BL536" s="665"/>
      <c r="BM536" s="665"/>
      <c r="BN536" s="665"/>
      <c r="BO536" s="665"/>
      <c r="BP536" s="665"/>
      <c r="BQ536" s="665"/>
      <c r="BR536" s="665"/>
      <c r="BS536" s="665"/>
      <c r="BT536" s="665"/>
      <c r="BU536" s="665"/>
      <c r="BV536" s="665"/>
      <c r="BW536" s="665"/>
      <c r="BX536" s="665"/>
      <c r="BY536" s="665"/>
      <c r="BZ536" s="665">
        <v>-23000</v>
      </c>
      <c r="CA536" s="665"/>
      <c r="CB536" s="665"/>
      <c r="CC536" s="665"/>
      <c r="CD536" s="665"/>
      <c r="CE536" s="665"/>
      <c r="CF536" s="665"/>
      <c r="CG536" s="665"/>
      <c r="CH536" s="665"/>
      <c r="CI536" s="665"/>
      <c r="CJ536" s="665"/>
      <c r="CK536" s="665"/>
      <c r="CL536" s="665"/>
      <c r="CM536" s="665"/>
      <c r="CN536" s="665"/>
      <c r="CO536" s="665"/>
      <c r="CP536" s="665"/>
      <c r="CQ536" s="665"/>
      <c r="CR536" s="673">
        <f>+M536+AE536+BZ536</f>
        <v>60000</v>
      </c>
      <c r="CS536" s="674"/>
      <c r="CT536" s="674">
        <v>2314</v>
      </c>
      <c r="CU536" s="674">
        <v>23117</v>
      </c>
      <c r="CV536" s="674">
        <v>0</v>
      </c>
      <c r="CW536" s="673">
        <f t="shared" ref="CW536:CW537" si="291">+CV536+CU536+CT536+CS536</f>
        <v>25431</v>
      </c>
      <c r="CX536" s="674">
        <v>2684</v>
      </c>
      <c r="CY536" s="674"/>
      <c r="CZ536" s="674"/>
      <c r="DA536" s="674">
        <v>5500</v>
      </c>
      <c r="DB536" s="673">
        <f t="shared" ref="DB536:DB537" si="292">+DA536+CZ536+CY536+CX536</f>
        <v>8184</v>
      </c>
      <c r="DC536" s="674">
        <v>0</v>
      </c>
      <c r="DD536" s="674"/>
      <c r="DE536" s="674">
        <v>26385</v>
      </c>
      <c r="DF536" s="674"/>
      <c r="DG536" s="673">
        <f t="shared" ref="DG536:DG537" si="293">+DF536+DE536+DD536+DC536</f>
        <v>26385</v>
      </c>
      <c r="DH536" s="682">
        <f t="shared" ref="DH536:DH537" si="294">+CW536+DB536+DG536</f>
        <v>60000</v>
      </c>
      <c r="DI536" s="683" t="str">
        <f t="shared" ref="DI536:DI537" si="295">IF(CR536=DH536,"SI","NO")</f>
        <v>SI</v>
      </c>
      <c r="DJ536" s="682">
        <f t="shared" ref="DJ536:DJ537" si="296">CR536-DH536</f>
        <v>0</v>
      </c>
    </row>
    <row r="537" s="633" customFormat="1" ht="102" hidden="1" spans="1:114">
      <c r="A537" s="648" t="s">
        <v>1714</v>
      </c>
      <c r="B537" s="647" t="s">
        <v>1571</v>
      </c>
      <c r="C537" s="647" t="s">
        <v>1587</v>
      </c>
      <c r="D537" s="646" t="s">
        <v>2123</v>
      </c>
      <c r="E537" s="646"/>
      <c r="F537" s="646"/>
      <c r="G537" s="646"/>
      <c r="H537" s="239">
        <v>141</v>
      </c>
      <c r="I537" s="646"/>
      <c r="J537" s="239">
        <v>11</v>
      </c>
      <c r="K537" s="665"/>
      <c r="L537" s="666" t="s">
        <v>2117</v>
      </c>
      <c r="M537" s="667">
        <v>0</v>
      </c>
      <c r="N537" s="665"/>
      <c r="O537" s="665"/>
      <c r="P537" s="665"/>
      <c r="Q537" s="665"/>
      <c r="R537" s="665"/>
      <c r="S537" s="665"/>
      <c r="T537" s="665"/>
      <c r="U537" s="665"/>
      <c r="V537" s="665"/>
      <c r="W537" s="665"/>
      <c r="X537" s="665"/>
      <c r="Y537" s="665"/>
      <c r="Z537" s="665"/>
      <c r="AA537" s="665"/>
      <c r="AB537" s="665"/>
      <c r="AC537" s="665"/>
      <c r="AD537" s="665"/>
      <c r="AE537" s="665">
        <v>50000</v>
      </c>
      <c r="AF537" s="665"/>
      <c r="AG537" s="665"/>
      <c r="AH537" s="665"/>
      <c r="AI537" s="665"/>
      <c r="AJ537" s="665"/>
      <c r="AK537" s="665"/>
      <c r="AL537" s="665"/>
      <c r="AM537" s="665"/>
      <c r="AN537" s="665"/>
      <c r="AO537" s="665"/>
      <c r="AP537" s="665"/>
      <c r="AQ537" s="665"/>
      <c r="AR537" s="665"/>
      <c r="AS537" s="665"/>
      <c r="AT537" s="665"/>
      <c r="AU537" s="665"/>
      <c r="AV537" s="665"/>
      <c r="AW537" s="665"/>
      <c r="AX537" s="665"/>
      <c r="AY537" s="665"/>
      <c r="AZ537" s="665"/>
      <c r="BA537" s="665"/>
      <c r="BB537" s="665"/>
      <c r="BC537" s="665"/>
      <c r="BD537" s="665"/>
      <c r="BE537" s="665"/>
      <c r="BF537" s="665"/>
      <c r="BG537" s="665"/>
      <c r="BH537" s="665"/>
      <c r="BI537" s="665"/>
      <c r="BJ537" s="665"/>
      <c r="BK537" s="665"/>
      <c r="BL537" s="665"/>
      <c r="BM537" s="665"/>
      <c r="BN537" s="665"/>
      <c r="BO537" s="665"/>
      <c r="BP537" s="665"/>
      <c r="BQ537" s="665"/>
      <c r="BR537" s="665"/>
      <c r="BS537" s="665"/>
      <c r="BT537" s="665"/>
      <c r="BU537" s="665"/>
      <c r="BV537" s="665"/>
      <c r="BW537" s="665"/>
      <c r="BX537" s="665"/>
      <c r="BY537" s="665"/>
      <c r="BZ537" s="665"/>
      <c r="CA537" s="665"/>
      <c r="CB537" s="665"/>
      <c r="CC537" s="665"/>
      <c r="CD537" s="665"/>
      <c r="CE537" s="665"/>
      <c r="CF537" s="665"/>
      <c r="CG537" s="665"/>
      <c r="CH537" s="665"/>
      <c r="CI537" s="665"/>
      <c r="CJ537" s="665"/>
      <c r="CK537" s="665"/>
      <c r="CL537" s="665"/>
      <c r="CM537" s="665"/>
      <c r="CN537" s="665"/>
      <c r="CO537" s="665"/>
      <c r="CP537" s="665"/>
      <c r="CQ537" s="665"/>
      <c r="CR537" s="673">
        <f>+M537+AE537</f>
        <v>50000</v>
      </c>
      <c r="CS537" s="674"/>
      <c r="CT537" s="674"/>
      <c r="CU537" s="674">
        <v>6750</v>
      </c>
      <c r="CV537" s="674">
        <v>0</v>
      </c>
      <c r="CW537" s="673">
        <f t="shared" si="291"/>
        <v>6750</v>
      </c>
      <c r="CX537" s="674"/>
      <c r="CY537" s="674"/>
      <c r="CZ537" s="674"/>
      <c r="DA537" s="674">
        <v>17449</v>
      </c>
      <c r="DB537" s="673">
        <f t="shared" si="292"/>
        <v>17449</v>
      </c>
      <c r="DC537" s="674">
        <v>0</v>
      </c>
      <c r="DD537" s="674"/>
      <c r="DE537" s="674">
        <v>25801</v>
      </c>
      <c r="DF537" s="674"/>
      <c r="DG537" s="673">
        <f t="shared" si="293"/>
        <v>25801</v>
      </c>
      <c r="DH537" s="682">
        <f t="shared" si="294"/>
        <v>50000</v>
      </c>
      <c r="DI537" s="683" t="str">
        <f t="shared" si="295"/>
        <v>SI</v>
      </c>
      <c r="DJ537" s="682">
        <f t="shared" si="296"/>
        <v>0</v>
      </c>
    </row>
    <row r="538" ht="26.25" hidden="1" spans="1:114">
      <c r="A538" s="918"/>
      <c r="B538" s="919"/>
      <c r="C538" s="919"/>
      <c r="D538" s="919"/>
      <c r="E538" s="920"/>
      <c r="F538" s="920"/>
      <c r="G538" s="920"/>
      <c r="H538" s="920"/>
      <c r="I538" s="920"/>
      <c r="J538" s="920"/>
      <c r="K538" s="925"/>
      <c r="L538" s="925"/>
      <c r="M538" s="926"/>
      <c r="N538" s="925"/>
      <c r="O538" s="925"/>
      <c r="P538" s="925"/>
      <c r="Q538" s="925"/>
      <c r="R538" s="925"/>
      <c r="S538" s="925"/>
      <c r="T538" s="925"/>
      <c r="U538" s="925"/>
      <c r="V538" s="925"/>
      <c r="W538" s="925"/>
      <c r="X538" s="925"/>
      <c r="Y538" s="925"/>
      <c r="Z538" s="925"/>
      <c r="AA538" s="925"/>
      <c r="AB538" s="925"/>
      <c r="AC538" s="925"/>
      <c r="AD538" s="925"/>
      <c r="AE538" s="925"/>
      <c r="AF538" s="927"/>
      <c r="AG538" s="927"/>
      <c r="AH538" s="927"/>
      <c r="AI538" s="927"/>
      <c r="AJ538" s="927"/>
      <c r="AK538" s="927"/>
      <c r="AL538" s="927"/>
      <c r="AM538" s="927"/>
      <c r="AN538" s="927"/>
      <c r="AO538" s="927"/>
      <c r="AP538" s="927"/>
      <c r="AQ538" s="927"/>
      <c r="AR538" s="927"/>
      <c r="AS538" s="927"/>
      <c r="AT538" s="927"/>
      <c r="AU538" s="927"/>
      <c r="AV538" s="927"/>
      <c r="AW538" s="927"/>
      <c r="AX538" s="927"/>
      <c r="AY538" s="927"/>
      <c r="AZ538" s="927"/>
      <c r="BA538" s="927"/>
      <c r="BB538" s="927"/>
      <c r="BC538" s="927"/>
      <c r="BD538" s="927"/>
      <c r="BE538" s="927"/>
      <c r="BF538" s="927"/>
      <c r="BG538" s="927"/>
      <c r="BH538" s="927"/>
      <c r="BI538" s="927"/>
      <c r="BJ538" s="927"/>
      <c r="BK538" s="927"/>
      <c r="BL538" s="927"/>
      <c r="BM538" s="927"/>
      <c r="BN538" s="927"/>
      <c r="BO538" s="927"/>
      <c r="BP538" s="927"/>
      <c r="BQ538" s="927"/>
      <c r="BR538" s="927"/>
      <c r="BS538" s="927"/>
      <c r="BT538" s="927"/>
      <c r="BU538" s="927"/>
      <c r="BV538" s="927"/>
      <c r="BW538" s="927"/>
      <c r="BX538" s="927"/>
      <c r="BY538" s="927"/>
      <c r="BZ538" s="927"/>
      <c r="CA538" s="927"/>
      <c r="CB538" s="927"/>
      <c r="CC538" s="927"/>
      <c r="CD538" s="927"/>
      <c r="CE538" s="927"/>
      <c r="CF538" s="927"/>
      <c r="CG538" s="927"/>
      <c r="CH538" s="927"/>
      <c r="CI538" s="927"/>
      <c r="CJ538" s="927"/>
      <c r="CK538" s="927"/>
      <c r="CL538" s="927"/>
      <c r="CM538" s="927"/>
      <c r="CN538" s="927"/>
      <c r="CO538" s="927"/>
      <c r="CP538" s="927"/>
      <c r="CQ538" s="927"/>
      <c r="CR538" s="927">
        <f>SUM(CR4:CR537)</f>
        <v>41356558</v>
      </c>
      <c r="CS538" s="927"/>
      <c r="CT538" s="927"/>
      <c r="CU538" s="927"/>
      <c r="CV538" s="927"/>
      <c r="CW538" s="927"/>
      <c r="CX538" s="927"/>
      <c r="CY538" s="927"/>
      <c r="CZ538" s="927"/>
      <c r="DA538" s="927"/>
      <c r="DB538" s="927"/>
      <c r="DC538" s="927"/>
      <c r="DD538" s="927"/>
      <c r="DE538" s="927"/>
      <c r="DF538" s="927"/>
      <c r="DG538" s="927"/>
      <c r="DH538" s="929"/>
      <c r="DI538" s="199"/>
      <c r="DJ538" s="929"/>
    </row>
    <row r="539" ht="12.75"/>
    <row r="540" ht="12.75"/>
    <row r="541" ht="12.75"/>
    <row r="542" ht="12.75"/>
    <row r="543" ht="12.75"/>
    <row r="544" ht="12.75"/>
    <row r="545" ht="12.75"/>
    <row r="546" ht="12.75"/>
    <row r="547" ht="12.75"/>
    <row r="548" ht="12.75"/>
    <row r="549" ht="12.75"/>
    <row r="550" ht="12.75"/>
    <row r="551" ht="12.75"/>
    <row r="552" ht="12.75"/>
    <row r="553" ht="12.75"/>
    <row r="554" ht="12.75"/>
    <row r="555" ht="12.75"/>
    <row r="556" ht="12.75"/>
    <row r="557" ht="12.75"/>
    <row r="558" ht="12.75"/>
    <row r="559" ht="12.75"/>
    <row r="560" ht="12.75"/>
    <row r="561" ht="12.75"/>
    <row r="562" ht="12.75"/>
    <row r="563" ht="12.75"/>
    <row r="564" ht="12.75"/>
    <row r="565" ht="12.75"/>
    <row r="566" ht="12.75"/>
    <row r="567" ht="12.75"/>
    <row r="568" ht="12.75"/>
    <row r="569" ht="12.75"/>
    <row r="570" ht="12.75"/>
    <row r="571" ht="12.75"/>
    <row r="572" ht="12.75"/>
    <row r="573" ht="12.75"/>
    <row r="574" ht="12.75"/>
    <row r="575" ht="12.75"/>
    <row r="576" ht="12.75"/>
    <row r="577" ht="12.75"/>
    <row r="578" ht="12.75"/>
    <row r="579" ht="12.75"/>
    <row r="580" ht="12.75"/>
    <row r="581" ht="12.75"/>
    <row r="582" ht="12.75"/>
    <row r="583" ht="12.75"/>
    <row r="584" ht="12.75"/>
    <row r="585" ht="12.75"/>
    <row r="586" ht="12.75"/>
    <row r="587" ht="12.75"/>
    <row r="588" ht="12.75"/>
    <row r="589" ht="12.75"/>
    <row r="590" ht="12.75"/>
    <row r="591" ht="12.75"/>
    <row r="592" ht="12.75"/>
    <row r="593" ht="12.75"/>
    <row r="594" ht="12.75"/>
    <row r="595" ht="12.75"/>
    <row r="596" ht="12.75"/>
    <row r="597" ht="12.75"/>
    <row r="598" ht="12.75"/>
    <row r="599" ht="12.75"/>
    <row r="600" ht="12.75"/>
    <row r="601" ht="12.75"/>
    <row r="602" ht="12.75"/>
    <row r="603" ht="12.75"/>
    <row r="604" ht="12.75"/>
    <row r="605" ht="12.75"/>
    <row r="606" ht="12.75"/>
    <row r="607" ht="12.75"/>
    <row r="608" ht="12.75"/>
    <row r="609" ht="12.75"/>
    <row r="610" ht="12.75"/>
    <row r="611" ht="12.75"/>
    <row r="612" ht="12.75"/>
    <row r="613" ht="12.75"/>
    <row r="614" ht="12.75"/>
    <row r="615" ht="12.75"/>
    <row r="616" ht="12.75"/>
    <row r="617" ht="12.75"/>
    <row r="618" ht="12.75"/>
    <row r="619" ht="12.75"/>
    <row r="620" ht="12.75"/>
    <row r="621" ht="12.75"/>
    <row r="622" ht="12.75"/>
    <row r="623" ht="12.75"/>
    <row r="624" ht="12.75"/>
    <row r="625" ht="12.75"/>
    <row r="626" ht="12.75"/>
    <row r="627" ht="12.75"/>
    <row r="628" ht="12.75"/>
    <row r="629" ht="12.75"/>
    <row r="630" ht="12.75"/>
    <row r="631" ht="12.75"/>
    <row r="632" ht="12.75"/>
    <row r="633" ht="12.75"/>
    <row r="634" ht="12.75"/>
    <row r="635" ht="12.75"/>
    <row r="636" ht="12.75"/>
    <row r="637" ht="12.75"/>
    <row r="638" ht="12.75"/>
    <row r="639" ht="12.75"/>
    <row r="640" ht="12.75"/>
    <row r="641" ht="12.75"/>
    <row r="642" ht="12.75"/>
    <row r="643" ht="12.75"/>
    <row r="644" ht="12.75"/>
    <row r="645" ht="12.75"/>
    <row r="646" ht="12.75"/>
    <row r="647" ht="12.75"/>
    <row r="648" ht="12.75"/>
    <row r="649" ht="12.75"/>
    <row r="650" ht="12.75"/>
    <row r="651" ht="12.75"/>
    <row r="652" ht="12.75"/>
    <row r="653" ht="12.75"/>
    <row r="654" ht="12.75"/>
    <row r="655" ht="12.75"/>
    <row r="656" ht="12.75"/>
    <row r="657" ht="12.75"/>
    <row r="658" ht="12.75"/>
    <row r="659" ht="12.75"/>
    <row r="660" ht="12.75"/>
    <row r="661" ht="12.75"/>
    <row r="662" ht="12.75"/>
    <row r="663" ht="12.75"/>
    <row r="664" ht="12.75"/>
    <row r="665" ht="12.75"/>
    <row r="666" ht="12.75"/>
    <row r="667" ht="12.75"/>
    <row r="668" ht="12.75"/>
    <row r="669" ht="12.75"/>
    <row r="670" ht="12.75"/>
    <row r="671" ht="12.75"/>
    <row r="672" ht="12.75"/>
    <row r="673" ht="12.75"/>
    <row r="674" ht="12.75"/>
    <row r="675" ht="12.75"/>
    <row r="676" ht="12.75"/>
    <row r="677" ht="12.75"/>
    <row r="678" ht="12.75"/>
    <row r="679" ht="12.75"/>
    <row r="680" ht="12.75"/>
    <row r="681" ht="12.75"/>
    <row r="682" ht="12.75"/>
    <row r="683" ht="12.75"/>
    <row r="684" ht="12.75"/>
    <row r="685" ht="12.75"/>
    <row r="686" ht="12.75"/>
    <row r="687" ht="12.75"/>
    <row r="688" ht="12.75"/>
    <row r="689" ht="12.75"/>
    <row r="690" ht="12.75"/>
    <row r="691" ht="12.75"/>
    <row r="692" ht="12.75"/>
    <row r="693" ht="12.75"/>
    <row r="694" ht="12.75"/>
    <row r="695" ht="12.75"/>
    <row r="696" ht="12.75"/>
    <row r="697" ht="12.75"/>
    <row r="698" ht="12.75"/>
    <row r="699" ht="12.75"/>
    <row r="700" ht="12.75"/>
    <row r="701" ht="12.75"/>
    <row r="702" ht="12.75"/>
    <row r="703" ht="12.75"/>
    <row r="704" ht="12.75"/>
    <row r="705" ht="12.75"/>
    <row r="706" ht="12.75"/>
    <row r="707" ht="12.75"/>
    <row r="708" ht="12.75"/>
    <row r="709" ht="12.75"/>
    <row r="710" ht="12.75"/>
    <row r="711" ht="12.75"/>
    <row r="712" ht="12.75"/>
    <row r="713" ht="12.75"/>
    <row r="714" ht="12.75"/>
    <row r="715" ht="12.75"/>
    <row r="716" ht="12.75"/>
    <row r="717" ht="12.75"/>
    <row r="718" ht="12.75"/>
    <row r="719" ht="12.75"/>
    <row r="720" ht="12.75"/>
    <row r="721" ht="12.75"/>
    <row r="722" ht="12.75"/>
    <row r="723" ht="12.75"/>
    <row r="724" ht="12.75"/>
    <row r="725" ht="12.75"/>
    <row r="761" ht="26.25" spans="1:13">
      <c r="A761" s="199" t="s">
        <v>2124</v>
      </c>
      <c r="M761" s="641">
        <v>45000000</v>
      </c>
    </row>
  </sheetData>
  <autoFilter xmlns:etc="http://www.wps.cn/officeDocument/2017/etCustomData" ref="A3:DJ538" etc:filterBottomFollowUsedRange="0">
    <filterColumn colId="2">
      <customFilters>
        <customFilter operator="equal" val="Dirección y Coordinación"/>
      </customFilters>
    </filterColumn>
    <sortState ref="A3:DJ538">
      <sortCondition ref="E3:E538" descending="1"/>
    </sortState>
    <extLst/>
  </autoFilter>
  <printOptions horizontalCentered="1"/>
  <pageMargins left="0.7" right="0.7" top="0.75" bottom="0.75" header="0.3" footer="0.3"/>
  <pageSetup paperSize="17" scale="10" orientation="landscape"/>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Hoja2">
    <tabColor rgb="FFFFC000"/>
  </sheetPr>
  <dimension ref="A1:D26"/>
  <sheetViews>
    <sheetView view="pageBreakPreview" zoomScaleNormal="130" topLeftCell="C11" workbookViewId="0">
      <selection activeCell="B6" sqref="B6:F6"/>
    </sheetView>
  </sheetViews>
  <sheetFormatPr defaultColWidth="11.4285714285714" defaultRowHeight="15.95" customHeight="1" outlineLevelCol="3"/>
  <cols>
    <col min="1" max="1" width="8.28571428571429" style="50" customWidth="1"/>
    <col min="2" max="2" width="81.5714285714286" style="50" customWidth="1"/>
    <col min="3" max="3" width="23.4285714285714" style="50" customWidth="1"/>
    <col min="4" max="16384" width="11.4285714285714" style="50"/>
  </cols>
  <sheetData>
    <row r="1" ht="41.25" customHeight="1" spans="1:3">
      <c r="A1" s="1931"/>
      <c r="B1" s="1932" t="s">
        <v>30</v>
      </c>
      <c r="C1" s="55"/>
    </row>
    <row r="2" ht="25.5" spans="1:4">
      <c r="A2" s="55"/>
      <c r="B2" s="1933"/>
      <c r="C2" s="1934" t="s">
        <v>31</v>
      </c>
      <c r="D2" s="1935"/>
    </row>
    <row r="3" ht="24" customHeight="1" spans="1:3">
      <c r="A3" s="1936" t="s">
        <v>32</v>
      </c>
      <c r="B3" s="1937" t="s">
        <v>33</v>
      </c>
      <c r="C3" s="1938" t="s">
        <v>34</v>
      </c>
    </row>
    <row r="4" ht="24" customHeight="1" spans="1:3">
      <c r="A4" s="1936"/>
      <c r="B4" s="1939" t="s">
        <v>35</v>
      </c>
      <c r="C4" s="1938" t="s">
        <v>36</v>
      </c>
    </row>
    <row r="5" ht="24" customHeight="1" spans="1:3">
      <c r="A5" s="1936"/>
      <c r="B5" s="1939" t="s">
        <v>37</v>
      </c>
      <c r="C5" s="1992" t="s">
        <v>38</v>
      </c>
    </row>
    <row r="6" ht="24" customHeight="1" spans="1:3">
      <c r="A6" s="1936"/>
      <c r="B6" s="1939" t="s">
        <v>39</v>
      </c>
      <c r="C6" s="1940" t="s">
        <v>40</v>
      </c>
    </row>
    <row r="7" ht="24" customHeight="1" spans="1:4">
      <c r="A7" s="1936"/>
      <c r="B7" s="1941" t="s">
        <v>41</v>
      </c>
      <c r="C7" s="1938" t="s">
        <v>42</v>
      </c>
      <c r="D7" s="1942"/>
    </row>
    <row r="8" ht="24" customHeight="1" spans="1:3">
      <c r="A8" s="1936"/>
      <c r="B8" s="1941" t="s">
        <v>43</v>
      </c>
      <c r="C8" s="1938" t="s">
        <v>44</v>
      </c>
    </row>
    <row r="9" ht="24" customHeight="1" spans="1:3">
      <c r="A9" s="1936"/>
      <c r="B9" s="1941" t="s">
        <v>45</v>
      </c>
      <c r="C9" s="1940" t="s">
        <v>46</v>
      </c>
    </row>
    <row r="10" ht="24" customHeight="1" spans="1:3">
      <c r="A10" s="1936"/>
      <c r="B10" s="1941" t="s">
        <v>47</v>
      </c>
      <c r="C10" s="1940" t="s">
        <v>48</v>
      </c>
    </row>
    <row r="11" ht="24" customHeight="1" spans="1:4">
      <c r="A11" s="1936"/>
      <c r="B11" s="1943" t="s">
        <v>49</v>
      </c>
      <c r="C11" s="1938" t="s">
        <v>50</v>
      </c>
      <c r="D11" s="1942"/>
    </row>
    <row r="12" ht="24" customHeight="1" spans="1:3">
      <c r="A12" s="1936"/>
      <c r="B12" s="1943" t="s">
        <v>51</v>
      </c>
      <c r="C12" s="1938" t="s">
        <v>52</v>
      </c>
    </row>
    <row r="13" ht="24" customHeight="1" spans="1:3">
      <c r="A13" s="1936"/>
      <c r="B13" s="1943" t="s">
        <v>53</v>
      </c>
      <c r="C13" s="1940" t="s">
        <v>54</v>
      </c>
    </row>
    <row r="14" ht="24" customHeight="1" spans="1:3">
      <c r="A14" s="1936"/>
      <c r="B14" s="1943" t="s">
        <v>55</v>
      </c>
      <c r="C14" s="1940" t="s">
        <v>56</v>
      </c>
    </row>
    <row r="15" ht="24" customHeight="1" spans="1:3">
      <c r="A15" s="1936"/>
      <c r="B15" s="1943" t="s">
        <v>57</v>
      </c>
      <c r="C15" s="1938" t="s">
        <v>58</v>
      </c>
    </row>
    <row r="16" ht="24" customHeight="1" spans="1:3">
      <c r="A16" s="1936"/>
      <c r="B16" s="1943" t="s">
        <v>59</v>
      </c>
      <c r="C16" s="1938" t="s">
        <v>60</v>
      </c>
    </row>
    <row r="17" ht="24" customHeight="1" spans="1:3">
      <c r="A17" s="1936"/>
      <c r="B17" s="1944" t="s">
        <v>61</v>
      </c>
      <c r="C17" s="1940" t="s">
        <v>62</v>
      </c>
    </row>
    <row r="18" ht="24" customHeight="1" spans="1:3">
      <c r="A18" s="1945"/>
      <c r="B18" s="1944" t="s">
        <v>63</v>
      </c>
      <c r="C18" s="1940" t="s">
        <v>64</v>
      </c>
    </row>
    <row r="19" customHeight="1" spans="1:3">
      <c r="A19" s="55"/>
      <c r="B19" s="1946"/>
      <c r="C19" s="55"/>
    </row>
    <row r="20" customHeight="1" spans="1:3">
      <c r="A20" s="55"/>
      <c r="B20" s="1947" t="s">
        <v>65</v>
      </c>
      <c r="C20" s="55"/>
    </row>
    <row r="21" ht="20.1" customHeight="1" spans="1:3">
      <c r="A21" s="55"/>
      <c r="B21" s="1948" t="s">
        <v>66</v>
      </c>
      <c r="C21" s="1949" t="s">
        <v>67</v>
      </c>
    </row>
    <row r="22" ht="20.1" customHeight="1" spans="1:3">
      <c r="A22" s="55"/>
      <c r="B22" s="1950" t="s">
        <v>68</v>
      </c>
      <c r="C22" s="1951" t="s">
        <v>69</v>
      </c>
    </row>
    <row r="23" ht="20.1" customHeight="1" spans="1:3">
      <c r="A23" s="55"/>
      <c r="B23" s="1950" t="s">
        <v>70</v>
      </c>
      <c r="C23" s="1951" t="s">
        <v>71</v>
      </c>
    </row>
    <row r="24" ht="24.75" customHeight="1" spans="1:3">
      <c r="A24" s="55"/>
      <c r="B24" s="1952"/>
      <c r="C24" s="1953" t="s">
        <v>72</v>
      </c>
    </row>
    <row r="25" customHeight="1" spans="2:2">
      <c r="B25" s="1954"/>
    </row>
    <row r="26" customHeight="1" spans="2:2">
      <c r="B26" s="1955"/>
    </row>
  </sheetData>
  <mergeCells count="1">
    <mergeCell ref="A3:A18"/>
  </mergeCells>
  <hyperlinks>
    <hyperlink ref="C21" location="'Anexo-1 Ruta de Trabajo '!Títulos_a_imprimir" display="ANEXO 1"/>
    <hyperlink ref="C23" location="'Anexo-3 Ejemplo de aplicación'!Títulos_a_imprimir" display="ANEXO 3"/>
    <hyperlink ref="C24" location="Carátula!A1" display="Click para regresar a carátula"/>
    <hyperlink ref="C3" location="'01 Mandatos '!Área_de_impresión" display="SPPD-01"/>
    <hyperlink ref="C4" location="'02 AnalisisPolíticas'!A1" display="SPPD-02"/>
    <hyperlink ref="C6" location="'04 Vinculación Inst'!Área_de_impresión" display="SPPD-04"/>
    <hyperlink ref="C7" location="'05 EnfoquesPlani'!Área_de_impresión" display="SPPD-05"/>
    <hyperlink ref="C8" location="'06 GpR-Vinculación a PES'!Área_de_impresión" display="SPPD-06"/>
    <hyperlink ref="C9" location="'07 Modelaje completo GpR'!Área_de_impresión" display="SPPD-07"/>
    <hyperlink ref="C10" location="'08 Priorización de Problemática'!Área_de_impresión" display="SPPD-08"/>
    <hyperlink ref="C11" location="'09 Población'!Área_de_impresión" display="SPPD-09"/>
    <hyperlink ref="C12" location="'10 Análisis de evidencias causa'!A1" display="SPPD-10"/>
    <hyperlink ref="C13" location="'11 Análisis de intervenciones'!A1" display="SPPD-11"/>
    <hyperlink ref="C14" location="'12 Matriz PEI'!Área_de_impresión" display="SPPD-12"/>
    <hyperlink ref="C15" location="'13 F Indicador'!Área_de_impresión" display="SPPD-13"/>
    <hyperlink ref="C16" location="'14 Visión, Misión, Val'!_Hlk78880516" display="SPPD-14"/>
    <hyperlink ref="C17" location="'15 A Cap- FODA'!Área_de_impresión" display="SPPD-15"/>
    <hyperlink ref="C18" location="'16 Análisis Actores'!Área_de_impresión" display="SPPD-16"/>
    <hyperlink ref="C5" location="'03  Referencia-Alineación-Vinc'!A1" display="SPPD-03"/>
    <hyperlink ref="C22" location="'Anexo-2 Clasif.Tematicos'!Títulos_a_imprimir" display="ANEXO 2"/>
  </hyperlinks>
  <printOptions horizontalCentered="1"/>
  <pageMargins left="0.708661417322835" right="0.708661417322835" top="0.748031496062992" bottom="0.748031496062992" header="0.31496062992126" footer="0.31496062992126"/>
  <pageSetup paperSize="1" scale="73" orientation="portrait"/>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E213"/>
  <sheetViews>
    <sheetView zoomScale="85" zoomScaleNormal="85" zoomScaleSheetLayoutView="85" topLeftCell="F1" workbookViewId="0">
      <pane ySplit="1" topLeftCell="A7" activePane="bottomLeft" state="frozen"/>
      <selection/>
      <selection pane="bottomLeft" activeCell="R9" sqref="R9"/>
    </sheetView>
  </sheetViews>
  <sheetFormatPr defaultColWidth="11.4285714285714" defaultRowHeight="15"/>
  <cols>
    <col min="1" max="1" width="3.71428571428571" style="467" customWidth="1"/>
    <col min="2" max="2" width="4.42857142857143" style="467" customWidth="1"/>
    <col min="3" max="3" width="4.57142857142857" style="467" customWidth="1"/>
    <col min="4" max="5" width="3.57142857142857" style="467" customWidth="1"/>
    <col min="6" max="6" width="3.71428571428571" style="467" customWidth="1"/>
    <col min="7" max="7" width="7.14285714285714" style="468" customWidth="1"/>
    <col min="8" max="8" width="37.8571428571429" style="469" customWidth="1"/>
    <col min="9" max="9" width="14" style="468" customWidth="1"/>
    <col min="10" max="10" width="11.7142857142857" style="468" customWidth="1"/>
    <col min="11" max="11" width="19" style="468" customWidth="1"/>
    <col min="12" max="22" width="15.4285714285714" style="468" customWidth="1"/>
    <col min="23" max="23" width="24" style="468" customWidth="1"/>
    <col min="24" max="24" width="11.4285714285714" hidden="1" customWidth="1"/>
    <col min="25" max="25" width="20.5714285714286" style="468" hidden="1" customWidth="1"/>
    <col min="26" max="27" width="11.4285714285714" style="468" hidden="1" customWidth="1"/>
    <col min="28" max="28" width="15.7142857142857" style="468" customWidth="1"/>
    <col min="29" max="29" width="16.4285714285714" style="470" customWidth="1"/>
    <col min="30" max="30" width="13.7142857142857" style="468" customWidth="1"/>
    <col min="31" max="16384" width="11.4285714285714" style="468"/>
  </cols>
  <sheetData>
    <row r="1" ht="63.75" customHeight="1" spans="1:57">
      <c r="A1" s="471" t="s">
        <v>2125</v>
      </c>
      <c r="B1" s="472"/>
      <c r="C1" s="472"/>
      <c r="D1" s="472"/>
      <c r="E1" s="472"/>
      <c r="F1" s="472"/>
      <c r="G1" s="472"/>
      <c r="H1" s="472"/>
      <c r="I1" s="472"/>
      <c r="J1" s="472"/>
      <c r="K1" s="472"/>
      <c r="L1" s="472"/>
      <c r="M1" s="472"/>
      <c r="N1" s="472"/>
      <c r="O1" s="472"/>
      <c r="P1" s="472"/>
      <c r="Q1" s="472"/>
      <c r="R1" s="472"/>
      <c r="S1" s="472"/>
      <c r="T1" s="472"/>
      <c r="U1" s="472"/>
      <c r="V1" s="539"/>
      <c r="W1" s="4" t="s">
        <v>1507</v>
      </c>
      <c r="Y1" s="470"/>
      <c r="Z1" s="470"/>
      <c r="AA1" s="470"/>
      <c r="AB1" s="470"/>
      <c r="AD1" s="470"/>
      <c r="AE1" s="470"/>
      <c r="AF1" s="470"/>
      <c r="AG1" s="470"/>
      <c r="AH1" s="470"/>
      <c r="AI1" s="470"/>
      <c r="AJ1" s="470"/>
      <c r="AK1" s="470"/>
      <c r="AL1" s="470"/>
      <c r="AM1" s="470"/>
      <c r="AN1" s="470"/>
      <c r="AO1" s="470"/>
      <c r="AP1" s="470"/>
      <c r="AQ1" s="470"/>
      <c r="AR1" s="470"/>
      <c r="AS1" s="470"/>
      <c r="AT1" s="470"/>
      <c r="AU1" s="470"/>
      <c r="AV1" s="470"/>
      <c r="AW1" s="470"/>
      <c r="AX1" s="470"/>
      <c r="AY1" s="470"/>
      <c r="AZ1" s="470"/>
      <c r="BA1" s="470"/>
      <c r="BB1" s="470"/>
      <c r="BC1" s="470"/>
      <c r="BD1" s="470"/>
      <c r="BE1" s="470"/>
    </row>
    <row r="2" ht="51" customHeight="1" spans="1:57">
      <c r="A2" s="473" t="s">
        <v>2126</v>
      </c>
      <c r="B2" s="474" t="s">
        <v>2127</v>
      </c>
      <c r="C2" s="474" t="s">
        <v>2128</v>
      </c>
      <c r="D2" s="474" t="s">
        <v>2129</v>
      </c>
      <c r="E2" s="474" t="s">
        <v>2130</v>
      </c>
      <c r="F2" s="475" t="s">
        <v>2131</v>
      </c>
      <c r="G2" s="476" t="s">
        <v>2132</v>
      </c>
      <c r="H2" s="477"/>
      <c r="I2" s="508" t="s">
        <v>1523</v>
      </c>
      <c r="J2" s="509"/>
      <c r="K2" s="510" t="s">
        <v>2133</v>
      </c>
      <c r="L2" s="511"/>
      <c r="M2" s="511"/>
      <c r="N2" s="511"/>
      <c r="O2" s="511"/>
      <c r="P2" s="511"/>
      <c r="Q2" s="511"/>
      <c r="R2" s="511"/>
      <c r="S2" s="511"/>
      <c r="T2" s="511"/>
      <c r="U2" s="511"/>
      <c r="V2" s="511"/>
      <c r="W2" s="540"/>
      <c r="Y2" s="470"/>
      <c r="Z2" s="470"/>
      <c r="AA2" s="470"/>
      <c r="AB2" s="470"/>
      <c r="AD2" s="470"/>
      <c r="AE2" s="470"/>
      <c r="AF2" s="470"/>
      <c r="AG2" s="470"/>
      <c r="AH2" s="470"/>
      <c r="AI2" s="470"/>
      <c r="AJ2" s="470"/>
      <c r="AK2" s="470"/>
      <c r="AL2" s="470"/>
      <c r="AM2" s="470"/>
      <c r="AN2" s="470"/>
      <c r="AO2" s="470"/>
      <c r="AP2" s="470"/>
      <c r="AQ2" s="470"/>
      <c r="AR2" s="470"/>
      <c r="AS2" s="470"/>
      <c r="AT2" s="470"/>
      <c r="AU2" s="470"/>
      <c r="AV2" s="470"/>
      <c r="AW2" s="470"/>
      <c r="AX2" s="470"/>
      <c r="AY2" s="470"/>
      <c r="AZ2" s="470"/>
      <c r="BA2" s="470"/>
      <c r="BB2" s="470"/>
      <c r="BC2" s="470"/>
      <c r="BD2" s="470"/>
      <c r="BE2" s="470"/>
    </row>
    <row r="3" ht="100.5" customHeight="1" spans="1:57">
      <c r="A3" s="478"/>
      <c r="B3" s="479"/>
      <c r="C3" s="479"/>
      <c r="D3" s="479"/>
      <c r="E3" s="479"/>
      <c r="F3" s="480"/>
      <c r="G3" s="481"/>
      <c r="H3" s="482"/>
      <c r="I3" s="512"/>
      <c r="J3" s="513"/>
      <c r="K3" s="514" t="s">
        <v>2134</v>
      </c>
      <c r="L3" s="515" t="s">
        <v>2135</v>
      </c>
      <c r="M3" s="515" t="s">
        <v>2136</v>
      </c>
      <c r="N3" s="515" t="s">
        <v>2137</v>
      </c>
      <c r="O3" s="515" t="s">
        <v>2138</v>
      </c>
      <c r="P3" s="515" t="s">
        <v>2139</v>
      </c>
      <c r="Q3" s="515" t="s">
        <v>2140</v>
      </c>
      <c r="R3" s="515" t="s">
        <v>2141</v>
      </c>
      <c r="S3" s="515" t="s">
        <v>2142</v>
      </c>
      <c r="T3" s="515" t="s">
        <v>2143</v>
      </c>
      <c r="U3" s="515" t="s">
        <v>2144</v>
      </c>
      <c r="V3" s="541" t="s">
        <v>2145</v>
      </c>
      <c r="W3" s="542" t="s">
        <v>2146</v>
      </c>
      <c r="Y3" s="470"/>
      <c r="Z3" s="470"/>
      <c r="AA3" s="470"/>
      <c r="AB3" s="550" t="s">
        <v>2147</v>
      </c>
      <c r="AD3" s="470"/>
      <c r="AE3" s="470"/>
      <c r="AF3" s="470"/>
      <c r="AG3" s="470"/>
      <c r="AH3" s="470"/>
      <c r="AI3" s="470"/>
      <c r="AJ3" s="470"/>
      <c r="AK3" s="470"/>
      <c r="AL3" s="470"/>
      <c r="AM3" s="470"/>
      <c r="AN3" s="470"/>
      <c r="AO3" s="470"/>
      <c r="AP3" s="470"/>
      <c r="AQ3" s="470"/>
      <c r="AR3" s="470"/>
      <c r="AS3" s="470"/>
      <c r="AT3" s="470"/>
      <c r="AU3" s="470"/>
      <c r="AV3" s="470"/>
      <c r="AW3" s="470"/>
      <c r="AX3" s="470"/>
      <c r="AY3" s="470"/>
      <c r="AZ3" s="470"/>
      <c r="BA3" s="470"/>
      <c r="BB3" s="470"/>
      <c r="BC3" s="470"/>
      <c r="BD3" s="470"/>
      <c r="BE3" s="470"/>
    </row>
    <row r="4" ht="36" customHeight="1" spans="1:57">
      <c r="A4" s="483">
        <v>47</v>
      </c>
      <c r="B4" s="483"/>
      <c r="C4" s="483"/>
      <c r="D4" s="484">
        <v>1</v>
      </c>
      <c r="E4" s="483"/>
      <c r="F4" s="483"/>
      <c r="G4" s="485" t="s">
        <v>1530</v>
      </c>
      <c r="H4" s="486"/>
      <c r="I4" s="516" t="s">
        <v>1531</v>
      </c>
      <c r="J4" s="517" t="s">
        <v>1528</v>
      </c>
      <c r="K4" s="518">
        <f>+K6</f>
        <v>0</v>
      </c>
      <c r="L4" s="518">
        <f t="shared" ref="L4:U6" si="0">+L6</f>
        <v>0</v>
      </c>
      <c r="M4" s="518">
        <f t="shared" si="0"/>
        <v>2</v>
      </c>
      <c r="N4" s="518">
        <f t="shared" si="0"/>
        <v>1</v>
      </c>
      <c r="O4" s="518">
        <f t="shared" si="0"/>
        <v>1</v>
      </c>
      <c r="P4" s="518">
        <f t="shared" si="0"/>
        <v>1</v>
      </c>
      <c r="Q4" s="518">
        <f t="shared" si="0"/>
        <v>1</v>
      </c>
      <c r="R4" s="518">
        <f t="shared" si="0"/>
        <v>1</v>
      </c>
      <c r="S4" s="518">
        <f t="shared" si="0"/>
        <v>1</v>
      </c>
      <c r="T4" s="518">
        <f t="shared" si="0"/>
        <v>1</v>
      </c>
      <c r="U4" s="530">
        <f>+U6</f>
        <v>1</v>
      </c>
      <c r="V4" s="543">
        <f>+V6</f>
        <v>2</v>
      </c>
      <c r="W4" s="544">
        <f t="shared" ref="W4:W11" si="1">SUM(K4:V4)</f>
        <v>12</v>
      </c>
      <c r="Y4" s="470"/>
      <c r="Z4" s="470"/>
      <c r="AA4" s="470"/>
      <c r="AB4" s="551"/>
      <c r="AD4" s="470"/>
      <c r="AE4" s="470"/>
      <c r="AF4" s="470"/>
      <c r="AG4" s="470"/>
      <c r="AH4" s="470"/>
      <c r="AI4" s="470"/>
      <c r="AJ4" s="470"/>
      <c r="AK4" s="470"/>
      <c r="AL4" s="470"/>
      <c r="AM4" s="470"/>
      <c r="AN4" s="470"/>
      <c r="AO4" s="470"/>
      <c r="AP4" s="470"/>
      <c r="AQ4" s="470"/>
      <c r="AR4" s="470"/>
      <c r="AS4" s="470"/>
      <c r="AT4" s="470"/>
      <c r="AU4" s="470"/>
      <c r="AV4" s="470"/>
      <c r="AW4" s="470"/>
      <c r="AX4" s="470"/>
      <c r="AY4" s="470"/>
      <c r="AZ4" s="470"/>
      <c r="BA4" s="470"/>
      <c r="BB4" s="470"/>
      <c r="BC4" s="470"/>
      <c r="BD4" s="470"/>
      <c r="BE4" s="470"/>
    </row>
    <row r="5" ht="30.75" customHeight="1" spans="1:57">
      <c r="A5" s="483"/>
      <c r="B5" s="483"/>
      <c r="C5" s="483"/>
      <c r="D5" s="484"/>
      <c r="E5" s="483"/>
      <c r="F5" s="483"/>
      <c r="G5" s="487"/>
      <c r="H5" s="488"/>
      <c r="I5" s="519"/>
      <c r="J5" s="520" t="s">
        <v>1529</v>
      </c>
      <c r="K5" s="521">
        <f>+K7</f>
        <v>1298580</v>
      </c>
      <c r="L5" s="521">
        <f t="shared" ref="L5:V5" si="2">+L7</f>
        <v>1201385</v>
      </c>
      <c r="M5" s="521">
        <f t="shared" si="2"/>
        <v>1430688</v>
      </c>
      <c r="N5" s="521">
        <f t="shared" si="2"/>
        <v>1467873</v>
      </c>
      <c r="O5" s="521">
        <f t="shared" si="2"/>
        <v>1652435</v>
      </c>
      <c r="P5" s="521">
        <f t="shared" si="2"/>
        <v>1653621</v>
      </c>
      <c r="Q5" s="521">
        <f t="shared" si="2"/>
        <v>1719922</v>
      </c>
      <c r="R5" s="521">
        <f t="shared" si="2"/>
        <v>2171734</v>
      </c>
      <c r="S5" s="521">
        <f t="shared" si="2"/>
        <v>1475157</v>
      </c>
      <c r="T5" s="521">
        <f t="shared" si="2"/>
        <v>1415288</v>
      </c>
      <c r="U5" s="521">
        <f t="shared" si="2"/>
        <v>4181593</v>
      </c>
      <c r="V5" s="521">
        <f t="shared" si="2"/>
        <v>8826595</v>
      </c>
      <c r="W5" s="545">
        <f t="shared" si="1"/>
        <v>28494871</v>
      </c>
      <c r="Y5" s="470"/>
      <c r="Z5" s="470"/>
      <c r="AA5" s="470"/>
      <c r="AB5" s="551"/>
      <c r="AD5" s="470"/>
      <c r="AE5" s="470"/>
      <c r="AF5" s="470"/>
      <c r="AG5" s="470"/>
      <c r="AH5" s="470"/>
      <c r="AI5" s="470"/>
      <c r="AJ5" s="470"/>
      <c r="AK5" s="470"/>
      <c r="AL5" s="470"/>
      <c r="AM5" s="470"/>
      <c r="AN5" s="470"/>
      <c r="AO5" s="470"/>
      <c r="AP5" s="470"/>
      <c r="AQ5" s="470"/>
      <c r="AR5" s="470"/>
      <c r="AS5" s="470"/>
      <c r="AT5" s="470"/>
      <c r="AU5" s="470"/>
      <c r="AV5" s="470"/>
      <c r="AW5" s="470"/>
      <c r="AX5" s="470"/>
      <c r="AY5" s="470"/>
      <c r="AZ5" s="470"/>
      <c r="BA5" s="470"/>
      <c r="BB5" s="470"/>
      <c r="BC5" s="470"/>
      <c r="BD5" s="470"/>
      <c r="BE5" s="470"/>
    </row>
    <row r="6" ht="36" customHeight="1" spans="1:57">
      <c r="A6" s="489"/>
      <c r="B6" s="490"/>
      <c r="C6" s="490"/>
      <c r="D6" s="490"/>
      <c r="E6" s="490"/>
      <c r="F6" s="491"/>
      <c r="G6" s="492"/>
      <c r="H6" s="493" t="s">
        <v>1532</v>
      </c>
      <c r="I6" s="522" t="s">
        <v>1531</v>
      </c>
      <c r="J6" s="517" t="s">
        <v>1528</v>
      </c>
      <c r="K6" s="518">
        <f>+K8</f>
        <v>0</v>
      </c>
      <c r="L6" s="518">
        <f t="shared" si="0"/>
        <v>0</v>
      </c>
      <c r="M6" s="518">
        <f t="shared" si="0"/>
        <v>2</v>
      </c>
      <c r="N6" s="518">
        <f t="shared" si="0"/>
        <v>1</v>
      </c>
      <c r="O6" s="518">
        <f t="shared" si="0"/>
        <v>1</v>
      </c>
      <c r="P6" s="518">
        <f t="shared" si="0"/>
        <v>1</v>
      </c>
      <c r="Q6" s="518">
        <f t="shared" si="0"/>
        <v>1</v>
      </c>
      <c r="R6" s="518">
        <f t="shared" si="0"/>
        <v>1</v>
      </c>
      <c r="S6" s="518">
        <f t="shared" si="0"/>
        <v>1</v>
      </c>
      <c r="T6" s="518">
        <f t="shared" si="0"/>
        <v>1</v>
      </c>
      <c r="U6" s="518">
        <f t="shared" si="0"/>
        <v>1</v>
      </c>
      <c r="V6" s="543">
        <f>+V8</f>
        <v>2</v>
      </c>
      <c r="W6" s="544">
        <f t="shared" si="1"/>
        <v>12</v>
      </c>
      <c r="Y6" s="470"/>
      <c r="Z6" s="470"/>
      <c r="AA6" s="470"/>
      <c r="AB6" s="551"/>
      <c r="AD6" s="470"/>
      <c r="AE6" s="470"/>
      <c r="AF6" s="470"/>
      <c r="AG6" s="470"/>
      <c r="AH6" s="470"/>
      <c r="AI6" s="470"/>
      <c r="AJ6" s="470"/>
      <c r="AK6" s="470"/>
      <c r="AL6" s="470"/>
      <c r="AM6" s="470"/>
      <c r="AN6" s="470"/>
      <c r="AO6" s="470"/>
      <c r="AP6" s="470"/>
      <c r="AQ6" s="470"/>
      <c r="AR6" s="470"/>
      <c r="AS6" s="470"/>
      <c r="AT6" s="470"/>
      <c r="AU6" s="470"/>
      <c r="AV6" s="470"/>
      <c r="AW6" s="470"/>
      <c r="AX6" s="470"/>
      <c r="AY6" s="470"/>
      <c r="AZ6" s="470"/>
      <c r="BA6" s="470"/>
      <c r="BB6" s="470"/>
      <c r="BC6" s="470"/>
      <c r="BD6" s="470"/>
      <c r="BE6" s="470"/>
    </row>
    <row r="7" ht="30.75" customHeight="1" spans="1:57">
      <c r="A7" s="489"/>
      <c r="B7" s="490"/>
      <c r="C7" s="490"/>
      <c r="D7" s="490"/>
      <c r="E7" s="490"/>
      <c r="F7" s="491"/>
      <c r="G7" s="494"/>
      <c r="H7" s="495"/>
      <c r="I7" s="523"/>
      <c r="J7" s="524" t="s">
        <v>1529</v>
      </c>
      <c r="K7" s="525">
        <f>+K9+K11+K13+K15+K17+K19+K21+K23+K25+K27+K29+K31+K33+K35+K37+K39+K41+K43+K45+K47+K49+K51+K53+K55+K57+K61+K63+K65+K69+K71+K73+K75+K77+K79+K81+K83+K85+K87+K67+K59</f>
        <v>1298580</v>
      </c>
      <c r="L7" s="525">
        <f t="shared" ref="L7:V7" si="3">+L9+L11+L13+L15+L17+L19+L21+L23+L25+L27+L29+L31+L33+L35+L37+L39+L41+L43+L45+L47+L49+L51+L53+L55+L57+L61+L63+L65+L69+L71+L73+L75+L77+L79+L81+L83+L85+L87+L67+L59</f>
        <v>1201385</v>
      </c>
      <c r="M7" s="525">
        <f t="shared" si="3"/>
        <v>1430688</v>
      </c>
      <c r="N7" s="525">
        <f t="shared" si="3"/>
        <v>1467873</v>
      </c>
      <c r="O7" s="525">
        <f t="shared" si="3"/>
        <v>1652435</v>
      </c>
      <c r="P7" s="525">
        <f t="shared" si="3"/>
        <v>1653621</v>
      </c>
      <c r="Q7" s="525">
        <f t="shared" si="3"/>
        <v>1719922</v>
      </c>
      <c r="R7" s="525">
        <f t="shared" si="3"/>
        <v>2171734</v>
      </c>
      <c r="S7" s="525">
        <f t="shared" si="3"/>
        <v>1475157</v>
      </c>
      <c r="T7" s="525">
        <f t="shared" si="3"/>
        <v>1415288</v>
      </c>
      <c r="U7" s="525">
        <f t="shared" si="3"/>
        <v>4181593</v>
      </c>
      <c r="V7" s="525">
        <f t="shared" si="3"/>
        <v>8826595</v>
      </c>
      <c r="W7" s="546">
        <f t="shared" si="1"/>
        <v>28494871</v>
      </c>
      <c r="Y7" s="470"/>
      <c r="Z7" s="470"/>
      <c r="AA7" s="470"/>
      <c r="AB7" s="551"/>
      <c r="AD7" s="470"/>
      <c r="AE7" s="470"/>
      <c r="AF7" s="470"/>
      <c r="AG7" s="470"/>
      <c r="AH7" s="470"/>
      <c r="AI7" s="470"/>
      <c r="AJ7" s="470"/>
      <c r="AK7" s="470"/>
      <c r="AL7" s="470"/>
      <c r="AM7" s="470"/>
      <c r="AN7" s="470"/>
      <c r="AO7" s="470"/>
      <c r="AP7" s="470"/>
      <c r="AQ7" s="470"/>
      <c r="AR7" s="470"/>
      <c r="AS7" s="470"/>
      <c r="AT7" s="470"/>
      <c r="AU7" s="470"/>
      <c r="AV7" s="470"/>
      <c r="AW7" s="470"/>
      <c r="AX7" s="470"/>
      <c r="AY7" s="470"/>
      <c r="AZ7" s="470"/>
      <c r="BA7" s="470"/>
      <c r="BB7" s="470"/>
      <c r="BC7" s="470"/>
      <c r="BD7" s="470"/>
      <c r="BE7" s="470"/>
    </row>
    <row r="8" ht="36" customHeight="1" spans="1:57">
      <c r="A8" s="489"/>
      <c r="B8" s="490"/>
      <c r="C8" s="490"/>
      <c r="D8" s="490"/>
      <c r="E8" s="490"/>
      <c r="F8" s="491"/>
      <c r="G8" s="492"/>
      <c r="H8" s="496" t="s">
        <v>2148</v>
      </c>
      <c r="I8" s="526" t="s">
        <v>1531</v>
      </c>
      <c r="J8" s="517" t="s">
        <v>1528</v>
      </c>
      <c r="K8" s="527">
        <f>'POA METAS 2025'!H3</f>
        <v>0</v>
      </c>
      <c r="L8" s="527">
        <f>'POA METAS 2025'!I3</f>
        <v>0</v>
      </c>
      <c r="M8" s="527">
        <f>'POA METAS 2025'!J3</f>
        <v>2</v>
      </c>
      <c r="N8" s="527">
        <f>'POA METAS 2025'!K3</f>
        <v>1</v>
      </c>
      <c r="O8" s="528">
        <f>'POA METAS 2025'!M3</f>
        <v>1</v>
      </c>
      <c r="P8" s="528">
        <f>'POA METAS 2025'!N3</f>
        <v>1</v>
      </c>
      <c r="Q8" s="528">
        <f>'POA METAS 2025'!O3</f>
        <v>1</v>
      </c>
      <c r="R8" s="528">
        <f>'POA METAS 2025'!P3</f>
        <v>1</v>
      </c>
      <c r="S8" s="528">
        <f>'POA METAS 2025'!R3</f>
        <v>1</v>
      </c>
      <c r="T8" s="528">
        <f>'POA METAS 2025'!S3</f>
        <v>1</v>
      </c>
      <c r="U8" s="528">
        <f>'POA METAS 2025'!T3</f>
        <v>1</v>
      </c>
      <c r="V8" s="528">
        <f>'POA METAS 2025'!U3</f>
        <v>2</v>
      </c>
      <c r="W8" s="544">
        <f t="shared" si="1"/>
        <v>12</v>
      </c>
      <c r="Y8" s="470"/>
      <c r="Z8" s="470"/>
      <c r="AA8" s="470"/>
      <c r="AB8" s="552" t="s">
        <v>2149</v>
      </c>
      <c r="AD8" s="470"/>
      <c r="AE8" s="470"/>
      <c r="AF8" s="470"/>
      <c r="AG8" s="470"/>
      <c r="AH8" s="470"/>
      <c r="AI8" s="470"/>
      <c r="AJ8" s="470"/>
      <c r="AK8" s="470"/>
      <c r="AL8" s="470"/>
      <c r="AM8" s="470"/>
      <c r="AN8" s="470"/>
      <c r="AO8" s="470"/>
      <c r="AP8" s="470"/>
      <c r="AQ8" s="470"/>
      <c r="AR8" s="470"/>
      <c r="AS8" s="470"/>
      <c r="AT8" s="470"/>
      <c r="AU8" s="470"/>
      <c r="AV8" s="470"/>
      <c r="AW8" s="470"/>
      <c r="AX8" s="470"/>
      <c r="AY8" s="470"/>
      <c r="AZ8" s="470"/>
      <c r="BA8" s="470"/>
      <c r="BB8" s="470"/>
      <c r="BC8" s="470"/>
      <c r="BD8" s="470"/>
      <c r="BE8" s="470"/>
    </row>
    <row r="9" ht="57" customHeight="1" spans="1:57">
      <c r="A9" s="489"/>
      <c r="B9" s="490"/>
      <c r="C9" s="490"/>
      <c r="D9" s="490"/>
      <c r="E9" s="490"/>
      <c r="F9" s="491"/>
      <c r="G9" s="494"/>
      <c r="H9" s="497"/>
      <c r="I9" s="526"/>
      <c r="J9" s="524" t="s">
        <v>1529</v>
      </c>
      <c r="K9" s="525">
        <v>0</v>
      </c>
      <c r="L9" s="525">
        <v>0</v>
      </c>
      <c r="M9" s="525">
        <v>0</v>
      </c>
      <c r="N9" s="525">
        <v>0</v>
      </c>
      <c r="O9" s="525">
        <v>0</v>
      </c>
      <c r="P9" s="525">
        <v>0</v>
      </c>
      <c r="Q9" s="525">
        <v>0</v>
      </c>
      <c r="R9" s="525">
        <v>0</v>
      </c>
      <c r="S9" s="525">
        <v>0</v>
      </c>
      <c r="T9" s="525">
        <v>0</v>
      </c>
      <c r="U9" s="525">
        <v>0</v>
      </c>
      <c r="V9" s="525">
        <v>0</v>
      </c>
      <c r="W9" s="546">
        <f t="shared" si="1"/>
        <v>0</v>
      </c>
      <c r="Y9" s="470"/>
      <c r="Z9" s="470"/>
      <c r="AA9" s="470"/>
      <c r="AB9" s="552" t="s">
        <v>2149</v>
      </c>
      <c r="AD9" s="470"/>
      <c r="AE9" s="470"/>
      <c r="AF9" s="470"/>
      <c r="AG9" s="470"/>
      <c r="AH9" s="470"/>
      <c r="AI9" s="470"/>
      <c r="AJ9" s="470"/>
      <c r="AK9" s="470"/>
      <c r="AL9" s="470"/>
      <c r="AM9" s="470"/>
      <c r="AN9" s="470"/>
      <c r="AO9" s="470"/>
      <c r="AP9" s="470"/>
      <c r="AQ9" s="470"/>
      <c r="AR9" s="470"/>
      <c r="AS9" s="470"/>
      <c r="AT9" s="470"/>
      <c r="AU9" s="470"/>
      <c r="AV9" s="470"/>
      <c r="AW9" s="470"/>
      <c r="AX9" s="470"/>
      <c r="AY9" s="470"/>
      <c r="AZ9" s="470"/>
      <c r="BA9" s="470"/>
      <c r="BB9" s="470"/>
      <c r="BC9" s="470"/>
      <c r="BD9" s="470"/>
      <c r="BE9" s="470"/>
    </row>
    <row r="10" ht="36" customHeight="1" spans="1:57">
      <c r="A10" s="489"/>
      <c r="B10" s="490"/>
      <c r="C10" s="490"/>
      <c r="D10" s="490"/>
      <c r="E10" s="490"/>
      <c r="F10" s="491"/>
      <c r="G10" s="492"/>
      <c r="H10" s="496" t="s">
        <v>2150</v>
      </c>
      <c r="I10" s="526" t="s">
        <v>1531</v>
      </c>
      <c r="J10" s="517" t="s">
        <v>1528</v>
      </c>
      <c r="K10" s="527">
        <f>'POA METAS 2025'!H4</f>
        <v>0</v>
      </c>
      <c r="L10" s="527"/>
      <c r="M10" s="527">
        <v>2</v>
      </c>
      <c r="N10" s="527">
        <f>'POA METAS 2025'!K4</f>
        <v>1</v>
      </c>
      <c r="O10" s="528">
        <f>'POA METAS 2025'!M4</f>
        <v>1</v>
      </c>
      <c r="P10" s="528">
        <f>'POA METAS 2025'!N4</f>
        <v>1</v>
      </c>
      <c r="Q10" s="528">
        <f>'POA METAS 2025'!O4</f>
        <v>1</v>
      </c>
      <c r="R10" s="528">
        <f>'POA METAS 2025'!P4</f>
        <v>1</v>
      </c>
      <c r="S10" s="528">
        <f>'POA METAS 2025'!R4</f>
        <v>1</v>
      </c>
      <c r="T10" s="528">
        <f>'POA METAS 2025'!S4</f>
        <v>1</v>
      </c>
      <c r="U10" s="528">
        <f>'POA METAS 2025'!T4</f>
        <v>1</v>
      </c>
      <c r="V10" s="528">
        <f>'POA METAS 2025'!U4</f>
        <v>2</v>
      </c>
      <c r="W10" s="544">
        <f t="shared" si="1"/>
        <v>12</v>
      </c>
      <c r="Y10" s="470"/>
      <c r="Z10" s="470"/>
      <c r="AA10" s="470"/>
      <c r="AB10" s="552" t="s">
        <v>2149</v>
      </c>
      <c r="AD10" s="470"/>
      <c r="AE10" s="470"/>
      <c r="AF10" s="470"/>
      <c r="AG10" s="470"/>
      <c r="AH10" s="470"/>
      <c r="AI10" s="470"/>
      <c r="AJ10" s="470"/>
      <c r="AK10" s="470"/>
      <c r="AL10" s="470"/>
      <c r="AM10" s="470"/>
      <c r="AN10" s="470"/>
      <c r="AO10" s="470"/>
      <c r="AP10" s="470"/>
      <c r="AQ10" s="470"/>
      <c r="AR10" s="470"/>
      <c r="AS10" s="470"/>
      <c r="AT10" s="470"/>
      <c r="AU10" s="470"/>
      <c r="AV10" s="470"/>
      <c r="AW10" s="470"/>
      <c r="AX10" s="470"/>
      <c r="AY10" s="470"/>
      <c r="AZ10" s="470"/>
      <c r="BA10" s="470"/>
      <c r="BB10" s="470"/>
      <c r="BC10" s="470"/>
      <c r="BD10" s="470"/>
      <c r="BE10" s="470"/>
    </row>
    <row r="11" ht="30.75" customHeight="1" spans="1:57">
      <c r="A11" s="489"/>
      <c r="B11" s="490"/>
      <c r="C11" s="490"/>
      <c r="D11" s="490"/>
      <c r="E11" s="490"/>
      <c r="F11" s="491"/>
      <c r="G11" s="494"/>
      <c r="H11" s="497"/>
      <c r="I11" s="526"/>
      <c r="J11" s="524" t="s">
        <v>1529</v>
      </c>
      <c r="K11" s="529"/>
      <c r="L11" s="525"/>
      <c r="M11" s="525"/>
      <c r="N11" s="525"/>
      <c r="O11" s="525"/>
      <c r="P11" s="525"/>
      <c r="Q11" s="525"/>
      <c r="R11" s="525"/>
      <c r="S11" s="525"/>
      <c r="T11" s="525"/>
      <c r="U11" s="525"/>
      <c r="V11" s="547"/>
      <c r="W11" s="546">
        <f t="shared" si="1"/>
        <v>0</v>
      </c>
      <c r="Y11" s="470"/>
      <c r="Z11" s="470"/>
      <c r="AA11" s="470"/>
      <c r="AB11" s="552" t="s">
        <v>2149</v>
      </c>
      <c r="AD11" s="470"/>
      <c r="AE11" s="470"/>
      <c r="AF11" s="470"/>
      <c r="AG11" s="470"/>
      <c r="AH11" s="470"/>
      <c r="AI11" s="470"/>
      <c r="AJ11" s="470"/>
      <c r="AK11" s="470"/>
      <c r="AL11" s="470"/>
      <c r="AM11" s="470"/>
      <c r="AN11" s="470"/>
      <c r="AO11" s="470"/>
      <c r="AP11" s="470"/>
      <c r="AQ11" s="470"/>
      <c r="AR11" s="470"/>
      <c r="AS11" s="470"/>
      <c r="AT11" s="470"/>
      <c r="AU11" s="470"/>
      <c r="AV11" s="470"/>
      <c r="AW11" s="470"/>
      <c r="AX11" s="470"/>
      <c r="AY11" s="470"/>
      <c r="AZ11" s="470"/>
      <c r="BA11" s="470"/>
      <c r="BB11" s="470"/>
      <c r="BC11" s="470"/>
      <c r="BD11" s="470"/>
      <c r="BE11" s="470"/>
    </row>
    <row r="12" ht="43.5" customHeight="1" spans="1:57">
      <c r="A12" s="489"/>
      <c r="B12" s="490"/>
      <c r="C12" s="490"/>
      <c r="D12" s="490"/>
      <c r="E12" s="490"/>
      <c r="F12" s="491"/>
      <c r="G12" s="492"/>
      <c r="H12" s="496" t="s">
        <v>1708</v>
      </c>
      <c r="I12" s="526" t="s">
        <v>1531</v>
      </c>
      <c r="J12" s="517" t="s">
        <v>1528</v>
      </c>
      <c r="K12" s="527">
        <f>'POA METAS 2025'!H5</f>
        <v>0</v>
      </c>
      <c r="L12" s="527">
        <f>'POA METAS 2025'!I5</f>
        <v>0</v>
      </c>
      <c r="M12" s="527">
        <f>'POA METAS 2025'!J5</f>
        <v>1</v>
      </c>
      <c r="N12" s="527">
        <f>'POA METAS 2025'!K5</f>
        <v>1</v>
      </c>
      <c r="O12" s="528">
        <f>'POA METAS 2025'!M5</f>
        <v>0</v>
      </c>
      <c r="P12" s="528">
        <f>'POA METAS 2025'!N5</f>
        <v>0</v>
      </c>
      <c r="Q12" s="528">
        <f>'POA METAS 2025'!O5</f>
        <v>0</v>
      </c>
      <c r="R12" s="528">
        <f>'POA METAS 2025'!P5</f>
        <v>0</v>
      </c>
      <c r="S12" s="528">
        <f>'POA METAS 2025'!R5</f>
        <v>0</v>
      </c>
      <c r="T12" s="528">
        <f>'POA METAS 2025'!S5</f>
        <v>0</v>
      </c>
      <c r="U12" s="528">
        <f>'POA METAS 2025'!T5</f>
        <v>0</v>
      </c>
      <c r="V12" s="528">
        <f>'POA METAS 2025'!U5</f>
        <v>0</v>
      </c>
      <c r="W12" s="544">
        <f t="shared" ref="W12:W26" si="4">SUM(K12:V12)</f>
        <v>2</v>
      </c>
      <c r="Y12" s="470"/>
      <c r="Z12" s="470"/>
      <c r="AA12" s="470"/>
      <c r="AB12" s="552" t="s">
        <v>2149</v>
      </c>
      <c r="AD12" s="470"/>
      <c r="AE12" s="470"/>
      <c r="AF12" s="470"/>
      <c r="AG12" s="470"/>
      <c r="AH12" s="470"/>
      <c r="AI12" s="470"/>
      <c r="AJ12" s="470"/>
      <c r="AK12" s="470"/>
      <c r="AL12" s="470"/>
      <c r="AM12" s="470"/>
      <c r="AN12" s="470"/>
      <c r="AO12" s="470"/>
      <c r="AP12" s="470"/>
      <c r="AQ12" s="470"/>
      <c r="AR12" s="470"/>
      <c r="AS12" s="470"/>
      <c r="AT12" s="470"/>
      <c r="AU12" s="470"/>
      <c r="AV12" s="470"/>
      <c r="AW12" s="470"/>
      <c r="AX12" s="470"/>
      <c r="AY12" s="470"/>
      <c r="AZ12" s="470"/>
      <c r="BA12" s="470"/>
      <c r="BB12" s="470"/>
      <c r="BC12" s="470"/>
      <c r="BD12" s="470"/>
      <c r="BE12" s="470"/>
    </row>
    <row r="13" ht="36" customHeight="1" spans="1:57">
      <c r="A13" s="489"/>
      <c r="B13" s="490"/>
      <c r="C13" s="490"/>
      <c r="D13" s="490"/>
      <c r="E13" s="490"/>
      <c r="F13" s="491"/>
      <c r="G13" s="494"/>
      <c r="H13" s="497"/>
      <c r="I13" s="526"/>
      <c r="J13" s="524" t="s">
        <v>1529</v>
      </c>
      <c r="K13" s="529">
        <f>'POA PRESUPUESTARIO 2025'!CS4</f>
        <v>0</v>
      </c>
      <c r="L13" s="529">
        <f>'POA PRESUPUESTARIO 2025'!CT4</f>
        <v>0</v>
      </c>
      <c r="M13" s="529">
        <f>'POA PRESUPUESTARIO 2025'!CU4</f>
        <v>0</v>
      </c>
      <c r="N13" s="529">
        <f>'POA PRESUPUESTARIO 2025'!CV4</f>
        <v>0</v>
      </c>
      <c r="O13" s="525">
        <f>'POA PRESUPUESTARIO 2025'!CX4</f>
        <v>0</v>
      </c>
      <c r="P13" s="525">
        <f>'POA PRESUPUESTARIO 2025'!CY4</f>
        <v>0</v>
      </c>
      <c r="Q13" s="525">
        <f>'POA PRESUPUESTARIO 2025'!CZ4</f>
        <v>0</v>
      </c>
      <c r="R13" s="525">
        <f>'POA PRESUPUESTARIO 2025'!DA4</f>
        <v>0</v>
      </c>
      <c r="S13" s="525">
        <f>'POA PRESUPUESTARIO 2025'!DC4</f>
        <v>0</v>
      </c>
      <c r="T13" s="525">
        <f>'POA PRESUPUESTARIO 2025'!DD4</f>
        <v>0</v>
      </c>
      <c r="U13" s="525">
        <f>'POA PRESUPUESTARIO 2025'!DE4</f>
        <v>0</v>
      </c>
      <c r="V13" s="525">
        <f>'POA PRESUPUESTARIO 2025'!DF4</f>
        <v>0</v>
      </c>
      <c r="W13" s="546">
        <f t="shared" si="4"/>
        <v>0</v>
      </c>
      <c r="Y13" s="470"/>
      <c r="Z13" s="470"/>
      <c r="AA13" s="470"/>
      <c r="AB13" s="552" t="s">
        <v>2149</v>
      </c>
      <c r="AD13" s="470"/>
      <c r="AE13" s="470"/>
      <c r="AF13" s="470"/>
      <c r="AG13" s="470"/>
      <c r="AH13" s="470"/>
      <c r="AI13" s="470"/>
      <c r="AJ13" s="470"/>
      <c r="AK13" s="470"/>
      <c r="AL13" s="470"/>
      <c r="AM13" s="470"/>
      <c r="AN13" s="470"/>
      <c r="AO13" s="470"/>
      <c r="AP13" s="470"/>
      <c r="AQ13" s="470"/>
      <c r="AR13" s="470"/>
      <c r="AS13" s="470"/>
      <c r="AT13" s="470"/>
      <c r="AU13" s="470"/>
      <c r="AV13" s="470"/>
      <c r="AW13" s="470"/>
      <c r="AX13" s="470"/>
      <c r="AY13" s="470"/>
      <c r="AZ13" s="470"/>
      <c r="BA13" s="470"/>
      <c r="BB13" s="470"/>
      <c r="BC13" s="470"/>
      <c r="BD13" s="470"/>
      <c r="BE13" s="470"/>
    </row>
    <row r="14" ht="36" customHeight="1" spans="1:57">
      <c r="A14" s="489"/>
      <c r="B14" s="490"/>
      <c r="C14" s="490"/>
      <c r="D14" s="490"/>
      <c r="E14" s="490"/>
      <c r="F14" s="491"/>
      <c r="G14" s="492"/>
      <c r="H14" s="496" t="s">
        <v>2151</v>
      </c>
      <c r="I14" s="526" t="s">
        <v>1531</v>
      </c>
      <c r="J14" s="517" t="s">
        <v>1528</v>
      </c>
      <c r="K14" s="518">
        <f>'POA METAS 2025'!H6</f>
        <v>0</v>
      </c>
      <c r="L14" s="518">
        <f>'POA METAS 2025'!I6</f>
        <v>1</v>
      </c>
      <c r="M14" s="518">
        <f>'POA METAS 2025'!J6</f>
        <v>0</v>
      </c>
      <c r="N14" s="518">
        <f>'POA METAS 2025'!K6</f>
        <v>0</v>
      </c>
      <c r="O14" s="530">
        <f>'POA METAS 2025'!M6</f>
        <v>0</v>
      </c>
      <c r="P14" s="530">
        <f>'POA METAS 2025'!N6</f>
        <v>0</v>
      </c>
      <c r="Q14" s="530">
        <f>'POA METAS 2025'!O6</f>
        <v>0</v>
      </c>
      <c r="R14" s="530">
        <f>'POA METAS 2025'!P6</f>
        <v>0</v>
      </c>
      <c r="S14" s="530">
        <f>'POA METAS 2025'!R6</f>
        <v>0</v>
      </c>
      <c r="T14" s="530">
        <f>'POA METAS 2025'!S6</f>
        <v>0</v>
      </c>
      <c r="U14" s="530">
        <f>'POA METAS 2025'!T6</f>
        <v>0</v>
      </c>
      <c r="V14" s="530">
        <f>'POA METAS 2025'!U6</f>
        <v>1</v>
      </c>
      <c r="W14" s="544">
        <f t="shared" si="4"/>
        <v>2</v>
      </c>
      <c r="Y14" s="470"/>
      <c r="Z14" s="470"/>
      <c r="AA14" s="470"/>
      <c r="AB14" s="552" t="s">
        <v>2149</v>
      </c>
      <c r="AD14" s="470"/>
      <c r="AE14" s="470"/>
      <c r="AF14" s="470"/>
      <c r="AG14" s="470"/>
      <c r="AH14" s="470"/>
      <c r="AI14" s="470"/>
      <c r="AJ14" s="470"/>
      <c r="AK14" s="470"/>
      <c r="AL14" s="470"/>
      <c r="AM14" s="470"/>
      <c r="AN14" s="470"/>
      <c r="AO14" s="470"/>
      <c r="AP14" s="470"/>
      <c r="AQ14" s="470"/>
      <c r="AR14" s="470"/>
      <c r="AS14" s="470"/>
      <c r="AT14" s="470"/>
      <c r="AU14" s="470"/>
      <c r="AV14" s="470"/>
      <c r="AW14" s="470"/>
      <c r="AX14" s="470"/>
      <c r="AY14" s="470"/>
      <c r="AZ14" s="470"/>
      <c r="BA14" s="470"/>
      <c r="BB14" s="470"/>
      <c r="BC14" s="470"/>
      <c r="BD14" s="470"/>
      <c r="BE14" s="470"/>
    </row>
    <row r="15" ht="59.25" customHeight="1" spans="1:57">
      <c r="A15" s="489"/>
      <c r="B15" s="490"/>
      <c r="C15" s="490"/>
      <c r="D15" s="490"/>
      <c r="E15" s="490"/>
      <c r="F15" s="491"/>
      <c r="G15" s="494"/>
      <c r="H15" s="497"/>
      <c r="I15" s="526"/>
      <c r="J15" s="524" t="s">
        <v>1529</v>
      </c>
      <c r="K15" s="529"/>
      <c r="L15" s="525">
        <v>0</v>
      </c>
      <c r="M15" s="525">
        <v>0</v>
      </c>
      <c r="N15" s="525">
        <v>0</v>
      </c>
      <c r="O15" s="525">
        <v>0</v>
      </c>
      <c r="P15" s="525">
        <v>0</v>
      </c>
      <c r="Q15" s="525">
        <v>0</v>
      </c>
      <c r="R15" s="525">
        <v>0</v>
      </c>
      <c r="S15" s="525">
        <v>0</v>
      </c>
      <c r="T15" s="525">
        <v>0</v>
      </c>
      <c r="U15" s="525">
        <v>0</v>
      </c>
      <c r="V15" s="525">
        <v>0</v>
      </c>
      <c r="W15" s="546">
        <f t="shared" si="4"/>
        <v>0</v>
      </c>
      <c r="Y15" s="470"/>
      <c r="Z15" s="470"/>
      <c r="AA15" s="470"/>
      <c r="AB15" s="552" t="s">
        <v>2149</v>
      </c>
      <c r="AD15" s="470"/>
      <c r="AE15" s="470"/>
      <c r="AF15" s="470"/>
      <c r="AG15" s="470"/>
      <c r="AH15" s="470"/>
      <c r="AI15" s="470"/>
      <c r="AJ15" s="470"/>
      <c r="AK15" s="470"/>
      <c r="AL15" s="470"/>
      <c r="AM15" s="470"/>
      <c r="AN15" s="470"/>
      <c r="AO15" s="470"/>
      <c r="AP15" s="470"/>
      <c r="AQ15" s="470"/>
      <c r="AR15" s="470"/>
      <c r="AS15" s="470"/>
      <c r="AT15" s="470"/>
      <c r="AU15" s="470"/>
      <c r="AV15" s="470"/>
      <c r="AW15" s="470"/>
      <c r="AX15" s="470"/>
      <c r="AY15" s="470"/>
      <c r="AZ15" s="470"/>
      <c r="BA15" s="470"/>
      <c r="BB15" s="470"/>
      <c r="BC15" s="470"/>
      <c r="BD15" s="470"/>
      <c r="BE15" s="470"/>
    </row>
    <row r="16" ht="36" customHeight="1" spans="1:57">
      <c r="A16" s="489"/>
      <c r="B16" s="490"/>
      <c r="C16" s="490"/>
      <c r="D16" s="490"/>
      <c r="E16" s="490"/>
      <c r="F16" s="491"/>
      <c r="G16" s="492"/>
      <c r="H16" s="496" t="s">
        <v>2152</v>
      </c>
      <c r="I16" s="526" t="s">
        <v>1531</v>
      </c>
      <c r="J16" s="517" t="s">
        <v>1528</v>
      </c>
      <c r="K16" s="527">
        <f>'POA METAS 2025'!H7</f>
        <v>1</v>
      </c>
      <c r="L16" s="527">
        <f>'POA METAS 2025'!I7</f>
        <v>0</v>
      </c>
      <c r="M16" s="527">
        <f>'POA METAS 2025'!J7</f>
        <v>0</v>
      </c>
      <c r="N16" s="527">
        <f>'POA METAS 2025'!K7</f>
        <v>0</v>
      </c>
      <c r="O16" s="528">
        <f>'POA METAS 2025'!M7</f>
        <v>1</v>
      </c>
      <c r="P16" s="528">
        <f>'POA METAS 2025'!N7</f>
        <v>0</v>
      </c>
      <c r="Q16" s="528">
        <f>'POA METAS 2025'!O7</f>
        <v>0</v>
      </c>
      <c r="R16" s="528">
        <f>'POA METAS 2025'!P7</f>
        <v>0</v>
      </c>
      <c r="S16" s="528">
        <f>'POA METAS 2025'!R7</f>
        <v>1</v>
      </c>
      <c r="T16" s="528">
        <f>'POA METAS 2025'!S7</f>
        <v>0</v>
      </c>
      <c r="U16" s="528">
        <f>'POA METAS 2025'!T7</f>
        <v>0</v>
      </c>
      <c r="V16" s="528">
        <f>'POA METAS 2025'!U7</f>
        <v>0</v>
      </c>
      <c r="W16" s="544">
        <f t="shared" si="4"/>
        <v>3</v>
      </c>
      <c r="Y16" s="470"/>
      <c r="Z16" s="470"/>
      <c r="AA16" s="470"/>
      <c r="AB16" s="552" t="s">
        <v>2149</v>
      </c>
      <c r="AD16" s="470"/>
      <c r="AE16" s="470"/>
      <c r="AF16" s="470"/>
      <c r="AG16" s="470"/>
      <c r="AH16" s="470"/>
      <c r="AI16" s="470"/>
      <c r="AJ16" s="470"/>
      <c r="AK16" s="470"/>
      <c r="AL16" s="470"/>
      <c r="AM16" s="470"/>
      <c r="AN16" s="470"/>
      <c r="AO16" s="470"/>
      <c r="AP16" s="470"/>
      <c r="AQ16" s="470"/>
      <c r="AR16" s="470"/>
      <c r="AS16" s="470"/>
      <c r="AT16" s="470"/>
      <c r="AU16" s="470"/>
      <c r="AV16" s="470"/>
      <c r="AW16" s="470"/>
      <c r="AX16" s="470"/>
      <c r="AY16" s="470"/>
      <c r="AZ16" s="470"/>
      <c r="BA16" s="470"/>
      <c r="BB16" s="470"/>
      <c r="BC16" s="470"/>
      <c r="BD16" s="470"/>
      <c r="BE16" s="470"/>
    </row>
    <row r="17" ht="30.75" customHeight="1" spans="1:57">
      <c r="A17" s="489"/>
      <c r="B17" s="490"/>
      <c r="C17" s="490"/>
      <c r="D17" s="490"/>
      <c r="E17" s="490"/>
      <c r="F17" s="491"/>
      <c r="G17" s="494"/>
      <c r="H17" s="497"/>
      <c r="I17" s="526"/>
      <c r="J17" s="524" t="s">
        <v>1529</v>
      </c>
      <c r="K17" s="529">
        <v>0</v>
      </c>
      <c r="L17" s="529">
        <v>0</v>
      </c>
      <c r="M17" s="529">
        <v>0</v>
      </c>
      <c r="N17" s="529">
        <v>0</v>
      </c>
      <c r="O17" s="529">
        <v>0</v>
      </c>
      <c r="P17" s="529">
        <v>0</v>
      </c>
      <c r="Q17" s="529">
        <v>0</v>
      </c>
      <c r="R17" s="529">
        <v>0</v>
      </c>
      <c r="S17" s="529">
        <v>0</v>
      </c>
      <c r="T17" s="529">
        <v>0</v>
      </c>
      <c r="U17" s="529">
        <v>0</v>
      </c>
      <c r="V17" s="529">
        <v>0</v>
      </c>
      <c r="W17" s="546">
        <f t="shared" si="4"/>
        <v>0</v>
      </c>
      <c r="Y17" s="470"/>
      <c r="Z17" s="470"/>
      <c r="AA17" s="470"/>
      <c r="AB17" s="552" t="s">
        <v>2149</v>
      </c>
      <c r="AD17" s="470"/>
      <c r="AE17" s="470"/>
      <c r="AF17" s="470"/>
      <c r="AG17" s="470"/>
      <c r="AH17" s="470"/>
      <c r="AI17" s="470"/>
      <c r="AJ17" s="470"/>
      <c r="AK17" s="470"/>
      <c r="AL17" s="470"/>
      <c r="AM17" s="470"/>
      <c r="AN17" s="470"/>
      <c r="AO17" s="470"/>
      <c r="AP17" s="470"/>
      <c r="AQ17" s="470"/>
      <c r="AR17" s="470"/>
      <c r="AS17" s="470"/>
      <c r="AT17" s="470"/>
      <c r="AU17" s="470"/>
      <c r="AV17" s="470"/>
      <c r="AW17" s="470"/>
      <c r="AX17" s="470"/>
      <c r="AY17" s="470"/>
      <c r="AZ17" s="470"/>
      <c r="BA17" s="470"/>
      <c r="BB17" s="470"/>
      <c r="BC17" s="470"/>
      <c r="BD17" s="470"/>
      <c r="BE17" s="470"/>
    </row>
    <row r="18" ht="36" customHeight="1" spans="1:57">
      <c r="A18" s="489"/>
      <c r="B18" s="490"/>
      <c r="C18" s="490"/>
      <c r="D18" s="490"/>
      <c r="E18" s="490"/>
      <c r="F18" s="491"/>
      <c r="G18" s="492"/>
      <c r="H18" s="496" t="s">
        <v>2153</v>
      </c>
      <c r="I18" s="526" t="s">
        <v>1531</v>
      </c>
      <c r="J18" s="517" t="s">
        <v>1528</v>
      </c>
      <c r="K18" s="527">
        <f>'POA METAS 2025'!H8</f>
        <v>1</v>
      </c>
      <c r="L18" s="527">
        <f>'POA METAS 2025'!I8</f>
        <v>1</v>
      </c>
      <c r="M18" s="527">
        <f>'POA METAS 2025'!J8</f>
        <v>1</v>
      </c>
      <c r="N18" s="527">
        <f>'POA METAS 2025'!K8</f>
        <v>1</v>
      </c>
      <c r="O18" s="528">
        <f>'POA METAS 2025'!M8</f>
        <v>1</v>
      </c>
      <c r="P18" s="528">
        <f>'POA METAS 2025'!N8</f>
        <v>1</v>
      </c>
      <c r="Q18" s="528">
        <f>'POA METAS 2025'!O8</f>
        <v>1</v>
      </c>
      <c r="R18" s="528">
        <f>'POA METAS 2025'!P8</f>
        <v>1</v>
      </c>
      <c r="S18" s="528">
        <f>'POA METAS 2025'!R8</f>
        <v>1</v>
      </c>
      <c r="T18" s="528">
        <f>'POA METAS 2025'!S8</f>
        <v>1</v>
      </c>
      <c r="U18" s="528">
        <f>'POA METAS 2025'!T8</f>
        <v>1</v>
      </c>
      <c r="V18" s="528">
        <f>'POA METAS 2025'!U8</f>
        <v>1</v>
      </c>
      <c r="W18" s="544">
        <f t="shared" si="4"/>
        <v>12</v>
      </c>
      <c r="Y18" s="470"/>
      <c r="Z18" s="470"/>
      <c r="AA18" s="470"/>
      <c r="AB18" s="552" t="s">
        <v>2149</v>
      </c>
      <c r="AD18" s="470"/>
      <c r="AE18" s="470"/>
      <c r="AF18" s="470"/>
      <c r="AG18" s="470"/>
      <c r="AH18" s="470"/>
      <c r="AI18" s="470"/>
      <c r="AJ18" s="470"/>
      <c r="AK18" s="470"/>
      <c r="AL18" s="470"/>
      <c r="AM18" s="470"/>
      <c r="AN18" s="470"/>
      <c r="AO18" s="470"/>
      <c r="AP18" s="470"/>
      <c r="AQ18" s="470"/>
      <c r="AR18" s="470"/>
      <c r="AS18" s="470"/>
      <c r="AT18" s="470"/>
      <c r="AU18" s="470"/>
      <c r="AV18" s="470"/>
      <c r="AW18" s="470"/>
      <c r="AX18" s="470"/>
      <c r="AY18" s="470"/>
      <c r="AZ18" s="470"/>
      <c r="BA18" s="470"/>
      <c r="BB18" s="470"/>
      <c r="BC18" s="470"/>
      <c r="BD18" s="470"/>
      <c r="BE18" s="470"/>
    </row>
    <row r="19" ht="51.75" customHeight="1" spans="1:57">
      <c r="A19" s="489"/>
      <c r="B19" s="490"/>
      <c r="C19" s="490"/>
      <c r="D19" s="490"/>
      <c r="E19" s="490"/>
      <c r="F19" s="491"/>
      <c r="G19" s="494"/>
      <c r="H19" s="497"/>
      <c r="I19" s="526"/>
      <c r="J19" s="524" t="s">
        <v>1529</v>
      </c>
      <c r="K19" s="529">
        <v>0</v>
      </c>
      <c r="L19" s="529">
        <v>0</v>
      </c>
      <c r="M19" s="529">
        <v>0</v>
      </c>
      <c r="N19" s="529">
        <v>0</v>
      </c>
      <c r="O19" s="529">
        <v>0</v>
      </c>
      <c r="P19" s="529">
        <v>0</v>
      </c>
      <c r="Q19" s="529">
        <v>0</v>
      </c>
      <c r="R19" s="529">
        <v>0</v>
      </c>
      <c r="S19" s="529">
        <v>0</v>
      </c>
      <c r="T19" s="529">
        <v>0</v>
      </c>
      <c r="U19" s="529">
        <v>0</v>
      </c>
      <c r="V19" s="529">
        <v>0</v>
      </c>
      <c r="W19" s="546">
        <f t="shared" si="4"/>
        <v>0</v>
      </c>
      <c r="Y19" s="470"/>
      <c r="Z19" s="470"/>
      <c r="AA19" s="470"/>
      <c r="AB19" s="552" t="s">
        <v>2149</v>
      </c>
      <c r="AD19" s="470"/>
      <c r="AE19" s="470"/>
      <c r="AF19" s="470"/>
      <c r="AG19" s="470"/>
      <c r="AH19" s="470"/>
      <c r="AI19" s="470"/>
      <c r="AJ19" s="470"/>
      <c r="AK19" s="470"/>
      <c r="AL19" s="470"/>
      <c r="AM19" s="470"/>
      <c r="AN19" s="470"/>
      <c r="AO19" s="470"/>
      <c r="AP19" s="470"/>
      <c r="AQ19" s="470"/>
      <c r="AR19" s="470"/>
      <c r="AS19" s="470"/>
      <c r="AT19" s="470"/>
      <c r="AU19" s="470"/>
      <c r="AV19" s="470"/>
      <c r="AW19" s="470"/>
      <c r="AX19" s="470"/>
      <c r="AY19" s="470"/>
      <c r="AZ19" s="470"/>
      <c r="BA19" s="470"/>
      <c r="BB19" s="470"/>
      <c r="BC19" s="470"/>
      <c r="BD19" s="470"/>
      <c r="BE19" s="470"/>
    </row>
    <row r="20" ht="36" customHeight="1" spans="1:57">
      <c r="A20" s="489"/>
      <c r="B20" s="490"/>
      <c r="C20" s="490"/>
      <c r="D20" s="490"/>
      <c r="E20" s="490"/>
      <c r="F20" s="491"/>
      <c r="G20" s="492"/>
      <c r="H20" s="496" t="s">
        <v>2154</v>
      </c>
      <c r="I20" s="526" t="s">
        <v>1531</v>
      </c>
      <c r="J20" s="517" t="s">
        <v>1528</v>
      </c>
      <c r="K20" s="527">
        <f>'POA METAS 2025'!H9</f>
        <v>0</v>
      </c>
      <c r="L20" s="527">
        <f>'POA METAS 2025'!I9</f>
        <v>0</v>
      </c>
      <c r="M20" s="527">
        <f>'POA METAS 2025'!J9</f>
        <v>0</v>
      </c>
      <c r="N20" s="527">
        <f>'POA METAS 2025'!K9</f>
        <v>0</v>
      </c>
      <c r="O20" s="528">
        <f>'POA METAS 2025'!M9</f>
        <v>0</v>
      </c>
      <c r="P20" s="528">
        <f>'POA METAS 2025'!N9</f>
        <v>0</v>
      </c>
      <c r="Q20" s="528">
        <f>'POA METAS 2025'!O9</f>
        <v>1</v>
      </c>
      <c r="R20" s="528">
        <f>'POA METAS 2025'!P9</f>
        <v>0</v>
      </c>
      <c r="S20" s="528">
        <f>'POA METAS 2025'!R9</f>
        <v>0</v>
      </c>
      <c r="T20" s="528">
        <f>'POA METAS 2025'!S9</f>
        <v>0</v>
      </c>
      <c r="U20" s="528">
        <f>'POA METAS 2025'!T9</f>
        <v>0</v>
      </c>
      <c r="V20" s="528">
        <f>'POA METAS 2025'!U9</f>
        <v>0</v>
      </c>
      <c r="W20" s="544">
        <f t="shared" si="4"/>
        <v>1</v>
      </c>
      <c r="Y20" s="470"/>
      <c r="Z20" s="470"/>
      <c r="AA20" s="470"/>
      <c r="AB20" s="552" t="s">
        <v>2149</v>
      </c>
      <c r="AD20" s="470"/>
      <c r="AE20" s="470"/>
      <c r="AF20" s="470"/>
      <c r="AG20" s="470"/>
      <c r="AH20" s="470"/>
      <c r="AI20" s="470"/>
      <c r="AJ20" s="470"/>
      <c r="AK20" s="470"/>
      <c r="AL20" s="470"/>
      <c r="AM20" s="470"/>
      <c r="AN20" s="470"/>
      <c r="AO20" s="470"/>
      <c r="AP20" s="470"/>
      <c r="AQ20" s="470"/>
      <c r="AR20" s="470"/>
      <c r="AS20" s="470"/>
      <c r="AT20" s="470"/>
      <c r="AU20" s="470"/>
      <c r="AV20" s="470"/>
      <c r="AW20" s="470"/>
      <c r="AX20" s="470"/>
      <c r="AY20" s="470"/>
      <c r="AZ20" s="470"/>
      <c r="BA20" s="470"/>
      <c r="BB20" s="470"/>
      <c r="BC20" s="470"/>
      <c r="BD20" s="470"/>
      <c r="BE20" s="470"/>
    </row>
    <row r="21" ht="44.25" customHeight="1" spans="1:57">
      <c r="A21" s="489"/>
      <c r="B21" s="490"/>
      <c r="C21" s="490"/>
      <c r="D21" s="490"/>
      <c r="E21" s="490"/>
      <c r="F21" s="491"/>
      <c r="G21" s="494"/>
      <c r="H21" s="497"/>
      <c r="I21" s="526"/>
      <c r="J21" s="524" t="s">
        <v>1529</v>
      </c>
      <c r="K21" s="529">
        <v>0</v>
      </c>
      <c r="L21" s="529">
        <v>0</v>
      </c>
      <c r="M21" s="529">
        <v>0</v>
      </c>
      <c r="N21" s="529">
        <v>0</v>
      </c>
      <c r="O21" s="529">
        <v>0</v>
      </c>
      <c r="P21" s="529">
        <v>0</v>
      </c>
      <c r="Q21" s="529">
        <v>0</v>
      </c>
      <c r="R21" s="529">
        <v>0</v>
      </c>
      <c r="S21" s="529">
        <v>0</v>
      </c>
      <c r="T21" s="529">
        <v>0</v>
      </c>
      <c r="U21" s="529">
        <v>0</v>
      </c>
      <c r="V21" s="529">
        <v>0</v>
      </c>
      <c r="W21" s="546">
        <f t="shared" si="4"/>
        <v>0</v>
      </c>
      <c r="Y21" s="470"/>
      <c r="Z21" s="470"/>
      <c r="AA21" s="470"/>
      <c r="AB21" s="552" t="s">
        <v>2149</v>
      </c>
      <c r="AD21" s="470"/>
      <c r="AE21" s="470"/>
      <c r="AF21" s="470"/>
      <c r="AG21" s="470"/>
      <c r="AH21" s="470"/>
      <c r="AI21" s="470"/>
      <c r="AJ21" s="470"/>
      <c r="AK21" s="470"/>
      <c r="AL21" s="470"/>
      <c r="AM21" s="470"/>
      <c r="AN21" s="470"/>
      <c r="AO21" s="470"/>
      <c r="AP21" s="470"/>
      <c r="AQ21" s="470"/>
      <c r="AR21" s="470"/>
      <c r="AS21" s="470"/>
      <c r="AT21" s="470"/>
      <c r="AU21" s="470"/>
      <c r="AV21" s="470"/>
      <c r="AW21" s="470"/>
      <c r="AX21" s="470"/>
      <c r="AY21" s="470"/>
      <c r="AZ21" s="470"/>
      <c r="BA21" s="470"/>
      <c r="BB21" s="470"/>
      <c r="BC21" s="470"/>
      <c r="BD21" s="470"/>
      <c r="BE21" s="470"/>
    </row>
    <row r="22" ht="36" customHeight="1" spans="1:57">
      <c r="A22" s="489"/>
      <c r="B22" s="490"/>
      <c r="C22" s="490"/>
      <c r="D22" s="490"/>
      <c r="E22" s="490"/>
      <c r="F22" s="491"/>
      <c r="G22" s="492"/>
      <c r="H22" s="496" t="s">
        <v>2155</v>
      </c>
      <c r="I22" s="526" t="s">
        <v>1531</v>
      </c>
      <c r="J22" s="517" t="s">
        <v>1528</v>
      </c>
      <c r="K22" s="527">
        <f>'POA METAS 2025'!H10</f>
        <v>1</v>
      </c>
      <c r="L22" s="527">
        <f>'POA METAS 2025'!I10</f>
        <v>0</v>
      </c>
      <c r="M22" s="527">
        <f>'POA METAS 2025'!J10</f>
        <v>0</v>
      </c>
      <c r="N22" s="527">
        <f>'POA METAS 2025'!K10</f>
        <v>0</v>
      </c>
      <c r="O22" s="528">
        <f>'POA METAS 2025'!M10</f>
        <v>1</v>
      </c>
      <c r="P22" s="528">
        <f>'POA METAS 2025'!N10</f>
        <v>0</v>
      </c>
      <c r="Q22" s="528">
        <f>'POA METAS 2025'!O10</f>
        <v>0</v>
      </c>
      <c r="R22" s="528">
        <f>'POA METAS 2025'!P10</f>
        <v>0</v>
      </c>
      <c r="S22" s="528">
        <f>'POA METAS 2025'!R10</f>
        <v>1</v>
      </c>
      <c r="T22" s="528">
        <f>'POA METAS 2025'!S10</f>
        <v>0</v>
      </c>
      <c r="U22" s="528">
        <f>'POA METAS 2025'!T10</f>
        <v>0</v>
      </c>
      <c r="V22" s="528">
        <f>'POA METAS 2025'!U10</f>
        <v>0</v>
      </c>
      <c r="W22" s="544">
        <f t="shared" si="4"/>
        <v>3</v>
      </c>
      <c r="Y22" s="470"/>
      <c r="Z22" s="470"/>
      <c r="AA22" s="470"/>
      <c r="AB22" s="552" t="s">
        <v>2149</v>
      </c>
      <c r="AD22" s="470"/>
      <c r="AE22" s="470"/>
      <c r="AF22" s="470"/>
      <c r="AG22" s="470"/>
      <c r="AH22" s="470"/>
      <c r="AI22" s="470"/>
      <c r="AJ22" s="470"/>
      <c r="AK22" s="470"/>
      <c r="AL22" s="470"/>
      <c r="AM22" s="470"/>
      <c r="AN22" s="470"/>
      <c r="AO22" s="470"/>
      <c r="AP22" s="470"/>
      <c r="AQ22" s="470"/>
      <c r="AR22" s="470"/>
      <c r="AS22" s="470"/>
      <c r="AT22" s="470"/>
      <c r="AU22" s="470"/>
      <c r="AV22" s="470"/>
      <c r="AW22" s="470"/>
      <c r="AX22" s="470"/>
      <c r="AY22" s="470"/>
      <c r="AZ22" s="470"/>
      <c r="BA22" s="470"/>
      <c r="BB22" s="470"/>
      <c r="BC22" s="470"/>
      <c r="BD22" s="470"/>
      <c r="BE22" s="470"/>
    </row>
    <row r="23" ht="30.75" customHeight="1" spans="1:57">
      <c r="A23" s="498"/>
      <c r="B23" s="499"/>
      <c r="C23" s="499"/>
      <c r="D23" s="499"/>
      <c r="E23" s="499"/>
      <c r="F23" s="500"/>
      <c r="G23" s="501"/>
      <c r="H23" s="497"/>
      <c r="I23" s="526"/>
      <c r="J23" s="524" t="s">
        <v>1529</v>
      </c>
      <c r="K23" s="529"/>
      <c r="L23" s="525"/>
      <c r="M23" s="525"/>
      <c r="N23" s="525"/>
      <c r="O23" s="525"/>
      <c r="P23" s="525"/>
      <c r="Q23" s="525"/>
      <c r="R23" s="525"/>
      <c r="S23" s="525"/>
      <c r="T23" s="525"/>
      <c r="U23" s="525"/>
      <c r="V23" s="547"/>
      <c r="W23" s="546">
        <f t="shared" si="4"/>
        <v>0</v>
      </c>
      <c r="Y23" s="470"/>
      <c r="Z23" s="470"/>
      <c r="AA23" s="470"/>
      <c r="AB23" s="552" t="s">
        <v>2149</v>
      </c>
      <c r="AD23" s="470"/>
      <c r="AE23" s="470"/>
      <c r="AF23" s="470"/>
      <c r="AG23" s="470"/>
      <c r="AH23" s="470"/>
      <c r="AI23" s="470"/>
      <c r="AJ23" s="470"/>
      <c r="AK23" s="470"/>
      <c r="AL23" s="470"/>
      <c r="AM23" s="470"/>
      <c r="AN23" s="470"/>
      <c r="AO23" s="470"/>
      <c r="AP23" s="470"/>
      <c r="AQ23" s="470"/>
      <c r="AR23" s="470"/>
      <c r="AS23" s="470"/>
      <c r="AT23" s="470"/>
      <c r="AU23" s="470"/>
      <c r="AV23" s="470"/>
      <c r="AW23" s="470"/>
      <c r="AX23" s="470"/>
      <c r="AY23" s="470"/>
      <c r="AZ23" s="470"/>
      <c r="BA23" s="470"/>
      <c r="BB23" s="470"/>
      <c r="BC23" s="470"/>
      <c r="BD23" s="470"/>
      <c r="BE23" s="470"/>
    </row>
    <row r="24" ht="36" customHeight="1" spans="1:57">
      <c r="A24" s="489"/>
      <c r="B24" s="490"/>
      <c r="C24" s="490"/>
      <c r="D24" s="490"/>
      <c r="E24" s="490"/>
      <c r="F24" s="491"/>
      <c r="G24" s="494"/>
      <c r="H24" s="502" t="s">
        <v>1712</v>
      </c>
      <c r="I24" s="531" t="s">
        <v>1531</v>
      </c>
      <c r="J24" s="532" t="s">
        <v>1528</v>
      </c>
      <c r="K24" s="533">
        <f>'POA METAS 2025'!H11</f>
        <v>0</v>
      </c>
      <c r="L24" s="533">
        <f>'POA METAS 2025'!I11</f>
        <v>0</v>
      </c>
      <c r="M24" s="533">
        <f>'POA METAS 2025'!J11</f>
        <v>0</v>
      </c>
      <c r="N24" s="533">
        <f>'POA METAS 2025'!K11</f>
        <v>1</v>
      </c>
      <c r="O24" s="534">
        <f>'POA METAS 2025'!M11</f>
        <v>0</v>
      </c>
      <c r="P24" s="534">
        <f>'POA METAS 2025'!N11</f>
        <v>0</v>
      </c>
      <c r="Q24" s="534">
        <f>'POA METAS 2025'!O11</f>
        <v>0</v>
      </c>
      <c r="R24" s="534">
        <f>'POA METAS 2025'!P11</f>
        <v>0</v>
      </c>
      <c r="S24" s="534">
        <f>'POA METAS 2025'!R11</f>
        <v>0</v>
      </c>
      <c r="T24" s="534">
        <f>'POA METAS 2025'!S11</f>
        <v>0</v>
      </c>
      <c r="U24" s="534">
        <f>'POA METAS 2025'!T11</f>
        <v>0</v>
      </c>
      <c r="V24" s="534">
        <f>'POA METAS 2025'!U11</f>
        <v>0</v>
      </c>
      <c r="W24" s="548">
        <f t="shared" si="4"/>
        <v>1</v>
      </c>
      <c r="Y24" s="470"/>
      <c r="Z24" s="470"/>
      <c r="AA24" s="470"/>
      <c r="AB24" s="552" t="s">
        <v>2149</v>
      </c>
      <c r="AD24" s="470"/>
      <c r="AE24" s="470"/>
      <c r="AF24" s="470"/>
      <c r="AG24" s="470"/>
      <c r="AH24" s="470"/>
      <c r="AI24" s="470"/>
      <c r="AJ24" s="470"/>
      <c r="AK24" s="470"/>
      <c r="AL24" s="470"/>
      <c r="AM24" s="470"/>
      <c r="AN24" s="470"/>
      <c r="AO24" s="470"/>
      <c r="AP24" s="470"/>
      <c r="AQ24" s="470"/>
      <c r="AR24" s="470"/>
      <c r="AS24" s="470"/>
      <c r="AT24" s="470"/>
      <c r="AU24" s="470"/>
      <c r="AV24" s="470"/>
      <c r="AW24" s="470"/>
      <c r="AX24" s="470"/>
      <c r="AY24" s="470"/>
      <c r="AZ24" s="470"/>
      <c r="BA24" s="470"/>
      <c r="BB24" s="470"/>
      <c r="BC24" s="470"/>
      <c r="BD24" s="470"/>
      <c r="BE24" s="470"/>
    </row>
    <row r="25" ht="40.5" customHeight="1" spans="1:57">
      <c r="A25" s="489"/>
      <c r="B25" s="490"/>
      <c r="C25" s="490"/>
      <c r="D25" s="490"/>
      <c r="E25" s="490"/>
      <c r="F25" s="491"/>
      <c r="G25" s="494"/>
      <c r="H25" s="497"/>
      <c r="I25" s="526"/>
      <c r="J25" s="524" t="s">
        <v>1529</v>
      </c>
      <c r="K25" s="525">
        <f>'POA PRESUPUESTARIO 2025'!CS5</f>
        <v>0</v>
      </c>
      <c r="L25" s="525">
        <f>'POA PRESUPUESTARIO 2025'!CT5</f>
        <v>0</v>
      </c>
      <c r="M25" s="525">
        <f>'POA PRESUPUESTARIO 2025'!CU5</f>
        <v>0</v>
      </c>
      <c r="N25" s="525">
        <f>'POA PRESUPUESTARIO 2025'!CV5</f>
        <v>0</v>
      </c>
      <c r="O25" s="525">
        <f>'POA PRESUPUESTARIO 2025'!CX5</f>
        <v>0</v>
      </c>
      <c r="P25" s="525">
        <f>'POA PRESUPUESTARIO 2025'!CY5</f>
        <v>0</v>
      </c>
      <c r="Q25" s="525">
        <f>'POA PRESUPUESTARIO 2025'!CZ5</f>
        <v>0</v>
      </c>
      <c r="R25" s="525">
        <f>'POA PRESUPUESTARIO 2025'!DA5</f>
        <v>0</v>
      </c>
      <c r="S25" s="525">
        <f>'POA PRESUPUESTARIO 2025'!DC5</f>
        <v>0</v>
      </c>
      <c r="T25" s="525">
        <f>'POA PRESUPUESTARIO 2025'!DD5</f>
        <v>0</v>
      </c>
      <c r="U25" s="525">
        <f>'POA PRESUPUESTARIO 2025'!DE5</f>
        <v>0</v>
      </c>
      <c r="V25" s="525">
        <f>'POA PRESUPUESTARIO 2025'!DF5</f>
        <v>0</v>
      </c>
      <c r="W25" s="546">
        <f t="shared" si="4"/>
        <v>0</v>
      </c>
      <c r="Y25" s="470"/>
      <c r="Z25" s="470"/>
      <c r="AA25" s="470"/>
      <c r="AB25" s="552" t="s">
        <v>2149</v>
      </c>
      <c r="AD25" s="470"/>
      <c r="AE25" s="470"/>
      <c r="AF25" s="470"/>
      <c r="AG25" s="470"/>
      <c r="AH25" s="470"/>
      <c r="AI25" s="470"/>
      <c r="AJ25" s="470"/>
      <c r="AK25" s="470"/>
      <c r="AL25" s="470"/>
      <c r="AM25" s="470"/>
      <c r="AN25" s="470"/>
      <c r="AO25" s="470"/>
      <c r="AP25" s="470"/>
      <c r="AQ25" s="470"/>
      <c r="AR25" s="470"/>
      <c r="AS25" s="470"/>
      <c r="AT25" s="470"/>
      <c r="AU25" s="470"/>
      <c r="AV25" s="470"/>
      <c r="AW25" s="470"/>
      <c r="AX25" s="470"/>
      <c r="AY25" s="470"/>
      <c r="AZ25" s="470"/>
      <c r="BA25" s="470"/>
      <c r="BB25" s="470"/>
      <c r="BC25" s="470"/>
      <c r="BD25" s="470"/>
      <c r="BE25" s="470"/>
    </row>
    <row r="26" ht="40.5" customHeight="1" spans="1:57">
      <c r="A26" s="489"/>
      <c r="B26" s="490"/>
      <c r="C26" s="490"/>
      <c r="D26" s="490"/>
      <c r="E26" s="490"/>
      <c r="F26" s="491"/>
      <c r="G26" s="503"/>
      <c r="H26" s="496" t="s">
        <v>1716</v>
      </c>
      <c r="I26" s="526" t="s">
        <v>1531</v>
      </c>
      <c r="J26" s="517" t="s">
        <v>1528</v>
      </c>
      <c r="K26" s="518">
        <f>'POA METAS 2025'!H12</f>
        <v>0</v>
      </c>
      <c r="L26" s="518">
        <f>'POA METAS 2025'!I12</f>
        <v>0</v>
      </c>
      <c r="M26" s="518">
        <f>'POA METAS 2025'!J12</f>
        <v>0</v>
      </c>
      <c r="N26" s="518">
        <f>'POA METAS 2025'!K12</f>
        <v>0</v>
      </c>
      <c r="O26" s="530">
        <f>'POA METAS 2025'!M12</f>
        <v>0</v>
      </c>
      <c r="P26" s="530">
        <f>'POA METAS 2025'!N12</f>
        <v>0</v>
      </c>
      <c r="Q26" s="530">
        <f>'POA METAS 2025'!O12</f>
        <v>0</v>
      </c>
      <c r="R26" s="530">
        <f>'POA METAS 2025'!P12</f>
        <v>0</v>
      </c>
      <c r="S26" s="530">
        <f>'POA METAS 2025'!R12</f>
        <v>0</v>
      </c>
      <c r="T26" s="530">
        <f>'POA METAS 2025'!S12</f>
        <v>0</v>
      </c>
      <c r="U26" s="530">
        <f>'POA METAS 2025'!T12</f>
        <v>5</v>
      </c>
      <c r="V26" s="530">
        <f>'POA METAS 2025'!U12</f>
        <v>0</v>
      </c>
      <c r="W26" s="544">
        <f t="shared" si="4"/>
        <v>5</v>
      </c>
      <c r="Y26" s="470"/>
      <c r="Z26" s="470"/>
      <c r="AA26" s="470"/>
      <c r="AB26" s="552" t="s">
        <v>2156</v>
      </c>
      <c r="AD26" s="470"/>
      <c r="AE26" s="470"/>
      <c r="AF26" s="470"/>
      <c r="AG26" s="470"/>
      <c r="AH26" s="470"/>
      <c r="AI26" s="470"/>
      <c r="AJ26" s="470"/>
      <c r="AK26" s="470"/>
      <c r="AL26" s="470"/>
      <c r="AM26" s="470"/>
      <c r="AN26" s="470"/>
      <c r="AO26" s="470"/>
      <c r="AP26" s="470"/>
      <c r="AQ26" s="470"/>
      <c r="AR26" s="470"/>
      <c r="AS26" s="470"/>
      <c r="AT26" s="470"/>
      <c r="AU26" s="470"/>
      <c r="AV26" s="470"/>
      <c r="AW26" s="470"/>
      <c r="AX26" s="470"/>
      <c r="AY26" s="470"/>
      <c r="AZ26" s="470"/>
      <c r="BA26" s="470"/>
      <c r="BB26" s="470"/>
      <c r="BC26" s="470"/>
      <c r="BD26" s="470"/>
      <c r="BE26" s="470"/>
    </row>
    <row r="27" ht="53.25" customHeight="1" spans="1:57">
      <c r="A27" s="489"/>
      <c r="B27" s="490"/>
      <c r="C27" s="490"/>
      <c r="D27" s="490"/>
      <c r="E27" s="490"/>
      <c r="F27" s="491"/>
      <c r="G27" s="503"/>
      <c r="H27" s="497"/>
      <c r="I27" s="526"/>
      <c r="J27" s="520" t="s">
        <v>1529</v>
      </c>
      <c r="K27" s="521">
        <f>'POA PRESUPUESTARIO 2025'!CS7+'POA PRESUPUESTARIO 2025'!CS8</f>
        <v>0</v>
      </c>
      <c r="L27" s="521">
        <f>'POA PRESUPUESTARIO 2025'!CT7+'POA PRESUPUESTARIO 2025'!CT8</f>
        <v>0</v>
      </c>
      <c r="M27" s="521">
        <f>'POA PRESUPUESTARIO 2025'!CU7+'POA PRESUPUESTARIO 2025'!CU8</f>
        <v>0</v>
      </c>
      <c r="N27" s="521">
        <f>'POA PRESUPUESTARIO 2025'!CV7+'POA PRESUPUESTARIO 2025'!CV8</f>
        <v>0</v>
      </c>
      <c r="O27" s="521">
        <f>'POA PRESUPUESTARIO 2025'!CX7+'POA PRESUPUESTARIO 2025'!CX8</f>
        <v>18400</v>
      </c>
      <c r="P27" s="521">
        <f>'POA PRESUPUESTARIO 2025'!CY7+'POA PRESUPUESTARIO 2025'!CY8</f>
        <v>0</v>
      </c>
      <c r="Q27" s="521">
        <f>'POA PRESUPUESTARIO 2025'!CZ7+'POA PRESUPUESTARIO 2025'!CZ8</f>
        <v>0</v>
      </c>
      <c r="R27" s="521">
        <f>'POA PRESUPUESTARIO 2025'!DA7+'POA PRESUPUESTARIO 2025'!DA8</f>
        <v>18400</v>
      </c>
      <c r="S27" s="521">
        <f>'POA PRESUPUESTARIO 2025'!DC7+'POA PRESUPUESTARIO 2025'!DC8</f>
        <v>0</v>
      </c>
      <c r="T27" s="521">
        <f>'POA PRESUPUESTARIO 2025'!DD7+'POA PRESUPUESTARIO 2025'!DD8</f>
        <v>0</v>
      </c>
      <c r="U27" s="521">
        <f>'POA PRESUPUESTARIO 2025'!DE7+'POA PRESUPUESTARIO 2025'!DE8</f>
        <v>18400</v>
      </c>
      <c r="V27" s="521">
        <f>'POA PRESUPUESTARIO 2025'!DF7+'POA PRESUPUESTARIO 2025'!DF8</f>
        <v>0</v>
      </c>
      <c r="W27" s="545">
        <f t="shared" ref="W27:W28" si="5">SUM(K27:V27)</f>
        <v>55200</v>
      </c>
      <c r="Y27" s="470"/>
      <c r="Z27" s="470"/>
      <c r="AA27" s="470"/>
      <c r="AB27" s="552" t="s">
        <v>2156</v>
      </c>
      <c r="AD27" s="470"/>
      <c r="AE27" s="470"/>
      <c r="AF27" s="470"/>
      <c r="AG27" s="470"/>
      <c r="AH27" s="470"/>
      <c r="AI27" s="470"/>
      <c r="AJ27" s="470"/>
      <c r="AK27" s="470"/>
      <c r="AL27" s="470"/>
      <c r="AM27" s="470"/>
      <c r="AN27" s="470"/>
      <c r="AO27" s="470"/>
      <c r="AP27" s="470"/>
      <c r="AQ27" s="470"/>
      <c r="AR27" s="470"/>
      <c r="AS27" s="470"/>
      <c r="AT27" s="470"/>
      <c r="AU27" s="470"/>
      <c r="AV27" s="470"/>
      <c r="AW27" s="470"/>
      <c r="AX27" s="470"/>
      <c r="AY27" s="470"/>
      <c r="AZ27" s="470"/>
      <c r="BA27" s="470"/>
      <c r="BB27" s="470"/>
      <c r="BC27" s="470"/>
      <c r="BD27" s="470"/>
      <c r="BE27" s="470"/>
    </row>
    <row r="28" ht="40.5" customHeight="1" spans="1:57">
      <c r="A28" s="489"/>
      <c r="B28" s="490"/>
      <c r="C28" s="490"/>
      <c r="D28" s="490"/>
      <c r="E28" s="490"/>
      <c r="F28" s="491"/>
      <c r="G28" s="503"/>
      <c r="H28" s="496" t="s">
        <v>1719</v>
      </c>
      <c r="I28" s="526" t="s">
        <v>1531</v>
      </c>
      <c r="J28" s="517" t="s">
        <v>1528</v>
      </c>
      <c r="K28" s="518">
        <f>'POA METAS 2025'!H13</f>
        <v>0</v>
      </c>
      <c r="L28" s="518">
        <f>'POA METAS 2025'!I13</f>
        <v>0</v>
      </c>
      <c r="M28" s="518">
        <f>'POA METAS 2025'!J13</f>
        <v>0</v>
      </c>
      <c r="N28" s="518">
        <f>'POA METAS 2025'!K13</f>
        <v>0</v>
      </c>
      <c r="O28" s="530">
        <f>'POA METAS 2025'!M13</f>
        <v>0</v>
      </c>
      <c r="P28" s="530">
        <f>'POA METAS 2025'!N13</f>
        <v>0</v>
      </c>
      <c r="Q28" s="530">
        <f>'POA METAS 2025'!O13</f>
        <v>0</v>
      </c>
      <c r="R28" s="530">
        <f>'POA METAS 2025'!P13</f>
        <v>0</v>
      </c>
      <c r="S28" s="530">
        <f>'POA METAS 2025'!R13</f>
        <v>0</v>
      </c>
      <c r="T28" s="530">
        <f>'POA METAS 2025'!S13</f>
        <v>0</v>
      </c>
      <c r="U28" s="530">
        <f>'POA METAS 2025'!T13</f>
        <v>5</v>
      </c>
      <c r="V28" s="530">
        <f>'POA METAS 2025'!U13</f>
        <v>0</v>
      </c>
      <c r="W28" s="544">
        <f t="shared" si="5"/>
        <v>5</v>
      </c>
      <c r="Y28" s="470"/>
      <c r="Z28" s="470"/>
      <c r="AA28" s="470"/>
      <c r="AB28" s="552" t="s">
        <v>2156</v>
      </c>
      <c r="AD28" s="470"/>
      <c r="AE28" s="470"/>
      <c r="AF28" s="470"/>
      <c r="AG28" s="470"/>
      <c r="AH28" s="470"/>
      <c r="AI28" s="470"/>
      <c r="AJ28" s="470"/>
      <c r="AK28" s="470"/>
      <c r="AL28" s="470"/>
      <c r="AM28" s="470"/>
      <c r="AN28" s="470"/>
      <c r="AO28" s="470"/>
      <c r="AP28" s="470"/>
      <c r="AQ28" s="470"/>
      <c r="AR28" s="470"/>
      <c r="AS28" s="470"/>
      <c r="AT28" s="470"/>
      <c r="AU28" s="470"/>
      <c r="AV28" s="470"/>
      <c r="AW28" s="470"/>
      <c r="AX28" s="470"/>
      <c r="AY28" s="470"/>
      <c r="AZ28" s="470"/>
      <c r="BA28" s="470"/>
      <c r="BB28" s="470"/>
      <c r="BC28" s="470"/>
      <c r="BD28" s="470"/>
      <c r="BE28" s="470"/>
    </row>
    <row r="29" ht="40.5" customHeight="1" spans="1:57">
      <c r="A29" s="489"/>
      <c r="B29" s="490"/>
      <c r="C29" s="490"/>
      <c r="D29" s="490"/>
      <c r="E29" s="490"/>
      <c r="F29" s="491"/>
      <c r="G29" s="503"/>
      <c r="H29" s="504"/>
      <c r="I29" s="526"/>
      <c r="J29" s="520" t="s">
        <v>1529</v>
      </c>
      <c r="K29" s="521">
        <f>'POA PRESUPUESTARIO 2025'!CS9+'POA PRESUPUESTARIO 2025'!CS10+'POA PRESUPUESTARIO 2025'!CS11</f>
        <v>0</v>
      </c>
      <c r="L29" s="521">
        <f>'POA PRESUPUESTARIO 2025'!CT9+'POA PRESUPUESTARIO 2025'!CT10+'POA PRESUPUESTARIO 2025'!CT11</f>
        <v>0</v>
      </c>
      <c r="M29" s="521">
        <f>'POA PRESUPUESTARIO 2025'!CU9+'POA PRESUPUESTARIO 2025'!CU10+'POA PRESUPUESTARIO 2025'!CU11</f>
        <v>120000</v>
      </c>
      <c r="N29" s="521">
        <f>'POA PRESUPUESTARIO 2025'!CV9+'POA PRESUPUESTARIO 2025'!CV10+'POA PRESUPUESTARIO 2025'!CV11</f>
        <v>0</v>
      </c>
      <c r="O29" s="521">
        <f>'POA PRESUPUESTARIO 2025'!CX9+'POA PRESUPUESTARIO 2025'!CX10+'POA PRESUPUESTARIO 2025'!CX11</f>
        <v>0</v>
      </c>
      <c r="P29" s="521">
        <f>'POA PRESUPUESTARIO 2025'!CY9+'POA PRESUPUESTARIO 2025'!CY10+'POA PRESUPUESTARIO 2025'!CY11</f>
        <v>0</v>
      </c>
      <c r="Q29" s="521">
        <f>'POA PRESUPUESTARIO 2025'!CZ9+'POA PRESUPUESTARIO 2025'!CZ10+'POA PRESUPUESTARIO 2025'!CZ11</f>
        <v>22950</v>
      </c>
      <c r="R29" s="521">
        <f>'POA PRESUPUESTARIO 2025'!DA9+'POA PRESUPUESTARIO 2025'!DA10+'POA PRESUPUESTARIO 2025'!DA11</f>
        <v>17450</v>
      </c>
      <c r="S29" s="521">
        <f>'POA PRESUPUESTARIO 2025'!DC9+'POA PRESUPUESTARIO 2025'!DC10+'POA PRESUPUESTARIO 2025'!DC11</f>
        <v>19790</v>
      </c>
      <c r="T29" s="521">
        <f>'POA PRESUPUESTARIO 2025'!DD9+'POA PRESUPUESTARIO 2025'!DD10+'POA PRESUPUESTARIO 2025'!DD11</f>
        <v>22000</v>
      </c>
      <c r="U29" s="521">
        <f>'POA PRESUPUESTARIO 2025'!DE9+'POA PRESUPUESTARIO 2025'!DE10+'POA PRESUPUESTARIO 2025'!DE11</f>
        <v>88900</v>
      </c>
      <c r="V29" s="521">
        <f>'POA PRESUPUESTARIO 2025'!DF9+'POA PRESUPUESTARIO 2025'!DF10+'POA PRESUPUESTARIO 2025'!DF11</f>
        <v>165900</v>
      </c>
      <c r="W29" s="545">
        <f t="shared" ref="W29:W30" si="6">SUM(K29:V29)</f>
        <v>456990</v>
      </c>
      <c r="Y29" s="470"/>
      <c r="Z29" s="470"/>
      <c r="AA29" s="470"/>
      <c r="AB29" s="552" t="s">
        <v>2156</v>
      </c>
      <c r="AD29" s="470"/>
      <c r="AE29" s="470"/>
      <c r="AF29" s="470"/>
      <c r="AG29" s="470"/>
      <c r="AH29" s="470"/>
      <c r="AI29" s="470"/>
      <c r="AJ29" s="470"/>
      <c r="AK29" s="470"/>
      <c r="AL29" s="470"/>
      <c r="AM29" s="470"/>
      <c r="AN29" s="470"/>
      <c r="AO29" s="470"/>
      <c r="AP29" s="470"/>
      <c r="AQ29" s="470"/>
      <c r="AR29" s="470"/>
      <c r="AS29" s="470"/>
      <c r="AT29" s="470"/>
      <c r="AU29" s="470"/>
      <c r="AV29" s="470"/>
      <c r="AW29" s="470"/>
      <c r="AX29" s="470"/>
      <c r="AY29" s="470"/>
      <c r="AZ29" s="470"/>
      <c r="BA29" s="470"/>
      <c r="BB29" s="470"/>
      <c r="BC29" s="470"/>
      <c r="BD29" s="470"/>
      <c r="BE29" s="470"/>
    </row>
    <row r="30" ht="40.5" customHeight="1" spans="1:57">
      <c r="A30" s="489"/>
      <c r="B30" s="490"/>
      <c r="C30" s="490"/>
      <c r="D30" s="490"/>
      <c r="E30" s="490"/>
      <c r="F30" s="491"/>
      <c r="G30" s="494"/>
      <c r="H30" s="496" t="s">
        <v>1720</v>
      </c>
      <c r="I30" s="526" t="s">
        <v>1531</v>
      </c>
      <c r="J30" s="517" t="s">
        <v>1528</v>
      </c>
      <c r="K30" s="518">
        <f>'POA METAS 2025'!H14</f>
        <v>0</v>
      </c>
      <c r="L30" s="518">
        <f>'POA METAS 2025'!I14</f>
        <v>1</v>
      </c>
      <c r="M30" s="518">
        <f>'POA METAS 2025'!J14</f>
        <v>1</v>
      </c>
      <c r="N30" s="518">
        <f>'POA METAS 2025'!K14</f>
        <v>1</v>
      </c>
      <c r="O30" s="530">
        <f>'POA METAS 2025'!M14</f>
        <v>1</v>
      </c>
      <c r="P30" s="530">
        <f>'POA METAS 2025'!N14</f>
        <v>1</v>
      </c>
      <c r="Q30" s="530">
        <f>'POA METAS 2025'!O14</f>
        <v>1</v>
      </c>
      <c r="R30" s="530">
        <f>'POA METAS 2025'!P14</f>
        <v>1</v>
      </c>
      <c r="S30" s="530">
        <f>'POA METAS 2025'!R14</f>
        <v>1</v>
      </c>
      <c r="T30" s="530">
        <f>'POA METAS 2025'!S14</f>
        <v>1</v>
      </c>
      <c r="U30" s="530">
        <f>'POA METAS 2025'!T14</f>
        <v>1</v>
      </c>
      <c r="V30" s="530">
        <f>'POA METAS 2025'!U14</f>
        <v>1</v>
      </c>
      <c r="W30" s="544">
        <f t="shared" si="6"/>
        <v>11</v>
      </c>
      <c r="Y30" s="470"/>
      <c r="Z30" s="470"/>
      <c r="AA30" s="470"/>
      <c r="AB30" s="552" t="s">
        <v>2157</v>
      </c>
      <c r="AD30" s="470"/>
      <c r="AE30" s="470"/>
      <c r="AF30" s="470"/>
      <c r="AG30" s="470"/>
      <c r="AH30" s="470"/>
      <c r="AI30" s="470"/>
      <c r="AJ30" s="470"/>
      <c r="AK30" s="470"/>
      <c r="AL30" s="470"/>
      <c r="AM30" s="470"/>
      <c r="AN30" s="470"/>
      <c r="AO30" s="470"/>
      <c r="AP30" s="470"/>
      <c r="AQ30" s="470"/>
      <c r="AR30" s="470"/>
      <c r="AS30" s="470"/>
      <c r="AT30" s="470"/>
      <c r="AU30" s="470"/>
      <c r="AV30" s="470"/>
      <c r="AW30" s="470"/>
      <c r="AX30" s="470"/>
      <c r="AY30" s="470"/>
      <c r="AZ30" s="470"/>
      <c r="BA30" s="470"/>
      <c r="BB30" s="470"/>
      <c r="BC30" s="470"/>
      <c r="BD30" s="470"/>
      <c r="BE30" s="470"/>
    </row>
    <row r="31" ht="40.5" customHeight="1" spans="1:57">
      <c r="A31" s="489"/>
      <c r="B31" s="490"/>
      <c r="C31" s="490"/>
      <c r="D31" s="490"/>
      <c r="E31" s="490"/>
      <c r="F31" s="491"/>
      <c r="G31" s="494"/>
      <c r="H31" s="504"/>
      <c r="I31" s="526"/>
      <c r="J31" s="520" t="s">
        <v>1529</v>
      </c>
      <c r="K31" s="521">
        <f>'POA PRESUPUESTARIO 2025'!CS12</f>
        <v>0</v>
      </c>
      <c r="L31" s="521">
        <f>'POA PRESUPUESTARIO 2025'!CT12</f>
        <v>0</v>
      </c>
      <c r="M31" s="521">
        <f>'POA PRESUPUESTARIO 2025'!CU12</f>
        <v>0</v>
      </c>
      <c r="N31" s="521">
        <f>'POA PRESUPUESTARIO 2025'!CV12</f>
        <v>0</v>
      </c>
      <c r="O31" s="521">
        <f>'POA PRESUPUESTARIO 2025'!CX12</f>
        <v>0</v>
      </c>
      <c r="P31" s="521">
        <f>'POA PRESUPUESTARIO 2025'!CY12</f>
        <v>0</v>
      </c>
      <c r="Q31" s="521">
        <f>'POA PRESUPUESTARIO 2025'!CZ12</f>
        <v>0</v>
      </c>
      <c r="R31" s="521">
        <f>'POA PRESUPUESTARIO 2025'!DA12</f>
        <v>0</v>
      </c>
      <c r="S31" s="521">
        <f>'POA PRESUPUESTARIO 2025'!DC12</f>
        <v>0</v>
      </c>
      <c r="T31" s="521">
        <f>'POA PRESUPUESTARIO 2025'!DD12</f>
        <v>0</v>
      </c>
      <c r="U31" s="521">
        <f>'POA PRESUPUESTARIO 2025'!DE12</f>
        <v>0</v>
      </c>
      <c r="V31" s="521">
        <f>'POA PRESUPUESTARIO 2025'!DF12</f>
        <v>0</v>
      </c>
      <c r="W31" s="545">
        <f t="shared" ref="W31:W34" si="7">SUM(K31:V31)</f>
        <v>0</v>
      </c>
      <c r="Y31" s="470"/>
      <c r="Z31" s="470"/>
      <c r="AA31" s="470"/>
      <c r="AB31" s="552" t="s">
        <v>2157</v>
      </c>
      <c r="AD31" s="470"/>
      <c r="AE31" s="470"/>
      <c r="AF31" s="470"/>
      <c r="AG31" s="470"/>
      <c r="AH31" s="470"/>
      <c r="AI31" s="470"/>
      <c r="AJ31" s="470"/>
      <c r="AK31" s="470"/>
      <c r="AL31" s="470"/>
      <c r="AM31" s="470"/>
      <c r="AN31" s="470"/>
      <c r="AO31" s="470"/>
      <c r="AP31" s="470"/>
      <c r="AQ31" s="470"/>
      <c r="AR31" s="470"/>
      <c r="AS31" s="470"/>
      <c r="AT31" s="470"/>
      <c r="AU31" s="470"/>
      <c r="AV31" s="470"/>
      <c r="AW31" s="470"/>
      <c r="AX31" s="470"/>
      <c r="AY31" s="470"/>
      <c r="AZ31" s="470"/>
      <c r="BA31" s="470"/>
      <c r="BB31" s="470"/>
      <c r="BC31" s="470"/>
      <c r="BD31" s="470"/>
      <c r="BE31" s="470"/>
    </row>
    <row r="32" ht="40.5" customHeight="1" spans="1:57">
      <c r="A32" s="489"/>
      <c r="B32" s="490"/>
      <c r="C32" s="490"/>
      <c r="D32" s="490"/>
      <c r="E32" s="490"/>
      <c r="F32" s="491"/>
      <c r="G32" s="494"/>
      <c r="H32" s="496" t="s">
        <v>1728</v>
      </c>
      <c r="I32" s="526" t="s">
        <v>1531</v>
      </c>
      <c r="J32" s="517" t="s">
        <v>1528</v>
      </c>
      <c r="K32" s="518">
        <f>'POA METAS 2025'!H15</f>
        <v>0</v>
      </c>
      <c r="L32" s="518">
        <f>'POA METAS 2025'!I15</f>
        <v>3</v>
      </c>
      <c r="M32" s="518">
        <f>'POA METAS 2025'!J15</f>
        <v>2</v>
      </c>
      <c r="N32" s="518">
        <f>'POA METAS 2025'!K15</f>
        <v>3</v>
      </c>
      <c r="O32" s="530">
        <f>'POA METAS 2025'!M15</f>
        <v>2</v>
      </c>
      <c r="P32" s="530">
        <f>'POA METAS 2025'!N15</f>
        <v>2</v>
      </c>
      <c r="Q32" s="530">
        <f>'POA METAS 2025'!O15</f>
        <v>2</v>
      </c>
      <c r="R32" s="530">
        <f>'POA METAS 2025'!P15</f>
        <v>3</v>
      </c>
      <c r="S32" s="530">
        <f>'POA METAS 2025'!R15</f>
        <v>2</v>
      </c>
      <c r="T32" s="530">
        <f>'POA METAS 2025'!S15</f>
        <v>2</v>
      </c>
      <c r="U32" s="530">
        <f>'POA METAS 2025'!T15</f>
        <v>2</v>
      </c>
      <c r="V32" s="530">
        <f>'POA METAS 2025'!U15</f>
        <v>5</v>
      </c>
      <c r="W32" s="544">
        <f t="shared" si="7"/>
        <v>28</v>
      </c>
      <c r="Y32" s="553"/>
      <c r="Z32" s="470"/>
      <c r="AA32" s="470"/>
      <c r="AB32" s="552" t="s">
        <v>2158</v>
      </c>
      <c r="AD32" s="470"/>
      <c r="AE32" s="470"/>
      <c r="AF32" s="470"/>
      <c r="AG32" s="470"/>
      <c r="AH32" s="470"/>
      <c r="AI32" s="470"/>
      <c r="AJ32" s="470"/>
      <c r="AK32" s="470"/>
      <c r="AL32" s="470"/>
      <c r="AM32" s="470"/>
      <c r="AN32" s="470"/>
      <c r="AO32" s="470"/>
      <c r="AP32" s="470"/>
      <c r="AQ32" s="470"/>
      <c r="AR32" s="470"/>
      <c r="AS32" s="470"/>
      <c r="AT32" s="470"/>
      <c r="AU32" s="470"/>
      <c r="AV32" s="470"/>
      <c r="AW32" s="470"/>
      <c r="AX32" s="470"/>
      <c r="AY32" s="470"/>
      <c r="AZ32" s="470"/>
      <c r="BA32" s="470"/>
      <c r="BB32" s="470"/>
      <c r="BC32" s="470"/>
      <c r="BD32" s="470"/>
      <c r="BE32" s="470"/>
    </row>
    <row r="33" ht="40.5" customHeight="1" spans="1:57">
      <c r="A33" s="489"/>
      <c r="B33" s="490"/>
      <c r="C33" s="490"/>
      <c r="D33" s="490"/>
      <c r="E33" s="490"/>
      <c r="F33" s="491"/>
      <c r="G33" s="494"/>
      <c r="H33" s="497"/>
      <c r="I33" s="526"/>
      <c r="J33" s="520" t="s">
        <v>1529</v>
      </c>
      <c r="K33" s="525">
        <f>+'POA PRESUPUESTARIO 2025'!CS23+'POA PRESUPUESTARIO 2025'!CS24+'POA PRESUPUESTARIO 2025'!CS25+'POA PRESUPUESTARIO 2025'!CS26+'POA PRESUPUESTARIO 2025'!CS27+'POA PRESUPUESTARIO 2025'!CS28+'POA PRESUPUESTARIO 2025'!CS29+'POA PRESUPUESTARIO 2025'!CS30+'POA PRESUPUESTARIO 2025'!CS31+'POA PRESUPUESTARIO 2025'!CS32+'POA PRESUPUESTARIO 2025'!CS33+'POA PRESUPUESTARIO 2025'!CS34+'POA PRESUPUESTARIO 2025'!CS35+'POA PRESUPUESTARIO 2025'!CS36+'POA PRESUPUESTARIO 2025'!CS37+'POA PRESUPUESTARIO 2025'!CS39+'POA PRESUPUESTARIO 2025'!CS40+'POA PRESUPUESTARIO 2025'!CS41+'POA PRESUPUESTARIO 2025'!CS42+'POA PRESUPUESTARIO 2025'!CS43+'POA PRESUPUESTARIO 2025'!CS44+'POA PRESUPUESTARIO 2025'!CS45+'POA PRESUPUESTARIO 2025'!CS46+'POA PRESUPUESTARIO 2025'!CS47+'POA PRESUPUESTARIO 2025'!CS48+'POA PRESUPUESTARIO 2025'!CS49+'POA PRESUPUESTARIO 2025'!CS50+'POA PRESUPUESTARIO 2025'!CS51+'POA PRESUPUESTARIO 2025'!CS52+'POA PRESUPUESTARIO 2025'!CS53+'POA PRESUPUESTARIO 2025'!CS54+'POA PRESUPUESTARIO 2025'!CS55+'POA PRESUPUESTARIO 2025'!CS57+'POA PRESUPUESTARIO 2025'!CS58+'POA PRESUPUESTARIO 2025'!CS59+'POA PRESUPUESTARIO 2025'!CS60+'POA PRESUPUESTARIO 2025'!CS61+'POA PRESUPUESTARIO 2025'!CS62+'POA PRESUPUESTARIO 2025'!CS63+'POA PRESUPUESTARIO 2025'!CS64+'POA PRESUPUESTARIO 2025'!CS65+'POA PRESUPUESTARIO 2025'!CS66+'POA PRESUPUESTARIO 2025'!CS67+'POA PRESUPUESTARIO 2025'!CS68+'POA PRESUPUESTARIO 2025'!CS69+'POA PRESUPUESTARIO 2025'!CS70+'POA PRESUPUESTARIO 2025'!CS71+'POA PRESUPUESTARIO 2025'!CS72+'POA PRESUPUESTARIO 2025'!CS73+'POA PRESUPUESTARIO 2025'!CS74+'POA PRESUPUESTARIO 2025'!CS75+'POA PRESUPUESTARIO 2025'!CS76+'POA PRESUPUESTARIO 2025'!CS77+'POA PRESUPUESTARIO 2025'!CS78+'POA PRESUPUESTARIO 2025'!CS79+'POA PRESUPUESTARIO 2025'!CS80+'POA PRESUPUESTARIO 2025'!CS81+'POA PRESUPUESTARIO 2025'!CS82+'POA PRESUPUESTARIO 2025'!CS83+'POA PRESUPUESTARIO 2025'!CS84+'POA PRESUPUESTARIO 2025'!CS85+'POA PRESUPUESTARIO 2025'!CS86+'POA PRESUPUESTARIO 2025'!CS87+'POA PRESUPUESTARIO 2025'!CS88+'POA PRESUPUESTARIO 2025'!CS89+'POA PRESUPUESTARIO 2025'!CS90+'POA PRESUPUESTARIO 2025'!CS91+'POA PRESUPUESTARIO 2025'!CS92+'POA PRESUPUESTARIO 2025'!CS94+'POA PRESUPUESTARIO 2025'!CS95+'POA PRESUPUESTARIO 2025'!CS96+'POA PRESUPUESTARIO 2025'!CS97+'POA PRESUPUESTARIO 2025'!CS98+'POA PRESUPUESTARIO 2025'!CS99+'POA PRESUPUESTARIO 2025'!CS101+'POA PRESUPUESTARIO 2025'!CS102+'POA PRESUPUESTARIO 2025'!CS103+'POA PRESUPUESTARIO 2025'!CS104+'POA PRESUPUESTARIO 2025'!CS105+'POA PRESUPUESTARIO 2025'!CS106+'POA PRESUPUESTARIO 2025'!CS107+'POA PRESUPUESTARIO 2025'!CS108+'POA PRESUPUESTARIO 2025'!CS109+'POA PRESUPUESTARIO 2025'!CS110+'POA PRESUPUESTARIO 2025'!CS111+'POA PRESUPUESTARIO 2025'!CS112+'POA PRESUPUESTARIO 2025'!CS113+'POA PRESUPUESTARIO 2025'!CS114+'POA PRESUPUESTARIO 2025'!CS115+'POA PRESUPUESTARIO 2025'!CS116+'POA PRESUPUESTARIO 2025'!CS117+'POA PRESUPUESTARIO 2025'!CS118+'POA PRESUPUESTARIO 2025'!CS119+'POA PRESUPUESTARIO 2025'!CS120+'POA PRESUPUESTARIO 2025'!CS121+'POA PRESUPUESTARIO 2025'!CS122+'POA PRESUPUESTARIO 2025'!CS123+'POA PRESUPUESTARIO 2025'!CS124+'POA PRESUPUESTARIO 2025'!CS131+'POA PRESUPUESTARIO 2025'!CS132+'POA PRESUPUESTARIO 2025'!CS134+'POA PRESUPUESTARIO 2025'!CS135+'POA PRESUPUESTARIO 2025'!CS136+'POA PRESUPUESTARIO 2025'!CS137+'POA PRESUPUESTARIO 2025'!CS138+'POA PRESUPUESTARIO 2025'!CS139+'POA PRESUPUESTARIO 2025'!CS140+'POA PRESUPUESTARIO 2025'!CS141+'POA PRESUPUESTARIO 2025'!CS142+'POA PRESUPUESTARIO 2025'!CS143+'POA PRESUPUESTARIO 2025'!CS144+'POA PRESUPUESTARIO 2025'!CS145+'POA PRESUPUESTARIO 2025'!CS146+'POA PRESUPUESTARIO 2025'!CS147+'POA PRESUPUESTARIO 2025'!CS148+'POA PRESUPUESTARIO 2025'!CS149+'POA PRESUPUESTARIO 2025'!CS150+'POA PRESUPUESTARIO 2025'!CS151+'POA PRESUPUESTARIO 2025'!CS152+'POA PRESUPUESTARIO 2025'!CS153+'POA PRESUPUESTARIO 2025'!CS154+'POA PRESUPUESTARIO 2025'!CS155+'POA PRESUPUESTARIO 2025'!CS156+'POA PRESUPUESTARIO 2025'!CS157+'POA PRESUPUESTARIO 2025'!CS158+'POA PRESUPUESTARIO 2025'!CS159+'POA PRESUPUESTARIO 2025'!CS160+'POA PRESUPUESTARIO 2025'!CS161+'POA PRESUPUESTARIO 2025'!CS162+'POA PRESUPUESTARIO 2025'!CS163+'POA PRESUPUESTARIO 2025'!CS164+'POA PRESUPUESTARIO 2025'!CS165+'POA PRESUPUESTARIO 2025'!CS166+'POA PRESUPUESTARIO 2025'!CS167+'POA PRESUPUESTARIO 2025'!CS168+'POA PRESUPUESTARIO 2025'!CS169+'POA PRESUPUESTARIO 2025'!CS170+'POA PRESUPUESTARIO 2025'!CS171+'POA PRESUPUESTARIO 2025'!CS173+'POA PRESUPUESTARIO 2025'!CS172+'POA PRESUPUESTARIO 2025'!CS174+'POA PRESUPUESTARIO 2025'!CS175+'POA PRESUPUESTARIO 2025'!CS176+'POA PRESUPUESTARIO 2025'!CS177+'POA PRESUPUESTARIO 2025'!CS178+'POA PRESUPUESTARIO 2025'!CS180+'POA PRESUPUESTARIO 2025'!CS181+'POA PRESUPUESTARIO 2025'!CS182+'POA PRESUPUESTARIO 2025'!CS183+'POA PRESUPUESTARIO 2025'!CS184+'POA PRESUPUESTARIO 2025'!CS185+'POA PRESUPUESTARIO 2025'!CS186+'POA PRESUPUESTARIO 2025'!CS187+'POA PRESUPUESTARIO 2025'!CS188+'POA PRESUPUESTARIO 2025'!CS189+'POA PRESUPUESTARIO 2025'!CS190+'POA PRESUPUESTARIO 2025'!CS191+'POA PRESUPUESTARIO 2025'!CS192+'POA PRESUPUESTARIO 2025'!CS196+'POA PRESUPUESTARIO 2025'!CS197+'POA PRESUPUESTARIO 2025'!CS198+'POA PRESUPUESTARIO 2025'!CS200+'POA PRESUPUESTARIO 2025'!CS201+'POA PRESUPUESTARIO 2025'!CS202+'POA PRESUPUESTARIO 2025'!CS203+'POA PRESUPUESTARIO 2025'!CS204+'POA PRESUPUESTARIO 2025'!CS205+'POA PRESUPUESTARIO 2025'!CS206+'POA PRESUPUESTARIO 2025'!CS207+'POA PRESUPUESTARIO 2025'!CS38+'POA PRESUPUESTARIO 2025'!CS93+'POA PRESUPUESTARIO 2025'!CS100+'POA PRESUPUESTARIO 2025'!CS125+'POA PRESUPUESTARIO 2025'!CS126+'POA PRESUPUESTARIO 2025'!CS127+'POA PRESUPUESTARIO 2025'!CS128+'POA PRESUPUESTARIO 2025'!CS129+'POA PRESUPUESTARIO 2025'!CS130+'POA PRESUPUESTARIO 2025'!CS179+'POA PRESUPUESTARIO 2025'!CS199+'POA PRESUPUESTARIO 2025'!CS56+'POA PRESUPUESTARIO 2025'!CS133</f>
        <v>46893</v>
      </c>
      <c r="L33" s="525">
        <f>+'POA PRESUPUESTARIO 2025'!CT23+'POA PRESUPUESTARIO 2025'!CT24+'POA PRESUPUESTARIO 2025'!CT25+'POA PRESUPUESTARIO 2025'!CT26+'POA PRESUPUESTARIO 2025'!CT27+'POA PRESUPUESTARIO 2025'!CT28+'POA PRESUPUESTARIO 2025'!CT29+'POA PRESUPUESTARIO 2025'!CT30+'POA PRESUPUESTARIO 2025'!CT31+'POA PRESUPUESTARIO 2025'!CT32+'POA PRESUPUESTARIO 2025'!CT33+'POA PRESUPUESTARIO 2025'!CT34+'POA PRESUPUESTARIO 2025'!CT35+'POA PRESUPUESTARIO 2025'!CT36+'POA PRESUPUESTARIO 2025'!CT37+'POA PRESUPUESTARIO 2025'!CT39+'POA PRESUPUESTARIO 2025'!CT40+'POA PRESUPUESTARIO 2025'!CT41+'POA PRESUPUESTARIO 2025'!CT42+'POA PRESUPUESTARIO 2025'!CT43+'POA PRESUPUESTARIO 2025'!CT44+'POA PRESUPUESTARIO 2025'!CT45+'POA PRESUPUESTARIO 2025'!CT46+'POA PRESUPUESTARIO 2025'!CT47+'POA PRESUPUESTARIO 2025'!CT48+'POA PRESUPUESTARIO 2025'!CT49+'POA PRESUPUESTARIO 2025'!CT50+'POA PRESUPUESTARIO 2025'!CT51+'POA PRESUPUESTARIO 2025'!CT52+'POA PRESUPUESTARIO 2025'!CT53+'POA PRESUPUESTARIO 2025'!CT54+'POA PRESUPUESTARIO 2025'!CT55+'POA PRESUPUESTARIO 2025'!CT57+'POA PRESUPUESTARIO 2025'!CT58+'POA PRESUPUESTARIO 2025'!CT59+'POA PRESUPUESTARIO 2025'!CT60+'POA PRESUPUESTARIO 2025'!CT61+'POA PRESUPUESTARIO 2025'!CT62+'POA PRESUPUESTARIO 2025'!CT63+'POA PRESUPUESTARIO 2025'!CT64+'POA PRESUPUESTARIO 2025'!CT65+'POA PRESUPUESTARIO 2025'!CT66+'POA PRESUPUESTARIO 2025'!CT67+'POA PRESUPUESTARIO 2025'!CT68+'POA PRESUPUESTARIO 2025'!CT69+'POA PRESUPUESTARIO 2025'!CT70+'POA PRESUPUESTARIO 2025'!CT71+'POA PRESUPUESTARIO 2025'!CT72+'POA PRESUPUESTARIO 2025'!CT73+'POA PRESUPUESTARIO 2025'!CT74+'POA PRESUPUESTARIO 2025'!CT75+'POA PRESUPUESTARIO 2025'!CT76+'POA PRESUPUESTARIO 2025'!CT77+'POA PRESUPUESTARIO 2025'!CT78+'POA PRESUPUESTARIO 2025'!CT79+'POA PRESUPUESTARIO 2025'!CT80+'POA PRESUPUESTARIO 2025'!CT81+'POA PRESUPUESTARIO 2025'!CT82+'POA PRESUPUESTARIO 2025'!CT83+'POA PRESUPUESTARIO 2025'!CT84+'POA PRESUPUESTARIO 2025'!CT85+'POA PRESUPUESTARIO 2025'!CT86+'POA PRESUPUESTARIO 2025'!CT87+'POA PRESUPUESTARIO 2025'!CT88+'POA PRESUPUESTARIO 2025'!CT89+'POA PRESUPUESTARIO 2025'!CT90+'POA PRESUPUESTARIO 2025'!CT91+'POA PRESUPUESTARIO 2025'!CT92+'POA PRESUPUESTARIO 2025'!CT94+'POA PRESUPUESTARIO 2025'!CT95+'POA PRESUPUESTARIO 2025'!CT96+'POA PRESUPUESTARIO 2025'!CT97+'POA PRESUPUESTARIO 2025'!CT98+'POA PRESUPUESTARIO 2025'!CT99+'POA PRESUPUESTARIO 2025'!CT101+'POA PRESUPUESTARIO 2025'!CT102+'POA PRESUPUESTARIO 2025'!CT103+'POA PRESUPUESTARIO 2025'!CT104+'POA PRESUPUESTARIO 2025'!CT105+'POA PRESUPUESTARIO 2025'!CT106+'POA PRESUPUESTARIO 2025'!CT107+'POA PRESUPUESTARIO 2025'!CT108+'POA PRESUPUESTARIO 2025'!CT109+'POA PRESUPUESTARIO 2025'!CT110+'POA PRESUPUESTARIO 2025'!CT111+'POA PRESUPUESTARIO 2025'!CT112+'POA PRESUPUESTARIO 2025'!CT113+'POA PRESUPUESTARIO 2025'!CT114+'POA PRESUPUESTARIO 2025'!CT115+'POA PRESUPUESTARIO 2025'!CT116+'POA PRESUPUESTARIO 2025'!CT117+'POA PRESUPUESTARIO 2025'!CT118+'POA PRESUPUESTARIO 2025'!CT119+'POA PRESUPUESTARIO 2025'!CT120+'POA PRESUPUESTARIO 2025'!CT121+'POA PRESUPUESTARIO 2025'!CT122+'POA PRESUPUESTARIO 2025'!CT123+'POA PRESUPUESTARIO 2025'!CT124+'POA PRESUPUESTARIO 2025'!CT131+'POA PRESUPUESTARIO 2025'!CT132+'POA PRESUPUESTARIO 2025'!CT134+'POA PRESUPUESTARIO 2025'!CT135+'POA PRESUPUESTARIO 2025'!CT136+'POA PRESUPUESTARIO 2025'!CT137+'POA PRESUPUESTARIO 2025'!CT138+'POA PRESUPUESTARIO 2025'!CT139+'POA PRESUPUESTARIO 2025'!CT140+'POA PRESUPUESTARIO 2025'!CT141+'POA PRESUPUESTARIO 2025'!CT142+'POA PRESUPUESTARIO 2025'!CT143+'POA PRESUPUESTARIO 2025'!CT144+'POA PRESUPUESTARIO 2025'!CT145+'POA PRESUPUESTARIO 2025'!CT146+'POA PRESUPUESTARIO 2025'!CT147+'POA PRESUPUESTARIO 2025'!CT148+'POA PRESUPUESTARIO 2025'!CT149+'POA PRESUPUESTARIO 2025'!CT150+'POA PRESUPUESTARIO 2025'!CT151+'POA PRESUPUESTARIO 2025'!CT152+'POA PRESUPUESTARIO 2025'!CT153+'POA PRESUPUESTARIO 2025'!CT154+'POA PRESUPUESTARIO 2025'!CT155+'POA PRESUPUESTARIO 2025'!CT156+'POA PRESUPUESTARIO 2025'!CT157+'POA PRESUPUESTARIO 2025'!CT158+'POA PRESUPUESTARIO 2025'!CT159+'POA PRESUPUESTARIO 2025'!CT160+'POA PRESUPUESTARIO 2025'!CT161+'POA PRESUPUESTARIO 2025'!CT162+'POA PRESUPUESTARIO 2025'!CT163+'POA PRESUPUESTARIO 2025'!CT164+'POA PRESUPUESTARIO 2025'!CT165+'POA PRESUPUESTARIO 2025'!CT166+'POA PRESUPUESTARIO 2025'!CT167+'POA PRESUPUESTARIO 2025'!CT168+'POA PRESUPUESTARIO 2025'!CT169+'POA PRESUPUESTARIO 2025'!CT170+'POA PRESUPUESTARIO 2025'!CT171+'POA PRESUPUESTARIO 2025'!CT173+'POA PRESUPUESTARIO 2025'!CT172+'POA PRESUPUESTARIO 2025'!CT174+'POA PRESUPUESTARIO 2025'!CT175+'POA PRESUPUESTARIO 2025'!CT176+'POA PRESUPUESTARIO 2025'!CT177+'POA PRESUPUESTARIO 2025'!CT178+'POA PRESUPUESTARIO 2025'!CT180+'POA PRESUPUESTARIO 2025'!CT181+'POA PRESUPUESTARIO 2025'!CT182+'POA PRESUPUESTARIO 2025'!CT183+'POA PRESUPUESTARIO 2025'!CT184+'POA PRESUPUESTARIO 2025'!CT185+'POA PRESUPUESTARIO 2025'!CT186+'POA PRESUPUESTARIO 2025'!CT187+'POA PRESUPUESTARIO 2025'!CT188+'POA PRESUPUESTARIO 2025'!CT189+'POA PRESUPUESTARIO 2025'!CT190+'POA PRESUPUESTARIO 2025'!CT191+'POA PRESUPUESTARIO 2025'!CT192+'POA PRESUPUESTARIO 2025'!CT196+'POA PRESUPUESTARIO 2025'!CT197+'POA PRESUPUESTARIO 2025'!CT198+'POA PRESUPUESTARIO 2025'!CT200+'POA PRESUPUESTARIO 2025'!CT201+'POA PRESUPUESTARIO 2025'!CT202+'POA PRESUPUESTARIO 2025'!CT203+'POA PRESUPUESTARIO 2025'!CT204+'POA PRESUPUESTARIO 2025'!CT205+'POA PRESUPUESTARIO 2025'!CT206+'POA PRESUPUESTARIO 2025'!CT207+'POA PRESUPUESTARIO 2025'!CT38+'POA PRESUPUESTARIO 2025'!CT93+'POA PRESUPUESTARIO 2025'!CT100+'POA PRESUPUESTARIO 2025'!CT125+'POA PRESUPUESTARIO 2025'!CT126+'POA PRESUPUESTARIO 2025'!CT127+'POA PRESUPUESTARIO 2025'!CT128+'POA PRESUPUESTARIO 2025'!CT129+'POA PRESUPUESTARIO 2025'!CT130+'POA PRESUPUESTARIO 2025'!CT179+'POA PRESUPUESTARIO 2025'!CT199+'POA PRESUPUESTARIO 2025'!CT56+'POA PRESUPUESTARIO 2025'!CT133</f>
        <v>186905</v>
      </c>
      <c r="M33" s="525">
        <f>+'POA PRESUPUESTARIO 2025'!CU23+'POA PRESUPUESTARIO 2025'!CU24+'POA PRESUPUESTARIO 2025'!CU25+'POA PRESUPUESTARIO 2025'!CU26+'POA PRESUPUESTARIO 2025'!CU27+'POA PRESUPUESTARIO 2025'!CU28+'POA PRESUPUESTARIO 2025'!CU29+'POA PRESUPUESTARIO 2025'!CU30+'POA PRESUPUESTARIO 2025'!CU31+'POA PRESUPUESTARIO 2025'!CU32+'POA PRESUPUESTARIO 2025'!CU33+'POA PRESUPUESTARIO 2025'!CU34+'POA PRESUPUESTARIO 2025'!CU35+'POA PRESUPUESTARIO 2025'!CU36+'POA PRESUPUESTARIO 2025'!CU37+'POA PRESUPUESTARIO 2025'!CU39+'POA PRESUPUESTARIO 2025'!CU40+'POA PRESUPUESTARIO 2025'!CU41+'POA PRESUPUESTARIO 2025'!CU42+'POA PRESUPUESTARIO 2025'!CU43+'POA PRESUPUESTARIO 2025'!CU44+'POA PRESUPUESTARIO 2025'!CU45+'POA PRESUPUESTARIO 2025'!CU46+'POA PRESUPUESTARIO 2025'!CU47+'POA PRESUPUESTARIO 2025'!CU48+'POA PRESUPUESTARIO 2025'!CU49+'POA PRESUPUESTARIO 2025'!CU50+'POA PRESUPUESTARIO 2025'!CU51+'POA PRESUPUESTARIO 2025'!CU52+'POA PRESUPUESTARIO 2025'!CU53+'POA PRESUPUESTARIO 2025'!CU54+'POA PRESUPUESTARIO 2025'!CU55+'POA PRESUPUESTARIO 2025'!CU57+'POA PRESUPUESTARIO 2025'!CU58+'POA PRESUPUESTARIO 2025'!CU59+'POA PRESUPUESTARIO 2025'!CU60+'POA PRESUPUESTARIO 2025'!CU61+'POA PRESUPUESTARIO 2025'!CU62+'POA PRESUPUESTARIO 2025'!CU63+'POA PRESUPUESTARIO 2025'!CU64+'POA PRESUPUESTARIO 2025'!CU65+'POA PRESUPUESTARIO 2025'!CU66+'POA PRESUPUESTARIO 2025'!CU67+'POA PRESUPUESTARIO 2025'!CU68+'POA PRESUPUESTARIO 2025'!CU69+'POA PRESUPUESTARIO 2025'!CU70+'POA PRESUPUESTARIO 2025'!CU71+'POA PRESUPUESTARIO 2025'!CU72+'POA PRESUPUESTARIO 2025'!CU73+'POA PRESUPUESTARIO 2025'!CU74+'POA PRESUPUESTARIO 2025'!CU75+'POA PRESUPUESTARIO 2025'!CU76+'POA PRESUPUESTARIO 2025'!CU77+'POA PRESUPUESTARIO 2025'!CU78+'POA PRESUPUESTARIO 2025'!CU79+'POA PRESUPUESTARIO 2025'!CU80+'POA PRESUPUESTARIO 2025'!CU81+'POA PRESUPUESTARIO 2025'!CU82+'POA PRESUPUESTARIO 2025'!CU83+'POA PRESUPUESTARIO 2025'!CU84+'POA PRESUPUESTARIO 2025'!CU85+'POA PRESUPUESTARIO 2025'!CU86+'POA PRESUPUESTARIO 2025'!CU87+'POA PRESUPUESTARIO 2025'!CU88+'POA PRESUPUESTARIO 2025'!CU89+'POA PRESUPUESTARIO 2025'!CU90+'POA PRESUPUESTARIO 2025'!CU91+'POA PRESUPUESTARIO 2025'!CU92+'POA PRESUPUESTARIO 2025'!CU94+'POA PRESUPUESTARIO 2025'!CU95+'POA PRESUPUESTARIO 2025'!CU96+'POA PRESUPUESTARIO 2025'!CU97+'POA PRESUPUESTARIO 2025'!CU98+'POA PRESUPUESTARIO 2025'!CU99+'POA PRESUPUESTARIO 2025'!CU101+'POA PRESUPUESTARIO 2025'!CU102+'POA PRESUPUESTARIO 2025'!CU103+'POA PRESUPUESTARIO 2025'!CU104+'POA PRESUPUESTARIO 2025'!CU105+'POA PRESUPUESTARIO 2025'!CU106+'POA PRESUPUESTARIO 2025'!CU107+'POA PRESUPUESTARIO 2025'!CU108+'POA PRESUPUESTARIO 2025'!CU109+'POA PRESUPUESTARIO 2025'!CU110+'POA PRESUPUESTARIO 2025'!CU111+'POA PRESUPUESTARIO 2025'!CU112+'POA PRESUPUESTARIO 2025'!CU113+'POA PRESUPUESTARIO 2025'!CU114+'POA PRESUPUESTARIO 2025'!CU115+'POA PRESUPUESTARIO 2025'!CU116+'POA PRESUPUESTARIO 2025'!CU117+'POA PRESUPUESTARIO 2025'!CU118+'POA PRESUPUESTARIO 2025'!CU119+'POA PRESUPUESTARIO 2025'!CU120+'POA PRESUPUESTARIO 2025'!CU121+'POA PRESUPUESTARIO 2025'!CU122+'POA PRESUPUESTARIO 2025'!CU123+'POA PRESUPUESTARIO 2025'!CU124+'POA PRESUPUESTARIO 2025'!CU131+'POA PRESUPUESTARIO 2025'!CU132+'POA PRESUPUESTARIO 2025'!CU134+'POA PRESUPUESTARIO 2025'!CU135+'POA PRESUPUESTARIO 2025'!CU136+'POA PRESUPUESTARIO 2025'!CU137+'POA PRESUPUESTARIO 2025'!CU138+'POA PRESUPUESTARIO 2025'!CU139+'POA PRESUPUESTARIO 2025'!CU140+'POA PRESUPUESTARIO 2025'!CU141+'POA PRESUPUESTARIO 2025'!CU142+'POA PRESUPUESTARIO 2025'!CU143+'POA PRESUPUESTARIO 2025'!CU144+'POA PRESUPUESTARIO 2025'!CU145+'POA PRESUPUESTARIO 2025'!CU146+'POA PRESUPUESTARIO 2025'!CU147+'POA PRESUPUESTARIO 2025'!CU148+'POA PRESUPUESTARIO 2025'!CU149+'POA PRESUPUESTARIO 2025'!CU150+'POA PRESUPUESTARIO 2025'!CU151+'POA PRESUPUESTARIO 2025'!CU152+'POA PRESUPUESTARIO 2025'!CU153+'POA PRESUPUESTARIO 2025'!CU154+'POA PRESUPUESTARIO 2025'!CU155+'POA PRESUPUESTARIO 2025'!CU156+'POA PRESUPUESTARIO 2025'!CU157+'POA PRESUPUESTARIO 2025'!CU158+'POA PRESUPUESTARIO 2025'!CU159+'POA PRESUPUESTARIO 2025'!CU160+'POA PRESUPUESTARIO 2025'!CU161+'POA PRESUPUESTARIO 2025'!CU162+'POA PRESUPUESTARIO 2025'!CU163+'POA PRESUPUESTARIO 2025'!CU164+'POA PRESUPUESTARIO 2025'!CU165+'POA PRESUPUESTARIO 2025'!CU166+'POA PRESUPUESTARIO 2025'!CU167+'POA PRESUPUESTARIO 2025'!CU168+'POA PRESUPUESTARIO 2025'!CU169+'POA PRESUPUESTARIO 2025'!CU170+'POA PRESUPUESTARIO 2025'!CU171+'POA PRESUPUESTARIO 2025'!CU173+'POA PRESUPUESTARIO 2025'!CU172+'POA PRESUPUESTARIO 2025'!CU174+'POA PRESUPUESTARIO 2025'!CU175+'POA PRESUPUESTARIO 2025'!CU176+'POA PRESUPUESTARIO 2025'!CU177+'POA PRESUPUESTARIO 2025'!CU178+'POA PRESUPUESTARIO 2025'!CU180+'POA PRESUPUESTARIO 2025'!CU181+'POA PRESUPUESTARIO 2025'!CU182+'POA PRESUPUESTARIO 2025'!CU183+'POA PRESUPUESTARIO 2025'!CU184+'POA PRESUPUESTARIO 2025'!CU185+'POA PRESUPUESTARIO 2025'!CU186+'POA PRESUPUESTARIO 2025'!CU187+'POA PRESUPUESTARIO 2025'!CU188+'POA PRESUPUESTARIO 2025'!CU189+'POA PRESUPUESTARIO 2025'!CU190+'POA PRESUPUESTARIO 2025'!CU191+'POA PRESUPUESTARIO 2025'!CU192+'POA PRESUPUESTARIO 2025'!CU196+'POA PRESUPUESTARIO 2025'!CU197+'POA PRESUPUESTARIO 2025'!CU198+'POA PRESUPUESTARIO 2025'!CU200+'POA PRESUPUESTARIO 2025'!CU201+'POA PRESUPUESTARIO 2025'!CU202+'POA PRESUPUESTARIO 2025'!CU203+'POA PRESUPUESTARIO 2025'!CU204+'POA PRESUPUESTARIO 2025'!CU205+'POA PRESUPUESTARIO 2025'!CU206+'POA PRESUPUESTARIO 2025'!CU207+'POA PRESUPUESTARIO 2025'!CU38+'POA PRESUPUESTARIO 2025'!CU93+'POA PRESUPUESTARIO 2025'!CU100+'POA PRESUPUESTARIO 2025'!CU125+'POA PRESUPUESTARIO 2025'!CU126+'POA PRESUPUESTARIO 2025'!CU127+'POA PRESUPUESTARIO 2025'!CU128+'POA PRESUPUESTARIO 2025'!CU129+'POA PRESUPUESTARIO 2025'!CU130+'POA PRESUPUESTARIO 2025'!CU179+'POA PRESUPUESTARIO 2025'!CU199+'POA PRESUPUESTARIO 2025'!CU56+'POA PRESUPUESTARIO 2025'!CU133</f>
        <v>145068</v>
      </c>
      <c r="N33" s="525">
        <f>+'POA PRESUPUESTARIO 2025'!CV23+'POA PRESUPUESTARIO 2025'!CV24+'POA PRESUPUESTARIO 2025'!CV25+'POA PRESUPUESTARIO 2025'!CV26+'POA PRESUPUESTARIO 2025'!CV27+'POA PRESUPUESTARIO 2025'!CV28+'POA PRESUPUESTARIO 2025'!CV29+'POA PRESUPUESTARIO 2025'!CV30+'POA PRESUPUESTARIO 2025'!CV31+'POA PRESUPUESTARIO 2025'!CV32+'POA PRESUPUESTARIO 2025'!CV33+'POA PRESUPUESTARIO 2025'!CV34+'POA PRESUPUESTARIO 2025'!CV35+'POA PRESUPUESTARIO 2025'!CV36+'POA PRESUPUESTARIO 2025'!CV37+'POA PRESUPUESTARIO 2025'!CV39+'POA PRESUPUESTARIO 2025'!CV40+'POA PRESUPUESTARIO 2025'!CV41+'POA PRESUPUESTARIO 2025'!CV42+'POA PRESUPUESTARIO 2025'!CV43+'POA PRESUPUESTARIO 2025'!CV44+'POA PRESUPUESTARIO 2025'!CV45+'POA PRESUPUESTARIO 2025'!CV46+'POA PRESUPUESTARIO 2025'!CV47+'POA PRESUPUESTARIO 2025'!CV48+'POA PRESUPUESTARIO 2025'!CV49+'POA PRESUPUESTARIO 2025'!CV50+'POA PRESUPUESTARIO 2025'!CV51+'POA PRESUPUESTARIO 2025'!CV52+'POA PRESUPUESTARIO 2025'!CV53+'POA PRESUPUESTARIO 2025'!CV54+'POA PRESUPUESTARIO 2025'!CV55+'POA PRESUPUESTARIO 2025'!CV57+'POA PRESUPUESTARIO 2025'!CV58+'POA PRESUPUESTARIO 2025'!CV59+'POA PRESUPUESTARIO 2025'!CV60+'POA PRESUPUESTARIO 2025'!CV61+'POA PRESUPUESTARIO 2025'!CV62+'POA PRESUPUESTARIO 2025'!CV63+'POA PRESUPUESTARIO 2025'!CV64+'POA PRESUPUESTARIO 2025'!CV65+'POA PRESUPUESTARIO 2025'!CV66+'POA PRESUPUESTARIO 2025'!CV67+'POA PRESUPUESTARIO 2025'!CV68+'POA PRESUPUESTARIO 2025'!CV69+'POA PRESUPUESTARIO 2025'!CV70+'POA PRESUPUESTARIO 2025'!CV71+'POA PRESUPUESTARIO 2025'!CV72+'POA PRESUPUESTARIO 2025'!CV73+'POA PRESUPUESTARIO 2025'!CV74+'POA PRESUPUESTARIO 2025'!CV75+'POA PRESUPUESTARIO 2025'!CV76+'POA PRESUPUESTARIO 2025'!CV77+'POA PRESUPUESTARIO 2025'!CV78+'POA PRESUPUESTARIO 2025'!CV79+'POA PRESUPUESTARIO 2025'!CV80+'POA PRESUPUESTARIO 2025'!CV81+'POA PRESUPUESTARIO 2025'!CV82+'POA PRESUPUESTARIO 2025'!CV83+'POA PRESUPUESTARIO 2025'!CV84+'POA PRESUPUESTARIO 2025'!CV85+'POA PRESUPUESTARIO 2025'!CV86+'POA PRESUPUESTARIO 2025'!CV87+'POA PRESUPUESTARIO 2025'!CV88+'POA PRESUPUESTARIO 2025'!CV89+'POA PRESUPUESTARIO 2025'!CV90+'POA PRESUPUESTARIO 2025'!CV91+'POA PRESUPUESTARIO 2025'!CV92+'POA PRESUPUESTARIO 2025'!CV94+'POA PRESUPUESTARIO 2025'!CV95+'POA PRESUPUESTARIO 2025'!CV96+'POA PRESUPUESTARIO 2025'!CV97+'POA PRESUPUESTARIO 2025'!CV98+'POA PRESUPUESTARIO 2025'!CV99+'POA PRESUPUESTARIO 2025'!CV101+'POA PRESUPUESTARIO 2025'!CV102+'POA PRESUPUESTARIO 2025'!CV103+'POA PRESUPUESTARIO 2025'!CV104+'POA PRESUPUESTARIO 2025'!CV105+'POA PRESUPUESTARIO 2025'!CV106+'POA PRESUPUESTARIO 2025'!CV107+'POA PRESUPUESTARIO 2025'!CV108+'POA PRESUPUESTARIO 2025'!CV109+'POA PRESUPUESTARIO 2025'!CV110+'POA PRESUPUESTARIO 2025'!CV111+'POA PRESUPUESTARIO 2025'!CV112+'POA PRESUPUESTARIO 2025'!CV113+'POA PRESUPUESTARIO 2025'!CV114+'POA PRESUPUESTARIO 2025'!CV115+'POA PRESUPUESTARIO 2025'!CV116+'POA PRESUPUESTARIO 2025'!CV117+'POA PRESUPUESTARIO 2025'!CV118+'POA PRESUPUESTARIO 2025'!CV119+'POA PRESUPUESTARIO 2025'!CV120+'POA PRESUPUESTARIO 2025'!CV121+'POA PRESUPUESTARIO 2025'!CV122+'POA PRESUPUESTARIO 2025'!CV123+'POA PRESUPUESTARIO 2025'!CV124+'POA PRESUPUESTARIO 2025'!CV131+'POA PRESUPUESTARIO 2025'!CV132+'POA PRESUPUESTARIO 2025'!CV134+'POA PRESUPUESTARIO 2025'!CV135+'POA PRESUPUESTARIO 2025'!CV136+'POA PRESUPUESTARIO 2025'!CV137+'POA PRESUPUESTARIO 2025'!CV138+'POA PRESUPUESTARIO 2025'!CV139+'POA PRESUPUESTARIO 2025'!CV140+'POA PRESUPUESTARIO 2025'!CV141+'POA PRESUPUESTARIO 2025'!CV142+'POA PRESUPUESTARIO 2025'!CV143+'POA PRESUPUESTARIO 2025'!CV144+'POA PRESUPUESTARIO 2025'!CV145+'POA PRESUPUESTARIO 2025'!CV146+'POA PRESUPUESTARIO 2025'!CV147+'POA PRESUPUESTARIO 2025'!CV148+'POA PRESUPUESTARIO 2025'!CV149+'POA PRESUPUESTARIO 2025'!CV150+'POA PRESUPUESTARIO 2025'!CV151+'POA PRESUPUESTARIO 2025'!CV152+'POA PRESUPUESTARIO 2025'!CV153+'POA PRESUPUESTARIO 2025'!CV154+'POA PRESUPUESTARIO 2025'!CV155+'POA PRESUPUESTARIO 2025'!CV156+'POA PRESUPUESTARIO 2025'!CV157+'POA PRESUPUESTARIO 2025'!CV158+'POA PRESUPUESTARIO 2025'!CV159+'POA PRESUPUESTARIO 2025'!CV160+'POA PRESUPUESTARIO 2025'!CV161+'POA PRESUPUESTARIO 2025'!CV162+'POA PRESUPUESTARIO 2025'!CV163+'POA PRESUPUESTARIO 2025'!CV164+'POA PRESUPUESTARIO 2025'!CV165+'POA PRESUPUESTARIO 2025'!CV166+'POA PRESUPUESTARIO 2025'!CV167+'POA PRESUPUESTARIO 2025'!CV168+'POA PRESUPUESTARIO 2025'!CV169+'POA PRESUPUESTARIO 2025'!CV170+'POA PRESUPUESTARIO 2025'!CV171+'POA PRESUPUESTARIO 2025'!CV173+'POA PRESUPUESTARIO 2025'!CV172+'POA PRESUPUESTARIO 2025'!CV174+'POA PRESUPUESTARIO 2025'!CV175+'POA PRESUPUESTARIO 2025'!CV176+'POA PRESUPUESTARIO 2025'!CV177+'POA PRESUPUESTARIO 2025'!CV178+'POA PRESUPUESTARIO 2025'!CV180+'POA PRESUPUESTARIO 2025'!CV181+'POA PRESUPUESTARIO 2025'!CV182+'POA PRESUPUESTARIO 2025'!CV183+'POA PRESUPUESTARIO 2025'!CV184+'POA PRESUPUESTARIO 2025'!CV185+'POA PRESUPUESTARIO 2025'!CV186+'POA PRESUPUESTARIO 2025'!CV187+'POA PRESUPUESTARIO 2025'!CV188+'POA PRESUPUESTARIO 2025'!CV189+'POA PRESUPUESTARIO 2025'!CV190+'POA PRESUPUESTARIO 2025'!CV191+'POA PRESUPUESTARIO 2025'!CV192+'POA PRESUPUESTARIO 2025'!CV196+'POA PRESUPUESTARIO 2025'!CV197+'POA PRESUPUESTARIO 2025'!CV198+'POA PRESUPUESTARIO 2025'!CV200+'POA PRESUPUESTARIO 2025'!CV201+'POA PRESUPUESTARIO 2025'!CV202+'POA PRESUPUESTARIO 2025'!CV203+'POA PRESUPUESTARIO 2025'!CV204+'POA PRESUPUESTARIO 2025'!CV205+'POA PRESUPUESTARIO 2025'!CV206+'POA PRESUPUESTARIO 2025'!CV207+'POA PRESUPUESTARIO 2025'!CV38+'POA PRESUPUESTARIO 2025'!CV93+'POA PRESUPUESTARIO 2025'!CV100+'POA PRESUPUESTARIO 2025'!CV125+'POA PRESUPUESTARIO 2025'!CV126+'POA PRESUPUESTARIO 2025'!CV127+'POA PRESUPUESTARIO 2025'!CV128+'POA PRESUPUESTARIO 2025'!CV129+'POA PRESUPUESTARIO 2025'!CV130+'POA PRESUPUESTARIO 2025'!CV179+'POA PRESUPUESTARIO 2025'!CV199+'POA PRESUPUESTARIO 2025'!CV56+'POA PRESUPUESTARIO 2025'!CV133</f>
        <v>240406</v>
      </c>
      <c r="O33" s="525">
        <f>+'POA PRESUPUESTARIO 2025'!CX23+'POA PRESUPUESTARIO 2025'!CX24+'POA PRESUPUESTARIO 2025'!CX25+'POA PRESUPUESTARIO 2025'!CX26+'POA PRESUPUESTARIO 2025'!CX27+'POA PRESUPUESTARIO 2025'!CX28+'POA PRESUPUESTARIO 2025'!CX29+'POA PRESUPUESTARIO 2025'!CX30+'POA PRESUPUESTARIO 2025'!CX31+'POA PRESUPUESTARIO 2025'!CX32+'POA PRESUPUESTARIO 2025'!CX33+'POA PRESUPUESTARIO 2025'!CX34+'POA PRESUPUESTARIO 2025'!CX35+'POA PRESUPUESTARIO 2025'!CX36+'POA PRESUPUESTARIO 2025'!CX37+'POA PRESUPUESTARIO 2025'!CX39+'POA PRESUPUESTARIO 2025'!CX40+'POA PRESUPUESTARIO 2025'!CX41+'POA PRESUPUESTARIO 2025'!CX42+'POA PRESUPUESTARIO 2025'!CX43+'POA PRESUPUESTARIO 2025'!CX44+'POA PRESUPUESTARIO 2025'!CX45+'POA PRESUPUESTARIO 2025'!CX46+'POA PRESUPUESTARIO 2025'!CX47+'POA PRESUPUESTARIO 2025'!CX48+'POA PRESUPUESTARIO 2025'!CX49+'POA PRESUPUESTARIO 2025'!CX50+'POA PRESUPUESTARIO 2025'!CX51+'POA PRESUPUESTARIO 2025'!CX52+'POA PRESUPUESTARIO 2025'!CX53+'POA PRESUPUESTARIO 2025'!CX54+'POA PRESUPUESTARIO 2025'!CX55+'POA PRESUPUESTARIO 2025'!CX57+'POA PRESUPUESTARIO 2025'!CX58+'POA PRESUPUESTARIO 2025'!CX59+'POA PRESUPUESTARIO 2025'!CX60+'POA PRESUPUESTARIO 2025'!CX61+'POA PRESUPUESTARIO 2025'!CX62+'POA PRESUPUESTARIO 2025'!CX63+'POA PRESUPUESTARIO 2025'!CX64+'POA PRESUPUESTARIO 2025'!CX65+'POA PRESUPUESTARIO 2025'!CX66+'POA PRESUPUESTARIO 2025'!CX67+'POA PRESUPUESTARIO 2025'!CX68+'POA PRESUPUESTARIO 2025'!CX69+'POA PRESUPUESTARIO 2025'!CX70+'POA PRESUPUESTARIO 2025'!CX71+'POA PRESUPUESTARIO 2025'!CX72+'POA PRESUPUESTARIO 2025'!CX73+'POA PRESUPUESTARIO 2025'!CX74+'POA PRESUPUESTARIO 2025'!CX75+'POA PRESUPUESTARIO 2025'!CX76+'POA PRESUPUESTARIO 2025'!CX77+'POA PRESUPUESTARIO 2025'!CX78+'POA PRESUPUESTARIO 2025'!CX79+'POA PRESUPUESTARIO 2025'!CX80+'POA PRESUPUESTARIO 2025'!CX81+'POA PRESUPUESTARIO 2025'!CX82+'POA PRESUPUESTARIO 2025'!CX83+'POA PRESUPUESTARIO 2025'!CX84+'POA PRESUPUESTARIO 2025'!CX85+'POA PRESUPUESTARIO 2025'!CX86+'POA PRESUPUESTARIO 2025'!CX87+'POA PRESUPUESTARIO 2025'!CX88+'POA PRESUPUESTARIO 2025'!CX89+'POA PRESUPUESTARIO 2025'!CX90+'POA PRESUPUESTARIO 2025'!CX91+'POA PRESUPUESTARIO 2025'!CX92+'POA PRESUPUESTARIO 2025'!CX94+'POA PRESUPUESTARIO 2025'!CX95+'POA PRESUPUESTARIO 2025'!CX96+'POA PRESUPUESTARIO 2025'!CX97+'POA PRESUPUESTARIO 2025'!CX98+'POA PRESUPUESTARIO 2025'!CX99+'POA PRESUPUESTARIO 2025'!CX101+'POA PRESUPUESTARIO 2025'!CX102+'POA PRESUPUESTARIO 2025'!CX103+'POA PRESUPUESTARIO 2025'!CX104+'POA PRESUPUESTARIO 2025'!CX105+'POA PRESUPUESTARIO 2025'!CX106+'POA PRESUPUESTARIO 2025'!CX107+'POA PRESUPUESTARIO 2025'!CX108+'POA PRESUPUESTARIO 2025'!CX109+'POA PRESUPUESTARIO 2025'!CX110+'POA PRESUPUESTARIO 2025'!CX111+'POA PRESUPUESTARIO 2025'!CX112+'POA PRESUPUESTARIO 2025'!CX113+'POA PRESUPUESTARIO 2025'!CX114+'POA PRESUPUESTARIO 2025'!CX115+'POA PRESUPUESTARIO 2025'!CX116+'POA PRESUPUESTARIO 2025'!CX117+'POA PRESUPUESTARIO 2025'!CX118+'POA PRESUPUESTARIO 2025'!CX119+'POA PRESUPUESTARIO 2025'!CX120+'POA PRESUPUESTARIO 2025'!CX121+'POA PRESUPUESTARIO 2025'!CX122+'POA PRESUPUESTARIO 2025'!CX123+'POA PRESUPUESTARIO 2025'!CX124+'POA PRESUPUESTARIO 2025'!CX131+'POA PRESUPUESTARIO 2025'!CX132+'POA PRESUPUESTARIO 2025'!CX134+'POA PRESUPUESTARIO 2025'!CX135+'POA PRESUPUESTARIO 2025'!CX136+'POA PRESUPUESTARIO 2025'!CX137+'POA PRESUPUESTARIO 2025'!CX138+'POA PRESUPUESTARIO 2025'!CX139+'POA PRESUPUESTARIO 2025'!CX140+'POA PRESUPUESTARIO 2025'!CX141+'POA PRESUPUESTARIO 2025'!CX142+'POA PRESUPUESTARIO 2025'!CX143+'POA PRESUPUESTARIO 2025'!CX144+'POA PRESUPUESTARIO 2025'!CX145+'POA PRESUPUESTARIO 2025'!CX146+'POA PRESUPUESTARIO 2025'!CX147+'POA PRESUPUESTARIO 2025'!CX148+'POA PRESUPUESTARIO 2025'!CX149+'POA PRESUPUESTARIO 2025'!CX150+'POA PRESUPUESTARIO 2025'!CX151+'POA PRESUPUESTARIO 2025'!CX152+'POA PRESUPUESTARIO 2025'!CX153+'POA PRESUPUESTARIO 2025'!CX154+'POA PRESUPUESTARIO 2025'!CX155+'POA PRESUPUESTARIO 2025'!CX156+'POA PRESUPUESTARIO 2025'!CX157+'POA PRESUPUESTARIO 2025'!CX158+'POA PRESUPUESTARIO 2025'!CX159+'POA PRESUPUESTARIO 2025'!CX160+'POA PRESUPUESTARIO 2025'!CX161+'POA PRESUPUESTARIO 2025'!CX162+'POA PRESUPUESTARIO 2025'!CX163+'POA PRESUPUESTARIO 2025'!CX164+'POA PRESUPUESTARIO 2025'!CX165+'POA PRESUPUESTARIO 2025'!CX166+'POA PRESUPUESTARIO 2025'!CX167+'POA PRESUPUESTARIO 2025'!CX168+'POA PRESUPUESTARIO 2025'!CX169+'POA PRESUPUESTARIO 2025'!CX170+'POA PRESUPUESTARIO 2025'!CX171+'POA PRESUPUESTARIO 2025'!CX172+'POA PRESUPUESTARIO 2025'!CX173+'POA PRESUPUESTARIO 2025'!CX174+'POA PRESUPUESTARIO 2025'!CX175+'POA PRESUPUESTARIO 2025'!CX176+'POA PRESUPUESTARIO 2025'!CX177+'POA PRESUPUESTARIO 2025'!CX178+'POA PRESUPUESTARIO 2025'!CX180+'POA PRESUPUESTARIO 2025'!CX181+'POA PRESUPUESTARIO 2025'!CX182+'POA PRESUPUESTARIO 2025'!CX183+'POA PRESUPUESTARIO 2025'!CX184+'POA PRESUPUESTARIO 2025'!CX185+'POA PRESUPUESTARIO 2025'!CX186+'POA PRESUPUESTARIO 2025'!CX187+'POA PRESUPUESTARIO 2025'!CX188+'POA PRESUPUESTARIO 2025'!CX189+'POA PRESUPUESTARIO 2025'!CX190+'POA PRESUPUESTARIO 2025'!CX191+'POA PRESUPUESTARIO 2025'!CX192+'POA PRESUPUESTARIO 2025'!CX196+'POA PRESUPUESTARIO 2025'!CX197+'POA PRESUPUESTARIO 2025'!CX198+'POA PRESUPUESTARIO 2025'!CX200+'POA PRESUPUESTARIO 2025'!CX201+'POA PRESUPUESTARIO 2025'!CX202+'POA PRESUPUESTARIO 2025'!CX203+'POA PRESUPUESTARIO 2025'!CX204+'POA PRESUPUESTARIO 2025'!CX205+'POA PRESUPUESTARIO 2025'!CX206+'POA PRESUPUESTARIO 2025'!CX207+'POA PRESUPUESTARIO 2025'!CX38+'POA PRESUPUESTARIO 2025'!CX93+'POA PRESUPUESTARIO 2025'!CX100+'POA PRESUPUESTARIO 2025'!CX125+'POA PRESUPUESTARIO 2025'!CX126+'POA PRESUPUESTARIO 2025'!CX127+'POA PRESUPUESTARIO 2025'!CX128+'POA PRESUPUESTARIO 2025'!CX129+'POA PRESUPUESTARIO 2025'!CX130+'POA PRESUPUESTARIO 2025'!CX179+'POA PRESUPUESTARIO 2025'!CX199+'POA PRESUPUESTARIO 2025'!CX56+'POA PRESUPUESTARIO 2025'!CX133</f>
        <v>431171</v>
      </c>
      <c r="P33" s="525">
        <f>+'POA PRESUPUESTARIO 2025'!CY23+'POA PRESUPUESTARIO 2025'!CY24+'POA PRESUPUESTARIO 2025'!CY25+'POA PRESUPUESTARIO 2025'!CY26+'POA PRESUPUESTARIO 2025'!CY27+'POA PRESUPUESTARIO 2025'!CY28+'POA PRESUPUESTARIO 2025'!CY29+'POA PRESUPUESTARIO 2025'!CY30+'POA PRESUPUESTARIO 2025'!CY31+'POA PRESUPUESTARIO 2025'!CY32+'POA PRESUPUESTARIO 2025'!CY33+'POA PRESUPUESTARIO 2025'!CY34+'POA PRESUPUESTARIO 2025'!CY35+'POA PRESUPUESTARIO 2025'!CY36+'POA PRESUPUESTARIO 2025'!CY37+'POA PRESUPUESTARIO 2025'!CY39+'POA PRESUPUESTARIO 2025'!CY40+'POA PRESUPUESTARIO 2025'!CY41+'POA PRESUPUESTARIO 2025'!CY42+'POA PRESUPUESTARIO 2025'!CY43+'POA PRESUPUESTARIO 2025'!CY44+'POA PRESUPUESTARIO 2025'!CY45+'POA PRESUPUESTARIO 2025'!CY46+'POA PRESUPUESTARIO 2025'!CY47+'POA PRESUPUESTARIO 2025'!CY48+'POA PRESUPUESTARIO 2025'!CY49+'POA PRESUPUESTARIO 2025'!CY50+'POA PRESUPUESTARIO 2025'!CY51+'POA PRESUPUESTARIO 2025'!CY52+'POA PRESUPUESTARIO 2025'!CY53+'POA PRESUPUESTARIO 2025'!CY54+'POA PRESUPUESTARIO 2025'!CY55+'POA PRESUPUESTARIO 2025'!CY57+'POA PRESUPUESTARIO 2025'!CY58+'POA PRESUPUESTARIO 2025'!CY59+'POA PRESUPUESTARIO 2025'!CY60+'POA PRESUPUESTARIO 2025'!CY61+'POA PRESUPUESTARIO 2025'!CY62+'POA PRESUPUESTARIO 2025'!CY63+'POA PRESUPUESTARIO 2025'!CY64+'POA PRESUPUESTARIO 2025'!CY65+'POA PRESUPUESTARIO 2025'!CY66+'POA PRESUPUESTARIO 2025'!CY67+'POA PRESUPUESTARIO 2025'!CY68+'POA PRESUPUESTARIO 2025'!CY69+'POA PRESUPUESTARIO 2025'!CY70+'POA PRESUPUESTARIO 2025'!CY71+'POA PRESUPUESTARIO 2025'!CY72+'POA PRESUPUESTARIO 2025'!CY73+'POA PRESUPUESTARIO 2025'!CY74+'POA PRESUPUESTARIO 2025'!CY75+'POA PRESUPUESTARIO 2025'!CY76+'POA PRESUPUESTARIO 2025'!CY77+'POA PRESUPUESTARIO 2025'!CY78+'POA PRESUPUESTARIO 2025'!CY79+'POA PRESUPUESTARIO 2025'!CY80+'POA PRESUPUESTARIO 2025'!CY81+'POA PRESUPUESTARIO 2025'!CY82+'POA PRESUPUESTARIO 2025'!CY83+'POA PRESUPUESTARIO 2025'!CY84+'POA PRESUPUESTARIO 2025'!CY85+'POA PRESUPUESTARIO 2025'!CY86+'POA PRESUPUESTARIO 2025'!CY87+'POA PRESUPUESTARIO 2025'!CY88+'POA PRESUPUESTARIO 2025'!CY89+'POA PRESUPUESTARIO 2025'!CY90+'POA PRESUPUESTARIO 2025'!CY91+'POA PRESUPUESTARIO 2025'!CY92+'POA PRESUPUESTARIO 2025'!CY94+'POA PRESUPUESTARIO 2025'!CY95+'POA PRESUPUESTARIO 2025'!CY96+'POA PRESUPUESTARIO 2025'!CY97+'POA PRESUPUESTARIO 2025'!CY98+'POA PRESUPUESTARIO 2025'!CY99+'POA PRESUPUESTARIO 2025'!CY101+'POA PRESUPUESTARIO 2025'!CY102+'POA PRESUPUESTARIO 2025'!CY103+'POA PRESUPUESTARIO 2025'!CY104+'POA PRESUPUESTARIO 2025'!CY105+'POA PRESUPUESTARIO 2025'!CY106+'POA PRESUPUESTARIO 2025'!CY107+'POA PRESUPUESTARIO 2025'!CY108+'POA PRESUPUESTARIO 2025'!CY109+'POA PRESUPUESTARIO 2025'!CY110+'POA PRESUPUESTARIO 2025'!CY111+'POA PRESUPUESTARIO 2025'!CY112+'POA PRESUPUESTARIO 2025'!CY113+'POA PRESUPUESTARIO 2025'!CY114+'POA PRESUPUESTARIO 2025'!CY115+'POA PRESUPUESTARIO 2025'!CY116+'POA PRESUPUESTARIO 2025'!CY117+'POA PRESUPUESTARIO 2025'!CY118+'POA PRESUPUESTARIO 2025'!CY119+'POA PRESUPUESTARIO 2025'!CY120+'POA PRESUPUESTARIO 2025'!CY121+'POA PRESUPUESTARIO 2025'!CY122+'POA PRESUPUESTARIO 2025'!CY123+'POA PRESUPUESTARIO 2025'!CY124+'POA PRESUPUESTARIO 2025'!CY131+'POA PRESUPUESTARIO 2025'!CY132+'POA PRESUPUESTARIO 2025'!CY134+'POA PRESUPUESTARIO 2025'!CY135+'POA PRESUPUESTARIO 2025'!CY136+'POA PRESUPUESTARIO 2025'!CY137+'POA PRESUPUESTARIO 2025'!CY138+'POA PRESUPUESTARIO 2025'!CY139+'POA PRESUPUESTARIO 2025'!CY140+'POA PRESUPUESTARIO 2025'!CY141+'POA PRESUPUESTARIO 2025'!CY142+'POA PRESUPUESTARIO 2025'!CY143+'POA PRESUPUESTARIO 2025'!CY144+'POA PRESUPUESTARIO 2025'!CY145+'POA PRESUPUESTARIO 2025'!CY146+'POA PRESUPUESTARIO 2025'!CY147+'POA PRESUPUESTARIO 2025'!CY148+'POA PRESUPUESTARIO 2025'!CY149+'POA PRESUPUESTARIO 2025'!CY150+'POA PRESUPUESTARIO 2025'!CY151+'POA PRESUPUESTARIO 2025'!CY152+'POA PRESUPUESTARIO 2025'!CY153+'POA PRESUPUESTARIO 2025'!CY154+'POA PRESUPUESTARIO 2025'!CY155+'POA PRESUPUESTARIO 2025'!CY156+'POA PRESUPUESTARIO 2025'!CY157+'POA PRESUPUESTARIO 2025'!CY158+'POA PRESUPUESTARIO 2025'!CY159+'POA PRESUPUESTARIO 2025'!CY160+'POA PRESUPUESTARIO 2025'!CY161+'POA PRESUPUESTARIO 2025'!CY162+'POA PRESUPUESTARIO 2025'!CY163+'POA PRESUPUESTARIO 2025'!CY164+'POA PRESUPUESTARIO 2025'!CY165+'POA PRESUPUESTARIO 2025'!CY166+'POA PRESUPUESTARIO 2025'!CY167+'POA PRESUPUESTARIO 2025'!CY168+'POA PRESUPUESTARIO 2025'!CY169+'POA PRESUPUESTARIO 2025'!CY170+'POA PRESUPUESTARIO 2025'!CY171+'POA PRESUPUESTARIO 2025'!CY172+'POA PRESUPUESTARIO 2025'!CY173+'POA PRESUPUESTARIO 2025'!CY174+'POA PRESUPUESTARIO 2025'!CY175+'POA PRESUPUESTARIO 2025'!CY176+'POA PRESUPUESTARIO 2025'!CY177+'POA PRESUPUESTARIO 2025'!CY178+'POA PRESUPUESTARIO 2025'!CY180+'POA PRESUPUESTARIO 2025'!CY181+'POA PRESUPUESTARIO 2025'!CY182+'POA PRESUPUESTARIO 2025'!CY183+'POA PRESUPUESTARIO 2025'!CY184+'POA PRESUPUESTARIO 2025'!CY185+'POA PRESUPUESTARIO 2025'!CY186+'POA PRESUPUESTARIO 2025'!CY187+'POA PRESUPUESTARIO 2025'!CY188+'POA PRESUPUESTARIO 2025'!CY189+'POA PRESUPUESTARIO 2025'!CY190+'POA PRESUPUESTARIO 2025'!CY191+'POA PRESUPUESTARIO 2025'!CY192+'POA PRESUPUESTARIO 2025'!CY196+'POA PRESUPUESTARIO 2025'!CY197+'POA PRESUPUESTARIO 2025'!CY198+'POA PRESUPUESTARIO 2025'!CY200+'POA PRESUPUESTARIO 2025'!CY201+'POA PRESUPUESTARIO 2025'!CY202+'POA PRESUPUESTARIO 2025'!CY203+'POA PRESUPUESTARIO 2025'!CY204+'POA PRESUPUESTARIO 2025'!CY205+'POA PRESUPUESTARIO 2025'!CY206+'POA PRESUPUESTARIO 2025'!CY207+'POA PRESUPUESTARIO 2025'!CY38+'POA PRESUPUESTARIO 2025'!CY93+'POA PRESUPUESTARIO 2025'!CY100+'POA PRESUPUESTARIO 2025'!CY125+'POA PRESUPUESTARIO 2025'!CY126+'POA PRESUPUESTARIO 2025'!CY127+'POA PRESUPUESTARIO 2025'!CY128+'POA PRESUPUESTARIO 2025'!CY129+'POA PRESUPUESTARIO 2025'!CY130+'POA PRESUPUESTARIO 2025'!CY179+'POA PRESUPUESTARIO 2025'!CY199+'POA PRESUPUESTARIO 2025'!CY56+'POA PRESUPUESTARIO 2025'!CY133</f>
        <v>179050</v>
      </c>
      <c r="Q33" s="525">
        <f>+'POA PRESUPUESTARIO 2025'!CZ23+'POA PRESUPUESTARIO 2025'!CZ24+'POA PRESUPUESTARIO 2025'!CZ25+'POA PRESUPUESTARIO 2025'!CZ26+'POA PRESUPUESTARIO 2025'!CZ27+'POA PRESUPUESTARIO 2025'!CZ28+'POA PRESUPUESTARIO 2025'!CZ29+'POA PRESUPUESTARIO 2025'!CZ30+'POA PRESUPUESTARIO 2025'!CZ31+'POA PRESUPUESTARIO 2025'!CZ32+'POA PRESUPUESTARIO 2025'!CZ33+'POA PRESUPUESTARIO 2025'!CZ34+'POA PRESUPUESTARIO 2025'!CZ35+'POA PRESUPUESTARIO 2025'!CZ36+'POA PRESUPUESTARIO 2025'!CZ37+'POA PRESUPUESTARIO 2025'!CZ39+'POA PRESUPUESTARIO 2025'!CZ40+'POA PRESUPUESTARIO 2025'!CZ41+'POA PRESUPUESTARIO 2025'!CZ42+'POA PRESUPUESTARIO 2025'!CZ43+'POA PRESUPUESTARIO 2025'!CZ44+'POA PRESUPUESTARIO 2025'!CZ45+'POA PRESUPUESTARIO 2025'!CZ46+'POA PRESUPUESTARIO 2025'!CZ47+'POA PRESUPUESTARIO 2025'!CZ48+'POA PRESUPUESTARIO 2025'!CZ49+'POA PRESUPUESTARIO 2025'!CZ50+'POA PRESUPUESTARIO 2025'!CZ51+'POA PRESUPUESTARIO 2025'!CZ52+'POA PRESUPUESTARIO 2025'!CZ53+'POA PRESUPUESTARIO 2025'!CZ54+'POA PRESUPUESTARIO 2025'!CZ55+'POA PRESUPUESTARIO 2025'!CZ57+'POA PRESUPUESTARIO 2025'!CZ58+'POA PRESUPUESTARIO 2025'!CZ59+'POA PRESUPUESTARIO 2025'!CZ60+'POA PRESUPUESTARIO 2025'!CZ61+'POA PRESUPUESTARIO 2025'!CZ62+'POA PRESUPUESTARIO 2025'!CZ63+'POA PRESUPUESTARIO 2025'!CZ64+'POA PRESUPUESTARIO 2025'!CZ65+'POA PRESUPUESTARIO 2025'!CZ66+'POA PRESUPUESTARIO 2025'!CZ67+'POA PRESUPUESTARIO 2025'!CZ68+'POA PRESUPUESTARIO 2025'!CZ69+'POA PRESUPUESTARIO 2025'!CZ70+'POA PRESUPUESTARIO 2025'!CZ71+'POA PRESUPUESTARIO 2025'!CZ72+'POA PRESUPUESTARIO 2025'!CZ73+'POA PRESUPUESTARIO 2025'!CZ74+'POA PRESUPUESTARIO 2025'!CZ75+'POA PRESUPUESTARIO 2025'!CZ76+'POA PRESUPUESTARIO 2025'!CZ77+'POA PRESUPUESTARIO 2025'!CZ78+'POA PRESUPUESTARIO 2025'!CZ79+'POA PRESUPUESTARIO 2025'!CZ80+'POA PRESUPUESTARIO 2025'!CZ81+'POA PRESUPUESTARIO 2025'!CZ82+'POA PRESUPUESTARIO 2025'!CZ83+'POA PRESUPUESTARIO 2025'!CZ84+'POA PRESUPUESTARIO 2025'!CZ85+'POA PRESUPUESTARIO 2025'!CZ86+'POA PRESUPUESTARIO 2025'!CZ87+'POA PRESUPUESTARIO 2025'!CZ88+'POA PRESUPUESTARIO 2025'!CZ89+'POA PRESUPUESTARIO 2025'!CZ90+'POA PRESUPUESTARIO 2025'!CZ91+'POA PRESUPUESTARIO 2025'!CZ92+'POA PRESUPUESTARIO 2025'!CZ94+'POA PRESUPUESTARIO 2025'!CZ95+'POA PRESUPUESTARIO 2025'!CZ96+'POA PRESUPUESTARIO 2025'!CZ97+'POA PRESUPUESTARIO 2025'!CZ98+'POA PRESUPUESTARIO 2025'!CZ99+'POA PRESUPUESTARIO 2025'!CZ101+'POA PRESUPUESTARIO 2025'!CZ102+'POA PRESUPUESTARIO 2025'!CZ103+'POA PRESUPUESTARIO 2025'!CZ104+'POA PRESUPUESTARIO 2025'!CZ105+'POA PRESUPUESTARIO 2025'!CZ106+'POA PRESUPUESTARIO 2025'!CZ107+'POA PRESUPUESTARIO 2025'!CZ108+'POA PRESUPUESTARIO 2025'!CZ109+'POA PRESUPUESTARIO 2025'!CZ110+'POA PRESUPUESTARIO 2025'!CZ111+'POA PRESUPUESTARIO 2025'!CZ112+'POA PRESUPUESTARIO 2025'!CZ113+'POA PRESUPUESTARIO 2025'!CZ114+'POA PRESUPUESTARIO 2025'!CZ115+'POA PRESUPUESTARIO 2025'!CZ116+'POA PRESUPUESTARIO 2025'!CZ117+'POA PRESUPUESTARIO 2025'!CZ118+'POA PRESUPUESTARIO 2025'!CZ119+'POA PRESUPUESTARIO 2025'!CZ120+'POA PRESUPUESTARIO 2025'!CZ121+'POA PRESUPUESTARIO 2025'!CZ122+'POA PRESUPUESTARIO 2025'!CZ123+'POA PRESUPUESTARIO 2025'!CZ124+'POA PRESUPUESTARIO 2025'!CZ131+'POA PRESUPUESTARIO 2025'!CZ132+'POA PRESUPUESTARIO 2025'!CZ134+'POA PRESUPUESTARIO 2025'!CZ135+'POA PRESUPUESTARIO 2025'!CZ136+'POA PRESUPUESTARIO 2025'!CZ137+'POA PRESUPUESTARIO 2025'!CZ138+'POA PRESUPUESTARIO 2025'!CZ139+'POA PRESUPUESTARIO 2025'!CZ140+'POA PRESUPUESTARIO 2025'!CZ141+'POA PRESUPUESTARIO 2025'!CZ142+'POA PRESUPUESTARIO 2025'!CZ143+'POA PRESUPUESTARIO 2025'!CZ144+'POA PRESUPUESTARIO 2025'!CZ145+'POA PRESUPUESTARIO 2025'!CZ146+'POA PRESUPUESTARIO 2025'!CZ147+'POA PRESUPUESTARIO 2025'!CZ148+'POA PRESUPUESTARIO 2025'!CZ149+'POA PRESUPUESTARIO 2025'!CZ150+'POA PRESUPUESTARIO 2025'!CZ151+'POA PRESUPUESTARIO 2025'!CZ152+'POA PRESUPUESTARIO 2025'!CZ153+'POA PRESUPUESTARIO 2025'!CZ154+'POA PRESUPUESTARIO 2025'!CZ155+'POA PRESUPUESTARIO 2025'!CZ156+'POA PRESUPUESTARIO 2025'!CZ157+'POA PRESUPUESTARIO 2025'!CZ158+'POA PRESUPUESTARIO 2025'!CZ159+'POA PRESUPUESTARIO 2025'!CZ160+'POA PRESUPUESTARIO 2025'!CZ161+'POA PRESUPUESTARIO 2025'!CZ162+'POA PRESUPUESTARIO 2025'!CZ163+'POA PRESUPUESTARIO 2025'!CZ164+'POA PRESUPUESTARIO 2025'!CZ165+'POA PRESUPUESTARIO 2025'!CZ166+'POA PRESUPUESTARIO 2025'!CZ167+'POA PRESUPUESTARIO 2025'!CZ168+'POA PRESUPUESTARIO 2025'!CZ169+'POA PRESUPUESTARIO 2025'!CZ170+'POA PRESUPUESTARIO 2025'!CZ171+'POA PRESUPUESTARIO 2025'!CZ172+'POA PRESUPUESTARIO 2025'!CZ173+'POA PRESUPUESTARIO 2025'!CZ174+'POA PRESUPUESTARIO 2025'!CZ175+'POA PRESUPUESTARIO 2025'!CZ176+'POA PRESUPUESTARIO 2025'!CZ177+'POA PRESUPUESTARIO 2025'!CZ178+'POA PRESUPUESTARIO 2025'!CZ180+'POA PRESUPUESTARIO 2025'!CZ181+'POA PRESUPUESTARIO 2025'!CZ182+'POA PRESUPUESTARIO 2025'!CZ183+'POA PRESUPUESTARIO 2025'!CZ184+'POA PRESUPUESTARIO 2025'!CZ185+'POA PRESUPUESTARIO 2025'!CZ186+'POA PRESUPUESTARIO 2025'!CZ187+'POA PRESUPUESTARIO 2025'!CZ188+'POA PRESUPUESTARIO 2025'!CZ189+'POA PRESUPUESTARIO 2025'!CZ190+'POA PRESUPUESTARIO 2025'!CZ191+'POA PRESUPUESTARIO 2025'!CZ192+'POA PRESUPUESTARIO 2025'!CZ196+'POA PRESUPUESTARIO 2025'!CZ197+'POA PRESUPUESTARIO 2025'!CZ198+'POA PRESUPUESTARIO 2025'!CZ200+'POA PRESUPUESTARIO 2025'!CZ201+'POA PRESUPUESTARIO 2025'!CZ202+'POA PRESUPUESTARIO 2025'!CZ203+'POA PRESUPUESTARIO 2025'!CZ204+'POA PRESUPUESTARIO 2025'!CZ205+'POA PRESUPUESTARIO 2025'!CZ206+'POA PRESUPUESTARIO 2025'!CZ207+'POA PRESUPUESTARIO 2025'!CZ38+'POA PRESUPUESTARIO 2025'!CZ93+'POA PRESUPUESTARIO 2025'!CZ100+'POA PRESUPUESTARIO 2025'!CZ125+'POA PRESUPUESTARIO 2025'!CZ126+'POA PRESUPUESTARIO 2025'!CZ127+'POA PRESUPUESTARIO 2025'!CZ128+'POA PRESUPUESTARIO 2025'!CZ129+'POA PRESUPUESTARIO 2025'!CZ130+'POA PRESUPUESTARIO 2025'!CZ179+'POA PRESUPUESTARIO 2025'!CZ199+'POA PRESUPUESTARIO 2025'!CZ56+'POA PRESUPUESTARIO 2025'!CZ133</f>
        <v>216629</v>
      </c>
      <c r="R33" s="525">
        <f>+'POA PRESUPUESTARIO 2025'!DA23+'POA PRESUPUESTARIO 2025'!DA24+'POA PRESUPUESTARIO 2025'!DA25+'POA PRESUPUESTARIO 2025'!DA26+'POA PRESUPUESTARIO 2025'!DA27+'POA PRESUPUESTARIO 2025'!DA28+'POA PRESUPUESTARIO 2025'!DA29+'POA PRESUPUESTARIO 2025'!DA30+'POA PRESUPUESTARIO 2025'!DA31+'POA PRESUPUESTARIO 2025'!DA32+'POA PRESUPUESTARIO 2025'!DA33+'POA PRESUPUESTARIO 2025'!DA34+'POA PRESUPUESTARIO 2025'!DA35+'POA PRESUPUESTARIO 2025'!DA36+'POA PRESUPUESTARIO 2025'!DA37+'POA PRESUPUESTARIO 2025'!DA39+'POA PRESUPUESTARIO 2025'!DA40+'POA PRESUPUESTARIO 2025'!DA41+'POA PRESUPUESTARIO 2025'!DA42+'POA PRESUPUESTARIO 2025'!DA43+'POA PRESUPUESTARIO 2025'!DA44+'POA PRESUPUESTARIO 2025'!DA45+'POA PRESUPUESTARIO 2025'!DA46+'POA PRESUPUESTARIO 2025'!DA47+'POA PRESUPUESTARIO 2025'!DA48+'POA PRESUPUESTARIO 2025'!DA49+'POA PRESUPUESTARIO 2025'!DA50+'POA PRESUPUESTARIO 2025'!DA51+'POA PRESUPUESTARIO 2025'!DA52+'POA PRESUPUESTARIO 2025'!DA53+'POA PRESUPUESTARIO 2025'!DA54+'POA PRESUPUESTARIO 2025'!DA55+'POA PRESUPUESTARIO 2025'!DA57+'POA PRESUPUESTARIO 2025'!DA58+'POA PRESUPUESTARIO 2025'!DA59+'POA PRESUPUESTARIO 2025'!DA60+'POA PRESUPUESTARIO 2025'!DA61+'POA PRESUPUESTARIO 2025'!DA62+'POA PRESUPUESTARIO 2025'!DA63+'POA PRESUPUESTARIO 2025'!DA64+'POA PRESUPUESTARIO 2025'!DA65+'POA PRESUPUESTARIO 2025'!DA66+'POA PRESUPUESTARIO 2025'!DA67+'POA PRESUPUESTARIO 2025'!DA68+'POA PRESUPUESTARIO 2025'!DA69+'POA PRESUPUESTARIO 2025'!DA70+'POA PRESUPUESTARIO 2025'!DA71+'POA PRESUPUESTARIO 2025'!DA72+'POA PRESUPUESTARIO 2025'!DA73+'POA PRESUPUESTARIO 2025'!DA74+'POA PRESUPUESTARIO 2025'!DA75+'POA PRESUPUESTARIO 2025'!DA76+'POA PRESUPUESTARIO 2025'!DA77+'POA PRESUPUESTARIO 2025'!DA78+'POA PRESUPUESTARIO 2025'!DA79+'POA PRESUPUESTARIO 2025'!DA80+'POA PRESUPUESTARIO 2025'!DA81+'POA PRESUPUESTARIO 2025'!DA82+'POA PRESUPUESTARIO 2025'!DA83+'POA PRESUPUESTARIO 2025'!DA84+'POA PRESUPUESTARIO 2025'!DA85+'POA PRESUPUESTARIO 2025'!DA86+'POA PRESUPUESTARIO 2025'!DA87+'POA PRESUPUESTARIO 2025'!DA88+'POA PRESUPUESTARIO 2025'!DA89+'POA PRESUPUESTARIO 2025'!DA90+'POA PRESUPUESTARIO 2025'!DA91+'POA PRESUPUESTARIO 2025'!DA92+'POA PRESUPUESTARIO 2025'!DA94+'POA PRESUPUESTARIO 2025'!DA95+'POA PRESUPUESTARIO 2025'!DA96+'POA PRESUPUESTARIO 2025'!DA97+'POA PRESUPUESTARIO 2025'!DA98+'POA PRESUPUESTARIO 2025'!DA99+'POA PRESUPUESTARIO 2025'!DA101+'POA PRESUPUESTARIO 2025'!DA102+'POA PRESUPUESTARIO 2025'!DA103+'POA PRESUPUESTARIO 2025'!DA104+'POA PRESUPUESTARIO 2025'!DA105+'POA PRESUPUESTARIO 2025'!DA106+'POA PRESUPUESTARIO 2025'!DA107+'POA PRESUPUESTARIO 2025'!DA108+'POA PRESUPUESTARIO 2025'!DA109+'POA PRESUPUESTARIO 2025'!DA110+'POA PRESUPUESTARIO 2025'!DA111+'POA PRESUPUESTARIO 2025'!DA112+'POA PRESUPUESTARIO 2025'!DA113+'POA PRESUPUESTARIO 2025'!DA114+'POA PRESUPUESTARIO 2025'!DA115+'POA PRESUPUESTARIO 2025'!DA116+'POA PRESUPUESTARIO 2025'!DA117+'POA PRESUPUESTARIO 2025'!DA118+'POA PRESUPUESTARIO 2025'!DA119+'POA PRESUPUESTARIO 2025'!DA120+'POA PRESUPUESTARIO 2025'!DA121+'POA PRESUPUESTARIO 2025'!DA122+'POA PRESUPUESTARIO 2025'!DA123+'POA PRESUPUESTARIO 2025'!DA124+'POA PRESUPUESTARIO 2025'!DA131+'POA PRESUPUESTARIO 2025'!DA132+'POA PRESUPUESTARIO 2025'!DA134+'POA PRESUPUESTARIO 2025'!DA135+'POA PRESUPUESTARIO 2025'!DA136+'POA PRESUPUESTARIO 2025'!DA137+'POA PRESUPUESTARIO 2025'!DA138+'POA PRESUPUESTARIO 2025'!DA139+'POA PRESUPUESTARIO 2025'!DA140+'POA PRESUPUESTARIO 2025'!DA141+'POA PRESUPUESTARIO 2025'!DA142+'POA PRESUPUESTARIO 2025'!DA143+'POA PRESUPUESTARIO 2025'!DA144+'POA PRESUPUESTARIO 2025'!DA145+'POA PRESUPUESTARIO 2025'!DA146+'POA PRESUPUESTARIO 2025'!DA147+'POA PRESUPUESTARIO 2025'!DA148+'POA PRESUPUESTARIO 2025'!DA149+'POA PRESUPUESTARIO 2025'!DA150+'POA PRESUPUESTARIO 2025'!DA151+'POA PRESUPUESTARIO 2025'!DA152+'POA PRESUPUESTARIO 2025'!DA153+'POA PRESUPUESTARIO 2025'!DA154+'POA PRESUPUESTARIO 2025'!DA155+'POA PRESUPUESTARIO 2025'!DA156+'POA PRESUPUESTARIO 2025'!DA157+'POA PRESUPUESTARIO 2025'!DA158+'POA PRESUPUESTARIO 2025'!DA159+'POA PRESUPUESTARIO 2025'!DA160+'POA PRESUPUESTARIO 2025'!DA161+'POA PRESUPUESTARIO 2025'!DA162+'POA PRESUPUESTARIO 2025'!DA163+'POA PRESUPUESTARIO 2025'!DA164+'POA PRESUPUESTARIO 2025'!DA165+'POA PRESUPUESTARIO 2025'!DA166+'POA PRESUPUESTARIO 2025'!DA167+'POA PRESUPUESTARIO 2025'!DA168+'POA PRESUPUESTARIO 2025'!DA169+'POA PRESUPUESTARIO 2025'!DA170+'POA PRESUPUESTARIO 2025'!DA171+'POA PRESUPUESTARIO 2025'!DA172+'POA PRESUPUESTARIO 2025'!DA173+'POA PRESUPUESTARIO 2025'!DA174+'POA PRESUPUESTARIO 2025'!DA175+'POA PRESUPUESTARIO 2025'!DA176+'POA PRESUPUESTARIO 2025'!DA177+'POA PRESUPUESTARIO 2025'!DA178+'POA PRESUPUESTARIO 2025'!DA180+'POA PRESUPUESTARIO 2025'!DA181+'POA PRESUPUESTARIO 2025'!DA182+'POA PRESUPUESTARIO 2025'!DA183+'POA PRESUPUESTARIO 2025'!DA184+'POA PRESUPUESTARIO 2025'!DA185+'POA PRESUPUESTARIO 2025'!DA186+'POA PRESUPUESTARIO 2025'!DA187+'POA PRESUPUESTARIO 2025'!DA188+'POA PRESUPUESTARIO 2025'!DA189+'POA PRESUPUESTARIO 2025'!DA190+'POA PRESUPUESTARIO 2025'!DA191+'POA PRESUPUESTARIO 2025'!DA192+'POA PRESUPUESTARIO 2025'!DA196+'POA PRESUPUESTARIO 2025'!DA197+'POA PRESUPUESTARIO 2025'!DA198+'POA PRESUPUESTARIO 2025'!DA200+'POA PRESUPUESTARIO 2025'!DA201+'POA PRESUPUESTARIO 2025'!DA202+'POA PRESUPUESTARIO 2025'!DA203+'POA PRESUPUESTARIO 2025'!DA204+'POA PRESUPUESTARIO 2025'!DA205+'POA PRESUPUESTARIO 2025'!DA206+'POA PRESUPUESTARIO 2025'!DA207+'POA PRESUPUESTARIO 2025'!DA38+'POA PRESUPUESTARIO 2025'!DA93+'POA PRESUPUESTARIO 2025'!DA100+'POA PRESUPUESTARIO 2025'!DA125+'POA PRESUPUESTARIO 2025'!DA126+'POA PRESUPUESTARIO 2025'!DA127+'POA PRESUPUESTARIO 2025'!DA128+'POA PRESUPUESTARIO 2025'!DA129+'POA PRESUPUESTARIO 2025'!DA130+'POA PRESUPUESTARIO 2025'!DA179+'POA PRESUPUESTARIO 2025'!DA199+'POA PRESUPUESTARIO 2025'!DA56+'POA PRESUPUESTARIO 2025'!DA133</f>
        <v>299080</v>
      </c>
      <c r="S33" s="525">
        <f>+'POA PRESUPUESTARIO 2025'!DC23+'POA PRESUPUESTARIO 2025'!DC24+'POA PRESUPUESTARIO 2025'!DC25+'POA PRESUPUESTARIO 2025'!DC26+'POA PRESUPUESTARIO 2025'!DC27+'POA PRESUPUESTARIO 2025'!DC28+'POA PRESUPUESTARIO 2025'!DC29+'POA PRESUPUESTARIO 2025'!DC30+'POA PRESUPUESTARIO 2025'!DC31+'POA PRESUPUESTARIO 2025'!DC32+'POA PRESUPUESTARIO 2025'!DC33+'POA PRESUPUESTARIO 2025'!DC34+'POA PRESUPUESTARIO 2025'!DC35+'POA PRESUPUESTARIO 2025'!DC36+'POA PRESUPUESTARIO 2025'!DC37+'POA PRESUPUESTARIO 2025'!DC39+'POA PRESUPUESTARIO 2025'!DC40+'POA PRESUPUESTARIO 2025'!DC41+'POA PRESUPUESTARIO 2025'!DC42+'POA PRESUPUESTARIO 2025'!DC43+'POA PRESUPUESTARIO 2025'!DC44+'POA PRESUPUESTARIO 2025'!DC45+'POA PRESUPUESTARIO 2025'!DC46+'POA PRESUPUESTARIO 2025'!DC47+'POA PRESUPUESTARIO 2025'!DC48+'POA PRESUPUESTARIO 2025'!DC49+'POA PRESUPUESTARIO 2025'!DC50+'POA PRESUPUESTARIO 2025'!DC51+'POA PRESUPUESTARIO 2025'!DC52+'POA PRESUPUESTARIO 2025'!DC53+'POA PRESUPUESTARIO 2025'!DC54+'POA PRESUPUESTARIO 2025'!DC55+'POA PRESUPUESTARIO 2025'!DC57+'POA PRESUPUESTARIO 2025'!DC58+'POA PRESUPUESTARIO 2025'!DC59+'POA PRESUPUESTARIO 2025'!DC60+'POA PRESUPUESTARIO 2025'!DC61+'POA PRESUPUESTARIO 2025'!DC62+'POA PRESUPUESTARIO 2025'!DC63+'POA PRESUPUESTARIO 2025'!DC64+'POA PRESUPUESTARIO 2025'!DC65+'POA PRESUPUESTARIO 2025'!DC66+'POA PRESUPUESTARIO 2025'!DC67+'POA PRESUPUESTARIO 2025'!DC68+'POA PRESUPUESTARIO 2025'!DC69+'POA PRESUPUESTARIO 2025'!DC70+'POA PRESUPUESTARIO 2025'!DC71+'POA PRESUPUESTARIO 2025'!DC72+'POA PRESUPUESTARIO 2025'!DC73+'POA PRESUPUESTARIO 2025'!DC74+'POA PRESUPUESTARIO 2025'!DC75+'POA PRESUPUESTARIO 2025'!DC76+'POA PRESUPUESTARIO 2025'!DC77+'POA PRESUPUESTARIO 2025'!DC78+'POA PRESUPUESTARIO 2025'!DC79+'POA PRESUPUESTARIO 2025'!DC80+'POA PRESUPUESTARIO 2025'!DC81+'POA PRESUPUESTARIO 2025'!DC82+'POA PRESUPUESTARIO 2025'!DC83+'POA PRESUPUESTARIO 2025'!DC84+'POA PRESUPUESTARIO 2025'!DC85+'POA PRESUPUESTARIO 2025'!DC86+'POA PRESUPUESTARIO 2025'!DC87+'POA PRESUPUESTARIO 2025'!DC88+'POA PRESUPUESTARIO 2025'!DC89+'POA PRESUPUESTARIO 2025'!DC90+'POA PRESUPUESTARIO 2025'!DC91+'POA PRESUPUESTARIO 2025'!DC92+'POA PRESUPUESTARIO 2025'!DC94+'POA PRESUPUESTARIO 2025'!DC95+'POA PRESUPUESTARIO 2025'!DC96+'POA PRESUPUESTARIO 2025'!DC97+'POA PRESUPUESTARIO 2025'!DC98+'POA PRESUPUESTARIO 2025'!DC99+'POA PRESUPUESTARIO 2025'!DC101+'POA PRESUPUESTARIO 2025'!DC102+'POA PRESUPUESTARIO 2025'!DC103+'POA PRESUPUESTARIO 2025'!DC104+'POA PRESUPUESTARIO 2025'!DC105+'POA PRESUPUESTARIO 2025'!DC106+'POA PRESUPUESTARIO 2025'!DC107+'POA PRESUPUESTARIO 2025'!DC108+'POA PRESUPUESTARIO 2025'!DC109+'POA PRESUPUESTARIO 2025'!DC110+'POA PRESUPUESTARIO 2025'!DC111+'POA PRESUPUESTARIO 2025'!DC112+'POA PRESUPUESTARIO 2025'!DC113+'POA PRESUPUESTARIO 2025'!DC114+'POA PRESUPUESTARIO 2025'!DC115+'POA PRESUPUESTARIO 2025'!DC116+'POA PRESUPUESTARIO 2025'!DC117+'POA PRESUPUESTARIO 2025'!DC118+'POA PRESUPUESTARIO 2025'!DC119+'POA PRESUPUESTARIO 2025'!DC120+'POA PRESUPUESTARIO 2025'!DC121+'POA PRESUPUESTARIO 2025'!DC122+'POA PRESUPUESTARIO 2025'!DC123+'POA PRESUPUESTARIO 2025'!DC124+'POA PRESUPUESTARIO 2025'!DC131+'POA PRESUPUESTARIO 2025'!DC132+'POA PRESUPUESTARIO 2025'!DC134+'POA PRESUPUESTARIO 2025'!DC135+'POA PRESUPUESTARIO 2025'!DC136+'POA PRESUPUESTARIO 2025'!DC137+'POA PRESUPUESTARIO 2025'!DC138+'POA PRESUPUESTARIO 2025'!DC139+'POA PRESUPUESTARIO 2025'!DC140+'POA PRESUPUESTARIO 2025'!DC141+'POA PRESUPUESTARIO 2025'!DC142+'POA PRESUPUESTARIO 2025'!DC143+'POA PRESUPUESTARIO 2025'!DC144+'POA PRESUPUESTARIO 2025'!DC145+'POA PRESUPUESTARIO 2025'!DC146+'POA PRESUPUESTARIO 2025'!DC147+'POA PRESUPUESTARIO 2025'!DC148+'POA PRESUPUESTARIO 2025'!DC149+'POA PRESUPUESTARIO 2025'!DC150+'POA PRESUPUESTARIO 2025'!DC151+'POA PRESUPUESTARIO 2025'!DC152+'POA PRESUPUESTARIO 2025'!DC153+'POA PRESUPUESTARIO 2025'!DC154+'POA PRESUPUESTARIO 2025'!DC155+'POA PRESUPUESTARIO 2025'!DC156+'POA PRESUPUESTARIO 2025'!DC157+'POA PRESUPUESTARIO 2025'!DC158+'POA PRESUPUESTARIO 2025'!DC159+'POA PRESUPUESTARIO 2025'!DC160+'POA PRESUPUESTARIO 2025'!DC161+'POA PRESUPUESTARIO 2025'!DC162+'POA PRESUPUESTARIO 2025'!DC163+'POA PRESUPUESTARIO 2025'!DC164+'POA PRESUPUESTARIO 2025'!DC165+'POA PRESUPUESTARIO 2025'!DC166+'POA PRESUPUESTARIO 2025'!DC167+'POA PRESUPUESTARIO 2025'!DC168+'POA PRESUPUESTARIO 2025'!DC169+'POA PRESUPUESTARIO 2025'!DC170+'POA PRESUPUESTARIO 2025'!DC171+'POA PRESUPUESTARIO 2025'!DC172+'POA PRESUPUESTARIO 2025'!DC173+'POA PRESUPUESTARIO 2025'!DC174+'POA PRESUPUESTARIO 2025'!DC175+'POA PRESUPUESTARIO 2025'!DC176+'POA PRESUPUESTARIO 2025'!DC177+'POA PRESUPUESTARIO 2025'!DC178+'POA PRESUPUESTARIO 2025'!DC180+'POA PRESUPUESTARIO 2025'!DC181+'POA PRESUPUESTARIO 2025'!DC182+'POA PRESUPUESTARIO 2025'!DC183+'POA PRESUPUESTARIO 2025'!DC184+'POA PRESUPUESTARIO 2025'!DC185+'POA PRESUPUESTARIO 2025'!DC186+'POA PRESUPUESTARIO 2025'!DC187+'POA PRESUPUESTARIO 2025'!DC188+'POA PRESUPUESTARIO 2025'!DC189+'POA PRESUPUESTARIO 2025'!DC190+'POA PRESUPUESTARIO 2025'!DC191+'POA PRESUPUESTARIO 2025'!DC192+'POA PRESUPUESTARIO 2025'!DC196+'POA PRESUPUESTARIO 2025'!DC197+'POA PRESUPUESTARIO 2025'!DC198+'POA PRESUPUESTARIO 2025'!DC200+'POA PRESUPUESTARIO 2025'!DC201+'POA PRESUPUESTARIO 2025'!DC202+'POA PRESUPUESTARIO 2025'!DC203+'POA PRESUPUESTARIO 2025'!DC204+'POA PRESUPUESTARIO 2025'!DC205+'POA PRESUPUESTARIO 2025'!DC206+'POA PRESUPUESTARIO 2025'!DC207+'POA PRESUPUESTARIO 2025'!DC38+'POA PRESUPUESTARIO 2025'!DC93+'POA PRESUPUESTARIO 2025'!DC100+'POA PRESUPUESTARIO 2025'!DC125+'POA PRESUPUESTARIO 2025'!DC126+'POA PRESUPUESTARIO 2025'!DC127+'POA PRESUPUESTARIO 2025'!DC128+'POA PRESUPUESTARIO 2025'!DC129+'POA PRESUPUESTARIO 2025'!DC130+'POA PRESUPUESTARIO 2025'!DC179+'POA PRESUPUESTARIO 2025'!DC199+'POA PRESUPUESTARIO 2025'!DC56+'POA PRESUPUESTARIO 2025'!DC133</f>
        <v>219756</v>
      </c>
      <c r="T33" s="525">
        <f>+'POA PRESUPUESTARIO 2025'!DD23+'POA PRESUPUESTARIO 2025'!DD24+'POA PRESUPUESTARIO 2025'!DD25+'POA PRESUPUESTARIO 2025'!DD26+'POA PRESUPUESTARIO 2025'!DD27+'POA PRESUPUESTARIO 2025'!DD28+'POA PRESUPUESTARIO 2025'!DD29+'POA PRESUPUESTARIO 2025'!DD30+'POA PRESUPUESTARIO 2025'!DD31+'POA PRESUPUESTARIO 2025'!DD32+'POA PRESUPUESTARIO 2025'!DD33+'POA PRESUPUESTARIO 2025'!DD34+'POA PRESUPUESTARIO 2025'!DD35+'POA PRESUPUESTARIO 2025'!DD36+'POA PRESUPUESTARIO 2025'!DD37+'POA PRESUPUESTARIO 2025'!DD39+'POA PRESUPUESTARIO 2025'!DD40+'POA PRESUPUESTARIO 2025'!DD41+'POA PRESUPUESTARIO 2025'!DD42+'POA PRESUPUESTARIO 2025'!DD43+'POA PRESUPUESTARIO 2025'!DD44+'POA PRESUPUESTARIO 2025'!DD45+'POA PRESUPUESTARIO 2025'!DD46+'POA PRESUPUESTARIO 2025'!DD47+'POA PRESUPUESTARIO 2025'!DD48+'POA PRESUPUESTARIO 2025'!DD49+'POA PRESUPUESTARIO 2025'!DD50+'POA PRESUPUESTARIO 2025'!DD51+'POA PRESUPUESTARIO 2025'!DD52+'POA PRESUPUESTARIO 2025'!DD53+'POA PRESUPUESTARIO 2025'!DD54+'POA PRESUPUESTARIO 2025'!DD55+'POA PRESUPUESTARIO 2025'!DD57+'POA PRESUPUESTARIO 2025'!DD58+'POA PRESUPUESTARIO 2025'!DD59+'POA PRESUPUESTARIO 2025'!DD60+'POA PRESUPUESTARIO 2025'!DD61+'POA PRESUPUESTARIO 2025'!DD62+'POA PRESUPUESTARIO 2025'!DD63+'POA PRESUPUESTARIO 2025'!DD64+'POA PRESUPUESTARIO 2025'!DD65+'POA PRESUPUESTARIO 2025'!DD66+'POA PRESUPUESTARIO 2025'!DD67+'POA PRESUPUESTARIO 2025'!DD68+'POA PRESUPUESTARIO 2025'!DD69+'POA PRESUPUESTARIO 2025'!DD70+'POA PRESUPUESTARIO 2025'!DD71+'POA PRESUPUESTARIO 2025'!DD72+'POA PRESUPUESTARIO 2025'!DD73+'POA PRESUPUESTARIO 2025'!DD74+'POA PRESUPUESTARIO 2025'!DD75+'POA PRESUPUESTARIO 2025'!DD76+'POA PRESUPUESTARIO 2025'!DD77+'POA PRESUPUESTARIO 2025'!DD78+'POA PRESUPUESTARIO 2025'!DD79+'POA PRESUPUESTARIO 2025'!DD80+'POA PRESUPUESTARIO 2025'!DD81+'POA PRESUPUESTARIO 2025'!DD82+'POA PRESUPUESTARIO 2025'!DD83+'POA PRESUPUESTARIO 2025'!DD84+'POA PRESUPUESTARIO 2025'!DD85+'POA PRESUPUESTARIO 2025'!DD86+'POA PRESUPUESTARIO 2025'!DD87+'POA PRESUPUESTARIO 2025'!DD88+'POA PRESUPUESTARIO 2025'!DD89+'POA PRESUPUESTARIO 2025'!DD90+'POA PRESUPUESTARIO 2025'!DD91+'POA PRESUPUESTARIO 2025'!DD92+'POA PRESUPUESTARIO 2025'!DD94+'POA PRESUPUESTARIO 2025'!DD95+'POA PRESUPUESTARIO 2025'!DD96+'POA PRESUPUESTARIO 2025'!DD97+'POA PRESUPUESTARIO 2025'!DD98+'POA PRESUPUESTARIO 2025'!DD99+'POA PRESUPUESTARIO 2025'!DD101+'POA PRESUPUESTARIO 2025'!DD102+'POA PRESUPUESTARIO 2025'!DD103+'POA PRESUPUESTARIO 2025'!DD104+'POA PRESUPUESTARIO 2025'!DD105+'POA PRESUPUESTARIO 2025'!DD106+'POA PRESUPUESTARIO 2025'!DD107+'POA PRESUPUESTARIO 2025'!DD108+'POA PRESUPUESTARIO 2025'!DD109+'POA PRESUPUESTARIO 2025'!DD110+'POA PRESUPUESTARIO 2025'!DD111+'POA PRESUPUESTARIO 2025'!DD112+'POA PRESUPUESTARIO 2025'!DD113+'POA PRESUPUESTARIO 2025'!DD114+'POA PRESUPUESTARIO 2025'!DD115+'POA PRESUPUESTARIO 2025'!DD116+'POA PRESUPUESTARIO 2025'!DD117+'POA PRESUPUESTARIO 2025'!DD118+'POA PRESUPUESTARIO 2025'!DD119+'POA PRESUPUESTARIO 2025'!DD120+'POA PRESUPUESTARIO 2025'!DD121+'POA PRESUPUESTARIO 2025'!DD122+'POA PRESUPUESTARIO 2025'!DD123+'POA PRESUPUESTARIO 2025'!DD124+'POA PRESUPUESTARIO 2025'!DD131+'POA PRESUPUESTARIO 2025'!DD132+'POA PRESUPUESTARIO 2025'!DD134+'POA PRESUPUESTARIO 2025'!DD135+'POA PRESUPUESTARIO 2025'!DD136+'POA PRESUPUESTARIO 2025'!DD137+'POA PRESUPUESTARIO 2025'!DD138+'POA PRESUPUESTARIO 2025'!DD139+'POA PRESUPUESTARIO 2025'!DD140+'POA PRESUPUESTARIO 2025'!DD141+'POA PRESUPUESTARIO 2025'!DD142+'POA PRESUPUESTARIO 2025'!DD143+'POA PRESUPUESTARIO 2025'!DD144+'POA PRESUPUESTARIO 2025'!DD145+'POA PRESUPUESTARIO 2025'!DD146+'POA PRESUPUESTARIO 2025'!DD147+'POA PRESUPUESTARIO 2025'!DD148+'POA PRESUPUESTARIO 2025'!DD149+'POA PRESUPUESTARIO 2025'!DD150+'POA PRESUPUESTARIO 2025'!DD151+'POA PRESUPUESTARIO 2025'!DD152+'POA PRESUPUESTARIO 2025'!DD153+'POA PRESUPUESTARIO 2025'!DD154+'POA PRESUPUESTARIO 2025'!DD155+'POA PRESUPUESTARIO 2025'!DD156+'POA PRESUPUESTARIO 2025'!DD157+'POA PRESUPUESTARIO 2025'!DD158+'POA PRESUPUESTARIO 2025'!DD159+'POA PRESUPUESTARIO 2025'!DD160+'POA PRESUPUESTARIO 2025'!DD161+'POA PRESUPUESTARIO 2025'!DD162+'POA PRESUPUESTARIO 2025'!DD163+'POA PRESUPUESTARIO 2025'!DD164+'POA PRESUPUESTARIO 2025'!DD165+'POA PRESUPUESTARIO 2025'!DD166+'POA PRESUPUESTARIO 2025'!DD167+'POA PRESUPUESTARIO 2025'!DD168+'POA PRESUPUESTARIO 2025'!DD169+'POA PRESUPUESTARIO 2025'!DD170+'POA PRESUPUESTARIO 2025'!DD171+'POA PRESUPUESTARIO 2025'!DD172+'POA PRESUPUESTARIO 2025'!DD173+'POA PRESUPUESTARIO 2025'!DD174+'POA PRESUPUESTARIO 2025'!DD175+'POA PRESUPUESTARIO 2025'!DD176+'POA PRESUPUESTARIO 2025'!DD177+'POA PRESUPUESTARIO 2025'!DD178+'POA PRESUPUESTARIO 2025'!DD180+'POA PRESUPUESTARIO 2025'!DD181+'POA PRESUPUESTARIO 2025'!DD182+'POA PRESUPUESTARIO 2025'!DD183+'POA PRESUPUESTARIO 2025'!DD184+'POA PRESUPUESTARIO 2025'!DD185+'POA PRESUPUESTARIO 2025'!DD186+'POA PRESUPUESTARIO 2025'!DD187+'POA PRESUPUESTARIO 2025'!DD188+'POA PRESUPUESTARIO 2025'!DD189+'POA PRESUPUESTARIO 2025'!DD190+'POA PRESUPUESTARIO 2025'!DD191+'POA PRESUPUESTARIO 2025'!DD192+'POA PRESUPUESTARIO 2025'!DD196+'POA PRESUPUESTARIO 2025'!DD197+'POA PRESUPUESTARIO 2025'!DD198+'POA PRESUPUESTARIO 2025'!DD200+'POA PRESUPUESTARIO 2025'!DD201+'POA PRESUPUESTARIO 2025'!DD202+'POA PRESUPUESTARIO 2025'!DD203+'POA PRESUPUESTARIO 2025'!DD204+'POA PRESUPUESTARIO 2025'!DD205+'POA PRESUPUESTARIO 2025'!DD206+'POA PRESUPUESTARIO 2025'!DD207+'POA PRESUPUESTARIO 2025'!DD38+'POA PRESUPUESTARIO 2025'!DD93+'POA PRESUPUESTARIO 2025'!DD100+'POA PRESUPUESTARIO 2025'!DD125+'POA PRESUPUESTARIO 2025'!DD126+'POA PRESUPUESTARIO 2025'!DD127+'POA PRESUPUESTARIO 2025'!DD128+'POA PRESUPUESTARIO 2025'!DD129+'POA PRESUPUESTARIO 2025'!DD130+'POA PRESUPUESTARIO 2025'!DD179+'POA PRESUPUESTARIO 2025'!DD199+'POA PRESUPUESTARIO 2025'!DD56+'POA PRESUPUESTARIO 2025'!DD133</f>
        <v>242492</v>
      </c>
      <c r="U33" s="525">
        <f>+'POA PRESUPUESTARIO 2025'!DE23+'POA PRESUPUESTARIO 2025'!DE24+'POA PRESUPUESTARIO 2025'!DE25+'POA PRESUPUESTARIO 2025'!DE26+'POA PRESUPUESTARIO 2025'!DE27+'POA PRESUPUESTARIO 2025'!DE28+'POA PRESUPUESTARIO 2025'!DE29+'POA PRESUPUESTARIO 2025'!DE30+'POA PRESUPUESTARIO 2025'!DE31+'POA PRESUPUESTARIO 2025'!DE32+'POA PRESUPUESTARIO 2025'!DE33+'POA PRESUPUESTARIO 2025'!DE34+'POA PRESUPUESTARIO 2025'!DE35+'POA PRESUPUESTARIO 2025'!DE36+'POA PRESUPUESTARIO 2025'!DE37+'POA PRESUPUESTARIO 2025'!DE39+'POA PRESUPUESTARIO 2025'!DE40+'POA PRESUPUESTARIO 2025'!DE41+'POA PRESUPUESTARIO 2025'!DE42+'POA PRESUPUESTARIO 2025'!DE43+'POA PRESUPUESTARIO 2025'!DE44+'POA PRESUPUESTARIO 2025'!DE45+'POA PRESUPUESTARIO 2025'!DE46+'POA PRESUPUESTARIO 2025'!DE47+'POA PRESUPUESTARIO 2025'!DE48+'POA PRESUPUESTARIO 2025'!DE49+'POA PRESUPUESTARIO 2025'!DE50+'POA PRESUPUESTARIO 2025'!DE51+'POA PRESUPUESTARIO 2025'!DE52+'POA PRESUPUESTARIO 2025'!DE53+'POA PRESUPUESTARIO 2025'!DE54+'POA PRESUPUESTARIO 2025'!DE55+'POA PRESUPUESTARIO 2025'!DE57+'POA PRESUPUESTARIO 2025'!DE58+'POA PRESUPUESTARIO 2025'!DE59+'POA PRESUPUESTARIO 2025'!DE60+'POA PRESUPUESTARIO 2025'!DE61+'POA PRESUPUESTARIO 2025'!DE62+'POA PRESUPUESTARIO 2025'!DE63+'POA PRESUPUESTARIO 2025'!DE64+'POA PRESUPUESTARIO 2025'!DE65+'POA PRESUPUESTARIO 2025'!DE66+'POA PRESUPUESTARIO 2025'!DE67+'POA PRESUPUESTARIO 2025'!DE68+'POA PRESUPUESTARIO 2025'!DE69+'POA PRESUPUESTARIO 2025'!DE70+'POA PRESUPUESTARIO 2025'!DE71+'POA PRESUPUESTARIO 2025'!DE72+'POA PRESUPUESTARIO 2025'!DE73+'POA PRESUPUESTARIO 2025'!DE74+'POA PRESUPUESTARIO 2025'!DE75+'POA PRESUPUESTARIO 2025'!DE76+'POA PRESUPUESTARIO 2025'!DE77+'POA PRESUPUESTARIO 2025'!DE78+'POA PRESUPUESTARIO 2025'!DE79+'POA PRESUPUESTARIO 2025'!DE80+'POA PRESUPUESTARIO 2025'!DE81+'POA PRESUPUESTARIO 2025'!DE82+'POA PRESUPUESTARIO 2025'!DE83+'POA PRESUPUESTARIO 2025'!DE84+'POA PRESUPUESTARIO 2025'!DE85+'POA PRESUPUESTARIO 2025'!DE86+'POA PRESUPUESTARIO 2025'!DE87+'POA PRESUPUESTARIO 2025'!DE88+'POA PRESUPUESTARIO 2025'!DE89+'POA PRESUPUESTARIO 2025'!DE90+'POA PRESUPUESTARIO 2025'!DE91+'POA PRESUPUESTARIO 2025'!DE92+'POA PRESUPUESTARIO 2025'!DE94+'POA PRESUPUESTARIO 2025'!DE95+'POA PRESUPUESTARIO 2025'!DE96+'POA PRESUPUESTARIO 2025'!DE97+'POA PRESUPUESTARIO 2025'!DE98+'POA PRESUPUESTARIO 2025'!DE99+'POA PRESUPUESTARIO 2025'!DE101+'POA PRESUPUESTARIO 2025'!DE102+'POA PRESUPUESTARIO 2025'!DE103+'POA PRESUPUESTARIO 2025'!DE104+'POA PRESUPUESTARIO 2025'!DE105+'POA PRESUPUESTARIO 2025'!DE106+'POA PRESUPUESTARIO 2025'!DE107+'POA PRESUPUESTARIO 2025'!DE108+'POA PRESUPUESTARIO 2025'!DE109+'POA PRESUPUESTARIO 2025'!DE110+'POA PRESUPUESTARIO 2025'!DE111+'POA PRESUPUESTARIO 2025'!DE112+'POA PRESUPUESTARIO 2025'!DE113+'POA PRESUPUESTARIO 2025'!DE114+'POA PRESUPUESTARIO 2025'!DE115+'POA PRESUPUESTARIO 2025'!DE116+'POA PRESUPUESTARIO 2025'!DE117+'POA PRESUPUESTARIO 2025'!DE118+'POA PRESUPUESTARIO 2025'!DE119+'POA PRESUPUESTARIO 2025'!DE120+'POA PRESUPUESTARIO 2025'!DE121+'POA PRESUPUESTARIO 2025'!DE122+'POA PRESUPUESTARIO 2025'!DE123+'POA PRESUPUESTARIO 2025'!DE124+'POA PRESUPUESTARIO 2025'!DE131+'POA PRESUPUESTARIO 2025'!DE132+'POA PRESUPUESTARIO 2025'!DE134+'POA PRESUPUESTARIO 2025'!DE135+'POA PRESUPUESTARIO 2025'!DE136+'POA PRESUPUESTARIO 2025'!DE137+'POA PRESUPUESTARIO 2025'!DE138+'POA PRESUPUESTARIO 2025'!DE139+'POA PRESUPUESTARIO 2025'!DE140+'POA PRESUPUESTARIO 2025'!DE141+'POA PRESUPUESTARIO 2025'!DE142+'POA PRESUPUESTARIO 2025'!DE143+'POA PRESUPUESTARIO 2025'!DE144+'POA PRESUPUESTARIO 2025'!DE145+'POA PRESUPUESTARIO 2025'!DE146+'POA PRESUPUESTARIO 2025'!DE147+'POA PRESUPUESTARIO 2025'!DE148+'POA PRESUPUESTARIO 2025'!DE149+'POA PRESUPUESTARIO 2025'!DE150+'POA PRESUPUESTARIO 2025'!DE151+'POA PRESUPUESTARIO 2025'!DE152+'POA PRESUPUESTARIO 2025'!DE153+'POA PRESUPUESTARIO 2025'!DE154+'POA PRESUPUESTARIO 2025'!DE155+'POA PRESUPUESTARIO 2025'!DE156+'POA PRESUPUESTARIO 2025'!DE157+'POA PRESUPUESTARIO 2025'!DE158+'POA PRESUPUESTARIO 2025'!DE159+'POA PRESUPUESTARIO 2025'!DE160+'POA PRESUPUESTARIO 2025'!DE161+'POA PRESUPUESTARIO 2025'!DE162+'POA PRESUPUESTARIO 2025'!DE163+'POA PRESUPUESTARIO 2025'!DE164+'POA PRESUPUESTARIO 2025'!DE165+'POA PRESUPUESTARIO 2025'!DE166+'POA PRESUPUESTARIO 2025'!DE167+'POA PRESUPUESTARIO 2025'!DE168+'POA PRESUPUESTARIO 2025'!DE169+'POA PRESUPUESTARIO 2025'!DE170+'POA PRESUPUESTARIO 2025'!DE171+'POA PRESUPUESTARIO 2025'!DE172+'POA PRESUPUESTARIO 2025'!DE173+'POA PRESUPUESTARIO 2025'!DE174+'POA PRESUPUESTARIO 2025'!DE175+'POA PRESUPUESTARIO 2025'!DE176+'POA PRESUPUESTARIO 2025'!DE177+'POA PRESUPUESTARIO 2025'!DE178+'POA PRESUPUESTARIO 2025'!DE180+'POA PRESUPUESTARIO 2025'!DE181+'POA PRESUPUESTARIO 2025'!DE182+'POA PRESUPUESTARIO 2025'!DE183+'POA PRESUPUESTARIO 2025'!DE184+'POA PRESUPUESTARIO 2025'!DE185+'POA PRESUPUESTARIO 2025'!DE186+'POA PRESUPUESTARIO 2025'!DE187+'POA PRESUPUESTARIO 2025'!DE188+'POA PRESUPUESTARIO 2025'!DE189+'POA PRESUPUESTARIO 2025'!DE190+'POA PRESUPUESTARIO 2025'!DE191+'POA PRESUPUESTARIO 2025'!DE192+'POA PRESUPUESTARIO 2025'!DE196+'POA PRESUPUESTARIO 2025'!DE197+'POA PRESUPUESTARIO 2025'!DE198+'POA PRESUPUESTARIO 2025'!DE200+'POA PRESUPUESTARIO 2025'!DE201+'POA PRESUPUESTARIO 2025'!DE202+'POA PRESUPUESTARIO 2025'!DE203+'POA PRESUPUESTARIO 2025'!DE204+'POA PRESUPUESTARIO 2025'!DE205+'POA PRESUPUESTARIO 2025'!DE206+'POA PRESUPUESTARIO 2025'!DE207+'POA PRESUPUESTARIO 2025'!DE38+'POA PRESUPUESTARIO 2025'!DE93+'POA PRESUPUESTARIO 2025'!DE100+'POA PRESUPUESTARIO 2025'!DE125+'POA PRESUPUESTARIO 2025'!DE126+'POA PRESUPUESTARIO 2025'!DE127+'POA PRESUPUESTARIO 2025'!DE128+'POA PRESUPUESTARIO 2025'!DE129+'POA PRESUPUESTARIO 2025'!DE130+'POA PRESUPUESTARIO 2025'!DE179+'POA PRESUPUESTARIO 2025'!DE199+'POA PRESUPUESTARIO 2025'!DE56+'POA PRESUPUESTARIO 2025'!DE133</f>
        <v>356297</v>
      </c>
      <c r="V33" s="525">
        <f>+'POA PRESUPUESTARIO 2025'!DF23+'POA PRESUPUESTARIO 2025'!DF24+'POA PRESUPUESTARIO 2025'!DF25+'POA PRESUPUESTARIO 2025'!DF26+'POA PRESUPUESTARIO 2025'!DF27+'POA PRESUPUESTARIO 2025'!DF28+'POA PRESUPUESTARIO 2025'!DF29+'POA PRESUPUESTARIO 2025'!DF30+'POA PRESUPUESTARIO 2025'!DF31+'POA PRESUPUESTARIO 2025'!DF32+'POA PRESUPUESTARIO 2025'!DF33+'POA PRESUPUESTARIO 2025'!DF34+'POA PRESUPUESTARIO 2025'!DF35+'POA PRESUPUESTARIO 2025'!DF36+'POA PRESUPUESTARIO 2025'!DF37+'POA PRESUPUESTARIO 2025'!DF39+'POA PRESUPUESTARIO 2025'!DF40+'POA PRESUPUESTARIO 2025'!DF41+'POA PRESUPUESTARIO 2025'!DF42+'POA PRESUPUESTARIO 2025'!DF43+'POA PRESUPUESTARIO 2025'!DF44+'POA PRESUPUESTARIO 2025'!DF45+'POA PRESUPUESTARIO 2025'!DF46+'POA PRESUPUESTARIO 2025'!DF47+'POA PRESUPUESTARIO 2025'!DF48+'POA PRESUPUESTARIO 2025'!DF49+'POA PRESUPUESTARIO 2025'!DF50+'POA PRESUPUESTARIO 2025'!DF51+'POA PRESUPUESTARIO 2025'!DF52+'POA PRESUPUESTARIO 2025'!DF53+'POA PRESUPUESTARIO 2025'!DF54+'POA PRESUPUESTARIO 2025'!DF55+'POA PRESUPUESTARIO 2025'!DF57+'POA PRESUPUESTARIO 2025'!DF58+'POA PRESUPUESTARIO 2025'!DF59+'POA PRESUPUESTARIO 2025'!DF60+'POA PRESUPUESTARIO 2025'!DF61+'POA PRESUPUESTARIO 2025'!DF62+'POA PRESUPUESTARIO 2025'!DF63+'POA PRESUPUESTARIO 2025'!DF64+'POA PRESUPUESTARIO 2025'!DF65+'POA PRESUPUESTARIO 2025'!DF66+'POA PRESUPUESTARIO 2025'!DF67+'POA PRESUPUESTARIO 2025'!DF68+'POA PRESUPUESTARIO 2025'!DF69+'POA PRESUPUESTARIO 2025'!DF70+'POA PRESUPUESTARIO 2025'!DF71+'POA PRESUPUESTARIO 2025'!DF72+'POA PRESUPUESTARIO 2025'!DF73+'POA PRESUPUESTARIO 2025'!DF74+'POA PRESUPUESTARIO 2025'!DF75+'POA PRESUPUESTARIO 2025'!DF76+'POA PRESUPUESTARIO 2025'!DF77+'POA PRESUPUESTARIO 2025'!DF78+'POA PRESUPUESTARIO 2025'!DF79+'POA PRESUPUESTARIO 2025'!DF80+'POA PRESUPUESTARIO 2025'!DF81+'POA PRESUPUESTARIO 2025'!DF82+'POA PRESUPUESTARIO 2025'!DF83+'POA PRESUPUESTARIO 2025'!DF84+'POA PRESUPUESTARIO 2025'!DF85+'POA PRESUPUESTARIO 2025'!DF86+'POA PRESUPUESTARIO 2025'!DF87+'POA PRESUPUESTARIO 2025'!DF88+'POA PRESUPUESTARIO 2025'!DF89+'POA PRESUPUESTARIO 2025'!DF90+'POA PRESUPUESTARIO 2025'!DF91+'POA PRESUPUESTARIO 2025'!DF92+'POA PRESUPUESTARIO 2025'!DF94+'POA PRESUPUESTARIO 2025'!DF95+'POA PRESUPUESTARIO 2025'!DF96+'POA PRESUPUESTARIO 2025'!DF97+'POA PRESUPUESTARIO 2025'!DF98+'POA PRESUPUESTARIO 2025'!DF99+'POA PRESUPUESTARIO 2025'!DF101+'POA PRESUPUESTARIO 2025'!DF102+'POA PRESUPUESTARIO 2025'!DF103+'POA PRESUPUESTARIO 2025'!DF104+'POA PRESUPUESTARIO 2025'!DF105+'POA PRESUPUESTARIO 2025'!DF106+'POA PRESUPUESTARIO 2025'!DF107+'POA PRESUPUESTARIO 2025'!DF108+'POA PRESUPUESTARIO 2025'!DF109+'POA PRESUPUESTARIO 2025'!DF110+'POA PRESUPUESTARIO 2025'!DF111+'POA PRESUPUESTARIO 2025'!DF112+'POA PRESUPUESTARIO 2025'!DF113+'POA PRESUPUESTARIO 2025'!DF114+'POA PRESUPUESTARIO 2025'!DF115+'POA PRESUPUESTARIO 2025'!DF116+'POA PRESUPUESTARIO 2025'!DF117+'POA PRESUPUESTARIO 2025'!DF118+'POA PRESUPUESTARIO 2025'!DF119+'POA PRESUPUESTARIO 2025'!DF120+'POA PRESUPUESTARIO 2025'!DF121+'POA PRESUPUESTARIO 2025'!DF122+'POA PRESUPUESTARIO 2025'!DF123+'POA PRESUPUESTARIO 2025'!DF124+'POA PRESUPUESTARIO 2025'!DF131+'POA PRESUPUESTARIO 2025'!DF132+'POA PRESUPUESTARIO 2025'!DF134+'POA PRESUPUESTARIO 2025'!DF135+'POA PRESUPUESTARIO 2025'!DF136+'POA PRESUPUESTARIO 2025'!DF137+'POA PRESUPUESTARIO 2025'!DF138+'POA PRESUPUESTARIO 2025'!DF139+'POA PRESUPUESTARIO 2025'!DF140+'POA PRESUPUESTARIO 2025'!DF141+'POA PRESUPUESTARIO 2025'!DF142+'POA PRESUPUESTARIO 2025'!DF143+'POA PRESUPUESTARIO 2025'!DF144+'POA PRESUPUESTARIO 2025'!DF145+'POA PRESUPUESTARIO 2025'!DF146+'POA PRESUPUESTARIO 2025'!DF147+'POA PRESUPUESTARIO 2025'!DF148+'POA PRESUPUESTARIO 2025'!DF149+'POA PRESUPUESTARIO 2025'!DF150+'POA PRESUPUESTARIO 2025'!DF151+'POA PRESUPUESTARIO 2025'!DF152+'POA PRESUPUESTARIO 2025'!DF153+'POA PRESUPUESTARIO 2025'!DF154+'POA PRESUPUESTARIO 2025'!DF155+'POA PRESUPUESTARIO 2025'!DF156+'POA PRESUPUESTARIO 2025'!DF157+'POA PRESUPUESTARIO 2025'!DF158+'POA PRESUPUESTARIO 2025'!DF159+'POA PRESUPUESTARIO 2025'!DF160+'POA PRESUPUESTARIO 2025'!DF161+'POA PRESUPUESTARIO 2025'!DF162+'POA PRESUPUESTARIO 2025'!DF163+'POA PRESUPUESTARIO 2025'!DF164+'POA PRESUPUESTARIO 2025'!DF165+'POA PRESUPUESTARIO 2025'!DF166+'POA PRESUPUESTARIO 2025'!DF167+'POA PRESUPUESTARIO 2025'!DF168+'POA PRESUPUESTARIO 2025'!DF169+'POA PRESUPUESTARIO 2025'!DF170+'POA PRESUPUESTARIO 2025'!DF171+'POA PRESUPUESTARIO 2025'!DF172+'POA PRESUPUESTARIO 2025'!DF173+'POA PRESUPUESTARIO 2025'!DF174+'POA PRESUPUESTARIO 2025'!DF175+'POA PRESUPUESTARIO 2025'!DF176+'POA PRESUPUESTARIO 2025'!DF177+'POA PRESUPUESTARIO 2025'!DF178+'POA PRESUPUESTARIO 2025'!DF180+'POA PRESUPUESTARIO 2025'!DF181+'POA PRESUPUESTARIO 2025'!DF182+'POA PRESUPUESTARIO 2025'!DF183+'POA PRESUPUESTARIO 2025'!DF184+'POA PRESUPUESTARIO 2025'!DF185+'POA PRESUPUESTARIO 2025'!DF186+'POA PRESUPUESTARIO 2025'!DF187+'POA PRESUPUESTARIO 2025'!DF188+'POA PRESUPUESTARIO 2025'!DF189+'POA PRESUPUESTARIO 2025'!DF190+'POA PRESUPUESTARIO 2025'!DF191+'POA PRESUPUESTARIO 2025'!DF192+'POA PRESUPUESTARIO 2025'!DF196+'POA PRESUPUESTARIO 2025'!DF197+'POA PRESUPUESTARIO 2025'!DF198+'POA PRESUPUESTARIO 2025'!DF200+'POA PRESUPUESTARIO 2025'!DF201+'POA PRESUPUESTARIO 2025'!DF202+'POA PRESUPUESTARIO 2025'!DF203+'POA PRESUPUESTARIO 2025'!DF204+'POA PRESUPUESTARIO 2025'!DF205+'POA PRESUPUESTARIO 2025'!DF206+'POA PRESUPUESTARIO 2025'!DF207+'POA PRESUPUESTARIO 2025'!DF38+'POA PRESUPUESTARIO 2025'!DF93+'POA PRESUPUESTARIO 2025'!DF100+'POA PRESUPUESTARIO 2025'!DF125+'POA PRESUPUESTARIO 2025'!DF126+'POA PRESUPUESTARIO 2025'!DF127+'POA PRESUPUESTARIO 2025'!DF128+'POA PRESUPUESTARIO 2025'!DF129+'POA PRESUPUESTARIO 2025'!DF130+'POA PRESUPUESTARIO 2025'!DF179+'POA PRESUPUESTARIO 2025'!DF199+'POA PRESUPUESTARIO 2025'!DF56+'POA PRESUPUESTARIO 2025'!DF133</f>
        <v>419813</v>
      </c>
      <c r="W33" s="545">
        <f t="shared" si="7"/>
        <v>2983560</v>
      </c>
      <c r="Y33" s="470"/>
      <c r="Z33" s="470"/>
      <c r="AA33" s="470"/>
      <c r="AB33" s="552" t="s">
        <v>2158</v>
      </c>
      <c r="AD33" s="470"/>
      <c r="AE33" s="470"/>
      <c r="AF33" s="470"/>
      <c r="AG33" s="470"/>
      <c r="AH33" s="470"/>
      <c r="AI33" s="470"/>
      <c r="AJ33" s="470"/>
      <c r="AK33" s="470"/>
      <c r="AL33" s="470"/>
      <c r="AM33" s="470"/>
      <c r="AN33" s="470"/>
      <c r="AO33" s="470"/>
      <c r="AP33" s="470"/>
      <c r="AQ33" s="470"/>
      <c r="AR33" s="470"/>
      <c r="AS33" s="470"/>
      <c r="AT33" s="470"/>
      <c r="AU33" s="470"/>
      <c r="AV33" s="470"/>
      <c r="AW33" s="470"/>
      <c r="AX33" s="470"/>
      <c r="AY33" s="470"/>
      <c r="AZ33" s="470"/>
      <c r="BA33" s="470"/>
      <c r="BB33" s="470"/>
      <c r="BC33" s="470"/>
      <c r="BD33" s="470"/>
      <c r="BE33" s="470"/>
    </row>
    <row r="34" ht="40.5" customHeight="1" spans="1:57">
      <c r="A34" s="489"/>
      <c r="B34" s="490"/>
      <c r="C34" s="490"/>
      <c r="D34" s="490"/>
      <c r="E34" s="490"/>
      <c r="F34" s="491"/>
      <c r="G34" s="494"/>
      <c r="H34" s="496" t="s">
        <v>2159</v>
      </c>
      <c r="I34" s="526" t="s">
        <v>1531</v>
      </c>
      <c r="J34" s="517" t="s">
        <v>1528</v>
      </c>
      <c r="K34" s="518">
        <f>'POA METAS 2025'!H16</f>
        <v>0</v>
      </c>
      <c r="L34" s="518">
        <f>'POA METAS 2025'!I16</f>
        <v>0</v>
      </c>
      <c r="M34" s="518">
        <f>'POA METAS 2025'!J16</f>
        <v>0</v>
      </c>
      <c r="N34" s="518">
        <f>'POA METAS 2025'!K16</f>
        <v>0</v>
      </c>
      <c r="O34" s="530">
        <f>'POA METAS 2025'!M16</f>
        <v>0</v>
      </c>
      <c r="P34" s="530">
        <f>'POA METAS 2025'!N16</f>
        <v>0</v>
      </c>
      <c r="Q34" s="530">
        <f>'POA METAS 2025'!O16</f>
        <v>0</v>
      </c>
      <c r="R34" s="530">
        <f>'POA METAS 2025'!P16</f>
        <v>0</v>
      </c>
      <c r="S34" s="530">
        <f>'POA METAS 2025'!R16</f>
        <v>0</v>
      </c>
      <c r="T34" s="530">
        <f>'POA METAS 2025'!S16</f>
        <v>1</v>
      </c>
      <c r="U34" s="530">
        <f>'POA METAS 2025'!T16</f>
        <v>0</v>
      </c>
      <c r="V34" s="530">
        <f>'POA METAS 2025'!U16</f>
        <v>0</v>
      </c>
      <c r="W34" s="544">
        <f t="shared" si="7"/>
        <v>1</v>
      </c>
      <c r="Y34" s="470"/>
      <c r="Z34" s="470"/>
      <c r="AA34" s="470"/>
      <c r="AB34" s="552" t="s">
        <v>2158</v>
      </c>
      <c r="AD34" s="470"/>
      <c r="AE34" s="470"/>
      <c r="AF34" s="470"/>
      <c r="AG34" s="470"/>
      <c r="AH34" s="470"/>
      <c r="AI34" s="470"/>
      <c r="AJ34" s="470"/>
      <c r="AK34" s="470"/>
      <c r="AL34" s="470"/>
      <c r="AM34" s="470"/>
      <c r="AN34" s="470"/>
      <c r="AO34" s="470"/>
      <c r="AP34" s="470"/>
      <c r="AQ34" s="470"/>
      <c r="AR34" s="470"/>
      <c r="AS34" s="470"/>
      <c r="AT34" s="470"/>
      <c r="AU34" s="470"/>
      <c r="AV34" s="470"/>
      <c r="AW34" s="470"/>
      <c r="AX34" s="470"/>
      <c r="AY34" s="470"/>
      <c r="AZ34" s="470"/>
      <c r="BA34" s="470"/>
      <c r="BB34" s="470"/>
      <c r="BC34" s="470"/>
      <c r="BD34" s="470"/>
      <c r="BE34" s="470"/>
    </row>
    <row r="35" ht="40.5" customHeight="1" spans="1:57">
      <c r="A35" s="489"/>
      <c r="B35" s="490"/>
      <c r="C35" s="490"/>
      <c r="D35" s="490"/>
      <c r="E35" s="490"/>
      <c r="F35" s="491"/>
      <c r="G35" s="494"/>
      <c r="H35" s="497"/>
      <c r="I35" s="526"/>
      <c r="J35" s="520" t="s">
        <v>1529</v>
      </c>
      <c r="K35" s="521">
        <f>+'POA PRESUPUESTARIO 2025'!CS193+'POA PRESUPUESTARIO 2025'!CS194+'POA PRESUPUESTARIO 2025'!CS195</f>
        <v>0</v>
      </c>
      <c r="L35" s="521">
        <f>+'POA PRESUPUESTARIO 2025'!CT193+'POA PRESUPUESTARIO 2025'!CT194+'POA PRESUPUESTARIO 2025'!CT195</f>
        <v>0</v>
      </c>
      <c r="M35" s="521">
        <f>+'POA PRESUPUESTARIO 2025'!CU193+'POA PRESUPUESTARIO 2025'!CU194+'POA PRESUPUESTARIO 2025'!CU195</f>
        <v>0</v>
      </c>
      <c r="N35" s="521">
        <f>+'POA PRESUPUESTARIO 2025'!CV193+'POA PRESUPUESTARIO 2025'!CV194+'POA PRESUPUESTARIO 2025'!CV195</f>
        <v>0</v>
      </c>
      <c r="O35" s="521">
        <f>+'POA PRESUPUESTARIO 2025'!CX193+'POA PRESUPUESTARIO 2025'!CX194+'POA PRESUPUESTARIO 2025'!CX195</f>
        <v>0</v>
      </c>
      <c r="P35" s="521">
        <f>+'POA PRESUPUESTARIO 2025'!CY193+'POA PRESUPUESTARIO 2025'!CY194+'POA PRESUPUESTARIO 2025'!CY195</f>
        <v>0</v>
      </c>
      <c r="Q35" s="521">
        <f>+'POA PRESUPUESTARIO 2025'!CZ193+'POA PRESUPUESTARIO 2025'!CZ194+'POA PRESUPUESTARIO 2025'!CZ195</f>
        <v>0</v>
      </c>
      <c r="R35" s="521">
        <f>+'POA PRESUPUESTARIO 2025'!DA193+'POA PRESUPUESTARIO 2025'!DA194+'POA PRESUPUESTARIO 2025'!DA195</f>
        <v>0</v>
      </c>
      <c r="S35" s="521">
        <f>+'POA PRESUPUESTARIO 2025'!DC193+'POA PRESUPUESTARIO 2025'!DC194+'POA PRESUPUESTARIO 2025'!DC195</f>
        <v>0</v>
      </c>
      <c r="T35" s="521">
        <f>+'POA PRESUPUESTARIO 2025'!DD193+'POA PRESUPUESTARIO 2025'!DD194+'POA PRESUPUESTARIO 2025'!DD195</f>
        <v>0</v>
      </c>
      <c r="U35" s="521">
        <f>+'POA PRESUPUESTARIO 2025'!DE193+'POA PRESUPUESTARIO 2025'!DE194+'POA PRESUPUESTARIO 2025'!DE195</f>
        <v>0</v>
      </c>
      <c r="V35" s="521">
        <f>+'POA PRESUPUESTARIO 2025'!DF193+'POA PRESUPUESTARIO 2025'!DF194+'POA PRESUPUESTARIO 2025'!DF195</f>
        <v>2000</v>
      </c>
      <c r="W35" s="545">
        <f t="shared" ref="W35:W36" si="8">SUM(K35:V35)</f>
        <v>2000</v>
      </c>
      <c r="Y35" s="470"/>
      <c r="Z35" s="470"/>
      <c r="AA35" s="470"/>
      <c r="AB35" s="552" t="s">
        <v>2158</v>
      </c>
      <c r="AD35" s="470"/>
      <c r="AE35" s="470"/>
      <c r="AF35" s="470"/>
      <c r="AG35" s="470"/>
      <c r="AH35" s="470"/>
      <c r="AI35" s="470"/>
      <c r="AJ35" s="470"/>
      <c r="AK35" s="470"/>
      <c r="AL35" s="470"/>
      <c r="AM35" s="470"/>
      <c r="AN35" s="470"/>
      <c r="AO35" s="470"/>
      <c r="AP35" s="470"/>
      <c r="AQ35" s="470"/>
      <c r="AR35" s="470"/>
      <c r="AS35" s="470"/>
      <c r="AT35" s="470"/>
      <c r="AU35" s="470"/>
      <c r="AV35" s="470"/>
      <c r="AW35" s="470"/>
      <c r="AX35" s="470"/>
      <c r="AY35" s="470"/>
      <c r="AZ35" s="470"/>
      <c r="BA35" s="470"/>
      <c r="BB35" s="470"/>
      <c r="BC35" s="470"/>
      <c r="BD35" s="470"/>
      <c r="BE35" s="470"/>
    </row>
    <row r="36" ht="40.5" customHeight="1" spans="1:57">
      <c r="A36" s="489"/>
      <c r="B36" s="490"/>
      <c r="C36" s="490"/>
      <c r="D36" s="490"/>
      <c r="E36" s="490"/>
      <c r="F36" s="491"/>
      <c r="G36" s="494"/>
      <c r="H36" s="496" t="s">
        <v>1921</v>
      </c>
      <c r="I36" s="526" t="s">
        <v>1531</v>
      </c>
      <c r="J36" s="517" t="s">
        <v>1528</v>
      </c>
      <c r="K36" s="518">
        <f>'POA METAS 2025'!H17</f>
        <v>5</v>
      </c>
      <c r="L36" s="518">
        <f>'POA METAS 2025'!I17</f>
        <v>2</v>
      </c>
      <c r="M36" s="518">
        <f>'POA METAS 2025'!J17</f>
        <v>3</v>
      </c>
      <c r="N36" s="518">
        <f>'POA METAS 2025'!K17</f>
        <v>2</v>
      </c>
      <c r="O36" s="530">
        <f>'POA METAS 2025'!M17</f>
        <v>3</v>
      </c>
      <c r="P36" s="530">
        <f>'POA METAS 2025'!N17</f>
        <v>2</v>
      </c>
      <c r="Q36" s="530">
        <f>'POA METAS 2025'!O17</f>
        <v>3</v>
      </c>
      <c r="R36" s="530">
        <f>'POA METAS 2025'!P17</f>
        <v>2</v>
      </c>
      <c r="S36" s="530">
        <f>'POA METAS 2025'!R17</f>
        <v>3</v>
      </c>
      <c r="T36" s="530">
        <f>'POA METAS 2025'!S17</f>
        <v>2</v>
      </c>
      <c r="U36" s="530">
        <f>'POA METAS 2025'!T17</f>
        <v>2</v>
      </c>
      <c r="V36" s="530">
        <f>'POA METAS 2025'!U17</f>
        <v>1</v>
      </c>
      <c r="W36" s="544">
        <f t="shared" si="8"/>
        <v>30</v>
      </c>
      <c r="Y36" s="470"/>
      <c r="Z36" s="470"/>
      <c r="AA36" s="470"/>
      <c r="AB36" s="552" t="s">
        <v>2160</v>
      </c>
      <c r="AD36" s="470"/>
      <c r="AE36" s="470"/>
      <c r="AF36" s="470"/>
      <c r="AG36" s="470"/>
      <c r="AH36" s="470"/>
      <c r="AI36" s="470"/>
      <c r="AJ36" s="470"/>
      <c r="AK36" s="470"/>
      <c r="AL36" s="470"/>
      <c r="AM36" s="470"/>
      <c r="AN36" s="470"/>
      <c r="AO36" s="470"/>
      <c r="AP36" s="470"/>
      <c r="AQ36" s="470"/>
      <c r="AR36" s="470"/>
      <c r="AS36" s="470"/>
      <c r="AT36" s="470"/>
      <c r="AU36" s="470"/>
      <c r="AV36" s="470"/>
      <c r="AW36" s="470"/>
      <c r="AX36" s="470"/>
      <c r="AY36" s="470"/>
      <c r="AZ36" s="470"/>
      <c r="BA36" s="470"/>
      <c r="BB36" s="470"/>
      <c r="BC36" s="470"/>
      <c r="BD36" s="470"/>
      <c r="BE36" s="470"/>
    </row>
    <row r="37" ht="40.5" customHeight="1" spans="1:57">
      <c r="A37" s="489"/>
      <c r="B37" s="490"/>
      <c r="C37" s="490"/>
      <c r="D37" s="490"/>
      <c r="E37" s="490"/>
      <c r="F37" s="491"/>
      <c r="G37" s="494"/>
      <c r="H37" s="504"/>
      <c r="I37" s="526"/>
      <c r="J37" s="520" t="s">
        <v>1529</v>
      </c>
      <c r="K37" s="521">
        <f>+'POA PRESUPUESTARIO 2025'!CS210+'POA PRESUPUESTARIO 2025'!CS211+'POA PRESUPUESTARIO 2025'!CS212+'POA PRESUPUESTARIO 2025'!CS213+'POA PRESUPUESTARIO 2025'!CS214+'POA PRESUPUESTARIO 2025'!CS215+'POA PRESUPUESTARIO 2025'!CS216+'POA PRESUPUESTARIO 2025'!CS217+'POA PRESUPUESTARIO 2025'!CS218+'POA PRESUPUESTARIO 2025'!CS219+'POA PRESUPUESTARIO 2025'!CS220+'POA PRESUPUESTARIO 2025'!CS221+'POA PRESUPUESTARIO 2025'!CS222+'POA PRESUPUESTARIO 2025'!CS223+'POA PRESUPUESTARIO 2025'!CS224+'POA PRESUPUESTARIO 2025'!CS225+'POA PRESUPUESTARIO 2025'!CS226+'POA PRESUPUESTARIO 2025'!CS227+'POA PRESUPUESTARIO 2025'!CS228+'POA PRESUPUESTARIO 2025'!CS229+'POA PRESUPUESTARIO 2025'!CS230+'POA PRESUPUESTARIO 2025'!CS231+'POA PRESUPUESTARIO 2025'!CS232+'POA PRESUPUESTARIO 2025'!CS233</f>
        <v>450</v>
      </c>
      <c r="L37" s="521">
        <f>+'POA PRESUPUESTARIO 2025'!CT210+'POA PRESUPUESTARIO 2025'!CT211+'POA PRESUPUESTARIO 2025'!CT212+'POA PRESUPUESTARIO 2025'!CT213+'POA PRESUPUESTARIO 2025'!CT214+'POA PRESUPUESTARIO 2025'!CT215+'POA PRESUPUESTARIO 2025'!CT216+'POA PRESUPUESTARIO 2025'!CT217+'POA PRESUPUESTARIO 2025'!CT218+'POA PRESUPUESTARIO 2025'!CT219+'POA PRESUPUESTARIO 2025'!CT220+'POA PRESUPUESTARIO 2025'!CT221+'POA PRESUPUESTARIO 2025'!CT222+'POA PRESUPUESTARIO 2025'!CT223+'POA PRESUPUESTARIO 2025'!CT224+'POA PRESUPUESTARIO 2025'!CT225+'POA PRESUPUESTARIO 2025'!CT226+'POA PRESUPUESTARIO 2025'!CT227+'POA PRESUPUESTARIO 2025'!CT228+'POA PRESUPUESTARIO 2025'!CT229+'POA PRESUPUESTARIO 2025'!CT230+'POA PRESUPUESTARIO 2025'!CT231+'POA PRESUPUESTARIO 2025'!CT232+'POA PRESUPUESTARIO 2025'!CT233</f>
        <v>0</v>
      </c>
      <c r="M37" s="521">
        <f>+'POA PRESUPUESTARIO 2025'!CU210+'POA PRESUPUESTARIO 2025'!CU211+'POA PRESUPUESTARIO 2025'!CU212+'POA PRESUPUESTARIO 2025'!CU213+'POA PRESUPUESTARIO 2025'!CU214+'POA PRESUPUESTARIO 2025'!CU215+'POA PRESUPUESTARIO 2025'!CU216+'POA PRESUPUESTARIO 2025'!CU217+'POA PRESUPUESTARIO 2025'!CU218+'POA PRESUPUESTARIO 2025'!CU219+'POA PRESUPUESTARIO 2025'!CU220+'POA PRESUPUESTARIO 2025'!CU221+'POA PRESUPUESTARIO 2025'!CU222+'POA PRESUPUESTARIO 2025'!CU223+'POA PRESUPUESTARIO 2025'!CU224+'POA PRESUPUESTARIO 2025'!CU225+'POA PRESUPUESTARIO 2025'!CU226+'POA PRESUPUESTARIO 2025'!CU227+'POA PRESUPUESTARIO 2025'!CU228+'POA PRESUPUESTARIO 2025'!CU229+'POA PRESUPUESTARIO 2025'!CU230+'POA PRESUPUESTARIO 2025'!CU231+'POA PRESUPUESTARIO 2025'!CU232+'POA PRESUPUESTARIO 2025'!CU233</f>
        <v>4000</v>
      </c>
      <c r="N37" s="521">
        <f>+'POA PRESUPUESTARIO 2025'!CV210+'POA PRESUPUESTARIO 2025'!CV211+'POA PRESUPUESTARIO 2025'!CV212+'POA PRESUPUESTARIO 2025'!CV213+'POA PRESUPUESTARIO 2025'!CV214+'POA PRESUPUESTARIO 2025'!CV215+'POA PRESUPUESTARIO 2025'!CV216+'POA PRESUPUESTARIO 2025'!CV217+'POA PRESUPUESTARIO 2025'!CV218+'POA PRESUPUESTARIO 2025'!CV219+'POA PRESUPUESTARIO 2025'!CV220+'POA PRESUPUESTARIO 2025'!CV221+'POA PRESUPUESTARIO 2025'!CV222+'POA PRESUPUESTARIO 2025'!CV223+'POA PRESUPUESTARIO 2025'!CV224+'POA PRESUPUESTARIO 2025'!CV225+'POA PRESUPUESTARIO 2025'!CV226+'POA PRESUPUESTARIO 2025'!CV227+'POA PRESUPUESTARIO 2025'!CV228+'POA PRESUPUESTARIO 2025'!CV229+'POA PRESUPUESTARIO 2025'!CV230+'POA PRESUPUESTARIO 2025'!CV231+'POA PRESUPUESTARIO 2025'!CV232+'POA PRESUPUESTARIO 2025'!CV233</f>
        <v>120</v>
      </c>
      <c r="O37" s="521">
        <f>+'POA PRESUPUESTARIO 2025'!CX210+'POA PRESUPUESTARIO 2025'!CX211+'POA PRESUPUESTARIO 2025'!CX212+'POA PRESUPUESTARIO 2025'!CX213+'POA PRESUPUESTARIO 2025'!CX214+'POA PRESUPUESTARIO 2025'!CX215+'POA PRESUPUESTARIO 2025'!CX216+'POA PRESUPUESTARIO 2025'!CX217+'POA PRESUPUESTARIO 2025'!CX218+'POA PRESUPUESTARIO 2025'!CX219+'POA PRESUPUESTARIO 2025'!CX220+'POA PRESUPUESTARIO 2025'!CX221+'POA PRESUPUESTARIO 2025'!CX222+'POA PRESUPUESTARIO 2025'!CX223+'POA PRESUPUESTARIO 2025'!CX224+'POA PRESUPUESTARIO 2025'!CX225+'POA PRESUPUESTARIO 2025'!CX226+'POA PRESUPUESTARIO 2025'!CX227+'POA PRESUPUESTARIO 2025'!CX228+'POA PRESUPUESTARIO 2025'!CX229+'POA PRESUPUESTARIO 2025'!CX230+'POA PRESUPUESTARIO 2025'!CX231+'POA PRESUPUESTARIO 2025'!CX232+'POA PRESUPUESTARIO 2025'!CX233</f>
        <v>300</v>
      </c>
      <c r="P37" s="521">
        <f>+'POA PRESUPUESTARIO 2025'!CY210+'POA PRESUPUESTARIO 2025'!CY211+'POA PRESUPUESTARIO 2025'!CY212+'POA PRESUPUESTARIO 2025'!CY213+'POA PRESUPUESTARIO 2025'!CY214+'POA PRESUPUESTARIO 2025'!CY215+'POA PRESUPUESTARIO 2025'!CY216+'POA PRESUPUESTARIO 2025'!CY217+'POA PRESUPUESTARIO 2025'!CY218+'POA PRESUPUESTARIO 2025'!CY219+'POA PRESUPUESTARIO 2025'!CY220+'POA PRESUPUESTARIO 2025'!CY221+'POA PRESUPUESTARIO 2025'!CY222+'POA PRESUPUESTARIO 2025'!CY223+'POA PRESUPUESTARIO 2025'!CY224+'POA PRESUPUESTARIO 2025'!CY225+'POA PRESUPUESTARIO 2025'!CY226+'POA PRESUPUESTARIO 2025'!CY227+'POA PRESUPUESTARIO 2025'!CY228+'POA PRESUPUESTARIO 2025'!CY229+'POA PRESUPUESTARIO 2025'!CY230+'POA PRESUPUESTARIO 2025'!CY231+'POA PRESUPUESTARIO 2025'!CY232+'POA PRESUPUESTARIO 2025'!CY233</f>
        <v>264</v>
      </c>
      <c r="Q37" s="521">
        <f>+'POA PRESUPUESTARIO 2025'!CZ210+'POA PRESUPUESTARIO 2025'!CZ211+'POA PRESUPUESTARIO 2025'!CZ212+'POA PRESUPUESTARIO 2025'!CZ213+'POA PRESUPUESTARIO 2025'!CZ214+'POA PRESUPUESTARIO 2025'!CZ215+'POA PRESUPUESTARIO 2025'!CZ216+'POA PRESUPUESTARIO 2025'!CZ217+'POA PRESUPUESTARIO 2025'!CZ218+'POA PRESUPUESTARIO 2025'!CZ219+'POA PRESUPUESTARIO 2025'!CZ220+'POA PRESUPUESTARIO 2025'!CZ221+'POA PRESUPUESTARIO 2025'!CZ222+'POA PRESUPUESTARIO 2025'!CZ223+'POA PRESUPUESTARIO 2025'!CZ224+'POA PRESUPUESTARIO 2025'!CZ225+'POA PRESUPUESTARIO 2025'!CZ226+'POA PRESUPUESTARIO 2025'!CZ227+'POA PRESUPUESTARIO 2025'!CZ228+'POA PRESUPUESTARIO 2025'!CZ229+'POA PRESUPUESTARIO 2025'!CZ230+'POA PRESUPUESTARIO 2025'!CZ231+'POA PRESUPUESTARIO 2025'!CZ232+'POA PRESUPUESTARIO 2025'!CZ233</f>
        <v>1260</v>
      </c>
      <c r="R37" s="521">
        <f>+'POA PRESUPUESTARIO 2025'!DA210+'POA PRESUPUESTARIO 2025'!DA211+'POA PRESUPUESTARIO 2025'!DA212+'POA PRESUPUESTARIO 2025'!DA213+'POA PRESUPUESTARIO 2025'!DA214+'POA PRESUPUESTARIO 2025'!DA215+'POA PRESUPUESTARIO 2025'!DA216+'POA PRESUPUESTARIO 2025'!DA217+'POA PRESUPUESTARIO 2025'!DA218+'POA PRESUPUESTARIO 2025'!DA219+'POA PRESUPUESTARIO 2025'!DA220+'POA PRESUPUESTARIO 2025'!DA221+'POA PRESUPUESTARIO 2025'!DA222+'POA PRESUPUESTARIO 2025'!DA223+'POA PRESUPUESTARIO 2025'!DA224+'POA PRESUPUESTARIO 2025'!DA225+'POA PRESUPUESTARIO 2025'!DA226+'POA PRESUPUESTARIO 2025'!DA227+'POA PRESUPUESTARIO 2025'!DA228+'POA PRESUPUESTARIO 2025'!DA229+'POA PRESUPUESTARIO 2025'!DA230+'POA PRESUPUESTARIO 2025'!DA231+'POA PRESUPUESTARIO 2025'!DA232+'POA PRESUPUESTARIO 2025'!DA233</f>
        <v>2529</v>
      </c>
      <c r="S37" s="521">
        <f>+'POA PRESUPUESTARIO 2025'!DC210+'POA PRESUPUESTARIO 2025'!DC211+'POA PRESUPUESTARIO 2025'!DC212+'POA PRESUPUESTARIO 2025'!DC213+'POA PRESUPUESTARIO 2025'!DC214+'POA PRESUPUESTARIO 2025'!DC215+'POA PRESUPUESTARIO 2025'!DC216+'POA PRESUPUESTARIO 2025'!DC217+'POA PRESUPUESTARIO 2025'!DC218+'POA PRESUPUESTARIO 2025'!DC219+'POA PRESUPUESTARIO 2025'!DC220+'POA PRESUPUESTARIO 2025'!DC221+'POA PRESUPUESTARIO 2025'!DC222+'POA PRESUPUESTARIO 2025'!DC223+'POA PRESUPUESTARIO 2025'!DC224+'POA PRESUPUESTARIO 2025'!DC225+'POA PRESUPUESTARIO 2025'!DC226+'POA PRESUPUESTARIO 2025'!DC227+'POA PRESUPUESTARIO 2025'!DC228+'POA PRESUPUESTARIO 2025'!DC229+'POA PRESUPUESTARIO 2025'!DC230+'POA PRESUPUESTARIO 2025'!DC231+'POA PRESUPUESTARIO 2025'!DC232+'POA PRESUPUESTARIO 2025'!DC233</f>
        <v>3154</v>
      </c>
      <c r="T37" s="521">
        <f>+'POA PRESUPUESTARIO 2025'!DD210+'POA PRESUPUESTARIO 2025'!DD211+'POA PRESUPUESTARIO 2025'!DD212+'POA PRESUPUESTARIO 2025'!DD213+'POA PRESUPUESTARIO 2025'!DD214+'POA PRESUPUESTARIO 2025'!DD215+'POA PRESUPUESTARIO 2025'!DD216+'POA PRESUPUESTARIO 2025'!DD217+'POA PRESUPUESTARIO 2025'!DD218+'POA PRESUPUESTARIO 2025'!DD219+'POA PRESUPUESTARIO 2025'!DD220+'POA PRESUPUESTARIO 2025'!DD221+'POA PRESUPUESTARIO 2025'!DD222+'POA PRESUPUESTARIO 2025'!DD223+'POA PRESUPUESTARIO 2025'!DD224+'POA PRESUPUESTARIO 2025'!DD225+'POA PRESUPUESTARIO 2025'!DD226+'POA PRESUPUESTARIO 2025'!DD227+'POA PRESUPUESTARIO 2025'!DD228+'POA PRESUPUESTARIO 2025'!DD229+'POA PRESUPUESTARIO 2025'!DD230+'POA PRESUPUESTARIO 2025'!DD231+'POA PRESUPUESTARIO 2025'!DD232+'POA PRESUPUESTARIO 2025'!DD233</f>
        <v>2481</v>
      </c>
      <c r="U37" s="521">
        <f>+'POA PRESUPUESTARIO 2025'!DE210+'POA PRESUPUESTARIO 2025'!DE211+'POA PRESUPUESTARIO 2025'!DE212+'POA PRESUPUESTARIO 2025'!DE213+'POA PRESUPUESTARIO 2025'!DE214+'POA PRESUPUESTARIO 2025'!DE215+'POA PRESUPUESTARIO 2025'!DE216+'POA PRESUPUESTARIO 2025'!DE217+'POA PRESUPUESTARIO 2025'!DE218+'POA PRESUPUESTARIO 2025'!DE219+'POA PRESUPUESTARIO 2025'!DE220+'POA PRESUPUESTARIO 2025'!DE221+'POA PRESUPUESTARIO 2025'!DE222+'POA PRESUPUESTARIO 2025'!DE223+'POA PRESUPUESTARIO 2025'!DE224+'POA PRESUPUESTARIO 2025'!DE225+'POA PRESUPUESTARIO 2025'!DE226+'POA PRESUPUESTARIO 2025'!DE227+'POA PRESUPUESTARIO 2025'!DE228+'POA PRESUPUESTARIO 2025'!DE229+'POA PRESUPUESTARIO 2025'!DE230+'POA PRESUPUESTARIO 2025'!DE231+'POA PRESUPUESTARIO 2025'!DE232+'POA PRESUPUESTARIO 2025'!DE233</f>
        <v>4586</v>
      </c>
      <c r="V37" s="521">
        <f>+'POA PRESUPUESTARIO 2025'!DF210+'POA PRESUPUESTARIO 2025'!DF211+'POA PRESUPUESTARIO 2025'!DF212+'POA PRESUPUESTARIO 2025'!DF213+'POA PRESUPUESTARIO 2025'!DF214+'POA PRESUPUESTARIO 2025'!DF215+'POA PRESUPUESTARIO 2025'!DF216+'POA PRESUPUESTARIO 2025'!DF217+'POA PRESUPUESTARIO 2025'!DF218+'POA PRESUPUESTARIO 2025'!DF219+'POA PRESUPUESTARIO 2025'!DF220+'POA PRESUPUESTARIO 2025'!DF221+'POA PRESUPUESTARIO 2025'!DF222+'POA PRESUPUESTARIO 2025'!DF223+'POA PRESUPUESTARIO 2025'!DF224+'POA PRESUPUESTARIO 2025'!DF225+'POA PRESUPUESTARIO 2025'!DF226+'POA PRESUPUESTARIO 2025'!DF227+'POA PRESUPUESTARIO 2025'!DF228+'POA PRESUPUESTARIO 2025'!DF229+'POA PRESUPUESTARIO 2025'!DF230+'POA PRESUPUESTARIO 2025'!DF231+'POA PRESUPUESTARIO 2025'!DF232+'POA PRESUPUESTARIO 2025'!DF233</f>
        <v>856</v>
      </c>
      <c r="W37" s="545">
        <f t="shared" ref="W37:W38" si="9">SUM(K37:V37)</f>
        <v>20000</v>
      </c>
      <c r="Y37" s="470"/>
      <c r="Z37" s="470"/>
      <c r="AA37" s="470"/>
      <c r="AB37" s="552" t="s">
        <v>2160</v>
      </c>
      <c r="AD37" s="470"/>
      <c r="AE37" s="470"/>
      <c r="AF37" s="470"/>
      <c r="AG37" s="470"/>
      <c r="AH37" s="470"/>
      <c r="AI37" s="470"/>
      <c r="AJ37" s="470"/>
      <c r="AK37" s="470"/>
      <c r="AL37" s="470"/>
      <c r="AM37" s="470"/>
      <c r="AN37" s="470"/>
      <c r="AO37" s="470"/>
      <c r="AP37" s="470"/>
      <c r="AQ37" s="470"/>
      <c r="AR37" s="470"/>
      <c r="AS37" s="470"/>
      <c r="AT37" s="470"/>
      <c r="AU37" s="470"/>
      <c r="AV37" s="470"/>
      <c r="AW37" s="470"/>
      <c r="AX37" s="470"/>
      <c r="AY37" s="470"/>
      <c r="AZ37" s="470"/>
      <c r="BA37" s="470"/>
      <c r="BB37" s="470"/>
      <c r="BC37" s="470"/>
      <c r="BD37" s="470"/>
      <c r="BE37" s="470"/>
    </row>
    <row r="38" ht="40.5" customHeight="1" spans="1:57">
      <c r="A38" s="489"/>
      <c r="B38" s="490"/>
      <c r="C38" s="490"/>
      <c r="D38" s="490"/>
      <c r="E38" s="490"/>
      <c r="F38" s="491"/>
      <c r="G38" s="494"/>
      <c r="H38" s="496" t="s">
        <v>1945</v>
      </c>
      <c r="I38" s="526" t="s">
        <v>1531</v>
      </c>
      <c r="J38" s="517" t="s">
        <v>1528</v>
      </c>
      <c r="K38" s="518">
        <f>'POA METAS 2025'!H18</f>
        <v>0</v>
      </c>
      <c r="L38" s="518">
        <f>'POA METAS 2025'!I18</f>
        <v>0</v>
      </c>
      <c r="M38" s="518">
        <f>'POA METAS 2025'!J18</f>
        <v>0</v>
      </c>
      <c r="N38" s="518">
        <f>'POA METAS 2025'!K18</f>
        <v>1</v>
      </c>
      <c r="O38" s="530">
        <f>'POA METAS 2025'!M18</f>
        <v>0</v>
      </c>
      <c r="P38" s="530">
        <f>'POA METAS 2025'!N18</f>
        <v>0</v>
      </c>
      <c r="Q38" s="530">
        <f>'POA METAS 2025'!O18</f>
        <v>0</v>
      </c>
      <c r="R38" s="530">
        <f>'POA METAS 2025'!P18</f>
        <v>1</v>
      </c>
      <c r="S38" s="530">
        <f>'POA METAS 2025'!R18</f>
        <v>0</v>
      </c>
      <c r="T38" s="530">
        <f>'POA METAS 2025'!S18</f>
        <v>0</v>
      </c>
      <c r="U38" s="530">
        <f>'POA METAS 2025'!T18</f>
        <v>0</v>
      </c>
      <c r="V38" s="530">
        <f>'POA METAS 2025'!U18</f>
        <v>1</v>
      </c>
      <c r="W38" s="544">
        <f t="shared" si="9"/>
        <v>3</v>
      </c>
      <c r="Y38" s="470"/>
      <c r="Z38" s="470"/>
      <c r="AA38" s="470"/>
      <c r="AB38" s="552" t="s">
        <v>2161</v>
      </c>
      <c r="AD38" s="470"/>
      <c r="AE38" s="470"/>
      <c r="AF38" s="470"/>
      <c r="AG38" s="470"/>
      <c r="AH38" s="470"/>
      <c r="AI38" s="470"/>
      <c r="AJ38" s="470"/>
      <c r="AK38" s="470"/>
      <c r="AL38" s="470"/>
      <c r="AM38" s="470"/>
      <c r="AN38" s="470"/>
      <c r="AO38" s="470"/>
      <c r="AP38" s="470"/>
      <c r="AQ38" s="470"/>
      <c r="AR38" s="470"/>
      <c r="AS38" s="470"/>
      <c r="AT38" s="470"/>
      <c r="AU38" s="470"/>
      <c r="AV38" s="470"/>
      <c r="AW38" s="470"/>
      <c r="AX38" s="470"/>
      <c r="AY38" s="470"/>
      <c r="AZ38" s="470"/>
      <c r="BA38" s="470"/>
      <c r="BB38" s="470"/>
      <c r="BC38" s="470"/>
      <c r="BD38" s="470"/>
      <c r="BE38" s="470"/>
    </row>
    <row r="39" ht="40.5" customHeight="1" spans="1:57">
      <c r="A39" s="489"/>
      <c r="B39" s="490"/>
      <c r="C39" s="490"/>
      <c r="D39" s="490"/>
      <c r="E39" s="490"/>
      <c r="F39" s="491"/>
      <c r="G39" s="494"/>
      <c r="H39" s="504"/>
      <c r="I39" s="526"/>
      <c r="J39" s="520" t="s">
        <v>1529</v>
      </c>
      <c r="K39" s="521">
        <f>'POA PRESUPUESTARIO 2025'!CS235+'POA PRESUPUESTARIO 2025'!CS236+'POA PRESUPUESTARIO 2025'!CS237+'POA PRESUPUESTARIO 2025'!CS240+'POA PRESUPUESTARIO 2025'!CS241+'POA PRESUPUESTARIO 2025'!CS242+'POA PRESUPUESTARIO 2025'!CS243+'POA PRESUPUESTARIO 2025'!CS244+'POA PRESUPUESTARIO 2025'!CS245+'POA PRESUPUESTARIO 2025'!CS246+'POA PRESUPUESTARIO 2025'!CS247+'POA PRESUPUESTARIO 2025'!CS248+'POA PRESUPUESTARIO 2025'!CS249+'POA PRESUPUESTARIO 2025'!CS250+'POA PRESUPUESTARIO 2025'!CS251+'POA PRESUPUESTARIO 2025'!CS252+'POA PRESUPUESTARIO 2025'!CS253+'POA PRESUPUESTARIO 2025'!CS255+'POA PRESUPUESTARIO 2025'!CS256+'POA PRESUPUESTARIO 2025'!CS257+'POA PRESUPUESTARIO 2025'!CS258+'POA PRESUPUESTARIO 2025'!CS254</f>
        <v>0</v>
      </c>
      <c r="L39" s="521">
        <f>'POA PRESUPUESTARIO 2025'!CT235+'POA PRESUPUESTARIO 2025'!CT236+'POA PRESUPUESTARIO 2025'!CT237+'POA PRESUPUESTARIO 2025'!CT240+'POA PRESUPUESTARIO 2025'!CT241+'POA PRESUPUESTARIO 2025'!CT242+'POA PRESUPUESTARIO 2025'!CT243+'POA PRESUPUESTARIO 2025'!CT244+'POA PRESUPUESTARIO 2025'!CT245+'POA PRESUPUESTARIO 2025'!CT246+'POA PRESUPUESTARIO 2025'!CT247+'POA PRESUPUESTARIO 2025'!CT248+'POA PRESUPUESTARIO 2025'!CT249+'POA PRESUPUESTARIO 2025'!CT250+'POA PRESUPUESTARIO 2025'!CT251+'POA PRESUPUESTARIO 2025'!CT252+'POA PRESUPUESTARIO 2025'!CT253+'POA PRESUPUESTARIO 2025'!CT255+'POA PRESUPUESTARIO 2025'!CT256+'POA PRESUPUESTARIO 2025'!CT257+'POA PRESUPUESTARIO 2025'!CT258+'POA PRESUPUESTARIO 2025'!CT254</f>
        <v>0</v>
      </c>
      <c r="M39" s="521">
        <f>'POA PRESUPUESTARIO 2025'!CU235+'POA PRESUPUESTARIO 2025'!CU236+'POA PRESUPUESTARIO 2025'!CU237+'POA PRESUPUESTARIO 2025'!CU240+'POA PRESUPUESTARIO 2025'!CU241+'POA PRESUPUESTARIO 2025'!CU242+'POA PRESUPUESTARIO 2025'!CU243+'POA PRESUPUESTARIO 2025'!CU244+'POA PRESUPUESTARIO 2025'!CU245+'POA PRESUPUESTARIO 2025'!CU246+'POA PRESUPUESTARIO 2025'!CU247+'POA PRESUPUESTARIO 2025'!CU248+'POA PRESUPUESTARIO 2025'!CU249+'POA PRESUPUESTARIO 2025'!CU250+'POA PRESUPUESTARIO 2025'!CU251+'POA PRESUPUESTARIO 2025'!CU252+'POA PRESUPUESTARIO 2025'!CU253+'POA PRESUPUESTARIO 2025'!CU255+'POA PRESUPUESTARIO 2025'!CU256+'POA PRESUPUESTARIO 2025'!CU257+'POA PRESUPUESTARIO 2025'!CU258+'POA PRESUPUESTARIO 2025'!CU254</f>
        <v>54600</v>
      </c>
      <c r="N39" s="521">
        <f>'POA PRESUPUESTARIO 2025'!CV235+'POA PRESUPUESTARIO 2025'!CV236+'POA PRESUPUESTARIO 2025'!CV237+'POA PRESUPUESTARIO 2025'!CV240+'POA PRESUPUESTARIO 2025'!CV241+'POA PRESUPUESTARIO 2025'!CV242+'POA PRESUPUESTARIO 2025'!CV243+'POA PRESUPUESTARIO 2025'!CV244+'POA PRESUPUESTARIO 2025'!CV245+'POA PRESUPUESTARIO 2025'!CV246+'POA PRESUPUESTARIO 2025'!CV247+'POA PRESUPUESTARIO 2025'!CV248+'POA PRESUPUESTARIO 2025'!CV249+'POA PRESUPUESTARIO 2025'!CV250+'POA PRESUPUESTARIO 2025'!CV251+'POA PRESUPUESTARIO 2025'!CV252+'POA PRESUPUESTARIO 2025'!CV253+'POA PRESUPUESTARIO 2025'!CV255+'POA PRESUPUESTARIO 2025'!CV256+'POA PRESUPUESTARIO 2025'!CV257+'POA PRESUPUESTARIO 2025'!CV258+'POA PRESUPUESTARIO 2025'!CV254</f>
        <v>2130</v>
      </c>
      <c r="O39" s="521">
        <f>'POA PRESUPUESTARIO 2025'!CX235+'POA PRESUPUESTARIO 2025'!CX236+'POA PRESUPUESTARIO 2025'!CX237+'POA PRESUPUESTARIO 2025'!CX240+'POA PRESUPUESTARIO 2025'!CX241+'POA PRESUPUESTARIO 2025'!CX242+'POA PRESUPUESTARIO 2025'!CX243+'POA PRESUPUESTARIO 2025'!CX244+'POA PRESUPUESTARIO 2025'!CX245+'POA PRESUPUESTARIO 2025'!CX246+'POA PRESUPUESTARIO 2025'!CX247+'POA PRESUPUESTARIO 2025'!CX248+'POA PRESUPUESTARIO 2025'!CX249+'POA PRESUPUESTARIO 2025'!CX250+'POA PRESUPUESTARIO 2025'!CX251+'POA PRESUPUESTARIO 2025'!CX252+'POA PRESUPUESTARIO 2025'!CX253+'POA PRESUPUESTARIO 2025'!CX255+'POA PRESUPUESTARIO 2025'!CX256+'POA PRESUPUESTARIO 2025'!CX257+'POA PRESUPUESTARIO 2025'!CX258+'POA PRESUPUESTARIO 2025'!CX254</f>
        <v>123340</v>
      </c>
      <c r="P39" s="521">
        <f>'POA PRESUPUESTARIO 2025'!CY235+'POA PRESUPUESTARIO 2025'!CY236+'POA PRESUPUESTARIO 2025'!CY237+'POA PRESUPUESTARIO 2025'!CY240+'POA PRESUPUESTARIO 2025'!CY241+'POA PRESUPUESTARIO 2025'!CY242+'POA PRESUPUESTARIO 2025'!CY243+'POA PRESUPUESTARIO 2025'!CY244+'POA PRESUPUESTARIO 2025'!CY245+'POA PRESUPUESTARIO 2025'!CY246+'POA PRESUPUESTARIO 2025'!CY247+'POA PRESUPUESTARIO 2025'!CY248+'POA PRESUPUESTARIO 2025'!CY249+'POA PRESUPUESTARIO 2025'!CY250+'POA PRESUPUESTARIO 2025'!CY251+'POA PRESUPUESTARIO 2025'!CY252+'POA PRESUPUESTARIO 2025'!CY253+'POA PRESUPUESTARIO 2025'!CY255+'POA PRESUPUESTARIO 2025'!CY256+'POA PRESUPUESTARIO 2025'!CY257+'POA PRESUPUESTARIO 2025'!CY258+'POA PRESUPUESTARIO 2025'!CY254</f>
        <v>0</v>
      </c>
      <c r="Q39" s="521">
        <f>'POA PRESUPUESTARIO 2025'!CZ235+'POA PRESUPUESTARIO 2025'!CZ236+'POA PRESUPUESTARIO 2025'!CZ237+'POA PRESUPUESTARIO 2025'!CZ240+'POA PRESUPUESTARIO 2025'!CZ241+'POA PRESUPUESTARIO 2025'!CZ242+'POA PRESUPUESTARIO 2025'!CZ243+'POA PRESUPUESTARIO 2025'!CZ244+'POA PRESUPUESTARIO 2025'!CZ245+'POA PRESUPUESTARIO 2025'!CZ246+'POA PRESUPUESTARIO 2025'!CZ247+'POA PRESUPUESTARIO 2025'!CZ248+'POA PRESUPUESTARIO 2025'!CZ249+'POA PRESUPUESTARIO 2025'!CZ250+'POA PRESUPUESTARIO 2025'!CZ251+'POA PRESUPUESTARIO 2025'!CZ252+'POA PRESUPUESTARIO 2025'!CZ253+'POA PRESUPUESTARIO 2025'!CZ255+'POA PRESUPUESTARIO 2025'!CZ256+'POA PRESUPUESTARIO 2025'!CZ257+'POA PRESUPUESTARIO 2025'!CZ258+'POA PRESUPUESTARIO 2025'!CZ254</f>
        <v>2930</v>
      </c>
      <c r="R39" s="521">
        <f>'POA PRESUPUESTARIO 2025'!DA235+'POA PRESUPUESTARIO 2025'!DA236+'POA PRESUPUESTARIO 2025'!DA237+'POA PRESUPUESTARIO 2025'!DA240+'POA PRESUPUESTARIO 2025'!DA241+'POA PRESUPUESTARIO 2025'!DA242+'POA PRESUPUESTARIO 2025'!DA243+'POA PRESUPUESTARIO 2025'!DA244+'POA PRESUPUESTARIO 2025'!DA245+'POA PRESUPUESTARIO 2025'!DA246+'POA PRESUPUESTARIO 2025'!DA247+'POA PRESUPUESTARIO 2025'!DA248+'POA PRESUPUESTARIO 2025'!DA249+'POA PRESUPUESTARIO 2025'!DA250+'POA PRESUPUESTARIO 2025'!DA251+'POA PRESUPUESTARIO 2025'!DA252+'POA PRESUPUESTARIO 2025'!DA253+'POA PRESUPUESTARIO 2025'!DA255+'POA PRESUPUESTARIO 2025'!DA256+'POA PRESUPUESTARIO 2025'!DA257+'POA PRESUPUESTARIO 2025'!DA258+'POA PRESUPUESTARIO 2025'!DA254</f>
        <v>58500</v>
      </c>
      <c r="S39" s="521">
        <f>'POA PRESUPUESTARIO 2025'!DC235+'POA PRESUPUESTARIO 2025'!DC236+'POA PRESUPUESTARIO 2025'!DC237+'POA PRESUPUESTARIO 2025'!DC240+'POA PRESUPUESTARIO 2025'!DC241+'POA PRESUPUESTARIO 2025'!DC242+'POA PRESUPUESTARIO 2025'!DC243+'POA PRESUPUESTARIO 2025'!DC244+'POA PRESUPUESTARIO 2025'!DC245+'POA PRESUPUESTARIO 2025'!DC246+'POA PRESUPUESTARIO 2025'!DC247+'POA PRESUPUESTARIO 2025'!DC248+'POA PRESUPUESTARIO 2025'!DC249+'POA PRESUPUESTARIO 2025'!DC250+'POA PRESUPUESTARIO 2025'!DC251+'POA PRESUPUESTARIO 2025'!DC252+'POA PRESUPUESTARIO 2025'!DC253+'POA PRESUPUESTARIO 2025'!DC255+'POA PRESUPUESTARIO 2025'!DC256+'POA PRESUPUESTARIO 2025'!DC257+'POA PRESUPUESTARIO 2025'!DC258+'POA PRESUPUESTARIO 2025'!DC254</f>
        <v>50000</v>
      </c>
      <c r="T39" s="521">
        <f>'POA PRESUPUESTARIO 2025'!DD235+'POA PRESUPUESTARIO 2025'!DD236+'POA PRESUPUESTARIO 2025'!DD237+'POA PRESUPUESTARIO 2025'!DD240+'POA PRESUPUESTARIO 2025'!DD241+'POA PRESUPUESTARIO 2025'!DD242+'POA PRESUPUESTARIO 2025'!DD243+'POA PRESUPUESTARIO 2025'!DD244+'POA PRESUPUESTARIO 2025'!DD245+'POA PRESUPUESTARIO 2025'!DD246+'POA PRESUPUESTARIO 2025'!DD247+'POA PRESUPUESTARIO 2025'!DD248+'POA PRESUPUESTARIO 2025'!DD249+'POA PRESUPUESTARIO 2025'!DD250+'POA PRESUPUESTARIO 2025'!DD251+'POA PRESUPUESTARIO 2025'!DD252+'POA PRESUPUESTARIO 2025'!DD253+'POA PRESUPUESTARIO 2025'!DD255+'POA PRESUPUESTARIO 2025'!DD256+'POA PRESUPUESTARIO 2025'!DD257+'POA PRESUPUESTARIO 2025'!DD258+'POA PRESUPUESTARIO 2025'!DD254</f>
        <v>0</v>
      </c>
      <c r="U39" s="521">
        <f>'POA PRESUPUESTARIO 2025'!DE235+'POA PRESUPUESTARIO 2025'!DE236+'POA PRESUPUESTARIO 2025'!DE237+'POA PRESUPUESTARIO 2025'!DE240+'POA PRESUPUESTARIO 2025'!DE241+'POA PRESUPUESTARIO 2025'!DE242+'POA PRESUPUESTARIO 2025'!DE243+'POA PRESUPUESTARIO 2025'!DE244+'POA PRESUPUESTARIO 2025'!DE245+'POA PRESUPUESTARIO 2025'!DE246+'POA PRESUPUESTARIO 2025'!DE247+'POA PRESUPUESTARIO 2025'!DE248+'POA PRESUPUESTARIO 2025'!DE249+'POA PRESUPUESTARIO 2025'!DE250+'POA PRESUPUESTARIO 2025'!DE251+'POA PRESUPUESTARIO 2025'!DE252+'POA PRESUPUESTARIO 2025'!DE253+'POA PRESUPUESTARIO 2025'!DE255+'POA PRESUPUESTARIO 2025'!DE256+'POA PRESUPUESTARIO 2025'!DE257+'POA PRESUPUESTARIO 2025'!DE258+'POA PRESUPUESTARIO 2025'!DE254</f>
        <v>56275</v>
      </c>
      <c r="V39" s="521">
        <f>'POA PRESUPUESTARIO 2025'!DF235+'POA PRESUPUESTARIO 2025'!DF236+'POA PRESUPUESTARIO 2025'!DF237+'POA PRESUPUESTARIO 2025'!DF240+'POA PRESUPUESTARIO 2025'!DF241+'POA PRESUPUESTARIO 2025'!DF242+'POA PRESUPUESTARIO 2025'!DF243+'POA PRESUPUESTARIO 2025'!DF244+'POA PRESUPUESTARIO 2025'!DF245+'POA PRESUPUESTARIO 2025'!DF246+'POA PRESUPUESTARIO 2025'!DF247+'POA PRESUPUESTARIO 2025'!DF248+'POA PRESUPUESTARIO 2025'!DF249+'POA PRESUPUESTARIO 2025'!DF250+'POA PRESUPUESTARIO 2025'!DF251+'POA PRESUPUESTARIO 2025'!DF252+'POA PRESUPUESTARIO 2025'!DF253+'POA PRESUPUESTARIO 2025'!DF255+'POA PRESUPUESTARIO 2025'!DF256+'POA PRESUPUESTARIO 2025'!DF257+'POA PRESUPUESTARIO 2025'!DF258+'POA PRESUPUESTARIO 2025'!DF254</f>
        <v>45355</v>
      </c>
      <c r="W39" s="545">
        <f t="shared" ref="W39:W40" si="10">SUM(K39:V39)</f>
        <v>393130</v>
      </c>
      <c r="Y39" s="470"/>
      <c r="Z39" s="470"/>
      <c r="AA39" s="470"/>
      <c r="AB39" s="552" t="s">
        <v>2161</v>
      </c>
      <c r="AD39" s="470"/>
      <c r="AE39" s="470"/>
      <c r="AF39" s="470"/>
      <c r="AG39" s="470"/>
      <c r="AH39" s="470"/>
      <c r="AI39" s="470"/>
      <c r="AJ39" s="470"/>
      <c r="AK39" s="470"/>
      <c r="AL39" s="470"/>
      <c r="AM39" s="470"/>
      <c r="AN39" s="470"/>
      <c r="AO39" s="470"/>
      <c r="AP39" s="470"/>
      <c r="AQ39" s="470"/>
      <c r="AR39" s="470"/>
      <c r="AS39" s="470"/>
      <c r="AT39" s="470"/>
      <c r="AU39" s="470"/>
      <c r="AV39" s="470"/>
      <c r="AW39" s="470"/>
      <c r="AX39" s="470"/>
      <c r="AY39" s="470"/>
      <c r="AZ39" s="470"/>
      <c r="BA39" s="470"/>
      <c r="BB39" s="470"/>
      <c r="BC39" s="470"/>
      <c r="BD39" s="470"/>
      <c r="BE39" s="470"/>
    </row>
    <row r="40" ht="40.5" customHeight="1" spans="1:57">
      <c r="A40" s="489"/>
      <c r="B40" s="490"/>
      <c r="C40" s="490"/>
      <c r="D40" s="490"/>
      <c r="E40" s="490"/>
      <c r="F40" s="491"/>
      <c r="G40" s="494"/>
      <c r="H40" s="496" t="s">
        <v>1963</v>
      </c>
      <c r="I40" s="526" t="s">
        <v>1531</v>
      </c>
      <c r="J40" s="517" t="s">
        <v>1528</v>
      </c>
      <c r="K40" s="518">
        <f>'POA METAS 2025'!H19</f>
        <v>0</v>
      </c>
      <c r="L40" s="518">
        <f>'POA METAS 2025'!I19</f>
        <v>0</v>
      </c>
      <c r="M40" s="518">
        <f>'POA METAS 2025'!J19</f>
        <v>0</v>
      </c>
      <c r="N40" s="518">
        <f>'POA METAS 2025'!K19</f>
        <v>1</v>
      </c>
      <c r="O40" s="530">
        <f>'POA METAS 2025'!M19</f>
        <v>0</v>
      </c>
      <c r="P40" s="530">
        <f>'POA METAS 2025'!N19</f>
        <v>0</v>
      </c>
      <c r="Q40" s="530">
        <f>'POA METAS 2025'!O19</f>
        <v>0</v>
      </c>
      <c r="R40" s="530">
        <f>'POA METAS 2025'!P19</f>
        <v>1</v>
      </c>
      <c r="S40" s="530">
        <f>'POA METAS 2025'!R19</f>
        <v>0</v>
      </c>
      <c r="T40" s="530">
        <f>'POA METAS 2025'!S19</f>
        <v>0</v>
      </c>
      <c r="U40" s="530">
        <f>'POA METAS 2025'!T19</f>
        <v>0</v>
      </c>
      <c r="V40" s="530">
        <f>'POA METAS 2025'!U19</f>
        <v>1</v>
      </c>
      <c r="W40" s="544">
        <f t="shared" si="10"/>
        <v>3</v>
      </c>
      <c r="Y40" s="470"/>
      <c r="Z40" s="470"/>
      <c r="AA40" s="470"/>
      <c r="AB40" s="552" t="s">
        <v>2161</v>
      </c>
      <c r="AD40" s="470"/>
      <c r="AE40" s="470"/>
      <c r="AF40" s="470"/>
      <c r="AG40" s="470"/>
      <c r="AH40" s="470"/>
      <c r="AI40" s="470"/>
      <c r="AJ40" s="470"/>
      <c r="AK40" s="470"/>
      <c r="AL40" s="470"/>
      <c r="AM40" s="470"/>
      <c r="AN40" s="470"/>
      <c r="AO40" s="470"/>
      <c r="AP40" s="470"/>
      <c r="AQ40" s="470"/>
      <c r="AR40" s="470"/>
      <c r="AS40" s="470"/>
      <c r="AT40" s="470"/>
      <c r="AU40" s="470"/>
      <c r="AV40" s="470"/>
      <c r="AW40" s="470"/>
      <c r="AX40" s="470"/>
      <c r="AY40" s="470"/>
      <c r="AZ40" s="470"/>
      <c r="BA40" s="470"/>
      <c r="BB40" s="470"/>
      <c r="BC40" s="470"/>
      <c r="BD40" s="470"/>
      <c r="BE40" s="470"/>
    </row>
    <row r="41" ht="40.5" customHeight="1" spans="1:57">
      <c r="A41" s="489"/>
      <c r="B41" s="490"/>
      <c r="C41" s="490"/>
      <c r="D41" s="490"/>
      <c r="E41" s="490"/>
      <c r="F41" s="491"/>
      <c r="G41" s="494"/>
      <c r="H41" s="504"/>
      <c r="I41" s="526"/>
      <c r="J41" s="520" t="s">
        <v>1529</v>
      </c>
      <c r="K41" s="521">
        <f>'POA PRESUPUESTARIO 2025'!CS261</f>
        <v>0</v>
      </c>
      <c r="L41" s="521">
        <f>'POA PRESUPUESTARIO 2025'!CT261</f>
        <v>0</v>
      </c>
      <c r="M41" s="521">
        <f>'POA PRESUPUESTARIO 2025'!CU261</f>
        <v>0</v>
      </c>
      <c r="N41" s="521">
        <f>'POA PRESUPUESTARIO 2025'!CV261</f>
        <v>0</v>
      </c>
      <c r="O41" s="521">
        <f>'POA PRESUPUESTARIO 2025'!CX261</f>
        <v>0</v>
      </c>
      <c r="P41" s="521">
        <f>'POA PRESUPUESTARIO 2025'!CY261</f>
        <v>0</v>
      </c>
      <c r="Q41" s="521">
        <f>'POA PRESUPUESTARIO 2025'!CZ261</f>
        <v>4500</v>
      </c>
      <c r="R41" s="521">
        <f>'POA PRESUPUESTARIO 2025'!DA261</f>
        <v>0</v>
      </c>
      <c r="S41" s="521">
        <f>'POA PRESUPUESTARIO 2025'!DC261</f>
        <v>4500</v>
      </c>
      <c r="T41" s="521">
        <f>'POA PRESUPUESTARIO 2025'!DD261</f>
        <v>4500</v>
      </c>
      <c r="U41" s="521">
        <f>'POA PRESUPUESTARIO 2025'!DE261</f>
        <v>0</v>
      </c>
      <c r="V41" s="521">
        <f>'POA PRESUPUESTARIO 2025'!DF261</f>
        <v>0</v>
      </c>
      <c r="W41" s="545">
        <f t="shared" ref="W41:W42" si="11">SUM(K41:V41)</f>
        <v>13500</v>
      </c>
      <c r="Y41" s="470"/>
      <c r="Z41" s="470"/>
      <c r="AA41" s="470"/>
      <c r="AB41" s="552" t="s">
        <v>2161</v>
      </c>
      <c r="AD41" s="470"/>
      <c r="AE41" s="470"/>
      <c r="AF41" s="470"/>
      <c r="AG41" s="470"/>
      <c r="AH41" s="470"/>
      <c r="AI41" s="470"/>
      <c r="AJ41" s="470"/>
      <c r="AK41" s="470"/>
      <c r="AL41" s="470"/>
      <c r="AM41" s="470"/>
      <c r="AN41" s="470"/>
      <c r="AO41" s="470"/>
      <c r="AP41" s="470"/>
      <c r="AQ41" s="470"/>
      <c r="AR41" s="470"/>
      <c r="AS41" s="470"/>
      <c r="AT41" s="470"/>
      <c r="AU41" s="470"/>
      <c r="AV41" s="470"/>
      <c r="AW41" s="470"/>
      <c r="AX41" s="470"/>
      <c r="AY41" s="470"/>
      <c r="AZ41" s="470"/>
      <c r="BA41" s="470"/>
      <c r="BB41" s="470"/>
      <c r="BC41" s="470"/>
      <c r="BD41" s="470"/>
      <c r="BE41" s="470"/>
    </row>
    <row r="42" ht="40.5" customHeight="1" spans="1:57">
      <c r="A42" s="489"/>
      <c r="B42" s="490"/>
      <c r="C42" s="490"/>
      <c r="D42" s="490"/>
      <c r="E42" s="490"/>
      <c r="F42" s="491"/>
      <c r="G42" s="494"/>
      <c r="H42" s="496" t="s">
        <v>2162</v>
      </c>
      <c r="I42" s="526" t="s">
        <v>1531</v>
      </c>
      <c r="J42" s="517" t="s">
        <v>1528</v>
      </c>
      <c r="K42" s="518">
        <f>'POA METAS 2025'!H20</f>
        <v>0</v>
      </c>
      <c r="L42" s="518">
        <f>'POA METAS 2025'!I20</f>
        <v>0</v>
      </c>
      <c r="M42" s="518">
        <f>'POA METAS 2025'!J20</f>
        <v>0</v>
      </c>
      <c r="N42" s="518">
        <f>'POA METAS 2025'!K20</f>
        <v>1</v>
      </c>
      <c r="O42" s="530">
        <f>'POA METAS 2025'!M20</f>
        <v>0</v>
      </c>
      <c r="P42" s="530">
        <f>'POA METAS 2025'!N20</f>
        <v>0</v>
      </c>
      <c r="Q42" s="530">
        <f>'POA METAS 2025'!O20</f>
        <v>1</v>
      </c>
      <c r="R42" s="530">
        <f>'POA METAS 2025'!P20</f>
        <v>0</v>
      </c>
      <c r="S42" s="530">
        <f>'POA METAS 2025'!R20</f>
        <v>0</v>
      </c>
      <c r="T42" s="530">
        <f>'POA METAS 2025'!S20</f>
        <v>0</v>
      </c>
      <c r="U42" s="530">
        <f>'POA METAS 2025'!T20</f>
        <v>0</v>
      </c>
      <c r="V42" s="530">
        <f>'POA METAS 2025'!U20</f>
        <v>0</v>
      </c>
      <c r="W42" s="544">
        <f t="shared" si="11"/>
        <v>2</v>
      </c>
      <c r="Y42" s="470"/>
      <c r="Z42" s="470"/>
      <c r="AA42" s="470"/>
      <c r="AB42" s="552" t="s">
        <v>2161</v>
      </c>
      <c r="AD42" s="470"/>
      <c r="AE42" s="470"/>
      <c r="AF42" s="470"/>
      <c r="AG42" s="470"/>
      <c r="AH42" s="470"/>
      <c r="AI42" s="470"/>
      <c r="AJ42" s="470"/>
      <c r="AK42" s="470"/>
      <c r="AL42" s="470"/>
      <c r="AM42" s="470"/>
      <c r="AN42" s="470"/>
      <c r="AO42" s="470"/>
      <c r="AP42" s="470"/>
      <c r="AQ42" s="470"/>
      <c r="AR42" s="470"/>
      <c r="AS42" s="470"/>
      <c r="AT42" s="470"/>
      <c r="AU42" s="470"/>
      <c r="AV42" s="470"/>
      <c r="AW42" s="470"/>
      <c r="AX42" s="470"/>
      <c r="AY42" s="470"/>
      <c r="AZ42" s="470"/>
      <c r="BA42" s="470"/>
      <c r="BB42" s="470"/>
      <c r="BC42" s="470"/>
      <c r="BD42" s="470"/>
      <c r="BE42" s="470"/>
    </row>
    <row r="43" ht="40.5" customHeight="1" spans="1:57">
      <c r="A43" s="498"/>
      <c r="B43" s="499"/>
      <c r="C43" s="499"/>
      <c r="D43" s="499"/>
      <c r="E43" s="499"/>
      <c r="F43" s="500"/>
      <c r="G43" s="505"/>
      <c r="H43" s="497"/>
      <c r="I43" s="526"/>
      <c r="J43" s="524" t="s">
        <v>1529</v>
      </c>
      <c r="K43" s="521">
        <f>'POA PRESUPUESTARIO 2025'!CS238+'POA PRESUPUESTARIO 2025'!CS239+'POA PRESUPUESTARIO 2025'!CS259+'POA PRESUPUESTARIO 2025'!CS260</f>
        <v>0</v>
      </c>
      <c r="L43" s="521">
        <f>'POA PRESUPUESTARIO 2025'!CT238+'POA PRESUPUESTARIO 2025'!CT239+'POA PRESUPUESTARIO 2025'!CT259+'POA PRESUPUESTARIO 2025'!CT260</f>
        <v>0</v>
      </c>
      <c r="M43" s="521">
        <f>'POA PRESUPUESTARIO 2025'!CU238+'POA PRESUPUESTARIO 2025'!CU239+'POA PRESUPUESTARIO 2025'!CU259+'POA PRESUPUESTARIO 2025'!CU260</f>
        <v>0</v>
      </c>
      <c r="N43" s="521">
        <f>'POA PRESUPUESTARIO 2025'!CV238+'POA PRESUPUESTARIO 2025'!CV239+'POA PRESUPUESTARIO 2025'!CV259+'POA PRESUPUESTARIO 2025'!CV260</f>
        <v>0</v>
      </c>
      <c r="O43" s="521">
        <f>'POA PRESUPUESTARIO 2025'!CX238+'POA PRESUPUESTARIO 2025'!CX239+'POA PRESUPUESTARIO 2025'!CX259+'POA PRESUPUESTARIO 2025'!CX260</f>
        <v>5000</v>
      </c>
      <c r="P43" s="521">
        <f>'POA PRESUPUESTARIO 2025'!CY238+'POA PRESUPUESTARIO 2025'!CY239+'POA PRESUPUESTARIO 2025'!CY259+'POA PRESUPUESTARIO 2025'!CY260</f>
        <v>0</v>
      </c>
      <c r="Q43" s="521">
        <f>'POA PRESUPUESTARIO 2025'!CZ238+'POA PRESUPUESTARIO 2025'!CZ239+'POA PRESUPUESTARIO 2025'!CZ259+'POA PRESUPUESTARIO 2025'!CZ260</f>
        <v>0</v>
      </c>
      <c r="R43" s="521">
        <f>'POA PRESUPUESTARIO 2025'!DA238+'POA PRESUPUESTARIO 2025'!DA239+'POA PRESUPUESTARIO 2025'!DA259+'POA PRESUPUESTARIO 2025'!DA260</f>
        <v>0</v>
      </c>
      <c r="S43" s="521">
        <f>'POA PRESUPUESTARIO 2025'!DC238+'POA PRESUPUESTARIO 2025'!DC239+'POA PRESUPUESTARIO 2025'!DC259+'POA PRESUPUESTARIO 2025'!DC260</f>
        <v>20000</v>
      </c>
      <c r="T43" s="521">
        <f>'POA PRESUPUESTARIO 2025'!DD238+'POA PRESUPUESTARIO 2025'!DD239+'POA PRESUPUESTARIO 2025'!DD259+'POA PRESUPUESTARIO 2025'!DD260</f>
        <v>0</v>
      </c>
      <c r="U43" s="521">
        <f>'POA PRESUPUESTARIO 2025'!DE238+'POA PRESUPUESTARIO 2025'!DE239+'POA PRESUPUESTARIO 2025'!DE259+'POA PRESUPUESTARIO 2025'!DE260</f>
        <v>0</v>
      </c>
      <c r="V43" s="521">
        <f>'POA PRESUPUESTARIO 2025'!DF238+'POA PRESUPUESTARIO 2025'!DF239+'POA PRESUPUESTARIO 2025'!DF259+'POA PRESUPUESTARIO 2025'!DF260</f>
        <v>0</v>
      </c>
      <c r="W43" s="545">
        <f t="shared" ref="W43:W44" si="12">SUM(K43:V43)</f>
        <v>25000</v>
      </c>
      <c r="Y43" s="470"/>
      <c r="Z43" s="470"/>
      <c r="AA43" s="470"/>
      <c r="AB43" s="552" t="s">
        <v>2161</v>
      </c>
      <c r="AD43" s="470"/>
      <c r="AE43" s="470"/>
      <c r="AF43" s="470"/>
      <c r="AG43" s="470"/>
      <c r="AH43" s="470"/>
      <c r="AI43" s="470"/>
      <c r="AJ43" s="470"/>
      <c r="AK43" s="470"/>
      <c r="AL43" s="470"/>
      <c r="AM43" s="470"/>
      <c r="AN43" s="470"/>
      <c r="AO43" s="470"/>
      <c r="AP43" s="470"/>
      <c r="AQ43" s="470"/>
      <c r="AR43" s="470"/>
      <c r="AS43" s="470"/>
      <c r="AT43" s="470"/>
      <c r="AU43" s="470"/>
      <c r="AV43" s="470"/>
      <c r="AW43" s="470"/>
      <c r="AX43" s="470"/>
      <c r="AY43" s="470"/>
      <c r="AZ43" s="470"/>
      <c r="BA43" s="470"/>
      <c r="BB43" s="470"/>
      <c r="BC43" s="470"/>
      <c r="BD43" s="470"/>
      <c r="BE43" s="470"/>
    </row>
    <row r="44" ht="40.5" customHeight="1" spans="1:57">
      <c r="A44" s="489"/>
      <c r="B44" s="490"/>
      <c r="C44" s="490"/>
      <c r="D44" s="490"/>
      <c r="E44" s="490"/>
      <c r="F44" s="491"/>
      <c r="G44" s="494"/>
      <c r="H44" s="502" t="s">
        <v>2163</v>
      </c>
      <c r="I44" s="531" t="s">
        <v>1531</v>
      </c>
      <c r="J44" s="532" t="s">
        <v>1528</v>
      </c>
      <c r="K44" s="518">
        <f>'POA METAS 2025'!H21</f>
        <v>1</v>
      </c>
      <c r="L44" s="518">
        <f>'POA METAS 2025'!I21</f>
        <v>0</v>
      </c>
      <c r="M44" s="518">
        <f>'POA METAS 2025'!J21</f>
        <v>0</v>
      </c>
      <c r="N44" s="518" t="str">
        <f>'POA METAS 2025'!K21</f>
        <v> </v>
      </c>
      <c r="O44" s="530" t="str">
        <f>'POA METAS 2025'!M21</f>
        <v> </v>
      </c>
      <c r="P44" s="530" t="str">
        <f>'POA METAS 2025'!N21</f>
        <v> </v>
      </c>
      <c r="Q44" s="530" t="str">
        <f>'POA METAS 2025'!O21</f>
        <v> </v>
      </c>
      <c r="R44" s="530" t="str">
        <f>'POA METAS 2025'!P21</f>
        <v> </v>
      </c>
      <c r="S44" s="530" t="str">
        <f>'POA METAS 2025'!R21</f>
        <v> </v>
      </c>
      <c r="T44" s="530" t="str">
        <f>'POA METAS 2025'!S21</f>
        <v> </v>
      </c>
      <c r="U44" s="530" t="str">
        <f>'POA METAS 2025'!T21</f>
        <v> </v>
      </c>
      <c r="V44" s="530" t="str">
        <f>'POA METAS 2025'!U21</f>
        <v> </v>
      </c>
      <c r="W44" s="544">
        <f t="shared" si="12"/>
        <v>1</v>
      </c>
      <c r="Y44" s="470"/>
      <c r="Z44" s="470"/>
      <c r="AA44" s="470"/>
      <c r="AB44" s="552" t="s">
        <v>2164</v>
      </c>
      <c r="AD44" s="470"/>
      <c r="AE44" s="470"/>
      <c r="AF44" s="470"/>
      <c r="AG44" s="470"/>
      <c r="AH44" s="470"/>
      <c r="AI44" s="470"/>
      <c r="AJ44" s="470"/>
      <c r="AK44" s="470"/>
      <c r="AL44" s="470"/>
      <c r="AM44" s="470"/>
      <c r="AN44" s="470"/>
      <c r="AO44" s="470"/>
      <c r="AP44" s="470"/>
      <c r="AQ44" s="470"/>
      <c r="AR44" s="470"/>
      <c r="AS44" s="470"/>
      <c r="AT44" s="470"/>
      <c r="AU44" s="470"/>
      <c r="AV44" s="470"/>
      <c r="AW44" s="470"/>
      <c r="AX44" s="470"/>
      <c r="AY44" s="470"/>
      <c r="AZ44" s="470"/>
      <c r="BA44" s="470"/>
      <c r="BB44" s="470"/>
      <c r="BC44" s="470"/>
      <c r="BD44" s="470"/>
      <c r="BE44" s="470"/>
    </row>
    <row r="45" ht="40.5" customHeight="1" spans="1:57">
      <c r="A45" s="489"/>
      <c r="B45" s="490"/>
      <c r="C45" s="490"/>
      <c r="D45" s="490"/>
      <c r="E45" s="490"/>
      <c r="F45" s="491"/>
      <c r="G45" s="494"/>
      <c r="H45" s="497"/>
      <c r="I45" s="526"/>
      <c r="J45" s="520" t="s">
        <v>1529</v>
      </c>
      <c r="K45" s="521">
        <v>0</v>
      </c>
      <c r="L45" s="521">
        <v>0</v>
      </c>
      <c r="M45" s="521">
        <v>0</v>
      </c>
      <c r="N45" s="521">
        <v>0</v>
      </c>
      <c r="O45" s="521">
        <v>0</v>
      </c>
      <c r="P45" s="521">
        <v>0</v>
      </c>
      <c r="Q45" s="521">
        <v>0</v>
      </c>
      <c r="R45" s="521">
        <v>0</v>
      </c>
      <c r="S45" s="521">
        <v>0</v>
      </c>
      <c r="T45" s="521">
        <v>0</v>
      </c>
      <c r="U45" s="521">
        <v>0</v>
      </c>
      <c r="V45" s="549">
        <v>0</v>
      </c>
      <c r="W45" s="545">
        <f t="shared" ref="W45:W46" si="13">SUM(K45:V45)</f>
        <v>0</v>
      </c>
      <c r="Y45" s="470"/>
      <c r="Z45" s="470"/>
      <c r="AA45" s="470"/>
      <c r="AB45" s="552" t="s">
        <v>2164</v>
      </c>
      <c r="AD45" s="470"/>
      <c r="AE45" s="470"/>
      <c r="AF45" s="470"/>
      <c r="AG45" s="470"/>
      <c r="AH45" s="470"/>
      <c r="AI45" s="470"/>
      <c r="AJ45" s="470"/>
      <c r="AK45" s="470"/>
      <c r="AL45" s="470"/>
      <c r="AM45" s="470"/>
      <c r="AN45" s="470"/>
      <c r="AO45" s="470"/>
      <c r="AP45" s="470"/>
      <c r="AQ45" s="470"/>
      <c r="AR45" s="470"/>
      <c r="AS45" s="470"/>
      <c r="AT45" s="470"/>
      <c r="AU45" s="470"/>
      <c r="AV45" s="470"/>
      <c r="AW45" s="470"/>
      <c r="AX45" s="470"/>
      <c r="AY45" s="470"/>
      <c r="AZ45" s="470"/>
      <c r="BA45" s="470"/>
      <c r="BB45" s="470"/>
      <c r="BC45" s="470"/>
      <c r="BD45" s="470"/>
      <c r="BE45" s="470"/>
    </row>
    <row r="46" ht="40.5" customHeight="1" spans="1:57">
      <c r="A46" s="489"/>
      <c r="B46" s="490"/>
      <c r="C46" s="490"/>
      <c r="D46" s="490"/>
      <c r="E46" s="490"/>
      <c r="F46" s="491"/>
      <c r="G46" s="494"/>
      <c r="H46" s="496" t="s">
        <v>1969</v>
      </c>
      <c r="I46" s="526" t="s">
        <v>1531</v>
      </c>
      <c r="J46" s="517" t="s">
        <v>1528</v>
      </c>
      <c r="K46" s="518">
        <f>'POA METAS 2025'!H22</f>
        <v>0</v>
      </c>
      <c r="L46" s="518">
        <f>'POA METAS 2025'!I22</f>
        <v>0</v>
      </c>
      <c r="M46" s="518">
        <f>'POA METAS 2025'!J22</f>
        <v>0</v>
      </c>
      <c r="N46" s="518" t="str">
        <f>'POA METAS 2025'!K22</f>
        <v> </v>
      </c>
      <c r="O46" s="530">
        <f>'POA METAS 2025'!M22</f>
        <v>1</v>
      </c>
      <c r="P46" s="530">
        <f>'POA METAS 2025'!N22</f>
        <v>1</v>
      </c>
      <c r="Q46" s="530">
        <f>'POA METAS 2025'!O22</f>
        <v>1</v>
      </c>
      <c r="R46" s="530">
        <f>'POA METAS 2025'!P22</f>
        <v>3</v>
      </c>
      <c r="S46" s="530">
        <f>'POA METAS 2025'!R22</f>
        <v>0</v>
      </c>
      <c r="T46" s="530">
        <f>'POA METAS 2025'!S22</f>
        <v>0</v>
      </c>
      <c r="U46" s="530">
        <f>'POA METAS 2025'!T22</f>
        <v>2</v>
      </c>
      <c r="V46" s="530">
        <f>'POA METAS 2025'!U22</f>
        <v>2</v>
      </c>
      <c r="W46" s="544">
        <f t="shared" si="13"/>
        <v>10</v>
      </c>
      <c r="Y46" s="470"/>
      <c r="Z46" s="470"/>
      <c r="AA46" s="470"/>
      <c r="AB46" s="552" t="s">
        <v>2164</v>
      </c>
      <c r="AD46" s="470"/>
      <c r="AE46" s="470"/>
      <c r="AF46" s="470"/>
      <c r="AG46" s="470"/>
      <c r="AH46" s="470"/>
      <c r="AI46" s="470"/>
      <c r="AJ46" s="470"/>
      <c r="AK46" s="470"/>
      <c r="AL46" s="470"/>
      <c r="AM46" s="470"/>
      <c r="AN46" s="470"/>
      <c r="AO46" s="470"/>
      <c r="AP46" s="470"/>
      <c r="AQ46" s="470"/>
      <c r="AR46" s="470"/>
      <c r="AS46" s="470"/>
      <c r="AT46" s="470"/>
      <c r="AU46" s="470"/>
      <c r="AV46" s="470"/>
      <c r="AW46" s="470"/>
      <c r="AX46" s="470"/>
      <c r="AY46" s="470"/>
      <c r="AZ46" s="470"/>
      <c r="BA46" s="470"/>
      <c r="BB46" s="470"/>
      <c r="BC46" s="470"/>
      <c r="BD46" s="470"/>
      <c r="BE46" s="470"/>
    </row>
    <row r="47" ht="32.25" customHeight="1" spans="1:57">
      <c r="A47" s="489"/>
      <c r="B47" s="490"/>
      <c r="C47" s="490"/>
      <c r="D47" s="490"/>
      <c r="E47" s="490"/>
      <c r="F47" s="491"/>
      <c r="G47" s="494"/>
      <c r="H47" s="497"/>
      <c r="I47" s="526"/>
      <c r="J47" s="520" t="s">
        <v>1529</v>
      </c>
      <c r="K47" s="521">
        <f>'POA PRESUPUESTARIO 2025'!CS266+'POA PRESUPUESTARIO 2025'!CS267</f>
        <v>0</v>
      </c>
      <c r="L47" s="521">
        <f>'POA PRESUPUESTARIO 2025'!CT266+'POA PRESUPUESTARIO 2025'!CT267</f>
        <v>0</v>
      </c>
      <c r="M47" s="521">
        <f>'POA PRESUPUESTARIO 2025'!CU266+'POA PRESUPUESTARIO 2025'!CU267</f>
        <v>0</v>
      </c>
      <c r="N47" s="521">
        <f>'POA PRESUPUESTARIO 2025'!CV266+'POA PRESUPUESTARIO 2025'!CV267</f>
        <v>167</v>
      </c>
      <c r="O47" s="521">
        <f>'POA PRESUPUESTARIO 2025'!CX266+'POA PRESUPUESTARIO 2025'!CX267</f>
        <v>109</v>
      </c>
      <c r="P47" s="521">
        <f>'POA PRESUPUESTARIO 2025'!CY266+'POA PRESUPUESTARIO 2025'!CY267</f>
        <v>1479</v>
      </c>
      <c r="Q47" s="521">
        <f>'POA PRESUPUESTARIO 2025'!CZ266+'POA PRESUPUESTARIO 2025'!CZ267</f>
        <v>1884</v>
      </c>
      <c r="R47" s="521">
        <f>'POA PRESUPUESTARIO 2025'!DA266+'POA PRESUPUESTARIO 2025'!DA267</f>
        <v>0</v>
      </c>
      <c r="S47" s="521">
        <f>'POA PRESUPUESTARIO 2025'!DC266+'POA PRESUPUESTARIO 2025'!DC267</f>
        <v>0</v>
      </c>
      <c r="T47" s="521">
        <f>'POA PRESUPUESTARIO 2025'!DD266+'POA PRESUPUESTARIO 2025'!DD267</f>
        <v>0</v>
      </c>
      <c r="U47" s="521">
        <f>'POA PRESUPUESTARIO 2025'!DE266+'POA PRESUPUESTARIO 2025'!DE267</f>
        <v>0</v>
      </c>
      <c r="V47" s="521">
        <f>'POA PRESUPUESTARIO 2025'!DF266+'POA PRESUPUESTARIO 2025'!DF267</f>
        <v>0</v>
      </c>
      <c r="W47" s="545">
        <f t="shared" ref="W47:W48" si="14">SUM(K47:V47)</f>
        <v>3639</v>
      </c>
      <c r="Y47" s="470"/>
      <c r="Z47" s="470"/>
      <c r="AA47" s="470"/>
      <c r="AB47" s="552" t="s">
        <v>2164</v>
      </c>
      <c r="AD47" s="470"/>
      <c r="AE47" s="470"/>
      <c r="AF47" s="470"/>
      <c r="AG47" s="470"/>
      <c r="AH47" s="470"/>
      <c r="AI47" s="470"/>
      <c r="AJ47" s="470"/>
      <c r="AK47" s="470"/>
      <c r="AL47" s="470"/>
      <c r="AM47" s="470"/>
      <c r="AN47" s="470"/>
      <c r="AO47" s="470"/>
      <c r="AP47" s="470"/>
      <c r="AQ47" s="470"/>
      <c r="AR47" s="470"/>
      <c r="AS47" s="470"/>
      <c r="AT47" s="470"/>
      <c r="AU47" s="470"/>
      <c r="AV47" s="470"/>
      <c r="AW47" s="470"/>
      <c r="AX47" s="470"/>
      <c r="AY47" s="470"/>
      <c r="AZ47" s="470"/>
      <c r="BA47" s="470"/>
      <c r="BB47" s="470"/>
      <c r="BC47" s="470"/>
      <c r="BD47" s="470"/>
      <c r="BE47" s="470"/>
    </row>
    <row r="48" ht="40.5" customHeight="1" spans="1:57">
      <c r="A48" s="489"/>
      <c r="B48" s="490"/>
      <c r="C48" s="490"/>
      <c r="D48" s="490"/>
      <c r="E48" s="490"/>
      <c r="F48" s="491"/>
      <c r="G48" s="494"/>
      <c r="H48" s="496" t="s">
        <v>2165</v>
      </c>
      <c r="I48" s="526" t="s">
        <v>1531</v>
      </c>
      <c r="J48" s="517" t="s">
        <v>1528</v>
      </c>
      <c r="K48" s="518">
        <f>'POA METAS 2025'!H23</f>
        <v>0</v>
      </c>
      <c r="L48" s="518">
        <f>'POA METAS 2025'!I23</f>
        <v>0</v>
      </c>
      <c r="M48" s="518">
        <f>'POA METAS 2025'!J23</f>
        <v>0</v>
      </c>
      <c r="N48" s="518">
        <f>'POA METAS 2025'!K23</f>
        <v>0</v>
      </c>
      <c r="O48" s="530">
        <f>'POA METAS 2025'!M23</f>
        <v>0</v>
      </c>
      <c r="P48" s="530">
        <f>'POA METAS 2025'!N23</f>
        <v>0</v>
      </c>
      <c r="Q48" s="530">
        <f>'POA METAS 2025'!O23</f>
        <v>0</v>
      </c>
      <c r="R48" s="530">
        <f>'POA METAS 2025'!P23</f>
        <v>0</v>
      </c>
      <c r="S48" s="530">
        <f>'POA METAS 2025'!R23</f>
        <v>0</v>
      </c>
      <c r="T48" s="530">
        <f>'POA METAS 2025'!S23</f>
        <v>0</v>
      </c>
      <c r="U48" s="530">
        <f>'POA METAS 2025'!T23</f>
        <v>0</v>
      </c>
      <c r="V48" s="530">
        <f>'POA METAS 2025'!U23</f>
        <v>0</v>
      </c>
      <c r="W48" s="544">
        <f t="shared" si="14"/>
        <v>0</v>
      </c>
      <c r="Y48" s="470"/>
      <c r="Z48" s="470"/>
      <c r="AA48" s="470"/>
      <c r="AB48" s="552" t="s">
        <v>2164</v>
      </c>
      <c r="AD48" s="470"/>
      <c r="AE48" s="470"/>
      <c r="AF48" s="470"/>
      <c r="AG48" s="470"/>
      <c r="AH48" s="470"/>
      <c r="AI48" s="470"/>
      <c r="AJ48" s="470"/>
      <c r="AK48" s="470"/>
      <c r="AL48" s="470"/>
      <c r="AM48" s="470"/>
      <c r="AN48" s="470"/>
      <c r="AO48" s="470"/>
      <c r="AP48" s="470"/>
      <c r="AQ48" s="470"/>
      <c r="AR48" s="470"/>
      <c r="AS48" s="470"/>
      <c r="AT48" s="470"/>
      <c r="AU48" s="470"/>
      <c r="AV48" s="470"/>
      <c r="AW48" s="470"/>
      <c r="AX48" s="470"/>
      <c r="AY48" s="470"/>
      <c r="AZ48" s="470"/>
      <c r="BA48" s="470"/>
      <c r="BB48" s="470"/>
      <c r="BC48" s="470"/>
      <c r="BD48" s="470"/>
      <c r="BE48" s="470"/>
    </row>
    <row r="49" ht="49.5" customHeight="1" spans="1:57">
      <c r="A49" s="489"/>
      <c r="B49" s="490"/>
      <c r="C49" s="490"/>
      <c r="D49" s="490"/>
      <c r="E49" s="490"/>
      <c r="F49" s="491"/>
      <c r="G49" s="494"/>
      <c r="H49" s="497"/>
      <c r="I49" s="526"/>
      <c r="J49" s="520" t="s">
        <v>1529</v>
      </c>
      <c r="K49" s="521">
        <v>0</v>
      </c>
      <c r="L49" s="521">
        <v>0</v>
      </c>
      <c r="M49" s="521">
        <v>0</v>
      </c>
      <c r="N49" s="521">
        <v>0</v>
      </c>
      <c r="O49" s="521">
        <v>0</v>
      </c>
      <c r="P49" s="521">
        <v>0</v>
      </c>
      <c r="Q49" s="521">
        <v>0</v>
      </c>
      <c r="R49" s="521">
        <v>0</v>
      </c>
      <c r="S49" s="521">
        <v>0</v>
      </c>
      <c r="T49" s="521">
        <v>0</v>
      </c>
      <c r="U49" s="521">
        <v>0</v>
      </c>
      <c r="V49" s="549">
        <v>0</v>
      </c>
      <c r="W49" s="545">
        <f t="shared" ref="W49:W50" si="15">SUM(K49:V49)</f>
        <v>0</v>
      </c>
      <c r="Y49" s="470"/>
      <c r="Z49" s="470"/>
      <c r="AA49" s="470"/>
      <c r="AB49" s="552" t="s">
        <v>2164</v>
      </c>
      <c r="AD49" s="470"/>
      <c r="AE49" s="470"/>
      <c r="AF49" s="470"/>
      <c r="AG49" s="470"/>
      <c r="AH49" s="470"/>
      <c r="AI49" s="470"/>
      <c r="AJ49" s="470"/>
      <c r="AK49" s="470"/>
      <c r="AL49" s="470"/>
      <c r="AM49" s="470"/>
      <c r="AN49" s="470"/>
      <c r="AO49" s="470"/>
      <c r="AP49" s="470"/>
      <c r="AQ49" s="470"/>
      <c r="AR49" s="470"/>
      <c r="AS49" s="470"/>
      <c r="AT49" s="470"/>
      <c r="AU49" s="470"/>
      <c r="AV49" s="470"/>
      <c r="AW49" s="470"/>
      <c r="AX49" s="470"/>
      <c r="AY49" s="470"/>
      <c r="AZ49" s="470"/>
      <c r="BA49" s="470"/>
      <c r="BB49" s="470"/>
      <c r="BC49" s="470"/>
      <c r="BD49" s="470"/>
      <c r="BE49" s="470"/>
    </row>
    <row r="50" ht="40.5" customHeight="1" spans="1:57">
      <c r="A50" s="489"/>
      <c r="B50" s="490"/>
      <c r="C50" s="490"/>
      <c r="D50" s="490"/>
      <c r="E50" s="490"/>
      <c r="F50" s="491"/>
      <c r="G50" s="494"/>
      <c r="H50" s="496" t="s">
        <v>2166</v>
      </c>
      <c r="I50" s="526" t="s">
        <v>1531</v>
      </c>
      <c r="J50" s="517" t="s">
        <v>1528</v>
      </c>
      <c r="K50" s="518">
        <f>'POA METAS 2025'!H24</f>
        <v>1</v>
      </c>
      <c r="L50" s="518">
        <f>'POA METAS 2025'!I24</f>
        <v>0</v>
      </c>
      <c r="M50" s="518">
        <f>'POA METAS 2025'!J24</f>
        <v>0</v>
      </c>
      <c r="N50" s="518">
        <f>'POA METAS 2025'!K24</f>
        <v>1</v>
      </c>
      <c r="O50" s="530">
        <f>'POA METAS 2025'!M24</f>
        <v>0</v>
      </c>
      <c r="P50" s="530">
        <f>'POA METAS 2025'!N24</f>
        <v>0</v>
      </c>
      <c r="Q50" s="530">
        <f>'POA METAS 2025'!O24</f>
        <v>0</v>
      </c>
      <c r="R50" s="530">
        <f>'POA METAS 2025'!P24</f>
        <v>0</v>
      </c>
      <c r="S50" s="530">
        <f>'POA METAS 2025'!R24</f>
        <v>0</v>
      </c>
      <c r="T50" s="530">
        <f>'POA METAS 2025'!S24</f>
        <v>0</v>
      </c>
      <c r="U50" s="530">
        <f>'POA METAS 2025'!T24</f>
        <v>0</v>
      </c>
      <c r="V50" s="530">
        <f>'POA METAS 2025'!U24</f>
        <v>0</v>
      </c>
      <c r="W50" s="544">
        <f t="shared" si="15"/>
        <v>2</v>
      </c>
      <c r="Y50" s="470"/>
      <c r="Z50" s="470"/>
      <c r="AA50" s="470"/>
      <c r="AB50" s="552" t="s">
        <v>2164</v>
      </c>
      <c r="AD50" s="470"/>
      <c r="AE50" s="470"/>
      <c r="AF50" s="470"/>
      <c r="AG50" s="470"/>
      <c r="AH50" s="470"/>
      <c r="AI50" s="470"/>
      <c r="AJ50" s="470"/>
      <c r="AK50" s="470"/>
      <c r="AL50" s="470"/>
      <c r="AM50" s="470"/>
      <c r="AN50" s="470"/>
      <c r="AO50" s="470"/>
      <c r="AP50" s="470"/>
      <c r="AQ50" s="470"/>
      <c r="AR50" s="470"/>
      <c r="AS50" s="470"/>
      <c r="AT50" s="470"/>
      <c r="AU50" s="470"/>
      <c r="AV50" s="470"/>
      <c r="AW50" s="470"/>
      <c r="AX50" s="470"/>
      <c r="AY50" s="470"/>
      <c r="AZ50" s="470"/>
      <c r="BA50" s="470"/>
      <c r="BB50" s="470"/>
      <c r="BC50" s="470"/>
      <c r="BD50" s="470"/>
      <c r="BE50" s="470"/>
    </row>
    <row r="51" ht="40.5" customHeight="1" spans="1:57">
      <c r="A51" s="489"/>
      <c r="B51" s="490"/>
      <c r="C51" s="490"/>
      <c r="D51" s="490"/>
      <c r="E51" s="490"/>
      <c r="F51" s="491"/>
      <c r="G51" s="494"/>
      <c r="H51" s="497"/>
      <c r="I51" s="535"/>
      <c r="J51" s="520" t="s">
        <v>1529</v>
      </c>
      <c r="K51" s="521">
        <v>0</v>
      </c>
      <c r="L51" s="521">
        <v>0</v>
      </c>
      <c r="M51" s="521">
        <v>0</v>
      </c>
      <c r="N51" s="521">
        <v>0</v>
      </c>
      <c r="O51" s="521">
        <v>0</v>
      </c>
      <c r="P51" s="521">
        <v>0</v>
      </c>
      <c r="Q51" s="521">
        <v>0</v>
      </c>
      <c r="R51" s="521">
        <v>0</v>
      </c>
      <c r="S51" s="521">
        <v>0</v>
      </c>
      <c r="T51" s="521">
        <v>0</v>
      </c>
      <c r="U51" s="521">
        <v>0</v>
      </c>
      <c r="V51" s="549">
        <v>0</v>
      </c>
      <c r="W51" s="545">
        <f t="shared" ref="W51:W52" si="16">SUM(K51:V51)</f>
        <v>0</v>
      </c>
      <c r="Y51" s="470"/>
      <c r="Z51" s="470"/>
      <c r="AA51" s="470"/>
      <c r="AB51" s="552" t="s">
        <v>2164</v>
      </c>
      <c r="AD51" s="470"/>
      <c r="AE51" s="470"/>
      <c r="AF51" s="470"/>
      <c r="AG51" s="470"/>
      <c r="AH51" s="470"/>
      <c r="AI51" s="470"/>
      <c r="AJ51" s="470"/>
      <c r="AK51" s="470"/>
      <c r="AL51" s="470"/>
      <c r="AM51" s="470"/>
      <c r="AN51" s="470"/>
      <c r="AO51" s="470"/>
      <c r="AP51" s="470"/>
      <c r="AQ51" s="470"/>
      <c r="AR51" s="470"/>
      <c r="AS51" s="470"/>
      <c r="AT51" s="470"/>
      <c r="AU51" s="470"/>
      <c r="AV51" s="470"/>
      <c r="AW51" s="470"/>
      <c r="AX51" s="470"/>
      <c r="AY51" s="470"/>
      <c r="AZ51" s="470"/>
      <c r="BA51" s="470"/>
      <c r="BB51" s="470"/>
      <c r="BC51" s="470"/>
      <c r="BD51" s="470"/>
      <c r="BE51" s="470"/>
    </row>
    <row r="52" ht="40.5" customHeight="1" spans="1:57">
      <c r="A52" s="489"/>
      <c r="B52" s="490"/>
      <c r="C52" s="490"/>
      <c r="D52" s="490"/>
      <c r="E52" s="490"/>
      <c r="F52" s="491"/>
      <c r="G52" s="494"/>
      <c r="H52" s="496" t="s">
        <v>2167</v>
      </c>
      <c r="I52" s="526" t="s">
        <v>1531</v>
      </c>
      <c r="J52" s="517" t="s">
        <v>1528</v>
      </c>
      <c r="K52" s="518">
        <f>'POA METAS 2025'!H25</f>
        <v>0</v>
      </c>
      <c r="L52" s="518">
        <f>'POA METAS 2025'!I25</f>
        <v>0</v>
      </c>
      <c r="M52" s="518">
        <f>'POA METAS 2025'!J25</f>
        <v>0</v>
      </c>
      <c r="N52" s="518">
        <f>'POA METAS 2025'!K25</f>
        <v>0</v>
      </c>
      <c r="O52" s="530">
        <f>'POA METAS 2025'!M25</f>
        <v>0</v>
      </c>
      <c r="P52" s="530">
        <f>'POA METAS 2025'!N25</f>
        <v>0</v>
      </c>
      <c r="Q52" s="530">
        <f>'POA METAS 2025'!O25</f>
        <v>0</v>
      </c>
      <c r="R52" s="530">
        <f>'POA METAS 2025'!P25</f>
        <v>0</v>
      </c>
      <c r="S52" s="530">
        <f>'POA METAS 2025'!R25</f>
        <v>0</v>
      </c>
      <c r="T52" s="530">
        <f>'POA METAS 2025'!S25</f>
        <v>1</v>
      </c>
      <c r="U52" s="530">
        <f>'POA METAS 2025'!T25</f>
        <v>0</v>
      </c>
      <c r="V52" s="530">
        <f>'POA METAS 2025'!U25</f>
        <v>0</v>
      </c>
      <c r="W52" s="544">
        <f t="shared" si="16"/>
        <v>1</v>
      </c>
      <c r="Y52" s="470"/>
      <c r="Z52" s="470"/>
      <c r="AA52" s="470"/>
      <c r="AB52" s="552" t="s">
        <v>2168</v>
      </c>
      <c r="AD52" s="470"/>
      <c r="AE52" s="470"/>
      <c r="AF52" s="470"/>
      <c r="AG52" s="470"/>
      <c r="AH52" s="470"/>
      <c r="AI52" s="470"/>
      <c r="AJ52" s="470"/>
      <c r="AK52" s="470"/>
      <c r="AL52" s="470"/>
      <c r="AM52" s="470"/>
      <c r="AN52" s="470"/>
      <c r="AO52" s="470"/>
      <c r="AP52" s="470"/>
      <c r="AQ52" s="470"/>
      <c r="AR52" s="470"/>
      <c r="AS52" s="470"/>
      <c r="AT52" s="470"/>
      <c r="AU52" s="470"/>
      <c r="AV52" s="470"/>
      <c r="AW52" s="470"/>
      <c r="AX52" s="470"/>
      <c r="AY52" s="470"/>
      <c r="AZ52" s="470"/>
      <c r="BA52" s="470"/>
      <c r="BB52" s="470"/>
      <c r="BC52" s="470"/>
      <c r="BD52" s="470"/>
      <c r="BE52" s="470"/>
    </row>
    <row r="53" ht="40.5" customHeight="1" spans="1:57">
      <c r="A53" s="489"/>
      <c r="B53" s="490"/>
      <c r="C53" s="490"/>
      <c r="D53" s="490"/>
      <c r="E53" s="490"/>
      <c r="F53" s="491"/>
      <c r="G53" s="494"/>
      <c r="H53" s="497"/>
      <c r="I53" s="535"/>
      <c r="J53" s="520" t="s">
        <v>1529</v>
      </c>
      <c r="K53" s="521">
        <v>0</v>
      </c>
      <c r="L53" s="521">
        <v>0</v>
      </c>
      <c r="M53" s="521">
        <v>0</v>
      </c>
      <c r="N53" s="521">
        <v>0</v>
      </c>
      <c r="O53" s="521">
        <v>0</v>
      </c>
      <c r="P53" s="521">
        <v>0</v>
      </c>
      <c r="Q53" s="521">
        <v>0</v>
      </c>
      <c r="R53" s="521">
        <v>0</v>
      </c>
      <c r="S53" s="521">
        <v>0</v>
      </c>
      <c r="T53" s="521">
        <v>0</v>
      </c>
      <c r="U53" s="521">
        <v>0</v>
      </c>
      <c r="V53" s="549">
        <v>0</v>
      </c>
      <c r="W53" s="545">
        <f t="shared" ref="W53:W54" si="17">SUM(K53:V53)</f>
        <v>0</v>
      </c>
      <c r="Y53" s="470"/>
      <c r="Z53" s="470"/>
      <c r="AA53" s="470"/>
      <c r="AB53" s="552" t="s">
        <v>2168</v>
      </c>
      <c r="AD53" s="470"/>
      <c r="AE53" s="470"/>
      <c r="AF53" s="470"/>
      <c r="AG53" s="470"/>
      <c r="AH53" s="470"/>
      <c r="AI53" s="470"/>
      <c r="AJ53" s="470"/>
      <c r="AK53" s="470"/>
      <c r="AL53" s="470"/>
      <c r="AM53" s="470"/>
      <c r="AN53" s="470"/>
      <c r="AO53" s="470"/>
      <c r="AP53" s="470"/>
      <c r="AQ53" s="470"/>
      <c r="AR53" s="470"/>
      <c r="AS53" s="470"/>
      <c r="AT53" s="470"/>
      <c r="AU53" s="470"/>
      <c r="AV53" s="470"/>
      <c r="AW53" s="470"/>
      <c r="AX53" s="470"/>
      <c r="AY53" s="470"/>
      <c r="AZ53" s="470"/>
      <c r="BA53" s="470"/>
      <c r="BB53" s="470"/>
      <c r="BC53" s="470"/>
      <c r="BD53" s="470"/>
      <c r="BE53" s="470"/>
    </row>
    <row r="54" ht="40.5" customHeight="1" spans="1:57">
      <c r="A54" s="489"/>
      <c r="B54" s="490"/>
      <c r="C54" s="490"/>
      <c r="D54" s="490"/>
      <c r="E54" s="490"/>
      <c r="F54" s="491"/>
      <c r="G54" s="494"/>
      <c r="H54" s="496" t="s">
        <v>1972</v>
      </c>
      <c r="I54" s="526" t="s">
        <v>1531</v>
      </c>
      <c r="J54" s="517" t="s">
        <v>1528</v>
      </c>
      <c r="K54" s="518">
        <f>'POA METAS 2025'!H26</f>
        <v>0</v>
      </c>
      <c r="L54" s="518">
        <f>'POA METAS 2025'!I26</f>
        <v>0</v>
      </c>
      <c r="M54" s="518">
        <f>'POA METAS 2025'!J26</f>
        <v>0</v>
      </c>
      <c r="N54" s="518">
        <f>'POA METAS 2025'!K26</f>
        <v>1</v>
      </c>
      <c r="O54" s="530">
        <f>'POA METAS 2025'!M26</f>
        <v>0</v>
      </c>
      <c r="P54" s="530">
        <f>'POA METAS 2025'!N26</f>
        <v>0</v>
      </c>
      <c r="Q54" s="530">
        <f>'POA METAS 2025'!O26</f>
        <v>0</v>
      </c>
      <c r="R54" s="530">
        <f>'POA METAS 2025'!P26</f>
        <v>1</v>
      </c>
      <c r="S54" s="530">
        <f>'POA METAS 2025'!R26</f>
        <v>0</v>
      </c>
      <c r="T54" s="530">
        <f>'POA METAS 2025'!S26</f>
        <v>0</v>
      </c>
      <c r="U54" s="530">
        <f>'POA METAS 2025'!T26</f>
        <v>0</v>
      </c>
      <c r="V54" s="530">
        <f>'POA METAS 2025'!U26</f>
        <v>1</v>
      </c>
      <c r="W54" s="544">
        <f t="shared" si="17"/>
        <v>3</v>
      </c>
      <c r="Y54" s="470"/>
      <c r="Z54" s="470"/>
      <c r="AA54" s="470"/>
      <c r="AB54" s="552" t="s">
        <v>2168</v>
      </c>
      <c r="AD54" s="470"/>
      <c r="AE54" s="470"/>
      <c r="AF54" s="470"/>
      <c r="AG54" s="470"/>
      <c r="AH54" s="470"/>
      <c r="AI54" s="470"/>
      <c r="AJ54" s="470"/>
      <c r="AK54" s="470"/>
      <c r="AL54" s="470"/>
      <c r="AM54" s="470"/>
      <c r="AN54" s="470"/>
      <c r="AO54" s="470"/>
      <c r="AP54" s="470"/>
      <c r="AQ54" s="470"/>
      <c r="AR54" s="470"/>
      <c r="AS54" s="470"/>
      <c r="AT54" s="470"/>
      <c r="AU54" s="470"/>
      <c r="AV54" s="470"/>
      <c r="AW54" s="470"/>
      <c r="AX54" s="470"/>
      <c r="AY54" s="470"/>
      <c r="AZ54" s="470"/>
      <c r="BA54" s="470"/>
      <c r="BB54" s="470"/>
      <c r="BC54" s="470"/>
      <c r="BD54" s="470"/>
      <c r="BE54" s="470"/>
    </row>
    <row r="55" ht="40.5" customHeight="1" spans="1:57">
      <c r="A55" s="489"/>
      <c r="B55" s="490"/>
      <c r="C55" s="490"/>
      <c r="D55" s="490"/>
      <c r="E55" s="490"/>
      <c r="F55" s="491"/>
      <c r="G55" s="494"/>
      <c r="H55" s="497"/>
      <c r="I55" s="535"/>
      <c r="J55" s="520" t="s">
        <v>1529</v>
      </c>
      <c r="K55" s="521">
        <f>SUM('POA PRESUPUESTARIO 2025'!CS269:CS311)</f>
        <v>89670</v>
      </c>
      <c r="L55" s="521">
        <f>SUM('POA PRESUPUESTARIO 2025'!CT269:CT311)</f>
        <v>15000</v>
      </c>
      <c r="M55" s="521">
        <f>SUM('POA PRESUPUESTARIO 2025'!CU269:CU311)</f>
        <v>102500</v>
      </c>
      <c r="N55" s="521">
        <f>SUM('POA PRESUPUESTARIO 2025'!CV269:CV311)</f>
        <v>49300</v>
      </c>
      <c r="O55" s="521">
        <f>SUM('POA PRESUPUESTARIO 2025'!CX269:CX311)</f>
        <v>0</v>
      </c>
      <c r="P55" s="521">
        <f>SUM('POA PRESUPUESTARIO 2025'!CY269:CY311)</f>
        <v>257270</v>
      </c>
      <c r="Q55" s="521">
        <f>SUM('POA PRESUPUESTARIO 2025'!CZ269:CZ311)</f>
        <v>0</v>
      </c>
      <c r="R55" s="521">
        <f>SUM('POA PRESUPUESTARIO 2025'!DA269:DA311)</f>
        <v>512100</v>
      </c>
      <c r="S55" s="521">
        <f>SUM('POA PRESUPUESTARIO 2025'!DC269:DC311)</f>
        <v>0</v>
      </c>
      <c r="T55" s="521">
        <f>SUM('POA PRESUPUESTARIO 2025'!DD269:DD311)</f>
        <v>35000</v>
      </c>
      <c r="U55" s="521">
        <f>SUM('POA PRESUPUESTARIO 2025'!DE269:DE311)</f>
        <v>72754</v>
      </c>
      <c r="V55" s="521">
        <f>SUM('POA PRESUPUESTARIO 2025'!DF269:DF311)</f>
        <v>87026</v>
      </c>
      <c r="W55" s="545">
        <f t="shared" ref="W55:W66" si="18">SUM(K55:V55)</f>
        <v>1220620</v>
      </c>
      <c r="Y55" s="470"/>
      <c r="Z55" s="470"/>
      <c r="AA55" s="470"/>
      <c r="AB55" s="552" t="s">
        <v>2168</v>
      </c>
      <c r="AD55" s="470"/>
      <c r="AE55" s="470"/>
      <c r="AF55" s="470"/>
      <c r="AG55" s="470"/>
      <c r="AH55" s="470"/>
      <c r="AI55" s="470"/>
      <c r="AJ55" s="470"/>
      <c r="AK55" s="470"/>
      <c r="AL55" s="470"/>
      <c r="AM55" s="470"/>
      <c r="AN55" s="470"/>
      <c r="AO55" s="470"/>
      <c r="AP55" s="470"/>
      <c r="AQ55" s="470"/>
      <c r="AR55" s="470"/>
      <c r="AS55" s="470"/>
      <c r="AT55" s="470"/>
      <c r="AU55" s="470"/>
      <c r="AV55" s="470"/>
      <c r="AW55" s="470"/>
      <c r="AX55" s="470"/>
      <c r="AY55" s="470"/>
      <c r="AZ55" s="470"/>
      <c r="BA55" s="470"/>
      <c r="BB55" s="470"/>
      <c r="BC55" s="470"/>
      <c r="BD55" s="470"/>
      <c r="BE55" s="470"/>
    </row>
    <row r="56" ht="30.75" customHeight="1" spans="1:57">
      <c r="A56" s="489"/>
      <c r="B56" s="490"/>
      <c r="C56" s="490"/>
      <c r="D56" s="490"/>
      <c r="E56" s="490"/>
      <c r="F56" s="490"/>
      <c r="G56" s="506"/>
      <c r="H56" s="496" t="s">
        <v>2169</v>
      </c>
      <c r="I56" s="536" t="s">
        <v>1531</v>
      </c>
      <c r="J56" s="517" t="s">
        <v>1528</v>
      </c>
      <c r="K56" s="518">
        <f>'POA METAS 2025'!H27</f>
        <v>0</v>
      </c>
      <c r="L56" s="518">
        <f>'POA METAS 2025'!I27</f>
        <v>0</v>
      </c>
      <c r="M56" s="518">
        <f>'POA METAS 2025'!J27</f>
        <v>0</v>
      </c>
      <c r="N56" s="518">
        <f>'POA METAS 2025'!K27</f>
        <v>1</v>
      </c>
      <c r="O56" s="530">
        <f>'POA METAS 2025'!M27</f>
        <v>0</v>
      </c>
      <c r="P56" s="530">
        <f>'POA METAS 2025'!N27</f>
        <v>0</v>
      </c>
      <c r="Q56" s="530">
        <f>'POA METAS 2025'!O27</f>
        <v>0</v>
      </c>
      <c r="R56" s="530">
        <f>'POA METAS 2025'!P27</f>
        <v>1</v>
      </c>
      <c r="S56" s="530">
        <f>'POA METAS 2025'!R27</f>
        <v>0</v>
      </c>
      <c r="T56" s="530">
        <f>'POA METAS 2025'!S27</f>
        <v>0</v>
      </c>
      <c r="U56" s="530">
        <f>'POA METAS 2025'!T27</f>
        <v>0</v>
      </c>
      <c r="V56" s="530">
        <f>'POA METAS 2025'!U27</f>
        <v>0</v>
      </c>
      <c r="W56" s="544">
        <f t="shared" si="18"/>
        <v>2</v>
      </c>
      <c r="Y56" s="470"/>
      <c r="Z56" s="470"/>
      <c r="AA56" s="470"/>
      <c r="AB56" s="552" t="s">
        <v>2168</v>
      </c>
      <c r="AD56" s="470"/>
      <c r="AE56" s="470"/>
      <c r="AF56" s="470"/>
      <c r="AG56" s="470"/>
      <c r="AH56" s="470"/>
      <c r="AI56" s="470"/>
      <c r="AJ56" s="470"/>
      <c r="AK56" s="470"/>
      <c r="AL56" s="470"/>
      <c r="AM56" s="470"/>
      <c r="AN56" s="470"/>
      <c r="AO56" s="470"/>
      <c r="AP56" s="470"/>
      <c r="AQ56" s="470"/>
      <c r="AR56" s="470"/>
      <c r="AS56" s="470"/>
      <c r="AT56" s="470"/>
      <c r="AU56" s="470"/>
      <c r="AV56" s="470"/>
      <c r="AW56" s="470"/>
      <c r="AX56" s="470"/>
      <c r="AY56" s="470"/>
      <c r="AZ56" s="470"/>
      <c r="BA56" s="470"/>
      <c r="BB56" s="470"/>
      <c r="BC56" s="470"/>
      <c r="BD56" s="470"/>
      <c r="BE56" s="470"/>
    </row>
    <row r="57" ht="43.5" customHeight="1" spans="1:57">
      <c r="A57" s="498"/>
      <c r="B57" s="499"/>
      <c r="C57" s="499"/>
      <c r="D57" s="499"/>
      <c r="E57" s="499"/>
      <c r="F57" s="499"/>
      <c r="G57" s="507"/>
      <c r="H57" s="497"/>
      <c r="I57" s="531"/>
      <c r="J57" s="520" t="s">
        <v>1529</v>
      </c>
      <c r="K57" s="521">
        <v>0</v>
      </c>
      <c r="L57" s="521">
        <v>0</v>
      </c>
      <c r="M57" s="521">
        <v>0</v>
      </c>
      <c r="N57" s="521">
        <v>0</v>
      </c>
      <c r="O57" s="521">
        <v>0</v>
      </c>
      <c r="P57" s="521">
        <v>0</v>
      </c>
      <c r="Q57" s="521">
        <v>0</v>
      </c>
      <c r="R57" s="521">
        <v>0</v>
      </c>
      <c r="S57" s="521">
        <v>0</v>
      </c>
      <c r="T57" s="521">
        <v>0</v>
      </c>
      <c r="U57" s="521">
        <v>0</v>
      </c>
      <c r="V57" s="549">
        <v>0</v>
      </c>
      <c r="W57" s="545">
        <f t="shared" si="18"/>
        <v>0</v>
      </c>
      <c r="Y57" s="470"/>
      <c r="Z57" s="470"/>
      <c r="AA57" s="470"/>
      <c r="AB57" s="552" t="s">
        <v>2168</v>
      </c>
      <c r="AD57" s="470"/>
      <c r="AE57" s="470"/>
      <c r="AF57" s="470"/>
      <c r="AG57" s="470"/>
      <c r="AH57" s="470"/>
      <c r="AI57" s="470"/>
      <c r="AJ57" s="470"/>
      <c r="AK57" s="470"/>
      <c r="AL57" s="470"/>
      <c r="AM57" s="470"/>
      <c r="AN57" s="470"/>
      <c r="AO57" s="470"/>
      <c r="AP57" s="470"/>
      <c r="AQ57" s="470"/>
      <c r="AR57" s="470"/>
      <c r="AS57" s="470"/>
      <c r="AT57" s="470"/>
      <c r="AU57" s="470"/>
      <c r="AV57" s="470"/>
      <c r="AW57" s="470"/>
      <c r="AX57" s="470"/>
      <c r="AY57" s="470"/>
      <c r="AZ57" s="470"/>
      <c r="BA57" s="470"/>
      <c r="BB57" s="470"/>
      <c r="BC57" s="470"/>
      <c r="BD57" s="470"/>
      <c r="BE57" s="470"/>
    </row>
    <row r="58" ht="43.5" customHeight="1" spans="1:57">
      <c r="A58" s="489"/>
      <c r="B58" s="490"/>
      <c r="C58" s="490"/>
      <c r="D58" s="490"/>
      <c r="E58" s="490"/>
      <c r="F58" s="490"/>
      <c r="G58" s="506"/>
      <c r="H58" s="502" t="s">
        <v>2170</v>
      </c>
      <c r="I58" s="537" t="s">
        <v>1531</v>
      </c>
      <c r="J58" s="517" t="s">
        <v>1528</v>
      </c>
      <c r="K58" s="518">
        <f>+'POA METAS 2025'!H28</f>
        <v>0</v>
      </c>
      <c r="L58" s="518">
        <f>+'POA METAS 2025'!I28</f>
        <v>0</v>
      </c>
      <c r="M58" s="518">
        <f>+'POA METAS 2025'!J28</f>
        <v>0</v>
      </c>
      <c r="N58" s="518">
        <f>+'POA METAS 2025'!K28</f>
        <v>0</v>
      </c>
      <c r="O58" s="530">
        <f>+'POA METAS 2025'!M28</f>
        <v>0</v>
      </c>
      <c r="P58" s="530">
        <f>+'POA METAS 2025'!N28</f>
        <v>0</v>
      </c>
      <c r="Q58" s="530">
        <f>+'POA METAS 2025'!O28</f>
        <v>1</v>
      </c>
      <c r="R58" s="530">
        <f>+'POA METAS 2025'!P28</f>
        <v>0</v>
      </c>
      <c r="S58" s="530">
        <f>+'POA METAS 2025'!R28</f>
        <v>0</v>
      </c>
      <c r="T58" s="530">
        <f>+'POA METAS 2025'!S28</f>
        <v>0</v>
      </c>
      <c r="U58" s="530">
        <f>+'POA METAS 2025'!T28</f>
        <v>0</v>
      </c>
      <c r="V58" s="530">
        <f>+'POA METAS 2025'!U28</f>
        <v>0</v>
      </c>
      <c r="W58" s="544">
        <f t="shared" si="18"/>
        <v>1</v>
      </c>
      <c r="Y58" s="470"/>
      <c r="Z58" s="470"/>
      <c r="AA58" s="470"/>
      <c r="AB58" s="552" t="s">
        <v>2168</v>
      </c>
      <c r="AD58" s="470"/>
      <c r="AE58" s="470"/>
      <c r="AF58" s="470"/>
      <c r="AG58" s="470"/>
      <c r="AH58" s="470"/>
      <c r="AI58" s="470"/>
      <c r="AJ58" s="470"/>
      <c r="AK58" s="470"/>
      <c r="AL58" s="470"/>
      <c r="AM58" s="470"/>
      <c r="AN58" s="470"/>
      <c r="AO58" s="470"/>
      <c r="AP58" s="470"/>
      <c r="AQ58" s="470"/>
      <c r="AR58" s="470"/>
      <c r="AS58" s="470"/>
      <c r="AT58" s="470"/>
      <c r="AU58" s="470"/>
      <c r="AV58" s="470"/>
      <c r="AW58" s="470"/>
      <c r="AX58" s="470"/>
      <c r="AY58" s="470"/>
      <c r="AZ58" s="470"/>
      <c r="BA58" s="470"/>
      <c r="BB58" s="470"/>
      <c r="BC58" s="470"/>
      <c r="BD58" s="470"/>
      <c r="BE58" s="470"/>
    </row>
    <row r="59" ht="57" customHeight="1" spans="1:57">
      <c r="A59" s="489"/>
      <c r="B59" s="490"/>
      <c r="C59" s="490"/>
      <c r="D59" s="490"/>
      <c r="E59" s="490"/>
      <c r="F59" s="490"/>
      <c r="G59" s="506"/>
      <c r="H59" s="504"/>
      <c r="I59" s="538"/>
      <c r="J59" s="520" t="s">
        <v>1529</v>
      </c>
      <c r="K59" s="521">
        <f>'POA PRESUPUESTARIO 2025'!CS312</f>
        <v>0</v>
      </c>
      <c r="L59" s="521">
        <f>'POA PRESUPUESTARIO 2025'!CT312</f>
        <v>0</v>
      </c>
      <c r="M59" s="521">
        <f>'POA PRESUPUESTARIO 2025'!CU312</f>
        <v>0</v>
      </c>
      <c r="N59" s="521">
        <f>'POA PRESUPUESTARIO 2025'!CV312</f>
        <v>15000</v>
      </c>
      <c r="O59" s="521">
        <f>'POA PRESUPUESTARIO 2025'!CX312</f>
        <v>15000</v>
      </c>
      <c r="P59" s="521">
        <f>'POA PRESUPUESTARIO 2025'!CY312</f>
        <v>15000</v>
      </c>
      <c r="Q59" s="521">
        <f>'POA PRESUPUESTARIO 2025'!CZ312</f>
        <v>0</v>
      </c>
      <c r="R59" s="521">
        <f>'POA PRESUPUESTARIO 2025'!DA312</f>
        <v>0</v>
      </c>
      <c r="S59" s="521">
        <f>'POA PRESUPUESTARIO 2025'!DC312</f>
        <v>0</v>
      </c>
      <c r="T59" s="521">
        <f>'POA PRESUPUESTARIO 2025'!DD312</f>
        <v>0</v>
      </c>
      <c r="U59" s="521">
        <f>'POA PRESUPUESTARIO 2025'!DE312</f>
        <v>0</v>
      </c>
      <c r="V59" s="521">
        <f>'POA PRESUPUESTARIO 2025'!DF312</f>
        <v>0</v>
      </c>
      <c r="W59" s="545">
        <f t="shared" si="18"/>
        <v>45000</v>
      </c>
      <c r="Y59" s="470"/>
      <c r="Z59" s="470"/>
      <c r="AA59" s="470"/>
      <c r="AB59" s="552" t="s">
        <v>2168</v>
      </c>
      <c r="AD59" s="470"/>
      <c r="AE59" s="470"/>
      <c r="AF59" s="470"/>
      <c r="AG59" s="470"/>
      <c r="AH59" s="470"/>
      <c r="AI59" s="470"/>
      <c r="AJ59" s="470"/>
      <c r="AK59" s="470"/>
      <c r="AL59" s="470"/>
      <c r="AM59" s="470"/>
      <c r="AN59" s="470"/>
      <c r="AO59" s="470"/>
      <c r="AP59" s="470"/>
      <c r="AQ59" s="470"/>
      <c r="AR59" s="470"/>
      <c r="AS59" s="470"/>
      <c r="AT59" s="470"/>
      <c r="AU59" s="470"/>
      <c r="AV59" s="470"/>
      <c r="AW59" s="470"/>
      <c r="AX59" s="470"/>
      <c r="AY59" s="470"/>
      <c r="AZ59" s="470"/>
      <c r="BA59" s="470"/>
      <c r="BB59" s="470"/>
      <c r="BC59" s="470"/>
      <c r="BD59" s="470"/>
      <c r="BE59" s="470"/>
    </row>
    <row r="60" ht="30.75" customHeight="1" spans="1:57">
      <c r="A60" s="489"/>
      <c r="B60" s="490"/>
      <c r="C60" s="490"/>
      <c r="D60" s="490"/>
      <c r="E60" s="490"/>
      <c r="F60" s="490"/>
      <c r="G60" s="506"/>
      <c r="H60" s="502" t="s">
        <v>2032</v>
      </c>
      <c r="I60" s="537" t="s">
        <v>1531</v>
      </c>
      <c r="J60" s="517" t="s">
        <v>1528</v>
      </c>
      <c r="K60" s="518">
        <f>'POA METAS 2025'!H29</f>
        <v>0</v>
      </c>
      <c r="L60" s="518">
        <f>'POA METAS 2025'!I29</f>
        <v>0</v>
      </c>
      <c r="M60" s="518">
        <f>'POA METAS 2025'!J29</f>
        <v>0</v>
      </c>
      <c r="N60" s="518">
        <f>'POA METAS 2025'!K29</f>
        <v>0</v>
      </c>
      <c r="O60" s="530">
        <f>'POA METAS 2025'!M29</f>
        <v>0</v>
      </c>
      <c r="P60" s="530">
        <f>'POA METAS 2025'!N29</f>
        <v>1</v>
      </c>
      <c r="Q60" s="530">
        <f>'POA METAS 2025'!O29</f>
        <v>0</v>
      </c>
      <c r="R60" s="530">
        <f>'POA METAS 2025'!P29</f>
        <v>0</v>
      </c>
      <c r="S60" s="530">
        <f>'POA METAS 2025'!R29</f>
        <v>0</v>
      </c>
      <c r="T60" s="530">
        <f>'POA METAS 2025'!S29</f>
        <v>0</v>
      </c>
      <c r="U60" s="530">
        <f>'POA METAS 2025'!T29</f>
        <v>0</v>
      </c>
      <c r="V60" s="530">
        <f>'POA METAS 2025'!U29</f>
        <v>0</v>
      </c>
      <c r="W60" s="544">
        <f t="shared" si="18"/>
        <v>1</v>
      </c>
      <c r="Y60" s="470"/>
      <c r="Z60" s="470"/>
      <c r="AA60" s="470"/>
      <c r="AB60" s="552" t="s">
        <v>2168</v>
      </c>
      <c r="AD60" s="470"/>
      <c r="AE60" s="470"/>
      <c r="AF60" s="470"/>
      <c r="AG60" s="470"/>
      <c r="AH60" s="470"/>
      <c r="AI60" s="470"/>
      <c r="AJ60" s="470"/>
      <c r="AK60" s="470"/>
      <c r="AL60" s="470"/>
      <c r="AM60" s="470"/>
      <c r="AN60" s="470"/>
      <c r="AO60" s="470"/>
      <c r="AP60" s="470"/>
      <c r="AQ60" s="470"/>
      <c r="AR60" s="470"/>
      <c r="AS60" s="470"/>
      <c r="AT60" s="470"/>
      <c r="AU60" s="470"/>
      <c r="AV60" s="470"/>
      <c r="AW60" s="470"/>
      <c r="AX60" s="470"/>
      <c r="AY60" s="470"/>
      <c r="AZ60" s="470"/>
      <c r="BA60" s="470"/>
      <c r="BB60" s="470"/>
      <c r="BC60" s="470"/>
      <c r="BD60" s="470"/>
      <c r="BE60" s="470"/>
    </row>
    <row r="61" ht="72.75" customHeight="1" spans="1:57">
      <c r="A61" s="489"/>
      <c r="B61" s="490"/>
      <c r="C61" s="490"/>
      <c r="D61" s="490"/>
      <c r="E61" s="490"/>
      <c r="F61" s="490"/>
      <c r="G61" s="506"/>
      <c r="H61" s="504"/>
      <c r="I61" s="538"/>
      <c r="J61" s="520" t="s">
        <v>1529</v>
      </c>
      <c r="K61" s="521">
        <f>'POA PRESUPUESTARIO 2025'!CS313</f>
        <v>15000</v>
      </c>
      <c r="L61" s="521">
        <f>'POA PRESUPUESTARIO 2025'!CT313</f>
        <v>15000</v>
      </c>
      <c r="M61" s="521">
        <f>'POA PRESUPUESTARIO 2025'!CU313</f>
        <v>15000</v>
      </c>
      <c r="N61" s="521">
        <f>'POA PRESUPUESTARIO 2025'!CV313</f>
        <v>15000</v>
      </c>
      <c r="O61" s="521">
        <f>'POA PRESUPUESTARIO 2025'!CX313</f>
        <v>15000</v>
      </c>
      <c r="P61" s="521">
        <f>'POA PRESUPUESTARIO 2025'!CY313</f>
        <v>0</v>
      </c>
      <c r="Q61" s="521">
        <f>'POA PRESUPUESTARIO 2025'!CZ313</f>
        <v>0</v>
      </c>
      <c r="R61" s="521">
        <f>'POA PRESUPUESTARIO 2025'!DA313</f>
        <v>0</v>
      </c>
      <c r="S61" s="521">
        <f>'POA PRESUPUESTARIO 2025'!DC313</f>
        <v>0</v>
      </c>
      <c r="T61" s="521">
        <f>'POA PRESUPUESTARIO 2025'!DD313</f>
        <v>0</v>
      </c>
      <c r="U61" s="521">
        <f>'POA PRESUPUESTARIO 2025'!DE313</f>
        <v>0</v>
      </c>
      <c r="V61" s="521">
        <f>'POA PRESUPUESTARIO 2025'!DF313</f>
        <v>0</v>
      </c>
      <c r="W61" s="545">
        <f t="shared" ref="W61" si="19">SUM(K61:V61)</f>
        <v>75000</v>
      </c>
      <c r="Y61" s="470"/>
      <c r="Z61" s="470"/>
      <c r="AA61" s="470"/>
      <c r="AB61" s="552" t="s">
        <v>2168</v>
      </c>
      <c r="AD61" s="470"/>
      <c r="AE61" s="470"/>
      <c r="AF61" s="470"/>
      <c r="AG61" s="470"/>
      <c r="AH61" s="470"/>
      <c r="AI61" s="470"/>
      <c r="AJ61" s="470"/>
      <c r="AK61" s="470"/>
      <c r="AL61" s="470"/>
      <c r="AM61" s="470"/>
      <c r="AN61" s="470"/>
      <c r="AO61" s="470"/>
      <c r="AP61" s="470"/>
      <c r="AQ61" s="470"/>
      <c r="AR61" s="470"/>
      <c r="AS61" s="470"/>
      <c r="AT61" s="470"/>
      <c r="AU61" s="470"/>
      <c r="AV61" s="470"/>
      <c r="AW61" s="470"/>
      <c r="AX61" s="470"/>
      <c r="AY61" s="470"/>
      <c r="AZ61" s="470"/>
      <c r="BA61" s="470"/>
      <c r="BB61" s="470"/>
      <c r="BC61" s="470"/>
      <c r="BD61" s="470"/>
      <c r="BE61" s="470"/>
    </row>
    <row r="62" ht="30.75" customHeight="1" spans="1:57">
      <c r="A62" s="489"/>
      <c r="B62" s="490"/>
      <c r="C62" s="490"/>
      <c r="D62" s="490"/>
      <c r="E62" s="490"/>
      <c r="F62" s="490"/>
      <c r="G62" s="506"/>
      <c r="H62" s="496" t="s">
        <v>2033</v>
      </c>
      <c r="I62" s="536" t="s">
        <v>1531</v>
      </c>
      <c r="J62" s="517" t="s">
        <v>1528</v>
      </c>
      <c r="K62" s="518">
        <f>'POA METAS 2025'!H30</f>
        <v>0</v>
      </c>
      <c r="L62" s="518">
        <f>'POA METAS 2025'!I30</f>
        <v>1</v>
      </c>
      <c r="M62" s="518">
        <f>'POA METAS 2025'!J30</f>
        <v>0</v>
      </c>
      <c r="N62" s="518">
        <f>'POA METAS 2025'!K30</f>
        <v>0</v>
      </c>
      <c r="O62" s="530">
        <f>'POA METAS 2025'!M30</f>
        <v>0</v>
      </c>
      <c r="P62" s="530">
        <f>'POA METAS 2025'!N30</f>
        <v>0</v>
      </c>
      <c r="Q62" s="530">
        <f>'POA METAS 2025'!O30</f>
        <v>0</v>
      </c>
      <c r="R62" s="530">
        <f>'POA METAS 2025'!P30</f>
        <v>0</v>
      </c>
      <c r="S62" s="530">
        <f>'POA METAS 2025'!R30</f>
        <v>0</v>
      </c>
      <c r="T62" s="530">
        <f>'POA METAS 2025'!S30</f>
        <v>0</v>
      </c>
      <c r="U62" s="530">
        <f>'POA METAS 2025'!T30</f>
        <v>0</v>
      </c>
      <c r="V62" s="530">
        <f>'POA METAS 2025'!U30</f>
        <v>0</v>
      </c>
      <c r="W62" s="544">
        <f t="shared" si="18"/>
        <v>1</v>
      </c>
      <c r="Y62" s="470"/>
      <c r="Z62" s="470"/>
      <c r="AA62" s="470"/>
      <c r="AB62" s="552" t="s">
        <v>2168</v>
      </c>
      <c r="AD62" s="470"/>
      <c r="AE62" s="470"/>
      <c r="AF62" s="470"/>
      <c r="AG62" s="470"/>
      <c r="AH62" s="470"/>
      <c r="AI62" s="470"/>
      <c r="AJ62" s="470"/>
      <c r="AK62" s="470"/>
      <c r="AL62" s="470"/>
      <c r="AM62" s="470"/>
      <c r="AN62" s="470"/>
      <c r="AO62" s="470"/>
      <c r="AP62" s="470"/>
      <c r="AQ62" s="470"/>
      <c r="AR62" s="470"/>
      <c r="AS62" s="470"/>
      <c r="AT62" s="470"/>
      <c r="AU62" s="470"/>
      <c r="AV62" s="470"/>
      <c r="AW62" s="470"/>
      <c r="AX62" s="470"/>
      <c r="AY62" s="470"/>
      <c r="AZ62" s="470"/>
      <c r="BA62" s="470"/>
      <c r="BB62" s="470"/>
      <c r="BC62" s="470"/>
      <c r="BD62" s="470"/>
      <c r="BE62" s="470"/>
    </row>
    <row r="63" ht="144" customHeight="1" spans="1:57">
      <c r="A63" s="489"/>
      <c r="B63" s="490"/>
      <c r="C63" s="490"/>
      <c r="D63" s="490"/>
      <c r="E63" s="490"/>
      <c r="F63" s="490"/>
      <c r="G63" s="506"/>
      <c r="H63" s="504"/>
      <c r="I63" s="538"/>
      <c r="J63" s="520" t="s">
        <v>1529</v>
      </c>
      <c r="K63" s="521">
        <f>'POA PRESUPUESTARIO 2025'!CS314</f>
        <v>16000</v>
      </c>
      <c r="L63" s="521">
        <f>'POA PRESUPUESTARIO 2025'!CT314</f>
        <v>16000</v>
      </c>
      <c r="M63" s="521">
        <f>'POA PRESUPUESTARIO 2025'!CU314</f>
        <v>16000</v>
      </c>
      <c r="N63" s="521">
        <f>'POA PRESUPUESTARIO 2025'!CV314</f>
        <v>16000</v>
      </c>
      <c r="O63" s="521">
        <f>'POA PRESUPUESTARIO 2025'!CX314</f>
        <v>16000</v>
      </c>
      <c r="P63" s="521">
        <f>'POA PRESUPUESTARIO 2025'!CY314</f>
        <v>0</v>
      </c>
      <c r="Q63" s="521">
        <f>'POA PRESUPUESTARIO 2025'!CZ314</f>
        <v>0</v>
      </c>
      <c r="R63" s="521">
        <f>'POA PRESUPUESTARIO 2025'!DA314</f>
        <v>0</v>
      </c>
      <c r="S63" s="521">
        <f>'POA PRESUPUESTARIO 2025'!DC314</f>
        <v>0</v>
      </c>
      <c r="T63" s="521">
        <f>'POA PRESUPUESTARIO 2025'!DD314</f>
        <v>0</v>
      </c>
      <c r="U63" s="521">
        <f>'POA PRESUPUESTARIO 2025'!DE314</f>
        <v>0</v>
      </c>
      <c r="V63" s="521">
        <f>'POA PRESUPUESTARIO 2025'!DF314</f>
        <v>0</v>
      </c>
      <c r="W63" s="545">
        <f t="shared" ref="W63" si="20">SUM(K63:V63)</f>
        <v>80000</v>
      </c>
      <c r="Y63" s="470"/>
      <c r="Z63" s="470"/>
      <c r="AA63" s="470"/>
      <c r="AB63" s="552" t="s">
        <v>2168</v>
      </c>
      <c r="AD63" s="470"/>
      <c r="AE63" s="470"/>
      <c r="AF63" s="470"/>
      <c r="AG63" s="470"/>
      <c r="AH63" s="470"/>
      <c r="AI63" s="470"/>
      <c r="AJ63" s="470"/>
      <c r="AK63" s="470"/>
      <c r="AL63" s="470"/>
      <c r="AM63" s="470"/>
      <c r="AN63" s="470"/>
      <c r="AO63" s="470"/>
      <c r="AP63" s="470"/>
      <c r="AQ63" s="470"/>
      <c r="AR63" s="470"/>
      <c r="AS63" s="470"/>
      <c r="AT63" s="470"/>
      <c r="AU63" s="470"/>
      <c r="AV63" s="470"/>
      <c r="AW63" s="470"/>
      <c r="AX63" s="470"/>
      <c r="AY63" s="470"/>
      <c r="AZ63" s="470"/>
      <c r="BA63" s="470"/>
      <c r="BB63" s="470"/>
      <c r="BC63" s="470"/>
      <c r="BD63" s="470"/>
      <c r="BE63" s="470"/>
    </row>
    <row r="64" ht="30.75" customHeight="1" spans="1:57">
      <c r="A64" s="489"/>
      <c r="B64" s="490"/>
      <c r="C64" s="490"/>
      <c r="D64" s="490"/>
      <c r="E64" s="490"/>
      <c r="F64" s="490"/>
      <c r="G64" s="506"/>
      <c r="H64" s="496" t="s">
        <v>2034</v>
      </c>
      <c r="I64" s="536" t="s">
        <v>1531</v>
      </c>
      <c r="J64" s="517" t="s">
        <v>1528</v>
      </c>
      <c r="K64" s="518">
        <f>'POA METAS 2025'!H31</f>
        <v>0</v>
      </c>
      <c r="L64" s="518">
        <f>'POA METAS 2025'!I31</f>
        <v>0</v>
      </c>
      <c r="M64" s="518">
        <f>'POA METAS 2025'!J31</f>
        <v>0</v>
      </c>
      <c r="N64" s="518">
        <f>'POA METAS 2025'!K31</f>
        <v>0</v>
      </c>
      <c r="O64" s="530">
        <f>'POA METAS 2025'!M31</f>
        <v>0</v>
      </c>
      <c r="P64" s="530">
        <f>'POA METAS 2025'!N31</f>
        <v>0</v>
      </c>
      <c r="Q64" s="530">
        <f>'POA METAS 2025'!O31</f>
        <v>0</v>
      </c>
      <c r="R64" s="530">
        <f>'POA METAS 2025'!P31</f>
        <v>0</v>
      </c>
      <c r="S64" s="530">
        <f>'POA METAS 2025'!R31</f>
        <v>0</v>
      </c>
      <c r="T64" s="530">
        <f>'POA METAS 2025'!S31</f>
        <v>1</v>
      </c>
      <c r="U64" s="530">
        <f>'POA METAS 2025'!T31</f>
        <v>0</v>
      </c>
      <c r="V64" s="530">
        <f>'POA METAS 2025'!U31</f>
        <v>0</v>
      </c>
      <c r="W64" s="544">
        <f t="shared" si="18"/>
        <v>1</v>
      </c>
      <c r="Y64" s="470"/>
      <c r="Z64" s="470"/>
      <c r="AA64" s="470"/>
      <c r="AB64" s="552" t="s">
        <v>2168</v>
      </c>
      <c r="AD64" s="470"/>
      <c r="AE64" s="470"/>
      <c r="AF64" s="470"/>
      <c r="AG64" s="470"/>
      <c r="AH64" s="470"/>
      <c r="AI64" s="470"/>
      <c r="AJ64" s="470"/>
      <c r="AK64" s="470"/>
      <c r="AL64" s="470"/>
      <c r="AM64" s="470"/>
      <c r="AN64" s="470"/>
      <c r="AO64" s="470"/>
      <c r="AP64" s="470"/>
      <c r="AQ64" s="470"/>
      <c r="AR64" s="470"/>
      <c r="AS64" s="470"/>
      <c r="AT64" s="470"/>
      <c r="AU64" s="470"/>
      <c r="AV64" s="470"/>
      <c r="AW64" s="470"/>
      <c r="AX64" s="470"/>
      <c r="AY64" s="470"/>
      <c r="AZ64" s="470"/>
      <c r="BA64" s="470"/>
      <c r="BB64" s="470"/>
      <c r="BC64" s="470"/>
      <c r="BD64" s="470"/>
      <c r="BE64" s="470"/>
    </row>
    <row r="65" ht="43.5" customHeight="1" spans="1:57">
      <c r="A65" s="498"/>
      <c r="B65" s="499"/>
      <c r="C65" s="499"/>
      <c r="D65" s="499"/>
      <c r="E65" s="499"/>
      <c r="F65" s="499"/>
      <c r="G65" s="507"/>
      <c r="H65" s="497"/>
      <c r="I65" s="531"/>
      <c r="J65" s="524" t="s">
        <v>1529</v>
      </c>
      <c r="K65" s="521">
        <f>'POA PRESUPUESTARIO 2025'!CS315</f>
        <v>15710</v>
      </c>
      <c r="L65" s="521">
        <f>'POA PRESUPUESTARIO 2025'!CT315</f>
        <v>16000</v>
      </c>
      <c r="M65" s="521">
        <f>'POA PRESUPUESTARIO 2025'!CU315</f>
        <v>16000</v>
      </c>
      <c r="N65" s="521">
        <f>'POA PRESUPUESTARIO 2025'!CV315</f>
        <v>16000</v>
      </c>
      <c r="O65" s="521">
        <f>'POA PRESUPUESTARIO 2025'!CX315</f>
        <v>16000</v>
      </c>
      <c r="P65" s="521">
        <f>'POA PRESUPUESTARIO 2025'!CY315</f>
        <v>16000</v>
      </c>
      <c r="Q65" s="521">
        <f>'POA PRESUPUESTARIO 2025'!CZ315</f>
        <v>16000</v>
      </c>
      <c r="R65" s="521">
        <f>'POA PRESUPUESTARIO 2025'!DA315</f>
        <v>16000</v>
      </c>
      <c r="S65" s="521">
        <f>'POA PRESUPUESTARIO 2025'!DC315</f>
        <v>16000</v>
      </c>
      <c r="T65" s="521">
        <f>'POA PRESUPUESTARIO 2025'!DD315</f>
        <v>16806</v>
      </c>
      <c r="U65" s="521">
        <f>'POA PRESUPUESTARIO 2025'!DE315</f>
        <v>0</v>
      </c>
      <c r="V65" s="521">
        <f>'POA PRESUPUESTARIO 2025'!DF315</f>
        <v>0</v>
      </c>
      <c r="W65" s="545">
        <f t="shared" ref="W65:W69" si="21">SUM(K65:V65)</f>
        <v>160516</v>
      </c>
      <c r="Y65" s="470"/>
      <c r="Z65" s="470"/>
      <c r="AA65" s="470"/>
      <c r="AB65" s="552" t="s">
        <v>2168</v>
      </c>
      <c r="AD65" s="470"/>
      <c r="AE65" s="470"/>
      <c r="AF65" s="470"/>
      <c r="AG65" s="470"/>
      <c r="AH65" s="470"/>
      <c r="AI65" s="470"/>
      <c r="AJ65" s="470"/>
      <c r="AK65" s="470"/>
      <c r="AL65" s="470"/>
      <c r="AM65" s="470"/>
      <c r="AN65" s="470"/>
      <c r="AO65" s="470"/>
      <c r="AP65" s="470"/>
      <c r="AQ65" s="470"/>
      <c r="AR65" s="470"/>
      <c r="AS65" s="470"/>
      <c r="AT65" s="470"/>
      <c r="AU65" s="470"/>
      <c r="AV65" s="470"/>
      <c r="AW65" s="470"/>
      <c r="AX65" s="470"/>
      <c r="AY65" s="470"/>
      <c r="AZ65" s="470"/>
      <c r="BA65" s="470"/>
      <c r="BB65" s="470"/>
      <c r="BC65" s="470"/>
      <c r="BD65" s="470"/>
      <c r="BE65" s="470"/>
    </row>
    <row r="66" ht="43.5" customHeight="1" spans="1:57">
      <c r="A66" s="489"/>
      <c r="B66" s="490"/>
      <c r="C66" s="490"/>
      <c r="D66" s="490"/>
      <c r="E66" s="490"/>
      <c r="F66" s="490"/>
      <c r="G66" s="492"/>
      <c r="H66" s="496" t="s">
        <v>2035</v>
      </c>
      <c r="I66" s="536" t="s">
        <v>1531</v>
      </c>
      <c r="J66" s="517" t="s">
        <v>1528</v>
      </c>
      <c r="K66" s="518">
        <f>'POA METAS 2025'!H32</f>
        <v>0</v>
      </c>
      <c r="L66" s="518">
        <f>'POA METAS 2025'!I32</f>
        <v>0</v>
      </c>
      <c r="M66" s="518">
        <f>'POA METAS 2025'!J32</f>
        <v>0</v>
      </c>
      <c r="N66" s="518">
        <f>'POA METAS 2025'!K32</f>
        <v>0</v>
      </c>
      <c r="O66" s="530">
        <f>'POA METAS 2025'!M32</f>
        <v>0</v>
      </c>
      <c r="P66" s="530">
        <f>'POA METAS 2025'!N32</f>
        <v>0</v>
      </c>
      <c r="Q66" s="530">
        <f>'POA METAS 2025'!O32</f>
        <v>0</v>
      </c>
      <c r="R66" s="530">
        <f>'POA METAS 2025'!P32</f>
        <v>0</v>
      </c>
      <c r="S66" s="530">
        <f>'POA METAS 2025'!R32</f>
        <v>0</v>
      </c>
      <c r="T66" s="530">
        <f>'POA METAS 2025'!S32</f>
        <v>0</v>
      </c>
      <c r="U66" s="530">
        <f>'POA METAS 2025'!T32</f>
        <v>0</v>
      </c>
      <c r="V66" s="530">
        <f>'POA METAS 2025'!U32</f>
        <v>1</v>
      </c>
      <c r="W66" s="544">
        <f t="shared" si="18"/>
        <v>1</v>
      </c>
      <c r="Y66" s="470"/>
      <c r="Z66" s="470"/>
      <c r="AA66" s="470"/>
      <c r="AB66" s="552" t="s">
        <v>2168</v>
      </c>
      <c r="AD66" s="470"/>
      <c r="AE66" s="470"/>
      <c r="AF66" s="470"/>
      <c r="AG66" s="470"/>
      <c r="AH66" s="470"/>
      <c r="AI66" s="470"/>
      <c r="AJ66" s="470"/>
      <c r="AK66" s="470"/>
      <c r="AL66" s="470"/>
      <c r="AM66" s="470"/>
      <c r="AN66" s="470"/>
      <c r="AO66" s="470"/>
      <c r="AP66" s="470"/>
      <c r="AQ66" s="470"/>
      <c r="AR66" s="470"/>
      <c r="AS66" s="470"/>
      <c r="AT66" s="470"/>
      <c r="AU66" s="470"/>
      <c r="AV66" s="470"/>
      <c r="AW66" s="470"/>
      <c r="AX66" s="470"/>
      <c r="AY66" s="470"/>
      <c r="AZ66" s="470"/>
      <c r="BA66" s="470"/>
      <c r="BB66" s="470"/>
      <c r="BC66" s="470"/>
      <c r="BD66" s="470"/>
      <c r="BE66" s="470"/>
    </row>
    <row r="67" ht="43.5" customHeight="1" spans="1:57">
      <c r="A67" s="489"/>
      <c r="B67" s="490"/>
      <c r="C67" s="490"/>
      <c r="D67" s="490"/>
      <c r="E67" s="490"/>
      <c r="F67" s="490"/>
      <c r="G67" s="492"/>
      <c r="H67" s="497"/>
      <c r="I67" s="531"/>
      <c r="J67" s="524" t="s">
        <v>1529</v>
      </c>
      <c r="K67" s="521">
        <f>+'POA PRESUPUESTARIO 2025'!CS316</f>
        <v>0</v>
      </c>
      <c r="L67" s="521">
        <f>+'POA PRESUPUESTARIO 2025'!CT316</f>
        <v>0</v>
      </c>
      <c r="M67" s="521">
        <f>+'POA PRESUPUESTARIO 2025'!CU316</f>
        <v>0</v>
      </c>
      <c r="N67" s="521">
        <f>+'POA PRESUPUESTARIO 2025'!CV316</f>
        <v>0</v>
      </c>
      <c r="O67" s="521">
        <f>+'POA PRESUPUESTARIO 2025'!CX316</f>
        <v>0</v>
      </c>
      <c r="P67" s="521">
        <f>+'POA PRESUPUESTARIO 2025'!CY316</f>
        <v>190707</v>
      </c>
      <c r="Q67" s="521">
        <f>+'POA PRESUPUESTARIO 2025'!CZ316</f>
        <v>0</v>
      </c>
      <c r="R67" s="521">
        <f>+'POA PRESUPUESTARIO 2025'!DA316</f>
        <v>0</v>
      </c>
      <c r="S67" s="521">
        <f>+'POA PRESUPUESTARIO 2025'!DC316</f>
        <v>0</v>
      </c>
      <c r="T67" s="521">
        <f>+'POA PRESUPUESTARIO 2025'!DD316</f>
        <v>0</v>
      </c>
      <c r="U67" s="521">
        <f>+'POA PRESUPUESTARIO 2025'!DE316</f>
        <v>0</v>
      </c>
      <c r="V67" s="521">
        <f>+'POA PRESUPUESTARIO 2025'!DF316</f>
        <v>0</v>
      </c>
      <c r="W67" s="545">
        <f t="shared" si="21"/>
        <v>190707</v>
      </c>
      <c r="Y67" s="470"/>
      <c r="Z67" s="470"/>
      <c r="AA67" s="470"/>
      <c r="AB67" s="552" t="s">
        <v>2168</v>
      </c>
      <c r="AD67" s="470"/>
      <c r="AE67" s="470"/>
      <c r="AF67" s="470"/>
      <c r="AG67" s="470"/>
      <c r="AH67" s="470"/>
      <c r="AI67" s="470"/>
      <c r="AJ67" s="470"/>
      <c r="AK67" s="470"/>
      <c r="AL67" s="470"/>
      <c r="AM67" s="470"/>
      <c r="AN67" s="470"/>
      <c r="AO67" s="470"/>
      <c r="AP67" s="470"/>
      <c r="AQ67" s="470"/>
      <c r="AR67" s="470"/>
      <c r="AS67" s="470"/>
      <c r="AT67" s="470"/>
      <c r="AU67" s="470"/>
      <c r="AV67" s="470"/>
      <c r="AW67" s="470"/>
      <c r="AX67" s="470"/>
      <c r="AY67" s="470"/>
      <c r="AZ67" s="470"/>
      <c r="BA67" s="470"/>
      <c r="BB67" s="470"/>
      <c r="BC67" s="470"/>
      <c r="BD67" s="470"/>
      <c r="BE67" s="470"/>
    </row>
    <row r="68" ht="40.5" customHeight="1" spans="1:57">
      <c r="A68" s="489"/>
      <c r="B68" s="490"/>
      <c r="C68" s="490"/>
      <c r="D68" s="490"/>
      <c r="E68" s="490"/>
      <c r="F68" s="491"/>
      <c r="G68" s="494"/>
      <c r="H68" s="502" t="str">
        <f>+'POA PRESUPUESTARIO 2025'!D319</f>
        <v>Identificar y gestionar recursos técnicos y financieros según las lineas de cooperación del donante que apoyan al cumplimiento del mandato institucional de la SEPREM</v>
      </c>
      <c r="I68" s="531" t="s">
        <v>1531</v>
      </c>
      <c r="J68" s="532" t="s">
        <v>1528</v>
      </c>
      <c r="K68" s="518">
        <f>'POA METAS 2025'!H33</f>
        <v>0</v>
      </c>
      <c r="L68" s="518">
        <f>'POA METAS 2025'!I33</f>
        <v>0</v>
      </c>
      <c r="M68" s="518">
        <f>'POA METAS 2025'!J33</f>
        <v>1</v>
      </c>
      <c r="N68" s="518">
        <f>'POA METAS 2025'!K33</f>
        <v>1</v>
      </c>
      <c r="O68" s="530">
        <f>'POA METAS 2025'!M33</f>
        <v>1</v>
      </c>
      <c r="P68" s="530">
        <f>'POA METAS 2025'!N33</f>
        <v>0</v>
      </c>
      <c r="Q68" s="530">
        <f>'POA METAS 2025'!O33</f>
        <v>0</v>
      </c>
      <c r="R68" s="530">
        <f>'POA METAS 2025'!P33</f>
        <v>0</v>
      </c>
      <c r="S68" s="530">
        <f>'POA METAS 2025'!R33</f>
        <v>0</v>
      </c>
      <c r="T68" s="530">
        <f>'POA METAS 2025'!S33</f>
        <v>0</v>
      </c>
      <c r="U68" s="530">
        <f>'POA METAS 2025'!T33</f>
        <v>0</v>
      </c>
      <c r="V68" s="530">
        <f>'POA METAS 2025'!U33</f>
        <v>1</v>
      </c>
      <c r="W68" s="544">
        <f t="shared" si="21"/>
        <v>4</v>
      </c>
      <c r="Y68" s="470"/>
      <c r="Z68" s="470"/>
      <c r="AA68" s="470"/>
      <c r="AB68" s="552" t="s">
        <v>2171</v>
      </c>
      <c r="AD68" s="470"/>
      <c r="AE68" s="470"/>
      <c r="AF68" s="470"/>
      <c r="AG68" s="470"/>
      <c r="AH68" s="470"/>
      <c r="AI68" s="470"/>
      <c r="AJ68" s="470"/>
      <c r="AK68" s="470"/>
      <c r="AL68" s="470"/>
      <c r="AM68" s="470"/>
      <c r="AN68" s="470"/>
      <c r="AO68" s="470"/>
      <c r="AP68" s="470"/>
      <c r="AQ68" s="470"/>
      <c r="AR68" s="470"/>
      <c r="AS68" s="470"/>
      <c r="AT68" s="470"/>
      <c r="AU68" s="470"/>
      <c r="AV68" s="470"/>
      <c r="AW68" s="470"/>
      <c r="AX68" s="470"/>
      <c r="AY68" s="470"/>
      <c r="AZ68" s="470"/>
      <c r="BA68" s="470"/>
      <c r="BB68" s="470"/>
      <c r="BC68" s="470"/>
      <c r="BD68" s="470"/>
      <c r="BE68" s="470"/>
    </row>
    <row r="69" ht="40.5" customHeight="1" spans="1:57">
      <c r="A69" s="489"/>
      <c r="B69" s="490"/>
      <c r="C69" s="490"/>
      <c r="D69" s="490"/>
      <c r="E69" s="490"/>
      <c r="F69" s="491"/>
      <c r="G69" s="494"/>
      <c r="H69" s="497"/>
      <c r="I69" s="535"/>
      <c r="J69" s="520" t="s">
        <v>1529</v>
      </c>
      <c r="K69" s="521">
        <f>'POA PRESUPUESTARIO 2025'!CS319+'POA PRESUPUESTARIO 2025'!CS320+'POA PRESUPUESTARIO 2025'!CS322+'POA PRESUPUESTARIO 2025'!CS321</f>
        <v>0</v>
      </c>
      <c r="L69" s="521">
        <f>'POA PRESUPUESTARIO 2025'!CT319+'POA PRESUPUESTARIO 2025'!CT320+'POA PRESUPUESTARIO 2025'!CT322+'POA PRESUPUESTARIO 2025'!CT321</f>
        <v>0</v>
      </c>
      <c r="M69" s="521">
        <f>'POA PRESUPUESTARIO 2025'!CU319+'POA PRESUPUESTARIO 2025'!CU320+'POA PRESUPUESTARIO 2025'!CU322+'POA PRESUPUESTARIO 2025'!CU321</f>
        <v>1178</v>
      </c>
      <c r="N69" s="521">
        <f>'POA PRESUPUESTARIO 2025'!CV319+'POA PRESUPUESTARIO 2025'!CV320+'POA PRESUPUESTARIO 2025'!CV322+'POA PRESUPUESTARIO 2025'!CV321</f>
        <v>0</v>
      </c>
      <c r="O69" s="521">
        <f>'POA PRESUPUESTARIO 2025'!CX319+'POA PRESUPUESTARIO 2025'!CX320+'POA PRESUPUESTARIO 2025'!CX322+'POA PRESUPUESTARIO 2025'!CX321</f>
        <v>0</v>
      </c>
      <c r="P69" s="521">
        <f>'POA PRESUPUESTARIO 2025'!CY319+'POA PRESUPUESTARIO 2025'!CY320+'POA PRESUPUESTARIO 2025'!CY322+'POA PRESUPUESTARIO 2025'!CY321</f>
        <v>0</v>
      </c>
      <c r="Q69" s="521">
        <f>'POA PRESUPUESTARIO 2025'!CZ319+'POA PRESUPUESTARIO 2025'!CZ320+'POA PRESUPUESTARIO 2025'!CZ322+'POA PRESUPUESTARIO 2025'!CZ321</f>
        <v>4859</v>
      </c>
      <c r="R69" s="521">
        <f>'POA PRESUPUESTARIO 2025'!DA319+'POA PRESUPUESTARIO 2025'!DA320+'POA PRESUPUESTARIO 2025'!DA322+'POA PRESUPUESTARIO 2025'!DA321</f>
        <v>0</v>
      </c>
      <c r="S69" s="521">
        <f>'POA PRESUPUESTARIO 2025'!DC319+'POA PRESUPUESTARIO 2025'!DC320+'POA PRESUPUESTARIO 2025'!DC322+'POA PRESUPUESTARIO 2025'!DC321</f>
        <v>0</v>
      </c>
      <c r="T69" s="521">
        <f>'POA PRESUPUESTARIO 2025'!DD319+'POA PRESUPUESTARIO 2025'!DD320+'POA PRESUPUESTARIO 2025'!DD322+'POA PRESUPUESTARIO 2025'!DD321</f>
        <v>0</v>
      </c>
      <c r="U69" s="521">
        <f>'POA PRESUPUESTARIO 2025'!DE319+'POA PRESUPUESTARIO 2025'!DE320+'POA PRESUPUESTARIO 2025'!DE322+'POA PRESUPUESTARIO 2025'!DE321</f>
        <v>0</v>
      </c>
      <c r="V69" s="521">
        <f>'POA PRESUPUESTARIO 2025'!DF319+'POA PRESUPUESTARIO 2025'!DF320+'POA PRESUPUESTARIO 2025'!DF322+'POA PRESUPUESTARIO 2025'!DF321</f>
        <v>0</v>
      </c>
      <c r="W69" s="545">
        <f t="shared" si="21"/>
        <v>6037</v>
      </c>
      <c r="Y69" s="470"/>
      <c r="Z69" s="470"/>
      <c r="AA69" s="470"/>
      <c r="AB69" s="552" t="s">
        <v>2171</v>
      </c>
      <c r="AD69" s="470"/>
      <c r="AE69" s="470"/>
      <c r="AF69" s="470"/>
      <c r="AG69" s="470"/>
      <c r="AH69" s="470"/>
      <c r="AI69" s="470"/>
      <c r="AJ69" s="470"/>
      <c r="AK69" s="470"/>
      <c r="AL69" s="470"/>
      <c r="AM69" s="470"/>
      <c r="AN69" s="470"/>
      <c r="AO69" s="470"/>
      <c r="AP69" s="470"/>
      <c r="AQ69" s="470"/>
      <c r="AR69" s="470"/>
      <c r="AS69" s="470"/>
      <c r="AT69" s="470"/>
      <c r="AU69" s="470"/>
      <c r="AV69" s="470"/>
      <c r="AW69" s="470"/>
      <c r="AX69" s="470"/>
      <c r="AY69" s="470"/>
      <c r="AZ69" s="470"/>
      <c r="BA69" s="470"/>
      <c r="BB69" s="470"/>
      <c r="BC69" s="470"/>
      <c r="BD69" s="470"/>
      <c r="BE69" s="470"/>
    </row>
    <row r="70" ht="40.5" customHeight="1" spans="1:57">
      <c r="A70" s="489"/>
      <c r="B70" s="490"/>
      <c r="C70" s="490"/>
      <c r="D70" s="490"/>
      <c r="E70" s="490"/>
      <c r="F70" s="491"/>
      <c r="G70" s="494"/>
      <c r="H70" s="496" t="s">
        <v>2040</v>
      </c>
      <c r="I70" s="526" t="s">
        <v>1531</v>
      </c>
      <c r="J70" s="517" t="s">
        <v>1528</v>
      </c>
      <c r="K70" s="518">
        <f>'POA METAS 2025'!H34</f>
        <v>0</v>
      </c>
      <c r="L70" s="518">
        <f>'POA METAS 2025'!I34</f>
        <v>0</v>
      </c>
      <c r="M70" s="518">
        <f>'POA METAS 2025'!J34</f>
        <v>0</v>
      </c>
      <c r="N70" s="518">
        <f>'POA METAS 2025'!K34</f>
        <v>0</v>
      </c>
      <c r="O70" s="518">
        <f>'POA METAS 2025'!M34</f>
        <v>0</v>
      </c>
      <c r="P70" s="518">
        <f>'POA METAS 2025'!N34</f>
        <v>0</v>
      </c>
      <c r="Q70" s="518">
        <f>'POA METAS 2025'!O34</f>
        <v>0</v>
      </c>
      <c r="R70" s="518">
        <f>'POA METAS 2025'!P34</f>
        <v>0</v>
      </c>
      <c r="S70" s="518">
        <f>'POA METAS 2025'!R34</f>
        <v>0</v>
      </c>
      <c r="T70" s="518">
        <f>'POA METAS 2025'!S34</f>
        <v>0</v>
      </c>
      <c r="U70" s="518">
        <f>'POA METAS 2025'!T34</f>
        <v>0</v>
      </c>
      <c r="V70" s="518">
        <f>'POA METAS 2025'!U34</f>
        <v>1</v>
      </c>
      <c r="W70" s="544">
        <f t="shared" ref="W70:W72" si="22">SUM(K70:V70)</f>
        <v>1</v>
      </c>
      <c r="Y70" s="470"/>
      <c r="Z70" s="470"/>
      <c r="AA70" s="470"/>
      <c r="AB70" s="552" t="s">
        <v>2171</v>
      </c>
      <c r="AD70" s="470"/>
      <c r="AE70" s="470"/>
      <c r="AF70" s="470"/>
      <c r="AG70" s="470"/>
      <c r="AH70" s="470"/>
      <c r="AI70" s="470"/>
      <c r="AJ70" s="470"/>
      <c r="AK70" s="470"/>
      <c r="AL70" s="470"/>
      <c r="AM70" s="470"/>
      <c r="AN70" s="470"/>
      <c r="AO70" s="470"/>
      <c r="AP70" s="470"/>
      <c r="AQ70" s="470"/>
      <c r="AR70" s="470"/>
      <c r="AS70" s="470"/>
      <c r="AT70" s="470"/>
      <c r="AU70" s="470"/>
      <c r="AV70" s="470"/>
      <c r="AW70" s="470"/>
      <c r="AX70" s="470"/>
      <c r="AY70" s="470"/>
      <c r="AZ70" s="470"/>
      <c r="BA70" s="470"/>
      <c r="BB70" s="470"/>
      <c r="BC70" s="470"/>
      <c r="BD70" s="470"/>
      <c r="BE70" s="470"/>
    </row>
    <row r="71" ht="40.5" customHeight="1" spans="1:57">
      <c r="A71" s="489"/>
      <c r="B71" s="490"/>
      <c r="C71" s="490"/>
      <c r="D71" s="490"/>
      <c r="E71" s="490"/>
      <c r="F71" s="491"/>
      <c r="G71" s="494"/>
      <c r="H71" s="497"/>
      <c r="I71" s="535"/>
      <c r="J71" s="520" t="s">
        <v>1529</v>
      </c>
      <c r="K71" s="521">
        <f>'POA PRESUPUESTARIO 2025'!CS323</f>
        <v>0</v>
      </c>
      <c r="L71" s="521">
        <f>'POA PRESUPUESTARIO 2025'!CT323</f>
        <v>0</v>
      </c>
      <c r="M71" s="521">
        <f>'POA PRESUPUESTARIO 2025'!CU323</f>
        <v>0</v>
      </c>
      <c r="N71" s="521">
        <f>'POA PRESUPUESTARIO 2025'!CV323</f>
        <v>0</v>
      </c>
      <c r="O71" s="521">
        <f>'POA PRESUPUESTARIO 2025'!CX323</f>
        <v>0</v>
      </c>
      <c r="P71" s="521">
        <f>'POA PRESUPUESTARIO 2025'!CY323</f>
        <v>0</v>
      </c>
      <c r="Q71" s="521">
        <f>'POA PRESUPUESTARIO 2025'!CZ323</f>
        <v>0</v>
      </c>
      <c r="R71" s="521">
        <f>'POA PRESUPUESTARIO 2025'!DA323</f>
        <v>0</v>
      </c>
      <c r="S71" s="521">
        <f>'POA PRESUPUESTARIO 2025'!DC323</f>
        <v>0</v>
      </c>
      <c r="T71" s="521">
        <f>'POA PRESUPUESTARIO 2025'!DD323</f>
        <v>0</v>
      </c>
      <c r="U71" s="521">
        <f>'POA PRESUPUESTARIO 2025'!DE323</f>
        <v>0</v>
      </c>
      <c r="V71" s="521">
        <f>'POA PRESUPUESTARIO 2025'!DF323</f>
        <v>0</v>
      </c>
      <c r="W71" s="545">
        <f t="shared" si="22"/>
        <v>0</v>
      </c>
      <c r="Y71" s="470"/>
      <c r="Z71" s="470"/>
      <c r="AA71" s="470"/>
      <c r="AB71" s="552" t="s">
        <v>2171</v>
      </c>
      <c r="AD71" s="470"/>
      <c r="AE71" s="470"/>
      <c r="AF71" s="470"/>
      <c r="AG71" s="470"/>
      <c r="AH71" s="470"/>
      <c r="AI71" s="470"/>
      <c r="AJ71" s="470"/>
      <c r="AK71" s="470"/>
      <c r="AL71" s="470"/>
      <c r="AM71" s="470"/>
      <c r="AN71" s="470"/>
      <c r="AO71" s="470"/>
      <c r="AP71" s="470"/>
      <c r="AQ71" s="470"/>
      <c r="AR71" s="470"/>
      <c r="AS71" s="470"/>
      <c r="AT71" s="470"/>
      <c r="AU71" s="470"/>
      <c r="AV71" s="470"/>
      <c r="AW71" s="470"/>
      <c r="AX71" s="470"/>
      <c r="AY71" s="470"/>
      <c r="AZ71" s="470"/>
      <c r="BA71" s="470"/>
      <c r="BB71" s="470"/>
      <c r="BC71" s="470"/>
      <c r="BD71" s="470"/>
      <c r="BE71" s="470"/>
    </row>
    <row r="72" ht="40.5" customHeight="1" spans="1:57">
      <c r="A72" s="489"/>
      <c r="B72" s="490"/>
      <c r="C72" s="490"/>
      <c r="D72" s="490"/>
      <c r="E72" s="490"/>
      <c r="F72" s="491"/>
      <c r="G72" s="494"/>
      <c r="H72" s="496" t="s">
        <v>2042</v>
      </c>
      <c r="I72" s="526" t="s">
        <v>1531</v>
      </c>
      <c r="J72" s="517" t="s">
        <v>1528</v>
      </c>
      <c r="K72" s="518">
        <f>'POA METAS 2025'!H35</f>
        <v>0</v>
      </c>
      <c r="L72" s="518">
        <f>'POA METAS 2025'!I35</f>
        <v>0</v>
      </c>
      <c r="M72" s="518">
        <f>'POA METAS 2025'!J35</f>
        <v>0</v>
      </c>
      <c r="N72" s="518">
        <f>'POA METAS 2025'!K35</f>
        <v>0</v>
      </c>
      <c r="O72" s="530">
        <f>'POA METAS 2025'!M35</f>
        <v>0</v>
      </c>
      <c r="P72" s="530">
        <f>'POA METAS 2025'!N35</f>
        <v>0</v>
      </c>
      <c r="Q72" s="530">
        <f>'POA METAS 2025'!O35</f>
        <v>0</v>
      </c>
      <c r="R72" s="530">
        <f>'POA METAS 2025'!P35</f>
        <v>1</v>
      </c>
      <c r="S72" s="530">
        <f>'POA METAS 2025'!R35</f>
        <v>0</v>
      </c>
      <c r="T72" s="530">
        <f>'POA METAS 2025'!S35</f>
        <v>0</v>
      </c>
      <c r="U72" s="530">
        <f>'POA METAS 2025'!T35</f>
        <v>0</v>
      </c>
      <c r="V72" s="530">
        <f>'POA METAS 2025'!U35</f>
        <v>0</v>
      </c>
      <c r="W72" s="544">
        <f t="shared" si="22"/>
        <v>1</v>
      </c>
      <c r="Y72" s="470"/>
      <c r="Z72" s="470"/>
      <c r="AA72" s="470"/>
      <c r="AB72" s="552" t="s">
        <v>2171</v>
      </c>
      <c r="AD72" s="470"/>
      <c r="AE72" s="470"/>
      <c r="AF72" s="470"/>
      <c r="AG72" s="470"/>
      <c r="AH72" s="470"/>
      <c r="AI72" s="470"/>
      <c r="AJ72" s="470"/>
      <c r="AK72" s="470"/>
      <c r="AL72" s="470"/>
      <c r="AM72" s="470"/>
      <c r="AN72" s="470"/>
      <c r="AO72" s="470"/>
      <c r="AP72" s="470"/>
      <c r="AQ72" s="470"/>
      <c r="AR72" s="470"/>
      <c r="AS72" s="470"/>
      <c r="AT72" s="470"/>
      <c r="AU72" s="470"/>
      <c r="AV72" s="470"/>
      <c r="AW72" s="470"/>
      <c r="AX72" s="470"/>
      <c r="AY72" s="470"/>
      <c r="AZ72" s="470"/>
      <c r="BA72" s="470"/>
      <c r="BB72" s="470"/>
      <c r="BC72" s="470"/>
      <c r="BD72" s="470"/>
      <c r="BE72" s="470"/>
    </row>
    <row r="73" ht="40.5" customHeight="1" spans="1:57">
      <c r="A73" s="489"/>
      <c r="B73" s="490"/>
      <c r="C73" s="490"/>
      <c r="D73" s="490"/>
      <c r="E73" s="490"/>
      <c r="F73" s="491"/>
      <c r="G73" s="494"/>
      <c r="H73" s="497"/>
      <c r="I73" s="535"/>
      <c r="J73" s="520" t="s">
        <v>1529</v>
      </c>
      <c r="K73" s="521">
        <f>'POA PRESUPUESTARIO 2025'!CS325</f>
        <v>0</v>
      </c>
      <c r="L73" s="521">
        <f>'POA PRESUPUESTARIO 2025'!CT325</f>
        <v>0</v>
      </c>
      <c r="M73" s="521">
        <f>'POA PRESUPUESTARIO 2025'!CU325</f>
        <v>0</v>
      </c>
      <c r="N73" s="521">
        <f>'POA PRESUPUESTARIO 2025'!CV325</f>
        <v>0</v>
      </c>
      <c r="O73" s="521">
        <f>'POA PRESUPUESTARIO 2025'!CX325</f>
        <v>0</v>
      </c>
      <c r="P73" s="521">
        <f>'POA PRESUPUESTARIO 2025'!CY325</f>
        <v>0</v>
      </c>
      <c r="Q73" s="521">
        <f>'POA PRESUPUESTARIO 2025'!CZ325</f>
        <v>0</v>
      </c>
      <c r="R73" s="521">
        <f>'POA PRESUPUESTARIO 2025'!DA325</f>
        <v>0</v>
      </c>
      <c r="S73" s="521">
        <f>'POA PRESUPUESTARIO 2025'!DC325</f>
        <v>0</v>
      </c>
      <c r="T73" s="521">
        <f>'POA PRESUPUESTARIO 2025'!DD325</f>
        <v>0</v>
      </c>
      <c r="U73" s="521">
        <f>'POA PRESUPUESTARIO 2025'!DE325</f>
        <v>0</v>
      </c>
      <c r="V73" s="521">
        <f>'POA PRESUPUESTARIO 2025'!DF325</f>
        <v>0</v>
      </c>
      <c r="W73" s="545">
        <f t="shared" ref="W73" si="23">SUM(K73:V73)</f>
        <v>0</v>
      </c>
      <c r="Y73" s="470"/>
      <c r="Z73" s="470"/>
      <c r="AA73" s="470"/>
      <c r="AB73" s="552" t="s">
        <v>2171</v>
      </c>
      <c r="AD73" s="470"/>
      <c r="AE73" s="470"/>
      <c r="AF73" s="470"/>
      <c r="AG73" s="470"/>
      <c r="AH73" s="470"/>
      <c r="AI73" s="470"/>
      <c r="AJ73" s="470"/>
      <c r="AK73" s="470"/>
      <c r="AL73" s="470"/>
      <c r="AM73" s="470"/>
      <c r="AN73" s="470"/>
      <c r="AO73" s="470"/>
      <c r="AP73" s="470"/>
      <c r="AQ73" s="470"/>
      <c r="AR73" s="470"/>
      <c r="AS73" s="470"/>
      <c r="AT73" s="470"/>
      <c r="AU73" s="470"/>
      <c r="AV73" s="470"/>
      <c r="AW73" s="470"/>
      <c r="AX73" s="470"/>
      <c r="AY73" s="470"/>
      <c r="AZ73" s="470"/>
      <c r="BA73" s="470"/>
      <c r="BB73" s="470"/>
      <c r="BC73" s="470"/>
      <c r="BD73" s="470"/>
      <c r="BE73" s="470"/>
    </row>
    <row r="74" ht="40.5" customHeight="1" spans="1:57">
      <c r="A74" s="489"/>
      <c r="B74" s="490"/>
      <c r="C74" s="490"/>
      <c r="D74" s="490"/>
      <c r="E74" s="490"/>
      <c r="F74" s="491"/>
      <c r="G74" s="494"/>
      <c r="H74" s="502" t="s">
        <v>2045</v>
      </c>
      <c r="I74" s="531" t="s">
        <v>1531</v>
      </c>
      <c r="J74" s="532" t="s">
        <v>1528</v>
      </c>
      <c r="K74" s="518">
        <f>'POA METAS 2025'!H36</f>
        <v>1</v>
      </c>
      <c r="L74" s="518">
        <f>'POA METAS 2025'!I36</f>
        <v>1</v>
      </c>
      <c r="M74" s="518">
        <f>'POA METAS 2025'!J36</f>
        <v>1</v>
      </c>
      <c r="N74" s="518">
        <f>'POA METAS 2025'!K36</f>
        <v>1</v>
      </c>
      <c r="O74" s="518">
        <f>'POA METAS 2025'!M36</f>
        <v>1</v>
      </c>
      <c r="P74" s="518">
        <f>'POA METAS 2025'!N36</f>
        <v>1</v>
      </c>
      <c r="Q74" s="518">
        <f>'POA METAS 2025'!O36</f>
        <v>1</v>
      </c>
      <c r="R74" s="518">
        <f>'POA METAS 2025'!P36</f>
        <v>1</v>
      </c>
      <c r="S74" s="518">
        <f>'POA METAS 2025'!R36</f>
        <v>1</v>
      </c>
      <c r="T74" s="518">
        <f>'POA METAS 2025'!S36</f>
        <v>1</v>
      </c>
      <c r="U74" s="518">
        <f>'POA METAS 2025'!T36</f>
        <v>1</v>
      </c>
      <c r="V74" s="518">
        <f>'POA METAS 2025'!U36</f>
        <v>1</v>
      </c>
      <c r="W74" s="544">
        <f t="shared" ref="W74" si="24">SUM(K74:V74)</f>
        <v>12</v>
      </c>
      <c r="Y74" s="470"/>
      <c r="Z74" s="470"/>
      <c r="AA74" s="470"/>
      <c r="AB74" s="552" t="s">
        <v>2172</v>
      </c>
      <c r="AD74" s="470"/>
      <c r="AE74" s="470"/>
      <c r="AF74" s="470"/>
      <c r="AG74" s="470"/>
      <c r="AH74" s="470"/>
      <c r="AI74" s="470"/>
      <c r="AJ74" s="470"/>
      <c r="AK74" s="470"/>
      <c r="AL74" s="470"/>
      <c r="AM74" s="470"/>
      <c r="AN74" s="470"/>
      <c r="AO74" s="470"/>
      <c r="AP74" s="470"/>
      <c r="AQ74" s="470"/>
      <c r="AR74" s="470"/>
      <c r="AS74" s="470"/>
      <c r="AT74" s="470"/>
      <c r="AU74" s="470"/>
      <c r="AV74" s="470"/>
      <c r="AW74" s="470"/>
      <c r="AX74" s="470"/>
      <c r="AY74" s="470"/>
      <c r="AZ74" s="470"/>
      <c r="BA74" s="470"/>
      <c r="BB74" s="470"/>
      <c r="BC74" s="470"/>
      <c r="BD74" s="470"/>
      <c r="BE74" s="470"/>
    </row>
    <row r="75" ht="40.5" customHeight="1" spans="1:57">
      <c r="A75" s="489"/>
      <c r="B75" s="490"/>
      <c r="C75" s="490"/>
      <c r="D75" s="490"/>
      <c r="E75" s="490"/>
      <c r="F75" s="491"/>
      <c r="G75" s="494"/>
      <c r="H75" s="497"/>
      <c r="I75" s="535"/>
      <c r="J75" s="520" t="s">
        <v>1529</v>
      </c>
      <c r="K75" s="521">
        <f>'POA PRESUPUESTARIO 2025'!CS332</f>
        <v>0</v>
      </c>
      <c r="L75" s="521">
        <f>'POA PRESUPUESTARIO 2025'!CT332</f>
        <v>0</v>
      </c>
      <c r="M75" s="521">
        <f>'POA PRESUPUESTARIO 2025'!CU332</f>
        <v>0</v>
      </c>
      <c r="N75" s="521">
        <f>'POA PRESUPUESTARIO 2025'!CV332</f>
        <v>0</v>
      </c>
      <c r="O75" s="521">
        <f>'POA PRESUPUESTARIO 2025'!CX332</f>
        <v>590</v>
      </c>
      <c r="P75" s="521">
        <f>'POA PRESUPUESTARIO 2025'!CY332</f>
        <v>0</v>
      </c>
      <c r="Q75" s="521">
        <f>'POA PRESUPUESTARIO 2025'!CZ332</f>
        <v>0</v>
      </c>
      <c r="R75" s="521">
        <f>'POA PRESUPUESTARIO 2025'!DA332</f>
        <v>0</v>
      </c>
      <c r="S75" s="521">
        <f>'POA PRESUPUESTARIO 2025'!DC332</f>
        <v>0</v>
      </c>
      <c r="T75" s="521">
        <f>'POA PRESUPUESTARIO 2025'!DD332</f>
        <v>0</v>
      </c>
      <c r="U75" s="521">
        <f>'POA PRESUPUESTARIO 2025'!DE332</f>
        <v>0</v>
      </c>
      <c r="V75" s="521">
        <f>'POA PRESUPUESTARIO 2025'!DF332</f>
        <v>0</v>
      </c>
      <c r="W75" s="545">
        <f t="shared" ref="W75:W83" si="25">SUM(K75:V75)</f>
        <v>590</v>
      </c>
      <c r="Y75" s="470"/>
      <c r="Z75" s="470"/>
      <c r="AA75" s="470"/>
      <c r="AB75" s="552" t="s">
        <v>2172</v>
      </c>
      <c r="AD75" s="470"/>
      <c r="AE75" s="470"/>
      <c r="AF75" s="470"/>
      <c r="AG75" s="470"/>
      <c r="AH75" s="470"/>
      <c r="AI75" s="470"/>
      <c r="AJ75" s="470"/>
      <c r="AK75" s="470"/>
      <c r="AL75" s="470"/>
      <c r="AM75" s="470"/>
      <c r="AN75" s="470"/>
      <c r="AO75" s="470"/>
      <c r="AP75" s="470"/>
      <c r="AQ75" s="470"/>
      <c r="AR75" s="470"/>
      <c r="AS75" s="470"/>
      <c r="AT75" s="470"/>
      <c r="AU75" s="470"/>
      <c r="AV75" s="470"/>
      <c r="AW75" s="470"/>
      <c r="AX75" s="470"/>
      <c r="AY75" s="470"/>
      <c r="AZ75" s="470"/>
      <c r="BA75" s="470"/>
      <c r="BB75" s="470"/>
      <c r="BC75" s="470"/>
      <c r="BD75" s="470"/>
      <c r="BE75" s="470"/>
    </row>
    <row r="76" ht="40.5" customHeight="1" spans="1:57">
      <c r="A76" s="489"/>
      <c r="B76" s="490"/>
      <c r="C76" s="490"/>
      <c r="D76" s="490"/>
      <c r="E76" s="490"/>
      <c r="F76" s="491"/>
      <c r="G76" s="494"/>
      <c r="H76" s="496" t="s">
        <v>2173</v>
      </c>
      <c r="I76" s="526" t="s">
        <v>1531</v>
      </c>
      <c r="J76" s="517" t="s">
        <v>1528</v>
      </c>
      <c r="K76" s="518">
        <f>'POA METAS 2025'!H37</f>
        <v>0</v>
      </c>
      <c r="L76" s="518">
        <f>'POA METAS 2025'!I37</f>
        <v>0</v>
      </c>
      <c r="M76" s="518">
        <f>'POA METAS 2025'!J37</f>
        <v>0</v>
      </c>
      <c r="N76" s="518">
        <f>'POA METAS 2025'!K37</f>
        <v>0</v>
      </c>
      <c r="O76" s="530">
        <f>'POA METAS 2025'!M37</f>
        <v>0</v>
      </c>
      <c r="P76" s="530">
        <f>'POA METAS 2025'!N37</f>
        <v>1</v>
      </c>
      <c r="Q76" s="530">
        <f>'POA METAS 2025'!O37</f>
        <v>0</v>
      </c>
      <c r="R76" s="530">
        <f>'POA METAS 2025'!P37</f>
        <v>0</v>
      </c>
      <c r="S76" s="530">
        <f>'POA METAS 2025'!R37</f>
        <v>0</v>
      </c>
      <c r="T76" s="530">
        <f>'POA METAS 2025'!S37</f>
        <v>0</v>
      </c>
      <c r="U76" s="530">
        <f>'POA METAS 2025'!T37</f>
        <v>0</v>
      </c>
      <c r="V76" s="530">
        <f>'POA METAS 2025'!U37</f>
        <v>0</v>
      </c>
      <c r="W76" s="544">
        <f t="shared" si="25"/>
        <v>1</v>
      </c>
      <c r="Y76" s="470"/>
      <c r="Z76" s="470"/>
      <c r="AA76" s="470"/>
      <c r="AB76" s="552" t="s">
        <v>2172</v>
      </c>
      <c r="AD76" s="470"/>
      <c r="AE76" s="470"/>
      <c r="AF76" s="470"/>
      <c r="AG76" s="470"/>
      <c r="AH76" s="470"/>
      <c r="AI76" s="470"/>
      <c r="AJ76" s="470"/>
      <c r="AK76" s="470"/>
      <c r="AL76" s="470"/>
      <c r="AM76" s="470"/>
      <c r="AN76" s="470"/>
      <c r="AO76" s="470"/>
      <c r="AP76" s="470"/>
      <c r="AQ76" s="470"/>
      <c r="AR76" s="470"/>
      <c r="AS76" s="470"/>
      <c r="AT76" s="470"/>
      <c r="AU76" s="470"/>
      <c r="AV76" s="470"/>
      <c r="AW76" s="470"/>
      <c r="AX76" s="470"/>
      <c r="AY76" s="470"/>
      <c r="AZ76" s="470"/>
      <c r="BA76" s="470"/>
      <c r="BB76" s="470"/>
      <c r="BC76" s="470"/>
      <c r="BD76" s="470"/>
      <c r="BE76" s="470"/>
    </row>
    <row r="77" ht="40.5" customHeight="1" spans="1:57">
      <c r="A77" s="489"/>
      <c r="B77" s="490"/>
      <c r="C77" s="490"/>
      <c r="D77" s="490"/>
      <c r="E77" s="490"/>
      <c r="F77" s="491"/>
      <c r="G77" s="494"/>
      <c r="H77" s="497"/>
      <c r="I77" s="535"/>
      <c r="J77" s="520" t="s">
        <v>1529</v>
      </c>
      <c r="K77" s="521">
        <v>0</v>
      </c>
      <c r="L77" s="521">
        <v>0</v>
      </c>
      <c r="M77" s="521">
        <v>0</v>
      </c>
      <c r="N77" s="521">
        <v>0</v>
      </c>
      <c r="O77" s="521">
        <v>0</v>
      </c>
      <c r="P77" s="521">
        <v>0</v>
      </c>
      <c r="Q77" s="521">
        <v>0</v>
      </c>
      <c r="R77" s="521">
        <v>0</v>
      </c>
      <c r="S77" s="521">
        <v>0</v>
      </c>
      <c r="T77" s="521">
        <v>0</v>
      </c>
      <c r="U77" s="521">
        <v>0</v>
      </c>
      <c r="V77" s="549">
        <v>0</v>
      </c>
      <c r="W77" s="545">
        <f t="shared" si="25"/>
        <v>0</v>
      </c>
      <c r="Y77" s="470"/>
      <c r="Z77" s="470"/>
      <c r="AA77" s="470"/>
      <c r="AB77" s="552" t="s">
        <v>2172</v>
      </c>
      <c r="AD77" s="470"/>
      <c r="AE77" s="470"/>
      <c r="AF77" s="470"/>
      <c r="AG77" s="470"/>
      <c r="AH77" s="470"/>
      <c r="AI77" s="470"/>
      <c r="AJ77" s="470"/>
      <c r="AK77" s="470"/>
      <c r="AL77" s="470"/>
      <c r="AM77" s="470"/>
      <c r="AN77" s="470"/>
      <c r="AO77" s="470"/>
      <c r="AP77" s="470"/>
      <c r="AQ77" s="470"/>
      <c r="AR77" s="470"/>
      <c r="AS77" s="470"/>
      <c r="AT77" s="470"/>
      <c r="AU77" s="470"/>
      <c r="AV77" s="470"/>
      <c r="AW77" s="470"/>
      <c r="AX77" s="470"/>
      <c r="AY77" s="470"/>
      <c r="AZ77" s="470"/>
      <c r="BA77" s="470"/>
      <c r="BB77" s="470"/>
      <c r="BC77" s="470"/>
      <c r="BD77" s="470"/>
      <c r="BE77" s="470"/>
    </row>
    <row r="78" ht="40.5" customHeight="1" spans="1:57">
      <c r="A78" s="489"/>
      <c r="B78" s="490"/>
      <c r="C78" s="490"/>
      <c r="D78" s="490"/>
      <c r="E78" s="490"/>
      <c r="F78" s="491"/>
      <c r="G78" s="494"/>
      <c r="H78" s="496" t="s">
        <v>2174</v>
      </c>
      <c r="I78" s="526" t="s">
        <v>1531</v>
      </c>
      <c r="J78" s="517" t="s">
        <v>1528</v>
      </c>
      <c r="K78" s="518">
        <f>'POA METAS 2025'!H38</f>
        <v>1</v>
      </c>
      <c r="L78" s="518">
        <f>'POA METAS 2025'!I38</f>
        <v>0</v>
      </c>
      <c r="M78" s="518">
        <f>'POA METAS 2025'!J38</f>
        <v>0</v>
      </c>
      <c r="N78" s="518">
        <f>'POA METAS 2025'!K38</f>
        <v>0</v>
      </c>
      <c r="O78" s="530">
        <f>'POA METAS 2025'!M38</f>
        <v>1</v>
      </c>
      <c r="P78" s="530">
        <f>'POA METAS 2025'!N38</f>
        <v>0</v>
      </c>
      <c r="Q78" s="530">
        <f>'POA METAS 2025'!O38</f>
        <v>0</v>
      </c>
      <c r="R78" s="530">
        <f>'POA METAS 2025'!P38</f>
        <v>0</v>
      </c>
      <c r="S78" s="530">
        <f>'POA METAS 2025'!R38</f>
        <v>1</v>
      </c>
      <c r="T78" s="530">
        <f>'POA METAS 2025'!S38</f>
        <v>0</v>
      </c>
      <c r="U78" s="530">
        <f>'POA METAS 2025'!T38</f>
        <v>0</v>
      </c>
      <c r="V78" s="530">
        <f>'POA METAS 2025'!U38</f>
        <v>0</v>
      </c>
      <c r="W78" s="544">
        <f t="shared" si="25"/>
        <v>3</v>
      </c>
      <c r="Y78" s="470"/>
      <c r="Z78" s="470"/>
      <c r="AA78" s="470"/>
      <c r="AB78" s="552" t="s">
        <v>2172</v>
      </c>
      <c r="AD78" s="470"/>
      <c r="AE78" s="470"/>
      <c r="AF78" s="470"/>
      <c r="AG78" s="470"/>
      <c r="AH78" s="470"/>
      <c r="AI78" s="470"/>
      <c r="AJ78" s="470"/>
      <c r="AK78" s="470"/>
      <c r="AL78" s="470"/>
      <c r="AM78" s="470"/>
      <c r="AN78" s="470"/>
      <c r="AO78" s="470"/>
      <c r="AP78" s="470"/>
      <c r="AQ78" s="470"/>
      <c r="AR78" s="470"/>
      <c r="AS78" s="470"/>
      <c r="AT78" s="470"/>
      <c r="AU78" s="470"/>
      <c r="AV78" s="470"/>
      <c r="AW78" s="470"/>
      <c r="AX78" s="470"/>
      <c r="AY78" s="470"/>
      <c r="AZ78" s="470"/>
      <c r="BA78" s="470"/>
      <c r="BB78" s="470"/>
      <c r="BC78" s="470"/>
      <c r="BD78" s="470"/>
      <c r="BE78" s="470"/>
    </row>
    <row r="79" ht="40.5" customHeight="1" spans="1:57">
      <c r="A79" s="498"/>
      <c r="B79" s="499"/>
      <c r="C79" s="499"/>
      <c r="D79" s="499"/>
      <c r="E79" s="499"/>
      <c r="F79" s="500"/>
      <c r="G79" s="505"/>
      <c r="H79" s="497"/>
      <c r="I79" s="526"/>
      <c r="J79" s="524" t="s">
        <v>1529</v>
      </c>
      <c r="K79" s="521">
        <v>0</v>
      </c>
      <c r="L79" s="521">
        <v>0</v>
      </c>
      <c r="M79" s="521">
        <v>0</v>
      </c>
      <c r="N79" s="521">
        <v>0</v>
      </c>
      <c r="O79" s="521">
        <v>0</v>
      </c>
      <c r="P79" s="521">
        <v>0</v>
      </c>
      <c r="Q79" s="521">
        <v>0</v>
      </c>
      <c r="R79" s="521">
        <v>0</v>
      </c>
      <c r="S79" s="521">
        <v>0</v>
      </c>
      <c r="T79" s="521">
        <v>0</v>
      </c>
      <c r="U79" s="521">
        <v>0</v>
      </c>
      <c r="V79" s="549">
        <v>0</v>
      </c>
      <c r="W79" s="545">
        <f t="shared" si="25"/>
        <v>0</v>
      </c>
      <c r="Y79" s="470"/>
      <c r="Z79" s="470"/>
      <c r="AA79" s="470"/>
      <c r="AB79" s="552" t="s">
        <v>2172</v>
      </c>
      <c r="AD79" s="470"/>
      <c r="AE79" s="470"/>
      <c r="AF79" s="470"/>
      <c r="AG79" s="470"/>
      <c r="AH79" s="470"/>
      <c r="AI79" s="470"/>
      <c r="AJ79" s="470"/>
      <c r="AK79" s="470"/>
      <c r="AL79" s="470"/>
      <c r="AM79" s="470"/>
      <c r="AN79" s="470"/>
      <c r="AO79" s="470"/>
      <c r="AP79" s="470"/>
      <c r="AQ79" s="470"/>
      <c r="AR79" s="470"/>
      <c r="AS79" s="470"/>
      <c r="AT79" s="470"/>
      <c r="AU79" s="470"/>
      <c r="AV79" s="470"/>
      <c r="AW79" s="470"/>
      <c r="AX79" s="470"/>
      <c r="AY79" s="470"/>
      <c r="AZ79" s="470"/>
      <c r="BA79" s="470"/>
      <c r="BB79" s="470"/>
      <c r="BC79" s="470"/>
      <c r="BD79" s="470"/>
      <c r="BE79" s="470"/>
    </row>
    <row r="80" ht="40.5" customHeight="1" spans="1:57">
      <c r="A80" s="489"/>
      <c r="B80" s="490"/>
      <c r="C80" s="490"/>
      <c r="D80" s="490"/>
      <c r="E80" s="490"/>
      <c r="F80" s="491"/>
      <c r="G80" s="494"/>
      <c r="H80" s="502" t="s">
        <v>2047</v>
      </c>
      <c r="I80" s="531" t="s">
        <v>1531</v>
      </c>
      <c r="J80" s="532" t="s">
        <v>1528</v>
      </c>
      <c r="K80" s="518">
        <f>'POA METAS 2025'!H39</f>
        <v>0</v>
      </c>
      <c r="L80" s="518">
        <f>'POA METAS 2025'!I39</f>
        <v>0</v>
      </c>
      <c r="M80" s="518">
        <f>'POA METAS 2025'!J39</f>
        <v>0</v>
      </c>
      <c r="N80" s="518">
        <f>'POA METAS 2025'!K39</f>
        <v>1</v>
      </c>
      <c r="O80" s="530">
        <f>'POA METAS 2025'!M39</f>
        <v>0</v>
      </c>
      <c r="P80" s="530">
        <f>'POA METAS 2025'!N39</f>
        <v>0</v>
      </c>
      <c r="Q80" s="530">
        <f>'POA METAS 2025'!O39</f>
        <v>0</v>
      </c>
      <c r="R80" s="530">
        <f>'POA METAS 2025'!P39</f>
        <v>1</v>
      </c>
      <c r="S80" s="530">
        <f>'POA METAS 2025'!R39</f>
        <v>0</v>
      </c>
      <c r="T80" s="530">
        <f>'POA METAS 2025'!S39</f>
        <v>0</v>
      </c>
      <c r="U80" s="530">
        <f>'POA METAS 2025'!T39</f>
        <v>0</v>
      </c>
      <c r="V80" s="530">
        <f>'POA METAS 2025'!U39</f>
        <v>1</v>
      </c>
      <c r="W80" s="544">
        <f t="shared" si="25"/>
        <v>3</v>
      </c>
      <c r="Y80" s="470"/>
      <c r="Z80" s="470"/>
      <c r="AA80" s="470"/>
      <c r="AB80" s="552" t="s">
        <v>2175</v>
      </c>
      <c r="AD80" s="470"/>
      <c r="AE80" s="470"/>
      <c r="AF80" s="470"/>
      <c r="AG80" s="470"/>
      <c r="AH80" s="470"/>
      <c r="AI80" s="470"/>
      <c r="AJ80" s="470"/>
      <c r="AK80" s="470"/>
      <c r="AL80" s="470"/>
      <c r="AM80" s="470"/>
      <c r="AN80" s="470"/>
      <c r="AO80" s="470"/>
      <c r="AP80" s="470"/>
      <c r="AQ80" s="470"/>
      <c r="AR80" s="470"/>
      <c r="AS80" s="470"/>
      <c r="AT80" s="470"/>
      <c r="AU80" s="470"/>
      <c r="AV80" s="470"/>
      <c r="AW80" s="470"/>
      <c r="AX80" s="470"/>
      <c r="AY80" s="470"/>
      <c r="AZ80" s="470"/>
      <c r="BA80" s="470"/>
      <c r="BB80" s="470"/>
      <c r="BC80" s="470"/>
      <c r="BD80" s="470"/>
      <c r="BE80" s="470"/>
    </row>
    <row r="81" ht="40.5" customHeight="1" spans="1:57">
      <c r="A81" s="489"/>
      <c r="B81" s="490"/>
      <c r="C81" s="490"/>
      <c r="D81" s="490"/>
      <c r="E81" s="490"/>
      <c r="F81" s="491"/>
      <c r="G81" s="494"/>
      <c r="H81" s="497"/>
      <c r="I81" s="535"/>
      <c r="J81" s="520" t="s">
        <v>1529</v>
      </c>
      <c r="K81" s="521">
        <f>'POA PRESUPUESTARIO 2025'!CS334</f>
        <v>0</v>
      </c>
      <c r="L81" s="521">
        <f>'POA PRESUPUESTARIO 2025'!CT334</f>
        <v>0</v>
      </c>
      <c r="M81" s="521">
        <f>'POA PRESUPUESTARIO 2025'!CU334</f>
        <v>0</v>
      </c>
      <c r="N81" s="521">
        <f>'POA PRESUPUESTARIO 2025'!CV334</f>
        <v>0</v>
      </c>
      <c r="O81" s="521">
        <f>'POA PRESUPUESTARIO 2025'!CX334</f>
        <v>0</v>
      </c>
      <c r="P81" s="521">
        <f>'POA PRESUPUESTARIO 2025'!CY334</f>
        <v>2000</v>
      </c>
      <c r="Q81" s="521">
        <f>'POA PRESUPUESTARIO 2025'!CZ334</f>
        <v>0</v>
      </c>
      <c r="R81" s="521">
        <f>'POA PRESUPUESTARIO 2025'!DA334</f>
        <v>0</v>
      </c>
      <c r="S81" s="521">
        <f>'POA PRESUPUESTARIO 2025'!DC334</f>
        <v>0</v>
      </c>
      <c r="T81" s="521">
        <f>'POA PRESUPUESTARIO 2025'!DD334</f>
        <v>0</v>
      </c>
      <c r="U81" s="521">
        <f>'POA PRESUPUESTARIO 2025'!DE334</f>
        <v>0</v>
      </c>
      <c r="V81" s="521">
        <f>'POA PRESUPUESTARIO 2025'!DF334</f>
        <v>0</v>
      </c>
      <c r="W81" s="545">
        <f t="shared" si="25"/>
        <v>2000</v>
      </c>
      <c r="Y81" s="470"/>
      <c r="Z81" s="470"/>
      <c r="AA81" s="470"/>
      <c r="AB81" s="552" t="s">
        <v>2175</v>
      </c>
      <c r="AD81" s="470"/>
      <c r="AE81" s="470"/>
      <c r="AF81" s="470"/>
      <c r="AG81" s="470"/>
      <c r="AH81" s="470"/>
      <c r="AI81" s="470"/>
      <c r="AJ81" s="470"/>
      <c r="AK81" s="470"/>
      <c r="AL81" s="470"/>
      <c r="AM81" s="470"/>
      <c r="AN81" s="470"/>
      <c r="AO81" s="470"/>
      <c r="AP81" s="470"/>
      <c r="AQ81" s="470"/>
      <c r="AR81" s="470"/>
      <c r="AS81" s="470"/>
      <c r="AT81" s="470"/>
      <c r="AU81" s="470"/>
      <c r="AV81" s="470"/>
      <c r="AW81" s="470"/>
      <c r="AX81" s="470"/>
      <c r="AY81" s="470"/>
      <c r="AZ81" s="470"/>
      <c r="BA81" s="470"/>
      <c r="BB81" s="470"/>
      <c r="BC81" s="470"/>
      <c r="BD81" s="470"/>
      <c r="BE81" s="470"/>
    </row>
    <row r="82" ht="40.5" customHeight="1" spans="1:57">
      <c r="A82" s="489"/>
      <c r="B82" s="490"/>
      <c r="C82" s="490"/>
      <c r="D82" s="490"/>
      <c r="E82" s="490"/>
      <c r="F82" s="491"/>
      <c r="G82" s="494"/>
      <c r="H82" s="554" t="s">
        <v>2052</v>
      </c>
      <c r="I82" s="526" t="s">
        <v>2176</v>
      </c>
      <c r="J82" s="517" t="s">
        <v>1528</v>
      </c>
      <c r="K82" s="518">
        <f>'POA METAS 2025'!H40</f>
        <v>0</v>
      </c>
      <c r="L82" s="518">
        <f>'POA METAS 2025'!I40</f>
        <v>0</v>
      </c>
      <c r="M82" s="518">
        <f>'POA METAS 2025'!J40</f>
        <v>0</v>
      </c>
      <c r="N82" s="518">
        <f>'POA METAS 2025'!K40</f>
        <v>0</v>
      </c>
      <c r="O82" s="530">
        <f>'POA METAS 2025'!M40</f>
        <v>0</v>
      </c>
      <c r="P82" s="530">
        <f>'POA METAS 2025'!N40</f>
        <v>2</v>
      </c>
      <c r="Q82" s="530">
        <f>'POA METAS 2025'!O40</f>
        <v>0</v>
      </c>
      <c r="R82" s="530">
        <f>'POA METAS 2025'!P40</f>
        <v>0</v>
      </c>
      <c r="S82" s="530">
        <f>'POA METAS 2025'!R40</f>
        <v>0</v>
      </c>
      <c r="T82" s="530">
        <f>'POA METAS 2025'!S40</f>
        <v>0</v>
      </c>
      <c r="U82" s="530">
        <f>'POA METAS 2025'!T40</f>
        <v>0</v>
      </c>
      <c r="V82" s="530">
        <f>'POA METAS 2025'!U40</f>
        <v>2</v>
      </c>
      <c r="W82" s="544">
        <f t="shared" si="25"/>
        <v>4</v>
      </c>
      <c r="Y82" s="470"/>
      <c r="Z82" s="470"/>
      <c r="AA82" s="470"/>
      <c r="AB82" s="551" t="s">
        <v>2177</v>
      </c>
      <c r="AD82" s="470"/>
      <c r="AE82" s="470"/>
      <c r="AF82" s="470"/>
      <c r="AG82" s="470"/>
      <c r="AH82" s="470"/>
      <c r="AI82" s="470"/>
      <c r="AJ82" s="470"/>
      <c r="AK82" s="470"/>
      <c r="AL82" s="470"/>
      <c r="AM82" s="470"/>
      <c r="AN82" s="470"/>
      <c r="AO82" s="470"/>
      <c r="AP82" s="470"/>
      <c r="AQ82" s="470"/>
      <c r="AR82" s="470"/>
      <c r="AS82" s="470"/>
      <c r="AT82" s="470"/>
      <c r="AU82" s="470"/>
      <c r="AV82" s="470"/>
      <c r="AW82" s="470"/>
      <c r="AX82" s="470"/>
      <c r="AY82" s="470"/>
      <c r="AZ82" s="470"/>
      <c r="BA82" s="470"/>
      <c r="BB82" s="470"/>
      <c r="BC82" s="470"/>
      <c r="BD82" s="470"/>
      <c r="BE82" s="470"/>
    </row>
    <row r="83" ht="49.5" customHeight="1" spans="1:57">
      <c r="A83" s="489"/>
      <c r="B83" s="490"/>
      <c r="C83" s="490"/>
      <c r="D83" s="490"/>
      <c r="E83" s="490"/>
      <c r="F83" s="491"/>
      <c r="G83" s="494"/>
      <c r="H83" s="555"/>
      <c r="I83" s="535"/>
      <c r="J83" s="520" t="s">
        <v>1529</v>
      </c>
      <c r="K83" s="521">
        <f>+'POA PRESUPUESTARIO 2025'!CS358+'POA PRESUPUESTARIO 2025'!CS359+'POA PRESUPUESTARIO 2025'!CS360+'POA PRESUPUESTARIO 2025'!CS361+'POA PRESUPUESTARIO 2025'!CS362+'POA PRESUPUESTARIO 2025'!CS363+'POA PRESUPUESTARIO 2025'!CS364+'POA PRESUPUESTARIO 2025'!CS365+'POA PRESUPUESTARIO 2025'!CS366+'POA PRESUPUESTARIO 2025'!CS367+'POA PRESUPUESTARIO 2025'!CS368+'POA PRESUPUESTARIO 2025'!CS369+'POA PRESUPUESTARIO 2025'!CS370</f>
        <v>0</v>
      </c>
      <c r="L83" s="521">
        <f>+'POA PRESUPUESTARIO 2025'!CT358+'POA PRESUPUESTARIO 2025'!CT359+'POA PRESUPUESTARIO 2025'!CT360+'POA PRESUPUESTARIO 2025'!CT361+'POA PRESUPUESTARIO 2025'!CT362+'POA PRESUPUESTARIO 2025'!CT363+'POA PRESUPUESTARIO 2025'!CT364+'POA PRESUPUESTARIO 2025'!CT365+'POA PRESUPUESTARIO 2025'!CT366+'POA PRESUPUESTARIO 2025'!CT367+'POA PRESUPUESTARIO 2025'!CT368+'POA PRESUPUESTARIO 2025'!CT369+'POA PRESUPUESTARIO 2025'!CT370</f>
        <v>0</v>
      </c>
      <c r="M83" s="521">
        <f>+'POA PRESUPUESTARIO 2025'!CU358+'POA PRESUPUESTARIO 2025'!CU359+'POA PRESUPUESTARIO 2025'!CU360+'POA PRESUPUESTARIO 2025'!CU361+'POA PRESUPUESTARIO 2025'!CU362+'POA PRESUPUESTARIO 2025'!CU363+'POA PRESUPUESTARIO 2025'!CU364+'POA PRESUPUESTARIO 2025'!CU365+'POA PRESUPUESTARIO 2025'!CU366+'POA PRESUPUESTARIO 2025'!CU367+'POA PRESUPUESTARIO 2025'!CU368+'POA PRESUPUESTARIO 2025'!CU369+'POA PRESUPUESTARIO 2025'!CU370</f>
        <v>92869</v>
      </c>
      <c r="N83" s="521">
        <f>+'POA PRESUPUESTARIO 2025'!CV358+'POA PRESUPUESTARIO 2025'!CV359+'POA PRESUPUESTARIO 2025'!CV360+'POA PRESUPUESTARIO 2025'!CV361+'POA PRESUPUESTARIO 2025'!CV362+'POA PRESUPUESTARIO 2025'!CV363+'POA PRESUPUESTARIO 2025'!CV364+'POA PRESUPUESTARIO 2025'!CV365+'POA PRESUPUESTARIO 2025'!CV366+'POA PRESUPUESTARIO 2025'!CV367+'POA PRESUPUESTARIO 2025'!CV368+'POA PRESUPUESTARIO 2025'!CV369+'POA PRESUPUESTARIO 2025'!CV370</f>
        <v>118750</v>
      </c>
      <c r="O83" s="521">
        <f>+'POA PRESUPUESTARIO 2025'!CX358+'POA PRESUPUESTARIO 2025'!CX359+'POA PRESUPUESTARIO 2025'!CX360+'POA PRESUPUESTARIO 2025'!CX361+'POA PRESUPUESTARIO 2025'!CX362+'POA PRESUPUESTARIO 2025'!CX363+'POA PRESUPUESTARIO 2025'!CX364+'POA PRESUPUESTARIO 2025'!CX365+'POA PRESUPUESTARIO 2025'!CX366+'POA PRESUPUESTARIO 2025'!CX367+'POA PRESUPUESTARIO 2025'!CX368+'POA PRESUPUESTARIO 2025'!CX369+'POA PRESUPUESTARIO 2025'!CX370</f>
        <v>140074</v>
      </c>
      <c r="P83" s="521">
        <f>+'POA PRESUPUESTARIO 2025'!CY358+'POA PRESUPUESTARIO 2025'!CY359+'POA PRESUPUESTARIO 2025'!CY360+'POA PRESUPUESTARIO 2025'!CY361+'POA PRESUPUESTARIO 2025'!CY362+'POA PRESUPUESTARIO 2025'!CY363+'POA PRESUPUESTARIO 2025'!CY364+'POA PRESUPUESTARIO 2025'!CY365+'POA PRESUPUESTARIO 2025'!CY366+'POA PRESUPUESTARIO 2025'!CY367+'POA PRESUPUESTARIO 2025'!CY368+'POA PRESUPUESTARIO 2025'!CY369+'POA PRESUPUESTARIO 2025'!CY370</f>
        <v>113623</v>
      </c>
      <c r="Q83" s="521">
        <f>+'POA PRESUPUESTARIO 2025'!CZ358+'POA PRESUPUESTARIO 2025'!CZ359+'POA PRESUPUESTARIO 2025'!CZ360+'POA PRESUPUESTARIO 2025'!CZ361+'POA PRESUPUESTARIO 2025'!CZ362+'POA PRESUPUESTARIO 2025'!CZ363+'POA PRESUPUESTARIO 2025'!CZ364+'POA PRESUPUESTARIO 2025'!CZ365+'POA PRESUPUESTARIO 2025'!CZ366+'POA PRESUPUESTARIO 2025'!CZ367+'POA PRESUPUESTARIO 2025'!CZ368+'POA PRESUPUESTARIO 2025'!CZ369+'POA PRESUPUESTARIO 2025'!CZ370</f>
        <v>113500</v>
      </c>
      <c r="R83" s="521">
        <f>+'POA PRESUPUESTARIO 2025'!DA358+'POA PRESUPUESTARIO 2025'!DA359+'POA PRESUPUESTARIO 2025'!DA360+'POA PRESUPUESTARIO 2025'!DA361+'POA PRESUPUESTARIO 2025'!DA362+'POA PRESUPUESTARIO 2025'!DA363+'POA PRESUPUESTARIO 2025'!DA364+'POA PRESUPUESTARIO 2025'!DA365+'POA PRESUPUESTARIO 2025'!DA366+'POA PRESUPUESTARIO 2025'!DA367+'POA PRESUPUESTARIO 2025'!DA368+'POA PRESUPUESTARIO 2025'!DA369+'POA PRESUPUESTARIO 2025'!DA370</f>
        <v>97500</v>
      </c>
      <c r="S83" s="521">
        <f>+'POA PRESUPUESTARIO 2025'!DC358+'POA PRESUPUESTARIO 2025'!DC359+'POA PRESUPUESTARIO 2025'!DC360+'POA PRESUPUESTARIO 2025'!DC361+'POA PRESUPUESTARIO 2025'!DC362+'POA PRESUPUESTARIO 2025'!DC363+'POA PRESUPUESTARIO 2025'!DC364+'POA PRESUPUESTARIO 2025'!DC365+'POA PRESUPUESTARIO 2025'!DC366+'POA PRESUPUESTARIO 2025'!DC367+'POA PRESUPUESTARIO 2025'!DC368+'POA PRESUPUESTARIO 2025'!DC369+'POA PRESUPUESTARIO 2025'!DC370</f>
        <v>100315</v>
      </c>
      <c r="T83" s="521">
        <f>+'POA PRESUPUESTARIO 2025'!DD358+'POA PRESUPUESTARIO 2025'!DD359+'POA PRESUPUESTARIO 2025'!DD360+'POA PRESUPUESTARIO 2025'!DD361+'POA PRESUPUESTARIO 2025'!DD362+'POA PRESUPUESTARIO 2025'!DD363+'POA PRESUPUESTARIO 2025'!DD364+'POA PRESUPUESTARIO 2025'!DD365+'POA PRESUPUESTARIO 2025'!DD366+'POA PRESUPUESTARIO 2025'!DD367+'POA PRESUPUESTARIO 2025'!DD368+'POA PRESUPUESTARIO 2025'!DD369+'POA PRESUPUESTARIO 2025'!DD370</f>
        <v>72000</v>
      </c>
      <c r="U83" s="521">
        <f>+'POA PRESUPUESTARIO 2025'!DE358+'POA PRESUPUESTARIO 2025'!DE359+'POA PRESUPUESTARIO 2025'!DE360+'POA PRESUPUESTARIO 2025'!DE361+'POA PRESUPUESTARIO 2025'!DE362+'POA PRESUPUESTARIO 2025'!DE363+'POA PRESUPUESTARIO 2025'!DE364+'POA PRESUPUESTARIO 2025'!DE365+'POA PRESUPUESTARIO 2025'!DE366+'POA PRESUPUESTARIO 2025'!DE367+'POA PRESUPUESTARIO 2025'!DE368+'POA PRESUPUESTARIO 2025'!DE369+'POA PRESUPUESTARIO 2025'!DE370</f>
        <v>93600</v>
      </c>
      <c r="V83" s="521">
        <f>+'POA PRESUPUESTARIO 2025'!DF358+'POA PRESUPUESTARIO 2025'!DF359+'POA PRESUPUESTARIO 2025'!DF360+'POA PRESUPUESTARIO 2025'!DF361+'POA PRESUPUESTARIO 2025'!DF362+'POA PRESUPUESTARIO 2025'!DF363+'POA PRESUPUESTARIO 2025'!DF364+'POA PRESUPUESTARIO 2025'!DF365+'POA PRESUPUESTARIO 2025'!DF366+'POA PRESUPUESTARIO 2025'!DF367+'POA PRESUPUESTARIO 2025'!DF368+'POA PRESUPUESTARIO 2025'!DF369+'POA PRESUPUESTARIO 2025'!DF370</f>
        <v>104969</v>
      </c>
      <c r="W83" s="545">
        <f t="shared" si="25"/>
        <v>1047200</v>
      </c>
      <c r="Y83" s="470"/>
      <c r="Z83" s="470"/>
      <c r="AA83" s="470"/>
      <c r="AB83" s="551" t="s">
        <v>2177</v>
      </c>
      <c r="AD83" s="470"/>
      <c r="AE83" s="470"/>
      <c r="AF83" s="470"/>
      <c r="AG83" s="470"/>
      <c r="AH83" s="470"/>
      <c r="AI83" s="470"/>
      <c r="AJ83" s="470"/>
      <c r="AK83" s="470"/>
      <c r="AL83" s="470"/>
      <c r="AM83" s="470"/>
      <c r="AN83" s="470"/>
      <c r="AO83" s="470"/>
      <c r="AP83" s="470"/>
      <c r="AQ83" s="470"/>
      <c r="AR83" s="470"/>
      <c r="AS83" s="470"/>
      <c r="AT83" s="470"/>
      <c r="AU83" s="470"/>
      <c r="AV83" s="470"/>
      <c r="AW83" s="470"/>
      <c r="AX83" s="470"/>
      <c r="AY83" s="470"/>
      <c r="AZ83" s="470"/>
      <c r="BA83" s="470"/>
      <c r="BB83" s="470"/>
      <c r="BC83" s="470"/>
      <c r="BD83" s="470"/>
      <c r="BE83" s="470"/>
    </row>
    <row r="84" ht="40.5" customHeight="1" spans="1:57">
      <c r="A84" s="489"/>
      <c r="B84" s="490"/>
      <c r="C84" s="490"/>
      <c r="D84" s="490"/>
      <c r="E84" s="490"/>
      <c r="F84" s="491"/>
      <c r="G84" s="494"/>
      <c r="H84" s="496" t="s">
        <v>2178</v>
      </c>
      <c r="I84" s="526" t="s">
        <v>2176</v>
      </c>
      <c r="J84" s="517" t="s">
        <v>1528</v>
      </c>
      <c r="K84" s="518">
        <f>'POA METAS 2025'!H41</f>
        <v>0</v>
      </c>
      <c r="L84" s="518">
        <f>'POA METAS 2025'!I41</f>
        <v>0</v>
      </c>
      <c r="M84" s="518">
        <f>'POA METAS 2025'!J41</f>
        <v>0</v>
      </c>
      <c r="N84" s="518">
        <f>'POA METAS 2025'!K41</f>
        <v>1</v>
      </c>
      <c r="O84" s="530">
        <f>'POA METAS 2025'!M41</f>
        <v>0</v>
      </c>
      <c r="P84" s="530">
        <f>'POA METAS 2025'!N41</f>
        <v>0</v>
      </c>
      <c r="Q84" s="530">
        <f>'POA METAS 2025'!O41</f>
        <v>0</v>
      </c>
      <c r="R84" s="530">
        <f>'POA METAS 2025'!P41</f>
        <v>1</v>
      </c>
      <c r="S84" s="530">
        <f>'POA METAS 2025'!R41</f>
        <v>0</v>
      </c>
      <c r="T84" s="530">
        <f>'POA METAS 2025'!S41</f>
        <v>0</v>
      </c>
      <c r="U84" s="530">
        <f>'POA METAS 2025'!T41</f>
        <v>0</v>
      </c>
      <c r="V84" s="530">
        <f>'POA METAS 2025'!U41</f>
        <v>1</v>
      </c>
      <c r="W84" s="544">
        <f t="shared" ref="W84:W98" si="26">SUM(K84:V84)</f>
        <v>3</v>
      </c>
      <c r="Y84" s="470"/>
      <c r="Z84" s="470"/>
      <c r="AA84" s="470"/>
      <c r="AB84" s="551" t="s">
        <v>2177</v>
      </c>
      <c r="AD84" s="470"/>
      <c r="AE84" s="470"/>
      <c r="AF84" s="470"/>
      <c r="AG84" s="470"/>
      <c r="AH84" s="470"/>
      <c r="AI84" s="470"/>
      <c r="AJ84" s="470"/>
      <c r="AK84" s="470"/>
      <c r="AL84" s="470"/>
      <c r="AM84" s="470"/>
      <c r="AN84" s="470"/>
      <c r="AO84" s="470"/>
      <c r="AP84" s="470"/>
      <c r="AQ84" s="470"/>
      <c r="AR84" s="470"/>
      <c r="AS84" s="470"/>
      <c r="AT84" s="470"/>
      <c r="AU84" s="470"/>
      <c r="AV84" s="470"/>
      <c r="AW84" s="470"/>
      <c r="AX84" s="470"/>
      <c r="AY84" s="470"/>
      <c r="AZ84" s="470"/>
      <c r="BA84" s="470"/>
      <c r="BB84" s="470"/>
      <c r="BC84" s="470"/>
      <c r="BD84" s="470"/>
      <c r="BE84" s="470"/>
    </row>
    <row r="85" ht="40.5" customHeight="1" spans="1:57">
      <c r="A85" s="489"/>
      <c r="B85" s="490"/>
      <c r="C85" s="490"/>
      <c r="D85" s="490"/>
      <c r="E85" s="490"/>
      <c r="F85" s="491"/>
      <c r="G85" s="494"/>
      <c r="H85" s="497"/>
      <c r="I85" s="535"/>
      <c r="J85" s="520" t="s">
        <v>1529</v>
      </c>
      <c r="K85" s="521">
        <v>0</v>
      </c>
      <c r="L85" s="521">
        <v>0</v>
      </c>
      <c r="M85" s="521">
        <v>0</v>
      </c>
      <c r="N85" s="521">
        <v>0</v>
      </c>
      <c r="O85" s="521">
        <v>0</v>
      </c>
      <c r="P85" s="521">
        <v>0</v>
      </c>
      <c r="Q85" s="521">
        <v>0</v>
      </c>
      <c r="R85" s="521">
        <v>0</v>
      </c>
      <c r="S85" s="521">
        <v>0</v>
      </c>
      <c r="T85" s="521">
        <v>0</v>
      </c>
      <c r="U85" s="521">
        <v>0</v>
      </c>
      <c r="V85" s="521">
        <v>0</v>
      </c>
      <c r="W85" s="545">
        <f t="shared" si="26"/>
        <v>0</v>
      </c>
      <c r="Y85" s="470"/>
      <c r="Z85" s="470"/>
      <c r="AA85" s="470"/>
      <c r="AB85" s="551" t="s">
        <v>2177</v>
      </c>
      <c r="AD85" s="470"/>
      <c r="AE85" s="470"/>
      <c r="AF85" s="470"/>
      <c r="AG85" s="470"/>
      <c r="AH85" s="470"/>
      <c r="AI85" s="470"/>
      <c r="AJ85" s="470"/>
      <c r="AK85" s="470"/>
      <c r="AL85" s="470"/>
      <c r="AM85" s="470"/>
      <c r="AN85" s="470"/>
      <c r="AO85" s="470"/>
      <c r="AP85" s="470"/>
      <c r="AQ85" s="470"/>
      <c r="AR85" s="470"/>
      <c r="AS85" s="470"/>
      <c r="AT85" s="470"/>
      <c r="AU85" s="470"/>
      <c r="AV85" s="470"/>
      <c r="AW85" s="470"/>
      <c r="AX85" s="470"/>
      <c r="AY85" s="470"/>
      <c r="AZ85" s="470"/>
      <c r="BA85" s="470"/>
      <c r="BB85" s="470"/>
      <c r="BC85" s="470"/>
      <c r="BD85" s="470"/>
      <c r="BE85" s="470"/>
    </row>
    <row r="86" ht="40.5" customHeight="1" spans="1:57">
      <c r="A86" s="489"/>
      <c r="B86" s="490"/>
      <c r="C86" s="490"/>
      <c r="D86" s="490"/>
      <c r="E86" s="490"/>
      <c r="F86" s="491"/>
      <c r="G86" s="494"/>
      <c r="H86" s="496" t="s">
        <v>2049</v>
      </c>
      <c r="I86" s="526"/>
      <c r="J86" s="517" t="s">
        <v>1528</v>
      </c>
      <c r="K86" s="518"/>
      <c r="L86" s="530"/>
      <c r="M86" s="530"/>
      <c r="N86" s="530"/>
      <c r="O86" s="530"/>
      <c r="P86" s="530"/>
      <c r="Q86" s="530"/>
      <c r="R86" s="530"/>
      <c r="S86" s="530"/>
      <c r="T86" s="530"/>
      <c r="U86" s="530"/>
      <c r="V86" s="543"/>
      <c r="W86" s="544">
        <f t="shared" si="26"/>
        <v>0</v>
      </c>
      <c r="Y86" s="470"/>
      <c r="Z86" s="470"/>
      <c r="AA86" s="470"/>
      <c r="AB86" s="551" t="s">
        <v>2177</v>
      </c>
      <c r="AD86" s="470"/>
      <c r="AE86" s="470"/>
      <c r="AF86" s="470"/>
      <c r="AG86" s="470"/>
      <c r="AH86" s="470"/>
      <c r="AI86" s="470"/>
      <c r="AJ86" s="470"/>
      <c r="AK86" s="470"/>
      <c r="AL86" s="470"/>
      <c r="AM86" s="470"/>
      <c r="AN86" s="470"/>
      <c r="AO86" s="470"/>
      <c r="AP86" s="470"/>
      <c r="AQ86" s="470"/>
      <c r="AR86" s="470"/>
      <c r="AS86" s="470"/>
      <c r="AT86" s="470"/>
      <c r="AU86" s="470"/>
      <c r="AV86" s="470"/>
      <c r="AW86" s="470"/>
      <c r="AX86" s="470"/>
      <c r="AY86" s="470"/>
      <c r="AZ86" s="470"/>
      <c r="BA86" s="470"/>
      <c r="BB86" s="470"/>
      <c r="BC86" s="470"/>
      <c r="BD86" s="470"/>
      <c r="BE86" s="470"/>
    </row>
    <row r="87" ht="40.5" customHeight="1" spans="1:57">
      <c r="A87" s="556"/>
      <c r="B87" s="557"/>
      <c r="C87" s="557"/>
      <c r="D87" s="557"/>
      <c r="E87" s="557"/>
      <c r="F87" s="558"/>
      <c r="G87" s="559"/>
      <c r="H87" s="504"/>
      <c r="I87" s="535"/>
      <c r="J87" s="520" t="s">
        <v>1529</v>
      </c>
      <c r="K87" s="521">
        <f>+'POA PRESUPUESTARIO 2025'!CS336+'POA PRESUPUESTARIO 2025'!CS337+'POA PRESUPUESTARIO 2025'!CS338+'POA PRESUPUESTARIO 2025'!CS339+'POA PRESUPUESTARIO 2025'!CS340+'POA PRESUPUESTARIO 2025'!CS341+'POA PRESUPUESTARIO 2025'!CS342+'POA PRESUPUESTARIO 2025'!CS343+'POA PRESUPUESTARIO 2025'!CS344+'POA PRESUPUESTARIO 2025'!CS345+'POA PRESUPUESTARIO 2025'!CS346+'POA PRESUPUESTARIO 2025'!CS347+'POA PRESUPUESTARIO 2025'!CS348+'POA PRESUPUESTARIO 2025'!CS349+'POA PRESUPUESTARIO 2025'!CS351+'POA PRESUPUESTARIO 2025'!CS352+'POA PRESUPUESTARIO 2025'!CS353+'POA PRESUPUESTARIO 2025'!CS354+'POA PRESUPUESTARIO 2025'!CS355+'POA PRESUPUESTARIO 2025'!CS356+'POA PRESUPUESTARIO 2025'!CS357+'POA PRESUPUESTARIO 2025'!CS350</f>
        <v>1114857</v>
      </c>
      <c r="L87" s="521">
        <f>+'POA PRESUPUESTARIO 2025'!CT336+'POA PRESUPUESTARIO 2025'!CT337+'POA PRESUPUESTARIO 2025'!CT338+'POA PRESUPUESTARIO 2025'!CT339+'POA PRESUPUESTARIO 2025'!CT340+'POA PRESUPUESTARIO 2025'!CT341+'POA PRESUPUESTARIO 2025'!CT342+'POA PRESUPUESTARIO 2025'!CT343+'POA PRESUPUESTARIO 2025'!CT344+'POA PRESUPUESTARIO 2025'!CT345+'POA PRESUPUESTARIO 2025'!CT346+'POA PRESUPUESTARIO 2025'!CT347+'POA PRESUPUESTARIO 2025'!CT348+'POA PRESUPUESTARIO 2025'!CT349+'POA PRESUPUESTARIO 2025'!CT351+'POA PRESUPUESTARIO 2025'!CT352+'POA PRESUPUESTARIO 2025'!CT353+'POA PRESUPUESTARIO 2025'!CT354+'POA PRESUPUESTARIO 2025'!CT355+'POA PRESUPUESTARIO 2025'!CT356+'POA PRESUPUESTARIO 2025'!CT357+'POA PRESUPUESTARIO 2025'!CT350</f>
        <v>952480</v>
      </c>
      <c r="M87" s="521">
        <f>+'POA PRESUPUESTARIO 2025'!CU336+'POA PRESUPUESTARIO 2025'!CU337+'POA PRESUPUESTARIO 2025'!CU338+'POA PRESUPUESTARIO 2025'!CU339+'POA PRESUPUESTARIO 2025'!CU340+'POA PRESUPUESTARIO 2025'!CU341+'POA PRESUPUESTARIO 2025'!CU342+'POA PRESUPUESTARIO 2025'!CU343+'POA PRESUPUESTARIO 2025'!CU344+'POA PRESUPUESTARIO 2025'!CU345+'POA PRESUPUESTARIO 2025'!CU346+'POA PRESUPUESTARIO 2025'!CU347+'POA PRESUPUESTARIO 2025'!CU348+'POA PRESUPUESTARIO 2025'!CU349+'POA PRESUPUESTARIO 2025'!CU351+'POA PRESUPUESTARIO 2025'!CU352+'POA PRESUPUESTARIO 2025'!CU353+'POA PRESUPUESTARIO 2025'!CU354+'POA PRESUPUESTARIO 2025'!CU355+'POA PRESUPUESTARIO 2025'!CU356+'POA PRESUPUESTARIO 2025'!CU357+'POA PRESUPUESTARIO 2025'!CU350</f>
        <v>863473</v>
      </c>
      <c r="N87" s="521">
        <f>+'POA PRESUPUESTARIO 2025'!CV336+'POA PRESUPUESTARIO 2025'!CV337+'POA PRESUPUESTARIO 2025'!CV338+'POA PRESUPUESTARIO 2025'!CV339+'POA PRESUPUESTARIO 2025'!CV340+'POA PRESUPUESTARIO 2025'!CV341+'POA PRESUPUESTARIO 2025'!CV342+'POA PRESUPUESTARIO 2025'!CV343+'POA PRESUPUESTARIO 2025'!CV344+'POA PRESUPUESTARIO 2025'!CV345+'POA PRESUPUESTARIO 2025'!CV346+'POA PRESUPUESTARIO 2025'!CV347+'POA PRESUPUESTARIO 2025'!CV348+'POA PRESUPUESTARIO 2025'!CV349+'POA PRESUPUESTARIO 2025'!CV351+'POA PRESUPUESTARIO 2025'!CV352+'POA PRESUPUESTARIO 2025'!CV353+'POA PRESUPUESTARIO 2025'!CV354+'POA PRESUPUESTARIO 2025'!CV355+'POA PRESUPUESTARIO 2025'!CV356+'POA PRESUPUESTARIO 2025'!CV357+'POA PRESUPUESTARIO 2025'!CV350</f>
        <v>995000</v>
      </c>
      <c r="O87" s="521">
        <f>+'POA PRESUPUESTARIO 2025'!CX336+'POA PRESUPUESTARIO 2025'!CX337+'POA PRESUPUESTARIO 2025'!CX338+'POA PRESUPUESTARIO 2025'!CX339+'POA PRESUPUESTARIO 2025'!CX340+'POA PRESUPUESTARIO 2025'!CX341+'POA PRESUPUESTARIO 2025'!CX342+'POA PRESUPUESTARIO 2025'!CX343+'POA PRESUPUESTARIO 2025'!CX344+'POA PRESUPUESTARIO 2025'!CX345+'POA PRESUPUESTARIO 2025'!CX346+'POA PRESUPUESTARIO 2025'!CX347+'POA PRESUPUESTARIO 2025'!CX348+'POA PRESUPUESTARIO 2025'!CX349+'POA PRESUPUESTARIO 2025'!CX351+'POA PRESUPUESTARIO 2025'!CX352+'POA PRESUPUESTARIO 2025'!CX353+'POA PRESUPUESTARIO 2025'!CX354+'POA PRESUPUESTARIO 2025'!CX355+'POA PRESUPUESTARIO 2025'!CX356+'POA PRESUPUESTARIO 2025'!CX357+'POA PRESUPUESTARIO 2025'!CX350</f>
        <v>871451</v>
      </c>
      <c r="P87" s="521">
        <f>+'POA PRESUPUESTARIO 2025'!CY336+'POA PRESUPUESTARIO 2025'!CY337+'POA PRESUPUESTARIO 2025'!CY338+'POA PRESUPUESTARIO 2025'!CY339+'POA PRESUPUESTARIO 2025'!CY340+'POA PRESUPUESTARIO 2025'!CY341+'POA PRESUPUESTARIO 2025'!CY342+'POA PRESUPUESTARIO 2025'!CY343+'POA PRESUPUESTARIO 2025'!CY344+'POA PRESUPUESTARIO 2025'!CY345+'POA PRESUPUESTARIO 2025'!CY346+'POA PRESUPUESTARIO 2025'!CY347+'POA PRESUPUESTARIO 2025'!CY348+'POA PRESUPUESTARIO 2025'!CY349+'POA PRESUPUESTARIO 2025'!CY351+'POA PRESUPUESTARIO 2025'!CY352+'POA PRESUPUESTARIO 2025'!CY353+'POA PRESUPUESTARIO 2025'!CY354+'POA PRESUPUESTARIO 2025'!CY355+'POA PRESUPUESTARIO 2025'!CY356+'POA PRESUPUESTARIO 2025'!CY357+'POA PRESUPUESTARIO 2025'!CY350</f>
        <v>878228</v>
      </c>
      <c r="Q87" s="521">
        <f>+'POA PRESUPUESTARIO 2025'!CZ336+'POA PRESUPUESTARIO 2025'!CZ337+'POA PRESUPUESTARIO 2025'!CZ338+'POA PRESUPUESTARIO 2025'!CZ339+'POA PRESUPUESTARIO 2025'!CZ340+'POA PRESUPUESTARIO 2025'!CZ341+'POA PRESUPUESTARIO 2025'!CZ342+'POA PRESUPUESTARIO 2025'!CZ343+'POA PRESUPUESTARIO 2025'!CZ344+'POA PRESUPUESTARIO 2025'!CZ345+'POA PRESUPUESTARIO 2025'!CZ346+'POA PRESUPUESTARIO 2025'!CZ347+'POA PRESUPUESTARIO 2025'!CZ348+'POA PRESUPUESTARIO 2025'!CZ349+'POA PRESUPUESTARIO 2025'!CZ351+'POA PRESUPUESTARIO 2025'!CZ352+'POA PRESUPUESTARIO 2025'!CZ353+'POA PRESUPUESTARIO 2025'!CZ354+'POA PRESUPUESTARIO 2025'!CZ355+'POA PRESUPUESTARIO 2025'!CZ356+'POA PRESUPUESTARIO 2025'!CZ357+'POA PRESUPUESTARIO 2025'!CZ350</f>
        <v>1335410</v>
      </c>
      <c r="R87" s="521">
        <f>+'POA PRESUPUESTARIO 2025'!DA336+'POA PRESUPUESTARIO 2025'!DA337+'POA PRESUPUESTARIO 2025'!DA338+'POA PRESUPUESTARIO 2025'!DA339+'POA PRESUPUESTARIO 2025'!DA340+'POA PRESUPUESTARIO 2025'!DA341+'POA PRESUPUESTARIO 2025'!DA342+'POA PRESUPUESTARIO 2025'!DA343+'POA PRESUPUESTARIO 2025'!DA344+'POA PRESUPUESTARIO 2025'!DA345+'POA PRESUPUESTARIO 2025'!DA346+'POA PRESUPUESTARIO 2025'!DA347+'POA PRESUPUESTARIO 2025'!DA348+'POA PRESUPUESTARIO 2025'!DA349+'POA PRESUPUESTARIO 2025'!DA351+'POA PRESUPUESTARIO 2025'!DA352+'POA PRESUPUESTARIO 2025'!DA353+'POA PRESUPUESTARIO 2025'!DA354+'POA PRESUPUESTARIO 2025'!DA355+'POA PRESUPUESTARIO 2025'!DA356+'POA PRESUPUESTARIO 2025'!DA357+'POA PRESUPUESTARIO 2025'!DA350</f>
        <v>1150175</v>
      </c>
      <c r="S87" s="521">
        <f>+'POA PRESUPUESTARIO 2025'!DC336+'POA PRESUPUESTARIO 2025'!DC337+'POA PRESUPUESTARIO 2025'!DC338+'POA PRESUPUESTARIO 2025'!DC339+'POA PRESUPUESTARIO 2025'!DC340+'POA PRESUPUESTARIO 2025'!DC341+'POA PRESUPUESTARIO 2025'!DC342+'POA PRESUPUESTARIO 2025'!DC343+'POA PRESUPUESTARIO 2025'!DC344+'POA PRESUPUESTARIO 2025'!DC345+'POA PRESUPUESTARIO 2025'!DC346+'POA PRESUPUESTARIO 2025'!DC347+'POA PRESUPUESTARIO 2025'!DC348+'POA PRESUPUESTARIO 2025'!DC349+'POA PRESUPUESTARIO 2025'!DC351+'POA PRESUPUESTARIO 2025'!DC352+'POA PRESUPUESTARIO 2025'!DC353+'POA PRESUPUESTARIO 2025'!DC354+'POA PRESUPUESTARIO 2025'!DC355+'POA PRESUPUESTARIO 2025'!DC356+'POA PRESUPUESTARIO 2025'!DC357+'POA PRESUPUESTARIO 2025'!DC350</f>
        <v>1041642</v>
      </c>
      <c r="T87" s="521">
        <f>+'POA PRESUPUESTARIO 2025'!DD336+'POA PRESUPUESTARIO 2025'!DD337+'POA PRESUPUESTARIO 2025'!DD338+'POA PRESUPUESTARIO 2025'!DD339+'POA PRESUPUESTARIO 2025'!DD340+'POA PRESUPUESTARIO 2025'!DD341+'POA PRESUPUESTARIO 2025'!DD342+'POA PRESUPUESTARIO 2025'!DD343+'POA PRESUPUESTARIO 2025'!DD344+'POA PRESUPUESTARIO 2025'!DD345+'POA PRESUPUESTARIO 2025'!DD346+'POA PRESUPUESTARIO 2025'!DD347+'POA PRESUPUESTARIO 2025'!DD348+'POA PRESUPUESTARIO 2025'!DD349+'POA PRESUPUESTARIO 2025'!DD351+'POA PRESUPUESTARIO 2025'!DD352+'POA PRESUPUESTARIO 2025'!DD353+'POA PRESUPUESTARIO 2025'!DD354+'POA PRESUPUESTARIO 2025'!DD355+'POA PRESUPUESTARIO 2025'!DD356+'POA PRESUPUESTARIO 2025'!DD357+'POA PRESUPUESTARIO 2025'!DD350</f>
        <v>1020009</v>
      </c>
      <c r="U87" s="521">
        <f>+'POA PRESUPUESTARIO 2025'!DE336+'POA PRESUPUESTARIO 2025'!DE337+'POA PRESUPUESTARIO 2025'!DE338+'POA PRESUPUESTARIO 2025'!DE339+'POA PRESUPUESTARIO 2025'!DE340+'POA PRESUPUESTARIO 2025'!DE341+'POA PRESUPUESTARIO 2025'!DE342+'POA PRESUPUESTARIO 2025'!DE343+'POA PRESUPUESTARIO 2025'!DE344+'POA PRESUPUESTARIO 2025'!DE345+'POA PRESUPUESTARIO 2025'!DE346+'POA PRESUPUESTARIO 2025'!DE347+'POA PRESUPUESTARIO 2025'!DE348+'POA PRESUPUESTARIO 2025'!DE349+'POA PRESUPUESTARIO 2025'!DE351+'POA PRESUPUESTARIO 2025'!DE352+'POA PRESUPUESTARIO 2025'!DE353+'POA PRESUPUESTARIO 2025'!DE354+'POA PRESUPUESTARIO 2025'!DE355+'POA PRESUPUESTARIO 2025'!DE356+'POA PRESUPUESTARIO 2025'!DE357+'POA PRESUPUESTARIO 2025'!DE350</f>
        <v>3490781</v>
      </c>
      <c r="V87" s="521">
        <f>+'POA PRESUPUESTARIO 2025'!DF336+'POA PRESUPUESTARIO 2025'!DF337+'POA PRESUPUESTARIO 2025'!DF338+'POA PRESUPUESTARIO 2025'!DF339+'POA PRESUPUESTARIO 2025'!DF340+'POA PRESUPUESTARIO 2025'!DF341+'POA PRESUPUESTARIO 2025'!DF342+'POA PRESUPUESTARIO 2025'!DF343+'POA PRESUPUESTARIO 2025'!DF344+'POA PRESUPUESTARIO 2025'!DF345+'POA PRESUPUESTARIO 2025'!DF346+'POA PRESUPUESTARIO 2025'!DF347+'POA PRESUPUESTARIO 2025'!DF348+'POA PRESUPUESTARIO 2025'!DF349+'POA PRESUPUESTARIO 2025'!DF351+'POA PRESUPUESTARIO 2025'!DF352+'POA PRESUPUESTARIO 2025'!DF353+'POA PRESUPUESTARIO 2025'!DF354+'POA PRESUPUESTARIO 2025'!DF355+'POA PRESUPUESTARIO 2025'!DF356+'POA PRESUPUESTARIO 2025'!DF357+'POA PRESUPUESTARIO 2025'!DF350</f>
        <v>8000676</v>
      </c>
      <c r="W87" s="587">
        <f t="shared" si="26"/>
        <v>21714182</v>
      </c>
      <c r="Y87" s="470"/>
      <c r="Z87" s="470"/>
      <c r="AA87" s="470"/>
      <c r="AB87" s="551" t="s">
        <v>2177</v>
      </c>
      <c r="AD87" s="470"/>
      <c r="AE87" s="470"/>
      <c r="AF87" s="470"/>
      <c r="AG87" s="470"/>
      <c r="AH87" s="470"/>
      <c r="AI87" s="470"/>
      <c r="AJ87" s="470"/>
      <c r="AK87" s="470"/>
      <c r="AL87" s="470"/>
      <c r="AM87" s="470"/>
      <c r="AN87" s="470"/>
      <c r="AO87" s="470"/>
      <c r="AP87" s="470"/>
      <c r="AQ87" s="470"/>
      <c r="AR87" s="470"/>
      <c r="AS87" s="470"/>
      <c r="AT87" s="470"/>
      <c r="AU87" s="470"/>
      <c r="AV87" s="470"/>
      <c r="AW87" s="470"/>
      <c r="AX87" s="470"/>
      <c r="AY87" s="470"/>
      <c r="AZ87" s="470"/>
      <c r="BA87" s="470"/>
      <c r="BB87" s="470"/>
      <c r="BC87" s="470"/>
      <c r="BD87" s="470"/>
      <c r="BE87" s="470"/>
    </row>
    <row r="88" ht="36" customHeight="1" spans="1:57">
      <c r="A88" s="560">
        <v>47</v>
      </c>
      <c r="B88" s="561"/>
      <c r="C88" s="562"/>
      <c r="D88" s="562">
        <v>2</v>
      </c>
      <c r="E88" s="562"/>
      <c r="F88" s="562"/>
      <c r="G88" s="563" t="s">
        <v>1596</v>
      </c>
      <c r="H88" s="564"/>
      <c r="I88" s="580" t="s">
        <v>1535</v>
      </c>
      <c r="J88" s="517" t="s">
        <v>1528</v>
      </c>
      <c r="K88" s="518">
        <f t="shared" ref="K88:V88" si="27">+K90+K180</f>
        <v>0</v>
      </c>
      <c r="L88" s="518">
        <f t="shared" si="27"/>
        <v>0</v>
      </c>
      <c r="M88" s="518">
        <f t="shared" si="27"/>
        <v>0</v>
      </c>
      <c r="N88" s="518">
        <f t="shared" si="27"/>
        <v>120</v>
      </c>
      <c r="O88" s="518">
        <f t="shared" si="27"/>
        <v>0</v>
      </c>
      <c r="P88" s="518">
        <f t="shared" si="27"/>
        <v>1</v>
      </c>
      <c r="Q88" s="518">
        <f t="shared" si="27"/>
        <v>0</v>
      </c>
      <c r="R88" s="518">
        <f t="shared" si="27"/>
        <v>86</v>
      </c>
      <c r="S88" s="518">
        <f t="shared" si="27"/>
        <v>1</v>
      </c>
      <c r="T88" s="518">
        <f t="shared" si="27"/>
        <v>0</v>
      </c>
      <c r="U88" s="518">
        <f t="shared" si="27"/>
        <v>85</v>
      </c>
      <c r="V88" s="518">
        <f t="shared" si="27"/>
        <v>0</v>
      </c>
      <c r="W88" s="544">
        <f t="shared" si="26"/>
        <v>293</v>
      </c>
      <c r="Y88" s="470"/>
      <c r="Z88" s="470"/>
      <c r="AA88" s="470"/>
      <c r="AB88" s="551" t="s">
        <v>2177</v>
      </c>
      <c r="AD88" s="470"/>
      <c r="AE88" s="470"/>
      <c r="AF88" s="470"/>
      <c r="AG88" s="470"/>
      <c r="AH88" s="470"/>
      <c r="AI88" s="470"/>
      <c r="AJ88" s="470"/>
      <c r="AK88" s="470"/>
      <c r="AL88" s="470"/>
      <c r="AM88" s="470"/>
      <c r="AN88" s="470"/>
      <c r="AO88" s="470"/>
      <c r="AP88" s="470"/>
      <c r="AQ88" s="470"/>
      <c r="AR88" s="470"/>
      <c r="AS88" s="470"/>
      <c r="AT88" s="470"/>
      <c r="AU88" s="470"/>
      <c r="AV88" s="470"/>
      <c r="AW88" s="470"/>
      <c r="AX88" s="470"/>
      <c r="AY88" s="470"/>
      <c r="AZ88" s="470"/>
      <c r="BA88" s="470"/>
      <c r="BB88" s="470"/>
      <c r="BC88" s="470"/>
      <c r="BD88" s="470"/>
      <c r="BE88" s="470"/>
    </row>
    <row r="89" ht="42" customHeight="1" spans="1:57">
      <c r="A89" s="565"/>
      <c r="B89" s="565"/>
      <c r="C89" s="484"/>
      <c r="D89" s="484"/>
      <c r="E89" s="484"/>
      <c r="F89" s="484"/>
      <c r="G89" s="566"/>
      <c r="H89" s="567"/>
      <c r="I89" s="581"/>
      <c r="J89" s="520" t="s">
        <v>1529</v>
      </c>
      <c r="K89" s="582">
        <f t="shared" ref="K89:V89" si="28">+K91+K181+K189</f>
        <v>819507</v>
      </c>
      <c r="L89" s="582">
        <f t="shared" si="28"/>
        <v>620393</v>
      </c>
      <c r="M89" s="582">
        <f t="shared" si="28"/>
        <v>876292</v>
      </c>
      <c r="N89" s="582">
        <f t="shared" si="28"/>
        <v>919244</v>
      </c>
      <c r="O89" s="582">
        <f t="shared" si="28"/>
        <v>925144</v>
      </c>
      <c r="P89" s="582">
        <f t="shared" si="28"/>
        <v>851386</v>
      </c>
      <c r="Q89" s="582">
        <f t="shared" si="28"/>
        <v>1307439</v>
      </c>
      <c r="R89" s="582">
        <f t="shared" si="28"/>
        <v>990479</v>
      </c>
      <c r="S89" s="582">
        <f t="shared" si="28"/>
        <v>1026285.33</v>
      </c>
      <c r="T89" s="582">
        <f t="shared" si="28"/>
        <v>1293608.33</v>
      </c>
      <c r="U89" s="582">
        <f t="shared" si="28"/>
        <v>1511305.34</v>
      </c>
      <c r="V89" s="582">
        <f t="shared" si="28"/>
        <v>1720604</v>
      </c>
      <c r="W89" s="588">
        <f t="shared" si="26"/>
        <v>12861687</v>
      </c>
      <c r="Y89" s="470"/>
      <c r="Z89" s="470"/>
      <c r="AA89" s="470"/>
      <c r="AB89" s="551" t="s">
        <v>2177</v>
      </c>
      <c r="AC89" s="591"/>
      <c r="AD89" s="591"/>
      <c r="AE89" s="470"/>
      <c r="AF89" s="470"/>
      <c r="AG89" s="470"/>
      <c r="AH89" s="470"/>
      <c r="AI89" s="470"/>
      <c r="AJ89" s="470"/>
      <c r="AK89" s="470"/>
      <c r="AL89" s="470"/>
      <c r="AM89" s="470"/>
      <c r="AN89" s="470"/>
      <c r="AO89" s="470"/>
      <c r="AP89" s="470"/>
      <c r="AQ89" s="470"/>
      <c r="AR89" s="470"/>
      <c r="AS89" s="470"/>
      <c r="AT89" s="470"/>
      <c r="AU89" s="470"/>
      <c r="AV89" s="470"/>
      <c r="AW89" s="470"/>
      <c r="AX89" s="470"/>
      <c r="AY89" s="470"/>
      <c r="AZ89" s="470"/>
      <c r="BA89" s="470"/>
      <c r="BB89" s="470"/>
      <c r="BC89" s="470"/>
      <c r="BD89" s="470"/>
      <c r="BE89" s="470"/>
    </row>
    <row r="90" ht="36" customHeight="1" spans="1:57">
      <c r="A90" s="568"/>
      <c r="B90" s="490"/>
      <c r="C90" s="490"/>
      <c r="D90" s="490"/>
      <c r="E90" s="490"/>
      <c r="F90" s="490"/>
      <c r="G90" s="569"/>
      <c r="H90" s="570" t="s">
        <v>2179</v>
      </c>
      <c r="I90" s="522" t="s">
        <v>1535</v>
      </c>
      <c r="J90" s="517" t="s">
        <v>1528</v>
      </c>
      <c r="K90" s="518">
        <f>+K98+K102+K126</f>
        <v>0</v>
      </c>
      <c r="L90" s="518">
        <f t="shared" ref="L90:V90" si="29">+L98+L102+L126</f>
        <v>0</v>
      </c>
      <c r="M90" s="518">
        <f t="shared" si="29"/>
        <v>0</v>
      </c>
      <c r="N90" s="518">
        <f t="shared" si="29"/>
        <v>120</v>
      </c>
      <c r="O90" s="518">
        <f t="shared" si="29"/>
        <v>0</v>
      </c>
      <c r="P90" s="518">
        <f t="shared" si="29"/>
        <v>0</v>
      </c>
      <c r="Q90" s="518">
        <f t="shared" si="29"/>
        <v>0</v>
      </c>
      <c r="R90" s="518">
        <f t="shared" si="29"/>
        <v>86</v>
      </c>
      <c r="S90" s="518">
        <f t="shared" si="29"/>
        <v>0</v>
      </c>
      <c r="T90" s="518">
        <f t="shared" si="29"/>
        <v>0</v>
      </c>
      <c r="U90" s="518">
        <f t="shared" si="29"/>
        <v>80</v>
      </c>
      <c r="V90" s="518">
        <f t="shared" si="29"/>
        <v>0</v>
      </c>
      <c r="W90" s="544">
        <f t="shared" si="26"/>
        <v>286</v>
      </c>
      <c r="Y90" s="470"/>
      <c r="Z90" s="470"/>
      <c r="AA90" s="470"/>
      <c r="AB90" s="551" t="s">
        <v>2177</v>
      </c>
      <c r="AD90" s="470"/>
      <c r="AE90" s="470"/>
      <c r="AF90" s="470"/>
      <c r="AG90" s="470"/>
      <c r="AH90" s="470"/>
      <c r="AI90" s="470"/>
      <c r="AJ90" s="470"/>
      <c r="AK90" s="470"/>
      <c r="AL90" s="470"/>
      <c r="AM90" s="470"/>
      <c r="AN90" s="470"/>
      <c r="AO90" s="470"/>
      <c r="AP90" s="470"/>
      <c r="AQ90" s="470"/>
      <c r="AR90" s="470"/>
      <c r="AS90" s="470"/>
      <c r="AT90" s="470"/>
      <c r="AU90" s="470"/>
      <c r="AV90" s="470"/>
      <c r="AW90" s="470"/>
      <c r="AX90" s="470"/>
      <c r="AY90" s="470"/>
      <c r="AZ90" s="470"/>
      <c r="BA90" s="470"/>
      <c r="BB90" s="470"/>
      <c r="BC90" s="470"/>
      <c r="BD90" s="470"/>
      <c r="BE90" s="470"/>
    </row>
    <row r="91" s="466" customFormat="1" ht="77.25" customHeight="1" spans="1:57">
      <c r="A91" s="568"/>
      <c r="B91" s="490"/>
      <c r="C91" s="490"/>
      <c r="D91" s="490"/>
      <c r="E91" s="490"/>
      <c r="F91" s="491"/>
      <c r="G91" s="571"/>
      <c r="H91" s="572"/>
      <c r="I91" s="523"/>
      <c r="J91" s="524" t="s">
        <v>1529</v>
      </c>
      <c r="K91" s="583">
        <f>+K93+K95+K97+K99+K101+K103+K105+K107+K109+K111+K113+K115+K117+K119+K121+K123+K125+K127+K129+K131+K133+K135+K137+K139+K141+K143+K147+K149+K151+K153+K155+K157+K159+K161+K163+K165+K167+K169+K171+K173+K175+K177+K179</f>
        <v>585848</v>
      </c>
      <c r="L91" s="583">
        <f t="shared" ref="L91:U91" si="30">+L93+L95+L97+L99+L101+L103+L105+L107+L109+L111+L113+L115+L117+L119+L121+L123+L125+L127+L129+L131+L133+L135+L137+L139+L141+L143+L147+L149+L151+L153+L155+L157+L159+L161+L163+L165+L167+L169+L171+L173+L175+L177+L179</f>
        <v>437531</v>
      </c>
      <c r="M91" s="583">
        <f t="shared" si="30"/>
        <v>665731</v>
      </c>
      <c r="N91" s="583">
        <f t="shared" si="30"/>
        <v>749950</v>
      </c>
      <c r="O91" s="583">
        <f t="shared" si="30"/>
        <v>661336</v>
      </c>
      <c r="P91" s="583">
        <f t="shared" si="30"/>
        <v>591647</v>
      </c>
      <c r="Q91" s="583">
        <f t="shared" si="30"/>
        <v>955930</v>
      </c>
      <c r="R91" s="583">
        <f t="shared" si="30"/>
        <v>715328</v>
      </c>
      <c r="S91" s="583">
        <f t="shared" si="30"/>
        <v>766663.33</v>
      </c>
      <c r="T91" s="583">
        <f t="shared" si="30"/>
        <v>1120486.33</v>
      </c>
      <c r="U91" s="583">
        <f t="shared" si="30"/>
        <v>1053487.34</v>
      </c>
      <c r="V91" s="583">
        <f>+V93+V95+V97+V99+V101+V103+V105+V107+V109+V111+V113+V115+V117+V119+V121+V123+V125+V127+V129+V131+V133+V135+V137+V139+V141+V143+V147+V149+V151+V153+V155+V157+V159+V161+V163+V165+V167+V169+V171+V173+V175+V177+V179+V145</f>
        <v>1185983</v>
      </c>
      <c r="W91" s="589">
        <f t="shared" si="26"/>
        <v>9489921</v>
      </c>
      <c r="X91" s="590"/>
      <c r="Y91" s="592"/>
      <c r="Z91" s="592"/>
      <c r="AA91" s="592"/>
      <c r="AB91" s="551" t="s">
        <v>2177</v>
      </c>
      <c r="AC91" s="592"/>
      <c r="AD91" s="592"/>
      <c r="AE91" s="592"/>
      <c r="AF91" s="592"/>
      <c r="AG91" s="592"/>
      <c r="AH91" s="592"/>
      <c r="AI91" s="592"/>
      <c r="AJ91" s="592"/>
      <c r="AK91" s="592"/>
      <c r="AL91" s="592"/>
      <c r="AM91" s="592"/>
      <c r="AN91" s="592"/>
      <c r="AO91" s="592"/>
      <c r="AP91" s="592"/>
      <c r="AQ91" s="592"/>
      <c r="AR91" s="592"/>
      <c r="AS91" s="592"/>
      <c r="AT91" s="592"/>
      <c r="AU91" s="592"/>
      <c r="AV91" s="592"/>
      <c r="AW91" s="592"/>
      <c r="AX91" s="592"/>
      <c r="AY91" s="592"/>
      <c r="AZ91" s="592"/>
      <c r="BA91" s="592"/>
      <c r="BB91" s="592"/>
      <c r="BC91" s="592"/>
      <c r="BD91" s="592"/>
      <c r="BE91" s="592"/>
    </row>
    <row r="92" ht="40.5" customHeight="1" spans="1:57">
      <c r="A92" s="489"/>
      <c r="B92" s="490"/>
      <c r="C92" s="490"/>
      <c r="D92" s="490"/>
      <c r="E92" s="490"/>
      <c r="F92" s="491"/>
      <c r="G92" s="494"/>
      <c r="H92" s="502" t="str">
        <f>+'POA PRESUPUESTARIO 2025'!D6</f>
        <v>Apoyo en el proceso de Actualización de la Politica Nacional de Promoción y Desarrollo Integral de las Mujeres -PNPDIM-</v>
      </c>
      <c r="I92" s="531" t="s">
        <v>1531</v>
      </c>
      <c r="J92" s="532" t="s">
        <v>1528</v>
      </c>
      <c r="K92" s="533">
        <f>'POA METAS 2025'!H13</f>
        <v>0</v>
      </c>
      <c r="L92" s="533">
        <f>'POA METAS 2025'!I13</f>
        <v>0</v>
      </c>
      <c r="M92" s="533">
        <f>'POA METAS 2025'!J13</f>
        <v>0</v>
      </c>
      <c r="N92" s="533">
        <f>'POA METAS 2025'!K13</f>
        <v>0</v>
      </c>
      <c r="O92" s="534">
        <f>'POA METAS 2025'!M13</f>
        <v>0</v>
      </c>
      <c r="P92" s="534">
        <f>'POA METAS 2025'!N13</f>
        <v>0</v>
      </c>
      <c r="Q92" s="534">
        <f>'POA METAS 2025'!O13</f>
        <v>0</v>
      </c>
      <c r="R92" s="534">
        <f>'POA METAS 2025'!P13</f>
        <v>0</v>
      </c>
      <c r="S92" s="534">
        <f>'POA METAS 2025'!R13</f>
        <v>0</v>
      </c>
      <c r="T92" s="534">
        <f>'POA METAS 2025'!S13</f>
        <v>0</v>
      </c>
      <c r="U92" s="534">
        <v>0</v>
      </c>
      <c r="V92" s="534">
        <f>'POA METAS 2025'!U13</f>
        <v>0</v>
      </c>
      <c r="W92" s="548">
        <f t="shared" ref="W92:W93" si="31">SUM(K92:V92)</f>
        <v>0</v>
      </c>
      <c r="Y92" s="470"/>
      <c r="Z92" s="470"/>
      <c r="AA92" s="470"/>
      <c r="AB92" s="593" t="s">
        <v>2149</v>
      </c>
      <c r="AD92" s="470"/>
      <c r="AE92" s="470"/>
      <c r="AF92" s="470"/>
      <c r="AG92" s="470"/>
      <c r="AH92" s="470"/>
      <c r="AI92" s="470"/>
      <c r="AJ92" s="470"/>
      <c r="AK92" s="470"/>
      <c r="AL92" s="470"/>
      <c r="AM92" s="470"/>
      <c r="AN92" s="470"/>
      <c r="AO92" s="470"/>
      <c r="AP92" s="470"/>
      <c r="AQ92" s="470"/>
      <c r="AR92" s="470"/>
      <c r="AS92" s="470"/>
      <c r="AT92" s="470"/>
      <c r="AU92" s="470"/>
      <c r="AV92" s="470"/>
      <c r="AW92" s="470"/>
      <c r="AX92" s="470"/>
      <c r="AY92" s="470"/>
      <c r="AZ92" s="470"/>
      <c r="BA92" s="470"/>
      <c r="BB92" s="470"/>
      <c r="BC92" s="470"/>
      <c r="BD92" s="470"/>
      <c r="BE92" s="470"/>
    </row>
    <row r="93" ht="40.5" customHeight="1" spans="1:57">
      <c r="A93" s="489"/>
      <c r="B93" s="490"/>
      <c r="C93" s="490"/>
      <c r="D93" s="490"/>
      <c r="E93" s="490"/>
      <c r="F93" s="491"/>
      <c r="G93" s="494"/>
      <c r="H93" s="497"/>
      <c r="I93" s="526"/>
      <c r="J93" s="524" t="s">
        <v>1529</v>
      </c>
      <c r="K93" s="525">
        <f>'POA PRESUPUESTARIO 2025'!CS6</f>
        <v>0</v>
      </c>
      <c r="L93" s="525">
        <f>'POA PRESUPUESTARIO 2025'!CT6</f>
        <v>0</v>
      </c>
      <c r="M93" s="525">
        <f>'POA PRESUPUESTARIO 2025'!CU6</f>
        <v>0</v>
      </c>
      <c r="N93" s="525">
        <f>'POA PRESUPUESTARIO 2025'!CV6</f>
        <v>0</v>
      </c>
      <c r="O93" s="525">
        <f>'POA PRESUPUESTARIO 2025'!CX6</f>
        <v>0</v>
      </c>
      <c r="P93" s="525">
        <f>'POA PRESUPUESTARIO 2025'!CY6</f>
        <v>0</v>
      </c>
      <c r="Q93" s="525">
        <f>'POA PRESUPUESTARIO 2025'!CZ6</f>
        <v>0</v>
      </c>
      <c r="R93" s="525">
        <f>'POA PRESUPUESTARIO 2025'!DA6</f>
        <v>0</v>
      </c>
      <c r="S93" s="525">
        <f>'POA PRESUPUESTARIO 2025'!DC6</f>
        <v>0</v>
      </c>
      <c r="T93" s="525">
        <f>'POA PRESUPUESTARIO 2025'!DD6</f>
        <v>0</v>
      </c>
      <c r="U93" s="525">
        <f>'POA PRESUPUESTARIO 2025'!DE6</f>
        <v>0</v>
      </c>
      <c r="V93" s="525">
        <f>'POA PRESUPUESTARIO 2025'!DF6</f>
        <v>0</v>
      </c>
      <c r="W93" s="546">
        <f t="shared" si="31"/>
        <v>0</v>
      </c>
      <c r="Y93" s="470"/>
      <c r="Z93" s="470"/>
      <c r="AA93" s="470"/>
      <c r="AB93" s="593" t="s">
        <v>2149</v>
      </c>
      <c r="AD93" s="470"/>
      <c r="AE93" s="470"/>
      <c r="AF93" s="470"/>
      <c r="AG93" s="470"/>
      <c r="AH93" s="470"/>
      <c r="AI93" s="470"/>
      <c r="AJ93" s="470"/>
      <c r="AK93" s="470"/>
      <c r="AL93" s="470"/>
      <c r="AM93" s="470"/>
      <c r="AN93" s="470"/>
      <c r="AO93" s="470"/>
      <c r="AP93" s="470"/>
      <c r="AQ93" s="470"/>
      <c r="AR93" s="470"/>
      <c r="AS93" s="470"/>
      <c r="AT93" s="470"/>
      <c r="AU93" s="470"/>
      <c r="AV93" s="470"/>
      <c r="AW93" s="470"/>
      <c r="AX93" s="470"/>
      <c r="AY93" s="470"/>
      <c r="AZ93" s="470"/>
      <c r="BA93" s="470"/>
      <c r="BB93" s="470"/>
      <c r="BC93" s="470"/>
      <c r="BD93" s="470"/>
      <c r="BE93" s="470"/>
    </row>
    <row r="94" ht="40.5" customHeight="1" spans="1:57">
      <c r="A94" s="489"/>
      <c r="B94" s="490"/>
      <c r="C94" s="490"/>
      <c r="D94" s="490"/>
      <c r="E94" s="490"/>
      <c r="F94" s="491"/>
      <c r="G94" s="494"/>
      <c r="H94" s="496" t="str">
        <f>+'POA PRESUPUESTARIO 2025'!D13</f>
        <v>Coordinación para la socialización de los resultados del estudio de la participación sociopolítica de la mujer en el COMUDE y en las municipalidades (25 talleres)</v>
      </c>
      <c r="I94" s="526" t="s">
        <v>1531</v>
      </c>
      <c r="J94" s="517" t="s">
        <v>1528</v>
      </c>
      <c r="K94" s="518">
        <f>'POA METAS 2025'!H18</f>
        <v>0</v>
      </c>
      <c r="L94" s="518">
        <f>'POA METAS 2025'!I18</f>
        <v>0</v>
      </c>
      <c r="M94" s="518">
        <f>'POA METAS 2025'!J18</f>
        <v>0</v>
      </c>
      <c r="N94" s="518">
        <v>0</v>
      </c>
      <c r="O94" s="530">
        <f>'POA METAS 2025'!M18</f>
        <v>0</v>
      </c>
      <c r="P94" s="530">
        <f>'POA METAS 2025'!N18</f>
        <v>0</v>
      </c>
      <c r="Q94" s="530">
        <f>'POA METAS 2025'!O18</f>
        <v>0</v>
      </c>
      <c r="R94" s="530">
        <v>0</v>
      </c>
      <c r="S94" s="530">
        <f>'POA METAS 2025'!R18</f>
        <v>0</v>
      </c>
      <c r="T94" s="530">
        <f>'POA METAS 2025'!S18</f>
        <v>0</v>
      </c>
      <c r="U94" s="530">
        <f>'POA METAS 2025'!T18</f>
        <v>0</v>
      </c>
      <c r="V94" s="530">
        <v>0</v>
      </c>
      <c r="W94" s="544">
        <f t="shared" ref="W94" si="32">SUM(K94:V94)</f>
        <v>0</v>
      </c>
      <c r="Y94" s="470"/>
      <c r="Z94" s="470"/>
      <c r="AA94" s="470"/>
      <c r="AB94" s="552" t="s">
        <v>2157</v>
      </c>
      <c r="AD94" s="470"/>
      <c r="AE94" s="470"/>
      <c r="AF94" s="470"/>
      <c r="AG94" s="470"/>
      <c r="AH94" s="470"/>
      <c r="AI94" s="470"/>
      <c r="AJ94" s="470"/>
      <c r="AK94" s="470"/>
      <c r="AL94" s="470"/>
      <c r="AM94" s="470"/>
      <c r="AN94" s="470"/>
      <c r="AO94" s="470"/>
      <c r="AP94" s="470"/>
      <c r="AQ94" s="470"/>
      <c r="AR94" s="470"/>
      <c r="AS94" s="470"/>
      <c r="AT94" s="470"/>
      <c r="AU94" s="470"/>
      <c r="AV94" s="470"/>
      <c r="AW94" s="470"/>
      <c r="AX94" s="470"/>
      <c r="AY94" s="470"/>
      <c r="AZ94" s="470"/>
      <c r="BA94" s="470"/>
      <c r="BB94" s="470"/>
      <c r="BC94" s="470"/>
      <c r="BD94" s="470"/>
      <c r="BE94" s="470"/>
    </row>
    <row r="95" ht="40.5" customHeight="1" spans="1:57">
      <c r="A95" s="489"/>
      <c r="B95" s="490"/>
      <c r="C95" s="490"/>
      <c r="D95" s="490"/>
      <c r="E95" s="490"/>
      <c r="F95" s="491"/>
      <c r="G95" s="494"/>
      <c r="H95" s="504"/>
      <c r="I95" s="526"/>
      <c r="J95" s="520" t="s">
        <v>1529</v>
      </c>
      <c r="K95" s="521">
        <f>'POA PRESUPUESTARIO 2025'!CS13+'POA PRESUPUESTARIO 2025'!CS16+'POA PRESUPUESTARIO 2025'!CS17</f>
        <v>0</v>
      </c>
      <c r="L95" s="521">
        <f>'POA PRESUPUESTARIO 2025'!CT13+'POA PRESUPUESTARIO 2025'!CT16+'POA PRESUPUESTARIO 2025'!CT17</f>
        <v>0</v>
      </c>
      <c r="M95" s="521">
        <f>'POA PRESUPUESTARIO 2025'!CU13+'POA PRESUPUESTARIO 2025'!CU16+'POA PRESUPUESTARIO 2025'!CU17</f>
        <v>177980</v>
      </c>
      <c r="N95" s="521">
        <f>'POA PRESUPUESTARIO 2025'!CV13+'POA PRESUPUESTARIO 2025'!CV16+'POA PRESUPUESTARIO 2025'!CV17</f>
        <v>176080</v>
      </c>
      <c r="O95" s="521">
        <f>'POA PRESUPUESTARIO 2025'!CX13+'POA PRESUPUESTARIO 2025'!CX16+'POA PRESUPUESTARIO 2025'!CX17</f>
        <v>0</v>
      </c>
      <c r="P95" s="521">
        <f>'POA PRESUPUESTARIO 2025'!CY13+'POA PRESUPUESTARIO 2025'!CY16+'POA PRESUPUESTARIO 2025'!CY17</f>
        <v>0</v>
      </c>
      <c r="Q95" s="521">
        <f>'POA PRESUPUESTARIO 2025'!CZ13+'POA PRESUPUESTARIO 2025'!CZ16+'POA PRESUPUESTARIO 2025'!CZ17</f>
        <v>0</v>
      </c>
      <c r="R95" s="521">
        <f>'POA PRESUPUESTARIO 2025'!DA13+'POA PRESUPUESTARIO 2025'!DA16+'POA PRESUPUESTARIO 2025'!DA17</f>
        <v>0</v>
      </c>
      <c r="S95" s="521">
        <f>'POA PRESUPUESTARIO 2025'!DC13+'POA PRESUPUESTARIO 2025'!DC16+'POA PRESUPUESTARIO 2025'!DC17</f>
        <v>0</v>
      </c>
      <c r="T95" s="521">
        <f>'POA PRESUPUESTARIO 2025'!DD13+'POA PRESUPUESTARIO 2025'!DD16+'POA PRESUPUESTARIO 2025'!DD17</f>
        <v>0</v>
      </c>
      <c r="U95" s="521">
        <f>'POA PRESUPUESTARIO 2025'!DE13+'POA PRESUPUESTARIO 2025'!DE16+'POA PRESUPUESTARIO 2025'!DE17</f>
        <v>0</v>
      </c>
      <c r="V95" s="521">
        <f>'POA PRESUPUESTARIO 2025'!DF13+'POA PRESUPUESTARIO 2025'!DF16+'POA PRESUPUESTARIO 2025'!DF17</f>
        <v>0</v>
      </c>
      <c r="W95" s="545">
        <f t="shared" ref="W95" si="33">SUM(K95:V95)</f>
        <v>354060</v>
      </c>
      <c r="Y95" s="470"/>
      <c r="Z95" s="470"/>
      <c r="AA95" s="470"/>
      <c r="AB95" s="552" t="s">
        <v>2157</v>
      </c>
      <c r="AD95" s="470"/>
      <c r="AE95" s="470"/>
      <c r="AF95" s="470"/>
      <c r="AG95" s="470"/>
      <c r="AH95" s="470"/>
      <c r="AI95" s="470"/>
      <c r="AJ95" s="470"/>
      <c r="AK95" s="470"/>
      <c r="AL95" s="470"/>
      <c r="AM95" s="470"/>
      <c r="AN95" s="470"/>
      <c r="AO95" s="470"/>
      <c r="AP95" s="470"/>
      <c r="AQ95" s="470"/>
      <c r="AR95" s="470"/>
      <c r="AS95" s="470"/>
      <c r="AT95" s="470"/>
      <c r="AU95" s="470"/>
      <c r="AV95" s="470"/>
      <c r="AW95" s="470"/>
      <c r="AX95" s="470"/>
      <c r="AY95" s="470"/>
      <c r="AZ95" s="470"/>
      <c r="BA95" s="470"/>
      <c r="BB95" s="470"/>
      <c r="BC95" s="470"/>
      <c r="BD95" s="470"/>
      <c r="BE95" s="470"/>
    </row>
    <row r="96" ht="40.5" customHeight="1" spans="1:57">
      <c r="A96" s="489"/>
      <c r="B96" s="490"/>
      <c r="C96" s="490"/>
      <c r="D96" s="490"/>
      <c r="E96" s="490"/>
      <c r="F96" s="491"/>
      <c r="G96" s="494"/>
      <c r="H96" s="496" t="str">
        <f>+'POA PRESUPUESTARIO 2025'!D14</f>
        <v>Coordinación con el personal técnico de la Seprem, para el proceso de Actualización de la Politica Nacional de Promoción y Desarrollo Integral de las Mujeres -PNPDIM- 7 talleres regionales coordinados por la Subsecretaria</v>
      </c>
      <c r="I96" s="526" t="s">
        <v>1531</v>
      </c>
      <c r="J96" s="517" t="s">
        <v>1528</v>
      </c>
      <c r="K96" s="518">
        <f>'POA METAS 2025'!H16</f>
        <v>0</v>
      </c>
      <c r="L96" s="518">
        <f>'POA METAS 2025'!I16</f>
        <v>0</v>
      </c>
      <c r="M96" s="518">
        <f>'POA METAS 2025'!J16</f>
        <v>0</v>
      </c>
      <c r="N96" s="518">
        <f>'POA METAS 2025'!K16</f>
        <v>0</v>
      </c>
      <c r="O96" s="530">
        <f>'POA METAS 2025'!M16</f>
        <v>0</v>
      </c>
      <c r="P96" s="530">
        <f>'POA METAS 2025'!N16</f>
        <v>0</v>
      </c>
      <c r="Q96" s="530">
        <f>'POA METAS 2025'!O16</f>
        <v>0</v>
      </c>
      <c r="R96" s="530">
        <f>'POA METAS 2025'!P16</f>
        <v>0</v>
      </c>
      <c r="S96" s="530">
        <f>'POA METAS 2025'!R16</f>
        <v>0</v>
      </c>
      <c r="T96" s="530">
        <v>0</v>
      </c>
      <c r="U96" s="530">
        <f>'POA METAS 2025'!T16</f>
        <v>0</v>
      </c>
      <c r="V96" s="530">
        <f>'POA METAS 2025'!U16</f>
        <v>0</v>
      </c>
      <c r="W96" s="544">
        <f t="shared" ref="W96:W97" si="34">SUM(K96:V96)</f>
        <v>0</v>
      </c>
      <c r="Y96" s="470"/>
      <c r="Z96" s="470"/>
      <c r="AA96" s="470"/>
      <c r="AB96" s="552" t="s">
        <v>2157</v>
      </c>
      <c r="AD96" s="470"/>
      <c r="AE96" s="470"/>
      <c r="AF96" s="470"/>
      <c r="AG96" s="470"/>
      <c r="AH96" s="470"/>
      <c r="AI96" s="470"/>
      <c r="AJ96" s="470"/>
      <c r="AK96" s="470"/>
      <c r="AL96" s="470"/>
      <c r="AM96" s="470"/>
      <c r="AN96" s="470"/>
      <c r="AO96" s="470"/>
      <c r="AP96" s="470"/>
      <c r="AQ96" s="470"/>
      <c r="AR96" s="470"/>
      <c r="AS96" s="470"/>
      <c r="AT96" s="470"/>
      <c r="AU96" s="470"/>
      <c r="AV96" s="470"/>
      <c r="AW96" s="470"/>
      <c r="AX96" s="470"/>
      <c r="AY96" s="470"/>
      <c r="AZ96" s="470"/>
      <c r="BA96" s="470"/>
      <c r="BB96" s="470"/>
      <c r="BC96" s="470"/>
      <c r="BD96" s="470"/>
      <c r="BE96" s="470"/>
    </row>
    <row r="97" ht="51" customHeight="1" spans="1:57">
      <c r="A97" s="489"/>
      <c r="B97" s="490"/>
      <c r="C97" s="490"/>
      <c r="D97" s="490"/>
      <c r="E97" s="490"/>
      <c r="F97" s="491"/>
      <c r="G97" s="494"/>
      <c r="H97" s="504"/>
      <c r="I97" s="526"/>
      <c r="J97" s="520" t="s">
        <v>1529</v>
      </c>
      <c r="K97" s="521">
        <f>+'POA PRESUPUESTARIO 2025'!CS14+'POA PRESUPUESTARIO 2025'!CS15+'POA PRESUPUESTARIO 2025'!CS18+'POA PRESUPUESTARIO 2025'!CS19+'POA PRESUPUESTARIO 2025'!CS20+'POA PRESUPUESTARIO 2025'!CS21+'POA PRESUPUESTARIO 2025'!CS22</f>
        <v>0</v>
      </c>
      <c r="L97" s="521">
        <f>+'POA PRESUPUESTARIO 2025'!CT14+'POA PRESUPUESTARIO 2025'!CT15+'POA PRESUPUESTARIO 2025'!CT18+'POA PRESUPUESTARIO 2025'!CT19+'POA PRESUPUESTARIO 2025'!CT20+'POA PRESUPUESTARIO 2025'!CT21+'POA PRESUPUESTARIO 2025'!CT22</f>
        <v>0</v>
      </c>
      <c r="M97" s="521">
        <f>+'POA PRESUPUESTARIO 2025'!CU14+'POA PRESUPUESTARIO 2025'!CU15+'POA PRESUPUESTARIO 2025'!CU18+'POA PRESUPUESTARIO 2025'!CU19+'POA PRESUPUESTARIO 2025'!CU20+'POA PRESUPUESTARIO 2025'!CU21+'POA PRESUPUESTARIO 2025'!CU22</f>
        <v>0</v>
      </c>
      <c r="N97" s="521">
        <f>+'POA PRESUPUESTARIO 2025'!CV14+'POA PRESUPUESTARIO 2025'!CV15+'POA PRESUPUESTARIO 2025'!CV18+'POA PRESUPUESTARIO 2025'!CV19+'POA PRESUPUESTARIO 2025'!CV20+'POA PRESUPUESTARIO 2025'!CV21+'POA PRESUPUESTARIO 2025'!CV22</f>
        <v>0</v>
      </c>
      <c r="O97" s="521">
        <f>+'POA PRESUPUESTARIO 2025'!CX14+'POA PRESUPUESTARIO 2025'!CX15+'POA PRESUPUESTARIO 2025'!CX18+'POA PRESUPUESTARIO 2025'!CX19+'POA PRESUPUESTARIO 2025'!CX20+'POA PRESUPUESTARIO 2025'!CX21+'POA PRESUPUESTARIO 2025'!CX22</f>
        <v>0</v>
      </c>
      <c r="P97" s="521">
        <f>+'POA PRESUPUESTARIO 2025'!CY14+'POA PRESUPUESTARIO 2025'!CY15+'POA PRESUPUESTARIO 2025'!CY18+'POA PRESUPUESTARIO 2025'!CY19+'POA PRESUPUESTARIO 2025'!CY20+'POA PRESUPUESTARIO 2025'!CY21+'POA PRESUPUESTARIO 2025'!CY22</f>
        <v>0</v>
      </c>
      <c r="Q97" s="521">
        <f>+'POA PRESUPUESTARIO 2025'!CZ14+'POA PRESUPUESTARIO 2025'!CZ15+'POA PRESUPUESTARIO 2025'!CZ18+'POA PRESUPUESTARIO 2025'!CZ19+'POA PRESUPUESTARIO 2025'!CZ20+'POA PRESUPUESTARIO 2025'!CZ21+'POA PRESUPUESTARIO 2025'!CZ22</f>
        <v>0</v>
      </c>
      <c r="R97" s="521">
        <f>+'POA PRESUPUESTARIO 2025'!DA14+'POA PRESUPUESTARIO 2025'!DA15+'POA PRESUPUESTARIO 2025'!DA18+'POA PRESUPUESTARIO 2025'!DA19+'POA PRESUPUESTARIO 2025'!DA20+'POA PRESUPUESTARIO 2025'!DA21+'POA PRESUPUESTARIO 2025'!DA22</f>
        <v>0</v>
      </c>
      <c r="S97" s="521">
        <f>+'POA PRESUPUESTARIO 2025'!DC14+'POA PRESUPUESTARIO 2025'!DC15+'POA PRESUPUESTARIO 2025'!DC18+'POA PRESUPUESTARIO 2025'!DC19+'POA PRESUPUESTARIO 2025'!DC20+'POA PRESUPUESTARIO 2025'!DC21+'POA PRESUPUESTARIO 2025'!DC22</f>
        <v>0</v>
      </c>
      <c r="T97" s="521">
        <f>+'POA PRESUPUESTARIO 2025'!DD14+'POA PRESUPUESTARIO 2025'!DD15+'POA PRESUPUESTARIO 2025'!DD18+'POA PRESUPUESTARIO 2025'!DD19+'POA PRESUPUESTARIO 2025'!DD20+'POA PRESUPUESTARIO 2025'!DD21+'POA PRESUPUESTARIO 2025'!DD22</f>
        <v>0</v>
      </c>
      <c r="U97" s="521">
        <f>+'POA PRESUPUESTARIO 2025'!DE14+'POA PRESUPUESTARIO 2025'!DE15+'POA PRESUPUESTARIO 2025'!DE18+'POA PRESUPUESTARIO 2025'!DE19+'POA PRESUPUESTARIO 2025'!DE20+'POA PRESUPUESTARIO 2025'!DE21+'POA PRESUPUESTARIO 2025'!DE22</f>
        <v>0</v>
      </c>
      <c r="V97" s="521">
        <f>+'POA PRESUPUESTARIO 2025'!DF14+'POA PRESUPUESTARIO 2025'!DF15+'POA PRESUPUESTARIO 2025'!DF18+'POA PRESUPUESTARIO 2025'!DF19+'POA PRESUPUESTARIO 2025'!DF20+'POA PRESUPUESTARIO 2025'!DF21+'POA PRESUPUESTARIO 2025'!DF22</f>
        <v>0</v>
      </c>
      <c r="W97" s="545">
        <f t="shared" si="34"/>
        <v>0</v>
      </c>
      <c r="Y97" s="470"/>
      <c r="Z97" s="470"/>
      <c r="AA97" s="470"/>
      <c r="AB97" s="552" t="s">
        <v>2157</v>
      </c>
      <c r="AD97" s="470"/>
      <c r="AE97" s="470"/>
      <c r="AF97" s="470"/>
      <c r="AG97" s="470"/>
      <c r="AH97" s="470"/>
      <c r="AI97" s="470"/>
      <c r="AJ97" s="470"/>
      <c r="AK97" s="470"/>
      <c r="AL97" s="470"/>
      <c r="AM97" s="470"/>
      <c r="AN97" s="470"/>
      <c r="AO97" s="470"/>
      <c r="AP97" s="470"/>
      <c r="AQ97" s="470"/>
      <c r="AR97" s="470"/>
      <c r="AS97" s="470"/>
      <c r="AT97" s="470"/>
      <c r="AU97" s="470"/>
      <c r="AV97" s="470"/>
      <c r="AW97" s="470"/>
      <c r="AX97" s="470"/>
      <c r="AY97" s="470"/>
      <c r="AZ97" s="470"/>
      <c r="BA97" s="470"/>
      <c r="BB97" s="470"/>
      <c r="BC97" s="470"/>
      <c r="BD97" s="470"/>
      <c r="BE97" s="470"/>
    </row>
    <row r="98" ht="36" customHeight="1" spans="1:57">
      <c r="A98" s="568"/>
      <c r="B98" s="490"/>
      <c r="C98" s="490"/>
      <c r="D98" s="490"/>
      <c r="E98" s="490"/>
      <c r="F98" s="490"/>
      <c r="G98" s="506"/>
      <c r="H98" s="496" t="s">
        <v>2068</v>
      </c>
      <c r="I98" s="536" t="s">
        <v>1535</v>
      </c>
      <c r="J98" s="517" t="s">
        <v>1528</v>
      </c>
      <c r="K98" s="584">
        <f>+'POA METAS 2025'!H42</f>
        <v>0</v>
      </c>
      <c r="L98" s="584">
        <f>+'POA METAS 2025'!I42</f>
        <v>0</v>
      </c>
      <c r="M98" s="584">
        <f>+'POA METAS 2025'!J42</f>
        <v>0</v>
      </c>
      <c r="N98" s="584">
        <f>+'POA METAS 2025'!K42</f>
        <v>95</v>
      </c>
      <c r="O98" s="585">
        <f>+'POA METAS 2025'!M42</f>
        <v>0</v>
      </c>
      <c r="P98" s="585">
        <f>+'POA METAS 2025'!N42</f>
        <v>0</v>
      </c>
      <c r="Q98" s="585">
        <f>+'POA METAS 2025'!O42</f>
        <v>0</v>
      </c>
      <c r="R98" s="585">
        <f>+'POA METAS 2025'!P42</f>
        <v>63</v>
      </c>
      <c r="S98" s="585">
        <f>+'POA METAS 2025'!R42</f>
        <v>0</v>
      </c>
      <c r="T98" s="585">
        <f>+'POA METAS 2025'!S42</f>
        <v>0</v>
      </c>
      <c r="U98" s="585">
        <f>+'POA METAS 2025'!T42</f>
        <v>23</v>
      </c>
      <c r="V98" s="585">
        <f>+'POA METAS 2025'!U42</f>
        <v>0</v>
      </c>
      <c r="W98" s="544">
        <f t="shared" si="26"/>
        <v>181</v>
      </c>
      <c r="Y98" s="470"/>
      <c r="Z98" s="470"/>
      <c r="AA98" s="470"/>
      <c r="AB98" s="594" t="s">
        <v>2180</v>
      </c>
      <c r="AD98" s="470"/>
      <c r="AE98" s="470"/>
      <c r="AF98" s="470"/>
      <c r="AG98" s="470"/>
      <c r="AH98" s="470"/>
      <c r="AI98" s="470"/>
      <c r="AJ98" s="470"/>
      <c r="AK98" s="470"/>
      <c r="AL98" s="470"/>
      <c r="AM98" s="470"/>
      <c r="AN98" s="470"/>
      <c r="AO98" s="470"/>
      <c r="AP98" s="470"/>
      <c r="AQ98" s="470"/>
      <c r="AR98" s="470"/>
      <c r="AS98" s="470"/>
      <c r="AT98" s="470"/>
      <c r="AU98" s="470"/>
      <c r="AV98" s="470"/>
      <c r="AW98" s="470"/>
      <c r="AX98" s="470"/>
      <c r="AY98" s="470"/>
      <c r="AZ98" s="470"/>
      <c r="BA98" s="470"/>
      <c r="BB98" s="470"/>
      <c r="BC98" s="470"/>
      <c r="BD98" s="470"/>
      <c r="BE98" s="470"/>
    </row>
    <row r="99" ht="56.25" customHeight="1" spans="1:57">
      <c r="A99" s="568"/>
      <c r="B99" s="490"/>
      <c r="C99" s="490"/>
      <c r="D99" s="490"/>
      <c r="E99" s="490"/>
      <c r="F99" s="490"/>
      <c r="G99" s="573"/>
      <c r="H99" s="504"/>
      <c r="I99" s="538"/>
      <c r="J99" s="520" t="s">
        <v>1529</v>
      </c>
      <c r="K99" s="521">
        <f>+'POA PRESUPUESTARIO 2025'!CS419+'POA PRESUPUESTARIO 2025'!CS420+'POA PRESUPUESTARIO 2025'!CS421+'POA PRESUPUESTARIO 2025'!CS422+'POA PRESUPUESTARIO 2025'!CS423</f>
        <v>0</v>
      </c>
      <c r="L99" s="521">
        <f>+'POA PRESUPUESTARIO 2025'!CT419+'POA PRESUPUESTARIO 2025'!CT420+'POA PRESUPUESTARIO 2025'!CT421+'POA PRESUPUESTARIO 2025'!CT422+'POA PRESUPUESTARIO 2025'!CT423</f>
        <v>3000</v>
      </c>
      <c r="M99" s="521">
        <f>+'POA PRESUPUESTARIO 2025'!CU419+'POA PRESUPUESTARIO 2025'!CU420+'POA PRESUPUESTARIO 2025'!CU421+'POA PRESUPUESTARIO 2025'!CU422+'POA PRESUPUESTARIO 2025'!CU423</f>
        <v>12344</v>
      </c>
      <c r="N99" s="521">
        <f>+'POA PRESUPUESTARIO 2025'!CV419+'POA PRESUPUESTARIO 2025'!CV420+'POA PRESUPUESTARIO 2025'!CV421+'POA PRESUPUESTARIO 2025'!CV422+'POA PRESUPUESTARIO 2025'!CV423</f>
        <v>37785</v>
      </c>
      <c r="O99" s="521">
        <f>+'POA PRESUPUESTARIO 2025'!CX419+'POA PRESUPUESTARIO 2025'!CX420+'POA PRESUPUESTARIO 2025'!CX421+'POA PRESUPUESTARIO 2025'!CX422+'POA PRESUPUESTARIO 2025'!CX423</f>
        <v>20355</v>
      </c>
      <c r="P99" s="521">
        <f>+'POA PRESUPUESTARIO 2025'!CY419+'POA PRESUPUESTARIO 2025'!CY420+'POA PRESUPUESTARIO 2025'!CY421+'POA PRESUPUESTARIO 2025'!CY422+'POA PRESUPUESTARIO 2025'!CY423</f>
        <v>20285</v>
      </c>
      <c r="Q99" s="521">
        <f>+'POA PRESUPUESTARIO 2025'!CZ419+'POA PRESUPUESTARIO 2025'!CZ420+'POA PRESUPUESTARIO 2025'!CZ421+'POA PRESUPUESTARIO 2025'!CZ422+'POA PRESUPUESTARIO 2025'!CZ423</f>
        <v>32435</v>
      </c>
      <c r="R99" s="521">
        <f>+'POA PRESUPUESTARIO 2025'!DA419+'POA PRESUPUESTARIO 2025'!DA420+'POA PRESUPUESTARIO 2025'!DA421+'POA PRESUPUESTARIO 2025'!DA422+'POA PRESUPUESTARIO 2025'!DA423</f>
        <v>34340</v>
      </c>
      <c r="S99" s="521">
        <f>+'POA PRESUPUESTARIO 2025'!DC419+'POA PRESUPUESTARIO 2025'!DC420+'POA PRESUPUESTARIO 2025'!DC421+'POA PRESUPUESTARIO 2025'!DC422+'POA PRESUPUESTARIO 2025'!DC423</f>
        <v>16235</v>
      </c>
      <c r="T99" s="521">
        <f>+'POA PRESUPUESTARIO 2025'!DD419+'POA PRESUPUESTARIO 2025'!DD420+'POA PRESUPUESTARIO 2025'!DD421+'POA PRESUPUESTARIO 2025'!DD422+'POA PRESUPUESTARIO 2025'!DD423</f>
        <v>2160</v>
      </c>
      <c r="U99" s="521">
        <f>+'POA PRESUPUESTARIO 2025'!DE419+'POA PRESUPUESTARIO 2025'!DE420+'POA PRESUPUESTARIO 2025'!DE421+'POA PRESUPUESTARIO 2025'!DE422+'POA PRESUPUESTARIO 2025'!DE423</f>
        <v>169541</v>
      </c>
      <c r="V99" s="521">
        <f>+'POA PRESUPUESTARIO 2025'!DF419+'POA PRESUPUESTARIO 2025'!DF420+'POA PRESUPUESTARIO 2025'!DF421+'POA PRESUPUESTARIO 2025'!DF422+'POA PRESUPUESTARIO 2025'!DF423</f>
        <v>7531</v>
      </c>
      <c r="W99" s="545">
        <f t="shared" ref="W99:W102" si="35">SUM(K99:V99)</f>
        <v>356011</v>
      </c>
      <c r="Y99" s="470"/>
      <c r="Z99" s="470"/>
      <c r="AA99" s="470"/>
      <c r="AB99" s="594" t="s">
        <v>2180</v>
      </c>
      <c r="AC99" s="595"/>
      <c r="AD99" s="470"/>
      <c r="AE99" s="470"/>
      <c r="AF99" s="470"/>
      <c r="AG99" s="470"/>
      <c r="AH99" s="470"/>
      <c r="AI99" s="470"/>
      <c r="AJ99" s="470"/>
      <c r="AK99" s="470"/>
      <c r="AL99" s="470"/>
      <c r="AM99" s="470"/>
      <c r="AN99" s="470"/>
      <c r="AO99" s="470"/>
      <c r="AP99" s="470"/>
      <c r="AQ99" s="470"/>
      <c r="AR99" s="470"/>
      <c r="AS99" s="470"/>
      <c r="AT99" s="470"/>
      <c r="AU99" s="470"/>
      <c r="AV99" s="470"/>
      <c r="AW99" s="470"/>
      <c r="AX99" s="470"/>
      <c r="AY99" s="470"/>
      <c r="AZ99" s="470"/>
      <c r="BA99" s="470"/>
      <c r="BB99" s="470"/>
      <c r="BC99" s="470"/>
      <c r="BD99" s="470"/>
      <c r="BE99" s="470"/>
    </row>
    <row r="100" ht="49.5" customHeight="1" spans="1:57">
      <c r="A100" s="568"/>
      <c r="B100" s="490"/>
      <c r="C100" s="490"/>
      <c r="D100" s="490"/>
      <c r="E100" s="490"/>
      <c r="F100" s="490"/>
      <c r="G100" s="506"/>
      <c r="H100" s="574" t="str">
        <f>+'POA PRESUPUESTARIO 2025'!D439</f>
        <v>Reuniones de alto nivel (ministerios y municipalidades) para la incorporación del Enfoque de Equidad en la oferta programática</v>
      </c>
      <c r="I100" s="536" t="s">
        <v>1535</v>
      </c>
      <c r="J100" s="517" t="s">
        <v>1528</v>
      </c>
      <c r="K100" s="518">
        <f>'POA METAS 2025'!H41</f>
        <v>0</v>
      </c>
      <c r="L100" s="518">
        <f>'POA METAS 2025'!I41</f>
        <v>0</v>
      </c>
      <c r="M100" s="518">
        <f>'POA METAS 2025'!J41</f>
        <v>0</v>
      </c>
      <c r="N100" s="518">
        <v>0</v>
      </c>
      <c r="O100" s="530">
        <f>'POA METAS 2025'!M41</f>
        <v>0</v>
      </c>
      <c r="P100" s="530">
        <f>'POA METAS 2025'!N41</f>
        <v>0</v>
      </c>
      <c r="Q100" s="530">
        <f>'POA METAS 2025'!O41</f>
        <v>0</v>
      </c>
      <c r="R100" s="530">
        <v>0</v>
      </c>
      <c r="S100" s="530">
        <f>'POA METAS 2025'!R41</f>
        <v>0</v>
      </c>
      <c r="T100" s="530">
        <f>'POA METAS 2025'!S41</f>
        <v>0</v>
      </c>
      <c r="U100" s="530">
        <f>'POA METAS 2025'!T41</f>
        <v>0</v>
      </c>
      <c r="V100" s="530">
        <v>0</v>
      </c>
      <c r="W100" s="544">
        <f t="shared" ref="W100" si="36">SUM(K100:V100)</f>
        <v>0</v>
      </c>
      <c r="Y100" s="470"/>
      <c r="Z100" s="470"/>
      <c r="AA100" s="470"/>
      <c r="AB100" s="594" t="s">
        <v>2180</v>
      </c>
      <c r="AD100" s="470"/>
      <c r="AE100" s="470"/>
      <c r="AF100" s="470"/>
      <c r="AG100" s="470"/>
      <c r="AH100" s="470"/>
      <c r="AI100" s="470"/>
      <c r="AJ100" s="470"/>
      <c r="AK100" s="470"/>
      <c r="AL100" s="470"/>
      <c r="AM100" s="470"/>
      <c r="AN100" s="470"/>
      <c r="AO100" s="470"/>
      <c r="AP100" s="470"/>
      <c r="AQ100" s="470"/>
      <c r="AR100" s="470"/>
      <c r="AS100" s="470"/>
      <c r="AT100" s="470"/>
      <c r="AU100" s="470"/>
      <c r="AV100" s="470"/>
      <c r="AW100" s="470"/>
      <c r="AX100" s="470"/>
      <c r="AY100" s="470"/>
      <c r="AZ100" s="470"/>
      <c r="BA100" s="470"/>
      <c r="BB100" s="470"/>
      <c r="BC100" s="470"/>
      <c r="BD100" s="470"/>
      <c r="BE100" s="470"/>
    </row>
    <row r="101" ht="30.75" customHeight="1" spans="1:57">
      <c r="A101" s="568"/>
      <c r="B101" s="490"/>
      <c r="C101" s="490"/>
      <c r="D101" s="490"/>
      <c r="E101" s="490"/>
      <c r="F101" s="490"/>
      <c r="G101" s="573"/>
      <c r="H101" s="575"/>
      <c r="I101" s="538"/>
      <c r="J101" s="520" t="s">
        <v>1529</v>
      </c>
      <c r="K101" s="521">
        <f>+'POA PRESUPUESTARIO 2025'!CS439+'POA PRESUPUESTARIO 2025'!CS440+'POA PRESUPUESTARIO 2025'!CS441</f>
        <v>0</v>
      </c>
      <c r="L101" s="521">
        <f>+'POA PRESUPUESTARIO 2025'!CT439+'POA PRESUPUESTARIO 2025'!CT440+'POA PRESUPUESTARIO 2025'!CT441</f>
        <v>630</v>
      </c>
      <c r="M101" s="521">
        <f>+'POA PRESUPUESTARIO 2025'!CU439+'POA PRESUPUESTARIO 2025'!CU440+'POA PRESUPUESTARIO 2025'!CU441</f>
        <v>8764</v>
      </c>
      <c r="N101" s="521">
        <f>+'POA PRESUPUESTARIO 2025'!CV439+'POA PRESUPUESTARIO 2025'!CV440+'POA PRESUPUESTARIO 2025'!CV441</f>
        <v>0</v>
      </c>
      <c r="O101" s="521">
        <f>+'POA PRESUPUESTARIO 2025'!CX439+'POA PRESUPUESTARIO 2025'!CX440+'POA PRESUPUESTARIO 2025'!CX441</f>
        <v>0</v>
      </c>
      <c r="P101" s="521">
        <f>+'POA PRESUPUESTARIO 2025'!CY439+'POA PRESUPUESTARIO 2025'!CY440+'POA PRESUPUESTARIO 2025'!CY441</f>
        <v>0</v>
      </c>
      <c r="Q101" s="521">
        <f>+'POA PRESUPUESTARIO 2025'!CZ439+'POA PRESUPUESTARIO 2025'!CZ440+'POA PRESUPUESTARIO 2025'!CZ441</f>
        <v>0</v>
      </c>
      <c r="R101" s="521">
        <f>+'POA PRESUPUESTARIO 2025'!DA439+'POA PRESUPUESTARIO 2025'!DA440+'POA PRESUPUESTARIO 2025'!DA441</f>
        <v>0</v>
      </c>
      <c r="S101" s="521">
        <f>+'POA PRESUPUESTARIO 2025'!DC439+'POA PRESUPUESTARIO 2025'!DC440+'POA PRESUPUESTARIO 2025'!DC441</f>
        <v>0</v>
      </c>
      <c r="T101" s="521">
        <f>+'POA PRESUPUESTARIO 2025'!DD439+'POA PRESUPUESTARIO 2025'!DD440+'POA PRESUPUESTARIO 2025'!DD441</f>
        <v>0</v>
      </c>
      <c r="U101" s="521">
        <f>+'POA PRESUPUESTARIO 2025'!DE439+'POA PRESUPUESTARIO 2025'!DE440+'POA PRESUPUESTARIO 2025'!DE441</f>
        <v>0</v>
      </c>
      <c r="V101" s="521">
        <f>+'POA PRESUPUESTARIO 2025'!DF439+'POA PRESUPUESTARIO 2025'!DF440+'POA PRESUPUESTARIO 2025'!DF441</f>
        <v>0</v>
      </c>
      <c r="W101" s="545">
        <f t="shared" ref="W101" si="37">SUM(K101:V101)</f>
        <v>9394</v>
      </c>
      <c r="Y101" s="470"/>
      <c r="Z101" s="470"/>
      <c r="AA101" s="470"/>
      <c r="AB101" s="594" t="s">
        <v>2180</v>
      </c>
      <c r="AC101" s="595"/>
      <c r="AD101" s="470"/>
      <c r="AE101" s="470"/>
      <c r="AF101" s="470"/>
      <c r="AG101" s="470"/>
      <c r="AH101" s="470"/>
      <c r="AI101" s="470"/>
      <c r="AJ101" s="470"/>
      <c r="AK101" s="470"/>
      <c r="AL101" s="470"/>
      <c r="AM101" s="470"/>
      <c r="AN101" s="470"/>
      <c r="AO101" s="470"/>
      <c r="AP101" s="470"/>
      <c r="AQ101" s="470"/>
      <c r="AR101" s="470"/>
      <c r="AS101" s="470"/>
      <c r="AT101" s="470"/>
      <c r="AU101" s="470"/>
      <c r="AV101" s="470"/>
      <c r="AW101" s="470"/>
      <c r="AX101" s="470"/>
      <c r="AY101" s="470"/>
      <c r="AZ101" s="470"/>
      <c r="BA101" s="470"/>
      <c r="BB101" s="470"/>
      <c r="BC101" s="470"/>
      <c r="BD101" s="470"/>
      <c r="BE101" s="470"/>
    </row>
    <row r="102" ht="40.5" customHeight="1" spans="1:57">
      <c r="A102" s="568"/>
      <c r="B102" s="490"/>
      <c r="C102" s="490"/>
      <c r="D102" s="490"/>
      <c r="E102" s="490"/>
      <c r="F102" s="490"/>
      <c r="G102" s="506"/>
      <c r="H102" s="496" t="s">
        <v>2066</v>
      </c>
      <c r="I102" s="536" t="s">
        <v>1535</v>
      </c>
      <c r="J102" s="517" t="s">
        <v>1528</v>
      </c>
      <c r="K102" s="518">
        <f>+'POA METAS 2025'!H43</f>
        <v>0</v>
      </c>
      <c r="L102" s="518">
        <f>+'POA METAS 2025'!I43</f>
        <v>0</v>
      </c>
      <c r="M102" s="518">
        <f>+'POA METAS 2025'!J43</f>
        <v>0</v>
      </c>
      <c r="N102" s="518">
        <f>+'POA METAS 2025'!K43</f>
        <v>25</v>
      </c>
      <c r="O102" s="530">
        <f>+'POA METAS 2025'!M43</f>
        <v>0</v>
      </c>
      <c r="P102" s="530">
        <f>+'POA METAS 2025'!N43</f>
        <v>0</v>
      </c>
      <c r="Q102" s="530">
        <f>+'POA METAS 2025'!O43</f>
        <v>0</v>
      </c>
      <c r="R102" s="530">
        <f>+'POA METAS 2025'!P43</f>
        <v>23</v>
      </c>
      <c r="S102" s="530">
        <f>+'POA METAS 2025'!R43</f>
        <v>0</v>
      </c>
      <c r="T102" s="530">
        <f>+'POA METAS 2025'!S43</f>
        <v>0</v>
      </c>
      <c r="U102" s="530">
        <f>+'POA METAS 2025'!T43</f>
        <v>56</v>
      </c>
      <c r="V102" s="530">
        <f>+'POA METAS 2025'!U43</f>
        <v>0</v>
      </c>
      <c r="W102" s="544">
        <f t="shared" si="35"/>
        <v>104</v>
      </c>
      <c r="Y102" s="470"/>
      <c r="Z102" s="470"/>
      <c r="AA102" s="470"/>
      <c r="AB102" s="594" t="s">
        <v>2180</v>
      </c>
      <c r="AD102" s="470"/>
      <c r="AE102" s="470"/>
      <c r="AF102" s="470"/>
      <c r="AG102" s="470"/>
      <c r="AH102" s="470"/>
      <c r="AI102" s="470"/>
      <c r="AJ102" s="470"/>
      <c r="AK102" s="470"/>
      <c r="AL102" s="470"/>
      <c r="AM102" s="470"/>
      <c r="AN102" s="470"/>
      <c r="AO102" s="470"/>
      <c r="AP102" s="470"/>
      <c r="AQ102" s="470"/>
      <c r="AR102" s="470"/>
      <c r="AS102" s="470"/>
      <c r="AT102" s="470"/>
      <c r="AU102" s="470"/>
      <c r="AV102" s="470"/>
      <c r="AW102" s="470"/>
      <c r="AX102" s="470"/>
      <c r="AY102" s="470"/>
      <c r="AZ102" s="470"/>
      <c r="BA102" s="470"/>
      <c r="BB102" s="470"/>
      <c r="BC102" s="470"/>
      <c r="BD102" s="470"/>
      <c r="BE102" s="470"/>
    </row>
    <row r="103" ht="49.5" customHeight="1" spans="1:57">
      <c r="A103" s="568"/>
      <c r="B103" s="490"/>
      <c r="C103" s="490"/>
      <c r="D103" s="490"/>
      <c r="E103" s="490"/>
      <c r="F103" s="490"/>
      <c r="G103" s="573"/>
      <c r="H103" s="504"/>
      <c r="I103" s="538"/>
      <c r="J103" s="520" t="s">
        <v>1529</v>
      </c>
      <c r="K103" s="521">
        <f>+'POA PRESUPUESTARIO 2025'!CS415+'POA PRESUPUESTARIO 2025'!CS416+'POA PRESUPUESTARIO 2025'!CS417+'POA PRESUPUESTARIO 2025'!CS418</f>
        <v>0</v>
      </c>
      <c r="L103" s="521">
        <f>+'POA PRESUPUESTARIO 2025'!CT415+'POA PRESUPUESTARIO 2025'!CT416+'POA PRESUPUESTARIO 2025'!CT417+'POA PRESUPUESTARIO 2025'!CT418</f>
        <v>630</v>
      </c>
      <c r="M103" s="521">
        <f>+'POA PRESUPUESTARIO 2025'!CU415+'POA PRESUPUESTARIO 2025'!CU416+'POA PRESUPUESTARIO 2025'!CU417+'POA PRESUPUESTARIO 2025'!CU418</f>
        <v>7131</v>
      </c>
      <c r="N103" s="521">
        <f>+'POA PRESUPUESTARIO 2025'!CV415+'POA PRESUPUESTARIO 2025'!CV416+'POA PRESUPUESTARIO 2025'!CV417+'POA PRESUPUESTARIO 2025'!CV418</f>
        <v>25700</v>
      </c>
      <c r="O103" s="521">
        <f>+'POA PRESUPUESTARIO 2025'!CX415+'POA PRESUPUESTARIO 2025'!CX416+'POA PRESUPUESTARIO 2025'!CX417+'POA PRESUPUESTARIO 2025'!CX418</f>
        <v>38595</v>
      </c>
      <c r="P103" s="521">
        <f>+'POA PRESUPUESTARIO 2025'!CY415+'POA PRESUPUESTARIO 2025'!CY416+'POA PRESUPUESTARIO 2025'!CY417+'POA PRESUPUESTARIO 2025'!CY418</f>
        <v>6665</v>
      </c>
      <c r="Q103" s="521">
        <f>+'POA PRESUPUESTARIO 2025'!CZ415+'POA PRESUPUESTARIO 2025'!CZ416+'POA PRESUPUESTARIO 2025'!CZ417+'POA PRESUPUESTARIO 2025'!CZ418</f>
        <v>31080</v>
      </c>
      <c r="R103" s="521">
        <f>+'POA PRESUPUESTARIO 2025'!DA415+'POA PRESUPUESTARIO 2025'!DA416+'POA PRESUPUESTARIO 2025'!DA417+'POA PRESUPUESTARIO 2025'!DA418</f>
        <v>35410</v>
      </c>
      <c r="S103" s="521">
        <f>+'POA PRESUPUESTARIO 2025'!DC415+'POA PRESUPUESTARIO 2025'!DC416+'POA PRESUPUESTARIO 2025'!DC417+'POA PRESUPUESTARIO 2025'!DC418</f>
        <v>36687</v>
      </c>
      <c r="T103" s="521">
        <f>+'POA PRESUPUESTARIO 2025'!DD415+'POA PRESUPUESTARIO 2025'!DD416+'POA PRESUPUESTARIO 2025'!DD417+'POA PRESUPUESTARIO 2025'!DD418</f>
        <v>16360</v>
      </c>
      <c r="U103" s="521">
        <f>+'POA PRESUPUESTARIO 2025'!DE415+'POA PRESUPUESTARIO 2025'!DE416+'POA PRESUPUESTARIO 2025'!DE417+'POA PRESUPUESTARIO 2025'!DE418</f>
        <v>32832</v>
      </c>
      <c r="V103" s="521">
        <f>+'POA PRESUPUESTARIO 2025'!DF415+'POA PRESUPUESTARIO 2025'!DF416+'POA PRESUPUESTARIO 2025'!DF417+'POA PRESUPUESTARIO 2025'!DF418</f>
        <v>0</v>
      </c>
      <c r="W103" s="545">
        <f t="shared" ref="W103:W112" si="38">SUM(K103:V103)</f>
        <v>231090</v>
      </c>
      <c r="Y103" s="470"/>
      <c r="Z103" s="470"/>
      <c r="AA103" s="470"/>
      <c r="AB103" s="594" t="s">
        <v>2180</v>
      </c>
      <c r="AC103" s="595"/>
      <c r="AD103" s="470"/>
      <c r="AE103" s="470"/>
      <c r="AF103" s="470"/>
      <c r="AG103" s="470"/>
      <c r="AH103" s="470"/>
      <c r="AI103" s="470"/>
      <c r="AJ103" s="470"/>
      <c r="AK103" s="470"/>
      <c r="AL103" s="470"/>
      <c r="AM103" s="470"/>
      <c r="AN103" s="470"/>
      <c r="AO103" s="470"/>
      <c r="AP103" s="470"/>
      <c r="AQ103" s="470"/>
      <c r="AR103" s="470"/>
      <c r="AS103" s="470"/>
      <c r="AT103" s="470"/>
      <c r="AU103" s="470"/>
      <c r="AV103" s="470"/>
      <c r="AW103" s="470"/>
      <c r="AX103" s="470"/>
      <c r="AY103" s="470"/>
      <c r="AZ103" s="470"/>
      <c r="BA103" s="470"/>
      <c r="BB103" s="470"/>
      <c r="BC103" s="470"/>
      <c r="BD103" s="470"/>
      <c r="BE103" s="470"/>
    </row>
    <row r="104" ht="45" customHeight="1" spans="1:57">
      <c r="A104" s="568"/>
      <c r="B104" s="490"/>
      <c r="C104" s="490"/>
      <c r="D104" s="490"/>
      <c r="E104" s="490"/>
      <c r="F104" s="490"/>
      <c r="G104" s="506"/>
      <c r="H104" s="574" t="str">
        <f>+'POA PRESUPUESTARIO 2025'!D427</f>
        <v>Representación Técnica a nivel internacional en espacios estratégicos  para el seguimiento de los derechos humanos de las mujeres</v>
      </c>
      <c r="I104" s="536" t="s">
        <v>1531</v>
      </c>
      <c r="J104" s="517" t="s">
        <v>1528</v>
      </c>
      <c r="K104" s="518">
        <v>0</v>
      </c>
      <c r="L104" s="518">
        <v>0</v>
      </c>
      <c r="M104" s="518">
        <v>0</v>
      </c>
      <c r="N104" s="518">
        <v>0</v>
      </c>
      <c r="O104" s="518">
        <v>0</v>
      </c>
      <c r="P104" s="518">
        <v>0</v>
      </c>
      <c r="Q104" s="518">
        <v>0</v>
      </c>
      <c r="R104" s="518">
        <v>0</v>
      </c>
      <c r="S104" s="518">
        <v>0</v>
      </c>
      <c r="T104" s="518">
        <v>0</v>
      </c>
      <c r="U104" s="518">
        <v>0</v>
      </c>
      <c r="V104" s="518">
        <v>0</v>
      </c>
      <c r="W104" s="544">
        <f t="shared" ref="W104" si="39">SUM(K104:V104)</f>
        <v>0</v>
      </c>
      <c r="Y104" s="470"/>
      <c r="Z104" s="470"/>
      <c r="AA104" s="470"/>
      <c r="AB104" s="594" t="s">
        <v>2180</v>
      </c>
      <c r="AD104" s="470"/>
      <c r="AE104" s="470"/>
      <c r="AF104" s="470"/>
      <c r="AG104" s="470"/>
      <c r="AH104" s="470"/>
      <c r="AI104" s="470"/>
      <c r="AJ104" s="470"/>
      <c r="AK104" s="470"/>
      <c r="AL104" s="470"/>
      <c r="AM104" s="470"/>
      <c r="AN104" s="470"/>
      <c r="AO104" s="470"/>
      <c r="AP104" s="470"/>
      <c r="AQ104" s="470"/>
      <c r="AR104" s="470"/>
      <c r="AS104" s="470"/>
      <c r="AT104" s="470"/>
      <c r="AU104" s="470"/>
      <c r="AV104" s="470"/>
      <c r="AW104" s="470"/>
      <c r="AX104" s="470"/>
      <c r="AY104" s="470"/>
      <c r="AZ104" s="470"/>
      <c r="BA104" s="470"/>
      <c r="BB104" s="470"/>
      <c r="BC104" s="470"/>
      <c r="BD104" s="470"/>
      <c r="BE104" s="470"/>
    </row>
    <row r="105" ht="63.75" customHeight="1" spans="1:57">
      <c r="A105" s="568"/>
      <c r="B105" s="490"/>
      <c r="C105" s="490"/>
      <c r="D105" s="490"/>
      <c r="E105" s="490"/>
      <c r="F105" s="490"/>
      <c r="G105" s="573"/>
      <c r="H105" s="575"/>
      <c r="I105" s="538"/>
      <c r="J105" s="520" t="s">
        <v>1529</v>
      </c>
      <c r="K105" s="521">
        <f>+'POA PRESUPUESTARIO 2025'!CS427+'POA PRESUPUESTARIO 2025'!CS428</f>
        <v>0</v>
      </c>
      <c r="L105" s="521">
        <f>+'POA PRESUPUESTARIO 2025'!CT427+'POA PRESUPUESTARIO 2025'!CT428</f>
        <v>0</v>
      </c>
      <c r="M105" s="521">
        <f>+'POA PRESUPUESTARIO 2025'!CU427+'POA PRESUPUESTARIO 2025'!CU428</f>
        <v>0</v>
      </c>
      <c r="N105" s="521">
        <f>+'POA PRESUPUESTARIO 2025'!CV427+'POA PRESUPUESTARIO 2025'!CV428</f>
        <v>0</v>
      </c>
      <c r="O105" s="521">
        <f>+'POA PRESUPUESTARIO 2025'!CX427+'POA PRESUPUESTARIO 2025'!CX428</f>
        <v>0</v>
      </c>
      <c r="P105" s="521">
        <f>+'POA PRESUPUESTARIO 2025'!CY427+'POA PRESUPUESTARIO 2025'!CY428</f>
        <v>0</v>
      </c>
      <c r="Q105" s="521">
        <f>+'POA PRESUPUESTARIO 2025'!CZ427+'POA PRESUPUESTARIO 2025'!CZ428</f>
        <v>0</v>
      </c>
      <c r="R105" s="521">
        <f>+'POA PRESUPUESTARIO 2025'!DA427+'POA PRESUPUESTARIO 2025'!DA428</f>
        <v>23800</v>
      </c>
      <c r="S105" s="521">
        <f>+'POA PRESUPUESTARIO 2025'!DC427+'POA PRESUPUESTARIO 2025'!DC428</f>
        <v>0</v>
      </c>
      <c r="T105" s="521">
        <f>+'POA PRESUPUESTARIO 2025'!DD427+'POA PRESUPUESTARIO 2025'!DD428</f>
        <v>0</v>
      </c>
      <c r="U105" s="521">
        <f>+'POA PRESUPUESTARIO 2025'!DE427+'POA PRESUPUESTARIO 2025'!DE428</f>
        <v>0</v>
      </c>
      <c r="V105" s="521">
        <f>+'POA PRESUPUESTARIO 2025'!DF427+'POA PRESUPUESTARIO 2025'!DF428</f>
        <v>0</v>
      </c>
      <c r="W105" s="545">
        <f t="shared" ref="W105" si="40">SUM(K105:V105)</f>
        <v>23800</v>
      </c>
      <c r="Y105" s="470"/>
      <c r="Z105" s="470"/>
      <c r="AA105" s="470"/>
      <c r="AB105" s="594" t="s">
        <v>2180</v>
      </c>
      <c r="AC105" s="595"/>
      <c r="AD105" s="470"/>
      <c r="AE105" s="470"/>
      <c r="AF105" s="470"/>
      <c r="AG105" s="470"/>
      <c r="AH105" s="470"/>
      <c r="AI105" s="470"/>
      <c r="AJ105" s="470"/>
      <c r="AK105" s="470"/>
      <c r="AL105" s="470"/>
      <c r="AM105" s="470"/>
      <c r="AN105" s="470"/>
      <c r="AO105" s="470"/>
      <c r="AP105" s="470"/>
      <c r="AQ105" s="470"/>
      <c r="AR105" s="470"/>
      <c r="AS105" s="470"/>
      <c r="AT105" s="470"/>
      <c r="AU105" s="470"/>
      <c r="AV105" s="470"/>
      <c r="AW105" s="470"/>
      <c r="AX105" s="470"/>
      <c r="AY105" s="470"/>
      <c r="AZ105" s="470"/>
      <c r="BA105" s="470"/>
      <c r="BB105" s="470"/>
      <c r="BC105" s="470"/>
      <c r="BD105" s="470"/>
      <c r="BE105" s="470"/>
    </row>
    <row r="106" ht="45" customHeight="1" spans="1:57">
      <c r="A106" s="568"/>
      <c r="B106" s="490"/>
      <c r="C106" s="490"/>
      <c r="D106" s="490"/>
      <c r="E106" s="490"/>
      <c r="F106" s="490"/>
      <c r="G106" s="506"/>
      <c r="H106" s="574" t="str">
        <f>'POA PRESUPUESTARIO 2025'!D424</f>
        <v>Coordinación de espacios estratégicos (Consejo Consultivo, MTM, CONAPREVI)</v>
      </c>
      <c r="I106" s="536" t="s">
        <v>1531</v>
      </c>
      <c r="J106" s="517" t="s">
        <v>1528</v>
      </c>
      <c r="K106" s="518">
        <f>'POA METAS 2025'!H44</f>
        <v>0</v>
      </c>
      <c r="L106" s="518">
        <f>'POA METAS 2025'!I44</f>
        <v>0</v>
      </c>
      <c r="M106" s="518">
        <f>'POA METAS 2025'!J44</f>
        <v>0</v>
      </c>
      <c r="N106" s="518">
        <v>0</v>
      </c>
      <c r="O106" s="530">
        <f>'POA METAS 2025'!M44</f>
        <v>0</v>
      </c>
      <c r="P106" s="530">
        <f>'POA METAS 2025'!N44</f>
        <v>0</v>
      </c>
      <c r="Q106" s="530">
        <f>'POA METAS 2025'!O44</f>
        <v>0</v>
      </c>
      <c r="R106" s="530">
        <f>'POA METAS 2025'!P44</f>
        <v>0</v>
      </c>
      <c r="S106" s="530">
        <f>'POA METAS 2025'!R44</f>
        <v>0</v>
      </c>
      <c r="T106" s="530">
        <v>0</v>
      </c>
      <c r="U106" s="530">
        <f>'POA METAS 2025'!T44</f>
        <v>0</v>
      </c>
      <c r="V106" s="530">
        <f>'POA METAS 2025'!U44</f>
        <v>0</v>
      </c>
      <c r="W106" s="544">
        <f t="shared" ref="W106" si="41">SUM(K106:V106)</f>
        <v>0</v>
      </c>
      <c r="Y106" s="470"/>
      <c r="Z106" s="470"/>
      <c r="AA106" s="470"/>
      <c r="AB106" s="594" t="s">
        <v>2180</v>
      </c>
      <c r="AD106" s="470"/>
      <c r="AE106" s="470"/>
      <c r="AF106" s="470"/>
      <c r="AG106" s="470"/>
      <c r="AH106" s="470"/>
      <c r="AI106" s="470"/>
      <c r="AJ106" s="470"/>
      <c r="AK106" s="470"/>
      <c r="AL106" s="470"/>
      <c r="AM106" s="470"/>
      <c r="AN106" s="470"/>
      <c r="AO106" s="470"/>
      <c r="AP106" s="470"/>
      <c r="AQ106" s="470"/>
      <c r="AR106" s="470"/>
      <c r="AS106" s="470"/>
      <c r="AT106" s="470"/>
      <c r="AU106" s="470"/>
      <c r="AV106" s="470"/>
      <c r="AW106" s="470"/>
      <c r="AX106" s="470"/>
      <c r="AY106" s="470"/>
      <c r="AZ106" s="470"/>
      <c r="BA106" s="470"/>
      <c r="BB106" s="470"/>
      <c r="BC106" s="470"/>
      <c r="BD106" s="470"/>
      <c r="BE106" s="470"/>
    </row>
    <row r="107" ht="63.75" customHeight="1" spans="1:57">
      <c r="A107" s="568"/>
      <c r="B107" s="490"/>
      <c r="C107" s="490"/>
      <c r="D107" s="490"/>
      <c r="E107" s="490"/>
      <c r="F107" s="490"/>
      <c r="G107" s="573"/>
      <c r="H107" s="575"/>
      <c r="I107" s="538"/>
      <c r="J107" s="520" t="s">
        <v>1529</v>
      </c>
      <c r="K107" s="521">
        <f>+'POA PRESUPUESTARIO 2025'!CS424+'POA PRESUPUESTARIO 2025'!CS425</f>
        <v>0</v>
      </c>
      <c r="L107" s="521">
        <f>+'POA PRESUPUESTARIO 2025'!CT424+'POA PRESUPUESTARIO 2025'!CT425</f>
        <v>0</v>
      </c>
      <c r="M107" s="521">
        <f>+'POA PRESUPUESTARIO 2025'!CU424+'POA PRESUPUESTARIO 2025'!CU425</f>
        <v>0</v>
      </c>
      <c r="N107" s="521">
        <f>+'POA PRESUPUESTARIO 2025'!CV424+'POA PRESUPUESTARIO 2025'!CV425</f>
        <v>2054</v>
      </c>
      <c r="O107" s="521">
        <f>+'POA PRESUPUESTARIO 2025'!CX424+'POA PRESUPUESTARIO 2025'!CX425</f>
        <v>7730</v>
      </c>
      <c r="P107" s="521">
        <f>+'POA PRESUPUESTARIO 2025'!CY424+'POA PRESUPUESTARIO 2025'!CY425</f>
        <v>5670</v>
      </c>
      <c r="Q107" s="521">
        <f>+'POA PRESUPUESTARIO 2025'!CZ424+'POA PRESUPUESTARIO 2025'!CZ425</f>
        <v>0</v>
      </c>
      <c r="R107" s="521">
        <f>+'POA PRESUPUESTARIO 2025'!DA424+'POA PRESUPUESTARIO 2025'!DA425</f>
        <v>9751</v>
      </c>
      <c r="S107" s="521">
        <f>+'POA PRESUPUESTARIO 2025'!DC424+'POA PRESUPUESTARIO 2025'!DC425</f>
        <v>0</v>
      </c>
      <c r="T107" s="521">
        <f>+'POA PRESUPUESTARIO 2025'!DD424+'POA PRESUPUESTARIO 2025'!DD425</f>
        <v>11170</v>
      </c>
      <c r="U107" s="521">
        <f>+'POA PRESUPUESTARIO 2025'!DE424+'POA PRESUPUESTARIO 2025'!DE425</f>
        <v>4268</v>
      </c>
      <c r="V107" s="521">
        <f>+'POA PRESUPUESTARIO 2025'!DF424+'POA PRESUPUESTARIO 2025'!DF425</f>
        <v>0</v>
      </c>
      <c r="W107" s="545">
        <f t="shared" ref="W107" si="42">SUM(K107:V107)</f>
        <v>40643</v>
      </c>
      <c r="Y107" s="470"/>
      <c r="Z107" s="470"/>
      <c r="AA107" s="470"/>
      <c r="AB107" s="594" t="s">
        <v>2180</v>
      </c>
      <c r="AC107" s="595"/>
      <c r="AD107" s="470"/>
      <c r="AE107" s="470"/>
      <c r="AF107" s="470"/>
      <c r="AG107" s="470"/>
      <c r="AH107" s="470"/>
      <c r="AI107" s="470"/>
      <c r="AJ107" s="470"/>
      <c r="AK107" s="470"/>
      <c r="AL107" s="470"/>
      <c r="AM107" s="470"/>
      <c r="AN107" s="470"/>
      <c r="AO107" s="470"/>
      <c r="AP107" s="470"/>
      <c r="AQ107" s="470"/>
      <c r="AR107" s="470"/>
      <c r="AS107" s="470"/>
      <c r="AT107" s="470"/>
      <c r="AU107" s="470"/>
      <c r="AV107" s="470"/>
      <c r="AW107" s="470"/>
      <c r="AX107" s="470"/>
      <c r="AY107" s="470"/>
      <c r="AZ107" s="470"/>
      <c r="BA107" s="470"/>
      <c r="BB107" s="470"/>
      <c r="BC107" s="470"/>
      <c r="BD107" s="470"/>
      <c r="BE107" s="470"/>
    </row>
    <row r="108" ht="45" customHeight="1" spans="1:57">
      <c r="A108" s="568"/>
      <c r="B108" s="490"/>
      <c r="C108" s="490"/>
      <c r="D108" s="490"/>
      <c r="E108" s="490"/>
      <c r="F108" s="490"/>
      <c r="G108" s="506"/>
      <c r="H108" s="574" t="str">
        <f>'POA PRESUPUESTARIO 2025'!D426</f>
        <v>Coordinación para la socialización de los resultados del estudio de la participación sociopolítica de la mujer en el COMUDE y en las municipalidades</v>
      </c>
      <c r="I108" s="536" t="s">
        <v>1531</v>
      </c>
      <c r="J108" s="517" t="s">
        <v>1528</v>
      </c>
      <c r="K108" s="518">
        <f>'POA METAS 2025'!H46</f>
        <v>0</v>
      </c>
      <c r="L108" s="518">
        <f>'POA METAS 2025'!I46</f>
        <v>0</v>
      </c>
      <c r="M108" s="518">
        <f>'POA METAS 2025'!J46</f>
        <v>0</v>
      </c>
      <c r="N108" s="518">
        <f>'POA METAS 2025'!K46</f>
        <v>0</v>
      </c>
      <c r="O108" s="530">
        <f>'POA METAS 2025'!M46</f>
        <v>0</v>
      </c>
      <c r="P108" s="530">
        <f>'POA METAS 2025'!N46</f>
        <v>0</v>
      </c>
      <c r="Q108" s="530">
        <f>'POA METAS 2025'!O46</f>
        <v>0</v>
      </c>
      <c r="R108" s="530">
        <f>'POA METAS 2025'!P46</f>
        <v>0</v>
      </c>
      <c r="S108" s="530">
        <f>'POA METAS 2025'!R46</f>
        <v>0</v>
      </c>
      <c r="T108" s="530">
        <f>'POA METAS 2025'!S46</f>
        <v>0</v>
      </c>
      <c r="U108" s="530">
        <v>0</v>
      </c>
      <c r="V108" s="530">
        <f>'POA METAS 2025'!U46</f>
        <v>0</v>
      </c>
      <c r="W108" s="544">
        <f t="shared" ref="W108" si="43">SUM(K108:V108)</f>
        <v>0</v>
      </c>
      <c r="Y108" s="470"/>
      <c r="Z108" s="470"/>
      <c r="AA108" s="470"/>
      <c r="AB108" s="594" t="s">
        <v>2180</v>
      </c>
      <c r="AD108" s="470"/>
      <c r="AE108" s="470"/>
      <c r="AF108" s="470"/>
      <c r="AG108" s="470"/>
      <c r="AH108" s="470"/>
      <c r="AI108" s="470"/>
      <c r="AJ108" s="470"/>
      <c r="AK108" s="470"/>
      <c r="AL108" s="470"/>
      <c r="AM108" s="470"/>
      <c r="AN108" s="470"/>
      <c r="AO108" s="470"/>
      <c r="AP108" s="470"/>
      <c r="AQ108" s="470"/>
      <c r="AR108" s="470"/>
      <c r="AS108" s="470"/>
      <c r="AT108" s="470"/>
      <c r="AU108" s="470"/>
      <c r="AV108" s="470"/>
      <c r="AW108" s="470"/>
      <c r="AX108" s="470"/>
      <c r="AY108" s="470"/>
      <c r="AZ108" s="470"/>
      <c r="BA108" s="470"/>
      <c r="BB108" s="470"/>
      <c r="BC108" s="470"/>
      <c r="BD108" s="470"/>
      <c r="BE108" s="470"/>
    </row>
    <row r="109" ht="63.75" customHeight="1" spans="1:57">
      <c r="A109" s="568"/>
      <c r="B109" s="490"/>
      <c r="C109" s="490"/>
      <c r="D109" s="490"/>
      <c r="E109" s="490"/>
      <c r="F109" s="490"/>
      <c r="G109" s="573"/>
      <c r="H109" s="575"/>
      <c r="I109" s="538"/>
      <c r="J109" s="520" t="s">
        <v>1529</v>
      </c>
      <c r="K109" s="521">
        <f>+'POA PRESUPUESTARIO 2025'!CS426</f>
        <v>0</v>
      </c>
      <c r="L109" s="521">
        <f>+'POA PRESUPUESTARIO 2025'!CT426</f>
        <v>0</v>
      </c>
      <c r="M109" s="521">
        <f>+'POA PRESUPUESTARIO 2025'!CU426</f>
        <v>2469</v>
      </c>
      <c r="N109" s="521">
        <f>+'POA PRESUPUESTARIO 2025'!CV426</f>
        <v>1888</v>
      </c>
      <c r="O109" s="521">
        <f>+'POA PRESUPUESTARIO 2025'!CX426</f>
        <v>0</v>
      </c>
      <c r="P109" s="521">
        <f>+'POA PRESUPUESTARIO 2025'!CY426</f>
        <v>0</v>
      </c>
      <c r="Q109" s="521">
        <f>+'POA PRESUPUESTARIO 2025'!CZ426</f>
        <v>0</v>
      </c>
      <c r="R109" s="521">
        <f>+'POA PRESUPUESTARIO 2025'!DA426</f>
        <v>0</v>
      </c>
      <c r="S109" s="521">
        <f>+'POA PRESUPUESTARIO 2025'!DC426</f>
        <v>0</v>
      </c>
      <c r="T109" s="521">
        <f>+'POA PRESUPUESTARIO 2025'!DD426</f>
        <v>0</v>
      </c>
      <c r="U109" s="521">
        <f>+'POA PRESUPUESTARIO 2025'!DE426</f>
        <v>0</v>
      </c>
      <c r="V109" s="521">
        <f>+'POA PRESUPUESTARIO 2025'!DF426</f>
        <v>0</v>
      </c>
      <c r="W109" s="545">
        <f t="shared" ref="W109" si="44">SUM(K109:V109)</f>
        <v>4357</v>
      </c>
      <c r="Y109" s="470"/>
      <c r="Z109" s="470"/>
      <c r="AA109" s="470"/>
      <c r="AB109" s="594" t="s">
        <v>2180</v>
      </c>
      <c r="AC109" s="595"/>
      <c r="AD109" s="470"/>
      <c r="AE109" s="470"/>
      <c r="AF109" s="470"/>
      <c r="AG109" s="470"/>
      <c r="AH109" s="470"/>
      <c r="AI109" s="470"/>
      <c r="AJ109" s="470"/>
      <c r="AK109" s="470"/>
      <c r="AL109" s="470"/>
      <c r="AM109" s="470"/>
      <c r="AN109" s="470"/>
      <c r="AO109" s="470"/>
      <c r="AP109" s="470"/>
      <c r="AQ109" s="470"/>
      <c r="AR109" s="470"/>
      <c r="AS109" s="470"/>
      <c r="AT109" s="470"/>
      <c r="AU109" s="470"/>
      <c r="AV109" s="470"/>
      <c r="AW109" s="470"/>
      <c r="AX109" s="470"/>
      <c r="AY109" s="470"/>
      <c r="AZ109" s="470"/>
      <c r="BA109" s="470"/>
      <c r="BB109" s="470"/>
      <c r="BC109" s="470"/>
      <c r="BD109" s="470"/>
      <c r="BE109" s="470"/>
    </row>
    <row r="110" ht="45" customHeight="1" spans="1:57">
      <c r="A110" s="568"/>
      <c r="B110" s="490"/>
      <c r="C110" s="490"/>
      <c r="D110" s="490"/>
      <c r="E110" s="490"/>
      <c r="F110" s="490"/>
      <c r="G110" s="506"/>
      <c r="H110" s="574" t="str">
        <f>'POA PRESUPUESTARIO 2025'!D437</f>
        <v>Reuniones de Fortalecimiento a Representantes de Organizaciones de Mujeres -ROM- ante los Consejos Departamentales de Desarrollo -CODEDE- del Sistema de Consejo de Desarrollo Urbano y Rural -SISCODE</v>
      </c>
      <c r="I110" s="536" t="s">
        <v>1531</v>
      </c>
      <c r="J110" s="517" t="s">
        <v>1528</v>
      </c>
      <c r="K110" s="518">
        <f>'POA METAS 2025'!H49</f>
        <v>0</v>
      </c>
      <c r="L110" s="518">
        <f>'POA METAS 2025'!I49</f>
        <v>0</v>
      </c>
      <c r="M110" s="518">
        <f>'POA METAS 2025'!J49</f>
        <v>0</v>
      </c>
      <c r="N110" s="518">
        <f>'POA METAS 2025'!K49</f>
        <v>0</v>
      </c>
      <c r="O110" s="530">
        <f>'POA METAS 2025'!M49</f>
        <v>0</v>
      </c>
      <c r="P110" s="530">
        <f>'POA METAS 2025'!N49</f>
        <v>0</v>
      </c>
      <c r="Q110" s="530">
        <f>'POA METAS 2025'!O49</f>
        <v>0</v>
      </c>
      <c r="R110" s="530">
        <f>'POA METAS 2025'!P49</f>
        <v>0</v>
      </c>
      <c r="S110" s="530">
        <f>'POA METAS 2025'!R49</f>
        <v>0</v>
      </c>
      <c r="T110" s="530">
        <f>'POA METAS 2025'!S49</f>
        <v>0</v>
      </c>
      <c r="U110" s="530">
        <v>0</v>
      </c>
      <c r="V110" s="530">
        <f>'POA METAS 2025'!U49</f>
        <v>0</v>
      </c>
      <c r="W110" s="544">
        <f t="shared" ref="W110" si="45">SUM(K110:V110)</f>
        <v>0</v>
      </c>
      <c r="Y110" s="470"/>
      <c r="Z110" s="470"/>
      <c r="AA110" s="470"/>
      <c r="AB110" s="594" t="s">
        <v>2180</v>
      </c>
      <c r="AD110" s="470"/>
      <c r="AE110" s="470"/>
      <c r="AF110" s="470"/>
      <c r="AG110" s="470"/>
      <c r="AH110" s="470"/>
      <c r="AI110" s="470"/>
      <c r="AJ110" s="470"/>
      <c r="AK110" s="470"/>
      <c r="AL110" s="470"/>
      <c r="AM110" s="470"/>
      <c r="AN110" s="470"/>
      <c r="AO110" s="470"/>
      <c r="AP110" s="470"/>
      <c r="AQ110" s="470"/>
      <c r="AR110" s="470"/>
      <c r="AS110" s="470"/>
      <c r="AT110" s="470"/>
      <c r="AU110" s="470"/>
      <c r="AV110" s="470"/>
      <c r="AW110" s="470"/>
      <c r="AX110" s="470"/>
      <c r="AY110" s="470"/>
      <c r="AZ110" s="470"/>
      <c r="BA110" s="470"/>
      <c r="BB110" s="470"/>
      <c r="BC110" s="470"/>
      <c r="BD110" s="470"/>
      <c r="BE110" s="470"/>
    </row>
    <row r="111" ht="63.75" customHeight="1" spans="1:57">
      <c r="A111" s="568"/>
      <c r="B111" s="490"/>
      <c r="C111" s="490"/>
      <c r="D111" s="490"/>
      <c r="E111" s="490"/>
      <c r="F111" s="490"/>
      <c r="G111" s="573"/>
      <c r="H111" s="575"/>
      <c r="I111" s="538"/>
      <c r="J111" s="520" t="s">
        <v>1529</v>
      </c>
      <c r="K111" s="521">
        <f>+'POA PRESUPUESTARIO 2025'!CS429+'POA PRESUPUESTARIO 2025'!CS430+'POA PRESUPUESTARIO 2025'!CS431+'POA PRESUPUESTARIO 2025'!CS432+'POA PRESUPUESTARIO 2025'!CS433+'POA PRESUPUESTARIO 2025'!CS434+'POA PRESUPUESTARIO 2025'!CS435+'POA PRESUPUESTARIO 2025'!CS436+'POA PRESUPUESTARIO 2025'!CS437+'POA PRESUPUESTARIO 2025'!CS438</f>
        <v>0</v>
      </c>
      <c r="L111" s="521">
        <f>+'POA PRESUPUESTARIO 2025'!CT429+'POA PRESUPUESTARIO 2025'!CT430+'POA PRESUPUESTARIO 2025'!CT431+'POA PRESUPUESTARIO 2025'!CT432+'POA PRESUPUESTARIO 2025'!CT433+'POA PRESUPUESTARIO 2025'!CT434+'POA PRESUPUESTARIO 2025'!CT435+'POA PRESUPUESTARIO 2025'!CT436+'POA PRESUPUESTARIO 2025'!CT437+'POA PRESUPUESTARIO 2025'!CT438</f>
        <v>0</v>
      </c>
      <c r="M111" s="521">
        <f>+'POA PRESUPUESTARIO 2025'!CU429+'POA PRESUPUESTARIO 2025'!CU430+'POA PRESUPUESTARIO 2025'!CU431+'POA PRESUPUESTARIO 2025'!CU432+'POA PRESUPUESTARIO 2025'!CU433+'POA PRESUPUESTARIO 2025'!CU434+'POA PRESUPUESTARIO 2025'!CU435+'POA PRESUPUESTARIO 2025'!CU436+'POA PRESUPUESTARIO 2025'!CU437+'POA PRESUPUESTARIO 2025'!CU438</f>
        <v>24248</v>
      </c>
      <c r="N111" s="521">
        <f>+'POA PRESUPUESTARIO 2025'!CV429+'POA PRESUPUESTARIO 2025'!CV430+'POA PRESUPUESTARIO 2025'!CV431+'POA PRESUPUESTARIO 2025'!CV432+'POA PRESUPUESTARIO 2025'!CV433+'POA PRESUPUESTARIO 2025'!CV434+'POA PRESUPUESTARIO 2025'!CV435+'POA PRESUPUESTARIO 2025'!CV436+'POA PRESUPUESTARIO 2025'!CV437+'POA PRESUPUESTARIO 2025'!CV438</f>
        <v>0</v>
      </c>
      <c r="O111" s="521">
        <f>+'POA PRESUPUESTARIO 2025'!CX429+'POA PRESUPUESTARIO 2025'!CX430+'POA PRESUPUESTARIO 2025'!CX431+'POA PRESUPUESTARIO 2025'!CX432+'POA PRESUPUESTARIO 2025'!CX433+'POA PRESUPUESTARIO 2025'!CX434+'POA PRESUPUESTARIO 2025'!CX435+'POA PRESUPUESTARIO 2025'!CX436+'POA PRESUPUESTARIO 2025'!CX437+'POA PRESUPUESTARIO 2025'!CX438</f>
        <v>0</v>
      </c>
      <c r="P111" s="521">
        <f>+'POA PRESUPUESTARIO 2025'!CY429+'POA PRESUPUESTARIO 2025'!CY430+'POA PRESUPUESTARIO 2025'!CY431+'POA PRESUPUESTARIO 2025'!CY432+'POA PRESUPUESTARIO 2025'!CY433+'POA PRESUPUESTARIO 2025'!CY434+'POA PRESUPUESTARIO 2025'!CY435+'POA PRESUPUESTARIO 2025'!CY436+'POA PRESUPUESTARIO 2025'!CY437+'POA PRESUPUESTARIO 2025'!CY438</f>
        <v>0</v>
      </c>
      <c r="Q111" s="521">
        <f>+'POA PRESUPUESTARIO 2025'!CZ429+'POA PRESUPUESTARIO 2025'!CZ430+'POA PRESUPUESTARIO 2025'!CZ431+'POA PRESUPUESTARIO 2025'!CZ432+'POA PRESUPUESTARIO 2025'!CZ433+'POA PRESUPUESTARIO 2025'!CZ434+'POA PRESUPUESTARIO 2025'!CZ435+'POA PRESUPUESTARIO 2025'!CZ436+'POA PRESUPUESTARIO 2025'!CZ437+'POA PRESUPUESTARIO 2025'!CZ438</f>
        <v>0</v>
      </c>
      <c r="R111" s="521">
        <f>+'POA PRESUPUESTARIO 2025'!DA429+'POA PRESUPUESTARIO 2025'!DA430+'POA PRESUPUESTARIO 2025'!DA431+'POA PRESUPUESTARIO 2025'!DA432+'POA PRESUPUESTARIO 2025'!DA433+'POA PRESUPUESTARIO 2025'!DA434+'POA PRESUPUESTARIO 2025'!DA435+'POA PRESUPUESTARIO 2025'!DA436+'POA PRESUPUESTARIO 2025'!DA437+'POA PRESUPUESTARIO 2025'!DA438</f>
        <v>0</v>
      </c>
      <c r="S111" s="521">
        <f>+'POA PRESUPUESTARIO 2025'!DC429+'POA PRESUPUESTARIO 2025'!DC430+'POA PRESUPUESTARIO 2025'!DC431+'POA PRESUPUESTARIO 2025'!DC432+'POA PRESUPUESTARIO 2025'!DC433+'POA PRESUPUESTARIO 2025'!DC434+'POA PRESUPUESTARIO 2025'!DC435+'POA PRESUPUESTARIO 2025'!DC436+'POA PRESUPUESTARIO 2025'!DC437+'POA PRESUPUESTARIO 2025'!DC438</f>
        <v>8024</v>
      </c>
      <c r="T111" s="521">
        <f>+'POA PRESUPUESTARIO 2025'!DD429+'POA PRESUPUESTARIO 2025'!DD430+'POA PRESUPUESTARIO 2025'!DD431+'POA PRESUPUESTARIO 2025'!DD432+'POA PRESUPUESTARIO 2025'!DD433+'POA PRESUPUESTARIO 2025'!DD434+'POA PRESUPUESTARIO 2025'!DD435+'POA PRESUPUESTARIO 2025'!DD436+'POA PRESUPUESTARIO 2025'!DD437+'POA PRESUPUESTARIO 2025'!DD438</f>
        <v>8024</v>
      </c>
      <c r="U111" s="521">
        <f>+'POA PRESUPUESTARIO 2025'!DE429+'POA PRESUPUESTARIO 2025'!DE430+'POA PRESUPUESTARIO 2025'!DE431+'POA PRESUPUESTARIO 2025'!DE432+'POA PRESUPUESTARIO 2025'!DE433+'POA PRESUPUESTARIO 2025'!DE434+'POA PRESUPUESTARIO 2025'!DE435+'POA PRESUPUESTARIO 2025'!DE436+'POA PRESUPUESTARIO 2025'!DE437+'POA PRESUPUESTARIO 2025'!DE438</f>
        <v>45588</v>
      </c>
      <c r="V111" s="521">
        <f>+'POA PRESUPUESTARIO 2025'!DF429+'POA PRESUPUESTARIO 2025'!DF430+'POA PRESUPUESTARIO 2025'!DF431+'POA PRESUPUESTARIO 2025'!DF432+'POA PRESUPUESTARIO 2025'!DF433+'POA PRESUPUESTARIO 2025'!DF434+'POA PRESUPUESTARIO 2025'!DF435+'POA PRESUPUESTARIO 2025'!DF436+'POA PRESUPUESTARIO 2025'!DF437+'POA PRESUPUESTARIO 2025'!DF438</f>
        <v>0</v>
      </c>
      <c r="W111" s="545">
        <f t="shared" ref="W111" si="46">SUM(K111:V111)</f>
        <v>85884</v>
      </c>
      <c r="Y111" s="470"/>
      <c r="Z111" s="470"/>
      <c r="AA111" s="470"/>
      <c r="AB111" s="594" t="s">
        <v>2180</v>
      </c>
      <c r="AC111" s="595"/>
      <c r="AD111" s="470"/>
      <c r="AE111" s="470"/>
      <c r="AF111" s="470"/>
      <c r="AG111" s="470"/>
      <c r="AH111" s="470"/>
      <c r="AI111" s="470"/>
      <c r="AJ111" s="470"/>
      <c r="AK111" s="470"/>
      <c r="AL111" s="470"/>
      <c r="AM111" s="470"/>
      <c r="AN111" s="470"/>
      <c r="AO111" s="470"/>
      <c r="AP111" s="470"/>
      <c r="AQ111" s="470"/>
      <c r="AR111" s="470"/>
      <c r="AS111" s="470"/>
      <c r="AT111" s="470"/>
      <c r="AU111" s="470"/>
      <c r="AV111" s="470"/>
      <c r="AW111" s="470"/>
      <c r="AX111" s="470"/>
      <c r="AY111" s="470"/>
      <c r="AZ111" s="470"/>
      <c r="BA111" s="470"/>
      <c r="BB111" s="470"/>
      <c r="BC111" s="470"/>
      <c r="BD111" s="470"/>
      <c r="BE111" s="470"/>
    </row>
    <row r="112" ht="45" customHeight="1" spans="1:57">
      <c r="A112" s="568"/>
      <c r="B112" s="490"/>
      <c r="C112" s="490"/>
      <c r="D112" s="490"/>
      <c r="E112" s="490"/>
      <c r="F112" s="490"/>
      <c r="G112" s="506"/>
      <c r="H112" s="496" t="s">
        <v>2181</v>
      </c>
      <c r="I112" s="536" t="s">
        <v>1531</v>
      </c>
      <c r="J112" s="517" t="s">
        <v>1528</v>
      </c>
      <c r="K112" s="518">
        <f>'POA METAS 2025'!H44</f>
        <v>0</v>
      </c>
      <c r="L112" s="518">
        <f>'POA METAS 2025'!I44</f>
        <v>0</v>
      </c>
      <c r="M112" s="518">
        <f>'POA METAS 2025'!J44</f>
        <v>0</v>
      </c>
      <c r="N112" s="518">
        <f>'POA METAS 2025'!K44</f>
        <v>1</v>
      </c>
      <c r="O112" s="530">
        <f>'POA METAS 2025'!M44</f>
        <v>0</v>
      </c>
      <c r="P112" s="530">
        <f>'POA METAS 2025'!N44</f>
        <v>0</v>
      </c>
      <c r="Q112" s="530">
        <f>'POA METAS 2025'!O44</f>
        <v>0</v>
      </c>
      <c r="R112" s="530">
        <f>'POA METAS 2025'!P44</f>
        <v>0</v>
      </c>
      <c r="S112" s="530">
        <f>'POA METAS 2025'!R44</f>
        <v>0</v>
      </c>
      <c r="T112" s="530">
        <f>'POA METAS 2025'!S44</f>
        <v>1</v>
      </c>
      <c r="U112" s="530">
        <f>'POA METAS 2025'!T44</f>
        <v>0</v>
      </c>
      <c r="V112" s="530">
        <f>'POA METAS 2025'!U44</f>
        <v>0</v>
      </c>
      <c r="W112" s="544">
        <f t="shared" si="38"/>
        <v>2</v>
      </c>
      <c r="Y112" s="470"/>
      <c r="Z112" s="470"/>
      <c r="AA112" s="470"/>
      <c r="AB112" s="594" t="s">
        <v>2180</v>
      </c>
      <c r="AD112" s="470"/>
      <c r="AE112" s="470"/>
      <c r="AF112" s="470"/>
      <c r="AG112" s="470"/>
      <c r="AH112" s="470"/>
      <c r="AI112" s="470"/>
      <c r="AJ112" s="470"/>
      <c r="AK112" s="470"/>
      <c r="AL112" s="470"/>
      <c r="AM112" s="470"/>
      <c r="AN112" s="470"/>
      <c r="AO112" s="470"/>
      <c r="AP112" s="470"/>
      <c r="AQ112" s="470"/>
      <c r="AR112" s="470"/>
      <c r="AS112" s="470"/>
      <c r="AT112" s="470"/>
      <c r="AU112" s="470"/>
      <c r="AV112" s="470"/>
      <c r="AW112" s="470"/>
      <c r="AX112" s="470"/>
      <c r="AY112" s="470"/>
      <c r="AZ112" s="470"/>
      <c r="BA112" s="470"/>
      <c r="BB112" s="470"/>
      <c r="BC112" s="470"/>
      <c r="BD112" s="470"/>
      <c r="BE112" s="470"/>
    </row>
    <row r="113" ht="63.75" customHeight="1" spans="1:57">
      <c r="A113" s="568"/>
      <c r="B113" s="490"/>
      <c r="C113" s="490"/>
      <c r="D113" s="490"/>
      <c r="E113" s="490"/>
      <c r="F113" s="490"/>
      <c r="G113" s="506"/>
      <c r="H113" s="504"/>
      <c r="I113" s="538"/>
      <c r="J113" s="520" t="s">
        <v>1529</v>
      </c>
      <c r="K113" s="521">
        <v>0</v>
      </c>
      <c r="L113" s="521">
        <v>0</v>
      </c>
      <c r="M113" s="521">
        <v>0</v>
      </c>
      <c r="N113" s="521">
        <v>0</v>
      </c>
      <c r="O113" s="521">
        <v>0</v>
      </c>
      <c r="P113" s="521">
        <v>0</v>
      </c>
      <c r="Q113" s="521">
        <v>0</v>
      </c>
      <c r="R113" s="521">
        <v>0</v>
      </c>
      <c r="S113" s="521">
        <v>0</v>
      </c>
      <c r="T113" s="521">
        <v>0</v>
      </c>
      <c r="U113" s="521">
        <v>0</v>
      </c>
      <c r="V113" s="549">
        <v>0</v>
      </c>
      <c r="W113" s="545">
        <f t="shared" ref="W113:W119" si="47">SUM(K113:V113)</f>
        <v>0</v>
      </c>
      <c r="Y113" s="470"/>
      <c r="Z113" s="470"/>
      <c r="AA113" s="470"/>
      <c r="AB113" s="594" t="s">
        <v>2180</v>
      </c>
      <c r="AD113" s="470"/>
      <c r="AE113" s="470"/>
      <c r="AF113" s="470"/>
      <c r="AG113" s="470"/>
      <c r="AH113" s="470"/>
      <c r="AI113" s="470"/>
      <c r="AJ113" s="470"/>
      <c r="AK113" s="470"/>
      <c r="AL113" s="470"/>
      <c r="AM113" s="470"/>
      <c r="AN113" s="470"/>
      <c r="AO113" s="470"/>
      <c r="AP113" s="470"/>
      <c r="AQ113" s="470"/>
      <c r="AR113" s="470"/>
      <c r="AS113" s="470"/>
      <c r="AT113" s="470"/>
      <c r="AU113" s="470"/>
      <c r="AV113" s="470"/>
      <c r="AW113" s="470"/>
      <c r="AX113" s="470"/>
      <c r="AY113" s="470"/>
      <c r="AZ113" s="470"/>
      <c r="BA113" s="470"/>
      <c r="BB113" s="470"/>
      <c r="BC113" s="470"/>
      <c r="BD113" s="470"/>
      <c r="BE113" s="470"/>
    </row>
    <row r="114" ht="30.75" customHeight="1" spans="1:57">
      <c r="A114" s="568"/>
      <c r="B114" s="490"/>
      <c r="C114" s="490"/>
      <c r="D114" s="490"/>
      <c r="E114" s="490"/>
      <c r="F114" s="490"/>
      <c r="G114" s="506"/>
      <c r="H114" s="496" t="s">
        <v>2064</v>
      </c>
      <c r="I114" s="586" t="s">
        <v>2182</v>
      </c>
      <c r="J114" s="517" t="s">
        <v>1528</v>
      </c>
      <c r="K114" s="518">
        <f>'POA METAS 2025'!H45</f>
        <v>0</v>
      </c>
      <c r="L114" s="518">
        <f>'POA METAS 2025'!I45</f>
        <v>0</v>
      </c>
      <c r="M114" s="518">
        <f>'POA METAS 2025'!J45</f>
        <v>0</v>
      </c>
      <c r="N114" s="518">
        <f>'POA METAS 2025'!K45</f>
        <v>0</v>
      </c>
      <c r="O114" s="530">
        <f>'POA METAS 2025'!M45</f>
        <v>0</v>
      </c>
      <c r="P114" s="530">
        <f>'POA METAS 2025'!N45</f>
        <v>0</v>
      </c>
      <c r="Q114" s="530">
        <f>'POA METAS 2025'!O45</f>
        <v>0</v>
      </c>
      <c r="R114" s="530">
        <f>'POA METAS 2025'!P45</f>
        <v>0</v>
      </c>
      <c r="S114" s="530">
        <f>'POA METAS 2025'!R45</f>
        <v>0</v>
      </c>
      <c r="T114" s="530">
        <f>'POA METAS 2025'!S45</f>
        <v>0</v>
      </c>
      <c r="U114" s="530">
        <f>'POA METAS 2025'!T45</f>
        <v>46</v>
      </c>
      <c r="V114" s="530">
        <f>'POA METAS 2025'!U45</f>
        <v>8</v>
      </c>
      <c r="W114" s="544">
        <f t="shared" si="47"/>
        <v>54</v>
      </c>
      <c r="Y114" s="470"/>
      <c r="Z114" s="470"/>
      <c r="AA114" s="470"/>
      <c r="AB114" s="594" t="s">
        <v>2180</v>
      </c>
      <c r="AD114" s="470"/>
      <c r="AE114" s="470"/>
      <c r="AF114" s="470"/>
      <c r="AG114" s="470"/>
      <c r="AH114" s="470"/>
      <c r="AI114" s="470"/>
      <c r="AJ114" s="470"/>
      <c r="AK114" s="470"/>
      <c r="AL114" s="470"/>
      <c r="AM114" s="470"/>
      <c r="AN114" s="470"/>
      <c r="AO114" s="470"/>
      <c r="AP114" s="470"/>
      <c r="AQ114" s="470"/>
      <c r="AR114" s="470"/>
      <c r="AS114" s="470"/>
      <c r="AT114" s="470"/>
      <c r="AU114" s="470"/>
      <c r="AV114" s="470"/>
      <c r="AW114" s="470"/>
      <c r="AX114" s="470"/>
      <c r="AY114" s="470"/>
      <c r="AZ114" s="470"/>
      <c r="BA114" s="470"/>
      <c r="BB114" s="470"/>
      <c r="BC114" s="470"/>
      <c r="BD114" s="470"/>
      <c r="BE114" s="470"/>
    </row>
    <row r="115" ht="30.75" customHeight="1" spans="1:57">
      <c r="A115" s="568"/>
      <c r="B115" s="490"/>
      <c r="C115" s="490"/>
      <c r="D115" s="490"/>
      <c r="E115" s="490"/>
      <c r="F115" s="490"/>
      <c r="G115" s="573"/>
      <c r="H115" s="504"/>
      <c r="I115" s="531"/>
      <c r="J115" s="520" t="s">
        <v>1529</v>
      </c>
      <c r="K115" s="521">
        <f>+'POA PRESUPUESTARIO 2025'!CS409+'POA PRESUPUESTARIO 2025'!CS410+'POA PRESUPUESTARIO 2025'!CS411+'POA PRESUPUESTARIO 2025'!CS413+'POA PRESUPUESTARIO 2025'!CS414+'POA PRESUPUESTARIO 2025'!CS444+'POA PRESUPUESTARIO 2025'!CS445+'POA PRESUPUESTARIO 2025'!CS446+'POA PRESUPUESTARIO 2025'!CS447+'POA PRESUPUESTARIO 2025'!CS448+'POA PRESUPUESTARIO 2025'!CS449+'POA PRESUPUESTARIO 2025'!CS450+'POA PRESUPUESTARIO 2025'!CS451+'POA PRESUPUESTARIO 2025'!CS452+'POA PRESUPUESTARIO 2025'!CS453+'POA PRESUPUESTARIO 2025'!CS454+'POA PRESUPUESTARIO 2025'!CS455+'POA PRESUPUESTARIO 2025'!CS456+'POA PRESUPUESTARIO 2025'!CS457+'POA PRESUPUESTARIO 2025'!CS458+'POA PRESUPUESTARIO 2025'!CS459+'POA PRESUPUESTARIO 2025'!CS460+'POA PRESUPUESTARIO 2025'!CS412</f>
        <v>0</v>
      </c>
      <c r="L115" s="521">
        <f>+'POA PRESUPUESTARIO 2025'!CT409+'POA PRESUPUESTARIO 2025'!CT410+'POA PRESUPUESTARIO 2025'!CT411+'POA PRESUPUESTARIO 2025'!CT413+'POA PRESUPUESTARIO 2025'!CT414+'POA PRESUPUESTARIO 2025'!CT444+'POA PRESUPUESTARIO 2025'!CT445+'POA PRESUPUESTARIO 2025'!CT446+'POA PRESUPUESTARIO 2025'!CT447+'POA PRESUPUESTARIO 2025'!CT448+'POA PRESUPUESTARIO 2025'!CT449+'POA PRESUPUESTARIO 2025'!CT450+'POA PRESUPUESTARIO 2025'!CT451+'POA PRESUPUESTARIO 2025'!CT452+'POA PRESUPUESTARIO 2025'!CT453+'POA PRESUPUESTARIO 2025'!CT454+'POA PRESUPUESTARIO 2025'!CT455+'POA PRESUPUESTARIO 2025'!CT456+'POA PRESUPUESTARIO 2025'!CT457+'POA PRESUPUESTARIO 2025'!CT458+'POA PRESUPUESTARIO 2025'!CT459+'POA PRESUPUESTARIO 2025'!CT460+'POA PRESUPUESTARIO 2025'!CT412</f>
        <v>0</v>
      </c>
      <c r="M115" s="521">
        <f>+'POA PRESUPUESTARIO 2025'!CU409+'POA PRESUPUESTARIO 2025'!CU410+'POA PRESUPUESTARIO 2025'!CU411+'POA PRESUPUESTARIO 2025'!CU413+'POA PRESUPUESTARIO 2025'!CU414+'POA PRESUPUESTARIO 2025'!CU444+'POA PRESUPUESTARIO 2025'!CU445+'POA PRESUPUESTARIO 2025'!CU446+'POA PRESUPUESTARIO 2025'!CU447+'POA PRESUPUESTARIO 2025'!CU448+'POA PRESUPUESTARIO 2025'!CU449+'POA PRESUPUESTARIO 2025'!CU450+'POA PRESUPUESTARIO 2025'!CU451+'POA PRESUPUESTARIO 2025'!CU452+'POA PRESUPUESTARIO 2025'!CU453+'POA PRESUPUESTARIO 2025'!CU454+'POA PRESUPUESTARIO 2025'!CU455+'POA PRESUPUESTARIO 2025'!CU456+'POA PRESUPUESTARIO 2025'!CU457+'POA PRESUPUESTARIO 2025'!CU458+'POA PRESUPUESTARIO 2025'!CU459+'POA PRESUPUESTARIO 2025'!CU460+'POA PRESUPUESTARIO 2025'!CU412</f>
        <v>0</v>
      </c>
      <c r="N115" s="521">
        <f>+'POA PRESUPUESTARIO 2025'!CV409+'POA PRESUPUESTARIO 2025'!CV410+'POA PRESUPUESTARIO 2025'!CV411+'POA PRESUPUESTARIO 2025'!CV413+'POA PRESUPUESTARIO 2025'!CV414+'POA PRESUPUESTARIO 2025'!CV444+'POA PRESUPUESTARIO 2025'!CV445+'POA PRESUPUESTARIO 2025'!CV446+'POA PRESUPUESTARIO 2025'!CV447+'POA PRESUPUESTARIO 2025'!CV448+'POA PRESUPUESTARIO 2025'!CV449+'POA PRESUPUESTARIO 2025'!CV450+'POA PRESUPUESTARIO 2025'!CV451+'POA PRESUPUESTARIO 2025'!CV452+'POA PRESUPUESTARIO 2025'!CV453+'POA PRESUPUESTARIO 2025'!CV454+'POA PRESUPUESTARIO 2025'!CV455+'POA PRESUPUESTARIO 2025'!CV456+'POA PRESUPUESTARIO 2025'!CV457+'POA PRESUPUESTARIO 2025'!CV458+'POA PRESUPUESTARIO 2025'!CV459+'POA PRESUPUESTARIO 2025'!CV460+'POA PRESUPUESTARIO 2025'!CV412</f>
        <v>0</v>
      </c>
      <c r="O115" s="521">
        <f>+'POA PRESUPUESTARIO 2025'!CX409+'POA PRESUPUESTARIO 2025'!CX410+'POA PRESUPUESTARIO 2025'!CX411+'POA PRESUPUESTARIO 2025'!CX413+'POA PRESUPUESTARIO 2025'!CX414+'POA PRESUPUESTARIO 2025'!CX444+'POA PRESUPUESTARIO 2025'!CX445+'POA PRESUPUESTARIO 2025'!CX446+'POA PRESUPUESTARIO 2025'!CX447+'POA PRESUPUESTARIO 2025'!CX448+'POA PRESUPUESTARIO 2025'!CX449+'POA PRESUPUESTARIO 2025'!CX450+'POA PRESUPUESTARIO 2025'!CX451+'POA PRESUPUESTARIO 2025'!CX452+'POA PRESUPUESTARIO 2025'!CX453+'POA PRESUPUESTARIO 2025'!CX454+'POA PRESUPUESTARIO 2025'!CX455+'POA PRESUPUESTARIO 2025'!CX456+'POA PRESUPUESTARIO 2025'!CX457+'POA PRESUPUESTARIO 2025'!CX458+'POA PRESUPUESTARIO 2025'!CX459+'POA PRESUPUESTARIO 2025'!CX460+'POA PRESUPUESTARIO 2025'!CX412</f>
        <v>0</v>
      </c>
      <c r="P115" s="521">
        <f>+'POA PRESUPUESTARIO 2025'!CY409+'POA PRESUPUESTARIO 2025'!CY410+'POA PRESUPUESTARIO 2025'!CY411+'POA PRESUPUESTARIO 2025'!CY413+'POA PRESUPUESTARIO 2025'!CY414+'POA PRESUPUESTARIO 2025'!CY444+'POA PRESUPUESTARIO 2025'!CY445+'POA PRESUPUESTARIO 2025'!CY446+'POA PRESUPUESTARIO 2025'!CY447+'POA PRESUPUESTARIO 2025'!CY448+'POA PRESUPUESTARIO 2025'!CY449+'POA PRESUPUESTARIO 2025'!CY450+'POA PRESUPUESTARIO 2025'!CY451+'POA PRESUPUESTARIO 2025'!CY452+'POA PRESUPUESTARIO 2025'!CY453+'POA PRESUPUESTARIO 2025'!CY454+'POA PRESUPUESTARIO 2025'!CY455+'POA PRESUPUESTARIO 2025'!CY456+'POA PRESUPUESTARIO 2025'!CY457+'POA PRESUPUESTARIO 2025'!CY458+'POA PRESUPUESTARIO 2025'!CY459+'POA PRESUPUESTARIO 2025'!CY460+'POA PRESUPUESTARIO 2025'!CY412</f>
        <v>0</v>
      </c>
      <c r="Q115" s="521">
        <f>+'POA PRESUPUESTARIO 2025'!CZ409+'POA PRESUPUESTARIO 2025'!CZ410+'POA PRESUPUESTARIO 2025'!CZ411+'POA PRESUPUESTARIO 2025'!CZ413+'POA PRESUPUESTARIO 2025'!CZ414+'POA PRESUPUESTARIO 2025'!CZ444+'POA PRESUPUESTARIO 2025'!CZ445+'POA PRESUPUESTARIO 2025'!CZ446+'POA PRESUPUESTARIO 2025'!CZ447+'POA PRESUPUESTARIO 2025'!CZ448+'POA PRESUPUESTARIO 2025'!CZ449+'POA PRESUPUESTARIO 2025'!CZ450+'POA PRESUPUESTARIO 2025'!CZ451+'POA PRESUPUESTARIO 2025'!CZ452+'POA PRESUPUESTARIO 2025'!CZ453+'POA PRESUPUESTARIO 2025'!CZ454+'POA PRESUPUESTARIO 2025'!CZ455+'POA PRESUPUESTARIO 2025'!CZ456+'POA PRESUPUESTARIO 2025'!CZ457+'POA PRESUPUESTARIO 2025'!CZ458+'POA PRESUPUESTARIO 2025'!CZ459+'POA PRESUPUESTARIO 2025'!CZ460+'POA PRESUPUESTARIO 2025'!CZ412</f>
        <v>0</v>
      </c>
      <c r="R115" s="521">
        <f>+'POA PRESUPUESTARIO 2025'!DA409+'POA PRESUPUESTARIO 2025'!DA410+'POA PRESUPUESTARIO 2025'!DA411+'POA PRESUPUESTARIO 2025'!DA413+'POA PRESUPUESTARIO 2025'!DA414+'POA PRESUPUESTARIO 2025'!DA444+'POA PRESUPUESTARIO 2025'!DA445+'POA PRESUPUESTARIO 2025'!DA446+'POA PRESUPUESTARIO 2025'!DA447+'POA PRESUPUESTARIO 2025'!DA448+'POA PRESUPUESTARIO 2025'!DA449+'POA PRESUPUESTARIO 2025'!DA450+'POA PRESUPUESTARIO 2025'!DA451+'POA PRESUPUESTARIO 2025'!DA452+'POA PRESUPUESTARIO 2025'!DA453+'POA PRESUPUESTARIO 2025'!DA454+'POA PRESUPUESTARIO 2025'!DA455+'POA PRESUPUESTARIO 2025'!DA456+'POA PRESUPUESTARIO 2025'!DA457+'POA PRESUPUESTARIO 2025'!DA458+'POA PRESUPUESTARIO 2025'!DA459+'POA PRESUPUESTARIO 2025'!DA460+'POA PRESUPUESTARIO 2025'!DA412</f>
        <v>56250</v>
      </c>
      <c r="S115" s="521">
        <f>+'POA PRESUPUESTARIO 2025'!DC409+'POA PRESUPUESTARIO 2025'!DC410+'POA PRESUPUESTARIO 2025'!DC411+'POA PRESUPUESTARIO 2025'!DC413+'POA PRESUPUESTARIO 2025'!DC414+'POA PRESUPUESTARIO 2025'!DC444+'POA PRESUPUESTARIO 2025'!DC445+'POA PRESUPUESTARIO 2025'!DC446+'POA PRESUPUESTARIO 2025'!DC447+'POA PRESUPUESTARIO 2025'!DC448+'POA PRESUPUESTARIO 2025'!DC449+'POA PRESUPUESTARIO 2025'!DC450+'POA PRESUPUESTARIO 2025'!DC451+'POA PRESUPUESTARIO 2025'!DC452+'POA PRESUPUESTARIO 2025'!DC453+'POA PRESUPUESTARIO 2025'!DC454+'POA PRESUPUESTARIO 2025'!DC455+'POA PRESUPUESTARIO 2025'!DC456+'POA PRESUPUESTARIO 2025'!DC457+'POA PRESUPUESTARIO 2025'!DC458+'POA PRESUPUESTARIO 2025'!DC459+'POA PRESUPUESTARIO 2025'!DC460+'POA PRESUPUESTARIO 2025'!DC412</f>
        <v>162645</v>
      </c>
      <c r="T115" s="521">
        <f>+'POA PRESUPUESTARIO 2025'!DD409+'POA PRESUPUESTARIO 2025'!DD410+'POA PRESUPUESTARIO 2025'!DD411+'POA PRESUPUESTARIO 2025'!DD413+'POA PRESUPUESTARIO 2025'!DD414+'POA PRESUPUESTARIO 2025'!DD444+'POA PRESUPUESTARIO 2025'!DD445+'POA PRESUPUESTARIO 2025'!DD446+'POA PRESUPUESTARIO 2025'!DD447+'POA PRESUPUESTARIO 2025'!DD448+'POA PRESUPUESTARIO 2025'!DD449+'POA PRESUPUESTARIO 2025'!DD450+'POA PRESUPUESTARIO 2025'!DD451+'POA PRESUPUESTARIO 2025'!DD452+'POA PRESUPUESTARIO 2025'!DD453+'POA PRESUPUESTARIO 2025'!DD454+'POA PRESUPUESTARIO 2025'!DD455+'POA PRESUPUESTARIO 2025'!DD456+'POA PRESUPUESTARIO 2025'!DD457+'POA PRESUPUESTARIO 2025'!DD458+'POA PRESUPUESTARIO 2025'!DD459+'POA PRESUPUESTARIO 2025'!DD460+'POA PRESUPUESTARIO 2025'!DD412</f>
        <v>494370</v>
      </c>
      <c r="U115" s="521">
        <f>+'POA PRESUPUESTARIO 2025'!DE409+'POA PRESUPUESTARIO 2025'!DE410+'POA PRESUPUESTARIO 2025'!DE411+'POA PRESUPUESTARIO 2025'!DE413+'POA PRESUPUESTARIO 2025'!DE414+'POA PRESUPUESTARIO 2025'!DE444+'POA PRESUPUESTARIO 2025'!DE445+'POA PRESUPUESTARIO 2025'!DE446+'POA PRESUPUESTARIO 2025'!DE447+'POA PRESUPUESTARIO 2025'!DE448+'POA PRESUPUESTARIO 2025'!DE449+'POA PRESUPUESTARIO 2025'!DE450+'POA PRESUPUESTARIO 2025'!DE451+'POA PRESUPUESTARIO 2025'!DE452+'POA PRESUPUESTARIO 2025'!DE453+'POA PRESUPUESTARIO 2025'!DE454+'POA PRESUPUESTARIO 2025'!DE455+'POA PRESUPUESTARIO 2025'!DE456+'POA PRESUPUESTARIO 2025'!DE457+'POA PRESUPUESTARIO 2025'!DE458+'POA PRESUPUESTARIO 2025'!DE459+'POA PRESUPUESTARIO 2025'!DE460+'POA PRESUPUESTARIO 2025'!DE412</f>
        <v>187187</v>
      </c>
      <c r="V115" s="521">
        <f>+'POA PRESUPUESTARIO 2025'!DF409+'POA PRESUPUESTARIO 2025'!DF410+'POA PRESUPUESTARIO 2025'!DF411+'POA PRESUPUESTARIO 2025'!DF413+'POA PRESUPUESTARIO 2025'!DF414+'POA PRESUPUESTARIO 2025'!DF444+'POA PRESUPUESTARIO 2025'!DF445+'POA PRESUPUESTARIO 2025'!DF446+'POA PRESUPUESTARIO 2025'!DF447+'POA PRESUPUESTARIO 2025'!DF448+'POA PRESUPUESTARIO 2025'!DF449+'POA PRESUPUESTARIO 2025'!DF450+'POA PRESUPUESTARIO 2025'!DF451+'POA PRESUPUESTARIO 2025'!DF452+'POA PRESUPUESTARIO 2025'!DF453+'POA PRESUPUESTARIO 2025'!DF454+'POA PRESUPUESTARIO 2025'!DF455+'POA PRESUPUESTARIO 2025'!DF456+'POA PRESUPUESTARIO 2025'!DF457+'POA PRESUPUESTARIO 2025'!DF458+'POA PRESUPUESTARIO 2025'!DF459+'POA PRESUPUESTARIO 2025'!DF460+'POA PRESUPUESTARIO 2025'!DF412</f>
        <v>56428</v>
      </c>
      <c r="W115" s="545">
        <f t="shared" si="47"/>
        <v>956880</v>
      </c>
      <c r="Y115" s="470"/>
      <c r="Z115" s="470"/>
      <c r="AA115" s="470"/>
      <c r="AB115" s="594" t="s">
        <v>2180</v>
      </c>
      <c r="AC115" s="595"/>
      <c r="AD115" s="470"/>
      <c r="AE115" s="470"/>
      <c r="AF115" s="470"/>
      <c r="AG115" s="470"/>
      <c r="AH115" s="470"/>
      <c r="AI115" s="470"/>
      <c r="AJ115" s="470"/>
      <c r="AK115" s="470"/>
      <c r="AL115" s="470"/>
      <c r="AM115" s="470"/>
      <c r="AN115" s="470"/>
      <c r="AO115" s="470"/>
      <c r="AP115" s="470"/>
      <c r="AQ115" s="470"/>
      <c r="AR115" s="470"/>
      <c r="AS115" s="470"/>
      <c r="AT115" s="470"/>
      <c r="AU115" s="470"/>
      <c r="AV115" s="470"/>
      <c r="AW115" s="470"/>
      <c r="AX115" s="470"/>
      <c r="AY115" s="470"/>
      <c r="AZ115" s="470"/>
      <c r="BA115" s="470"/>
      <c r="BB115" s="470"/>
      <c r="BC115" s="470"/>
      <c r="BD115" s="470"/>
      <c r="BE115" s="470"/>
    </row>
    <row r="116" ht="30.75" customHeight="1" spans="1:57">
      <c r="A116" s="568"/>
      <c r="B116" s="490"/>
      <c r="C116" s="490"/>
      <c r="D116" s="490"/>
      <c r="E116" s="490"/>
      <c r="F116" s="490"/>
      <c r="G116" s="506"/>
      <c r="H116" s="576" t="s">
        <v>2183</v>
      </c>
      <c r="I116" s="586" t="s">
        <v>1531</v>
      </c>
      <c r="J116" s="517" t="s">
        <v>1528</v>
      </c>
      <c r="K116" s="518">
        <f>+'POA METAS 2025'!H46</f>
        <v>0</v>
      </c>
      <c r="L116" s="518">
        <f>+'POA METAS 2025'!I46</f>
        <v>0</v>
      </c>
      <c r="M116" s="518">
        <f>+'POA METAS 2025'!J46</f>
        <v>0</v>
      </c>
      <c r="N116" s="518">
        <f>+'POA METAS 2025'!K46</f>
        <v>0</v>
      </c>
      <c r="O116" s="530">
        <f>+'POA METAS 2025'!M46</f>
        <v>0</v>
      </c>
      <c r="P116" s="530">
        <f>+'POA METAS 2025'!N46</f>
        <v>0</v>
      </c>
      <c r="Q116" s="530">
        <f>+'POA METAS 2025'!O46</f>
        <v>0</v>
      </c>
      <c r="R116" s="530">
        <f>+'POA METAS 2025'!P46</f>
        <v>0</v>
      </c>
      <c r="S116" s="530">
        <f>+'POA METAS 2025'!R46</f>
        <v>0</v>
      </c>
      <c r="T116" s="530">
        <f>+'POA METAS 2025'!S46</f>
        <v>0</v>
      </c>
      <c r="U116" s="530">
        <f>+'POA METAS 2025'!T46</f>
        <v>1</v>
      </c>
      <c r="V116" s="530">
        <f>+'POA METAS 2025'!U46</f>
        <v>0</v>
      </c>
      <c r="W116" s="544">
        <f t="shared" si="47"/>
        <v>1</v>
      </c>
      <c r="Y116" s="470"/>
      <c r="Z116" s="470"/>
      <c r="AA116" s="470"/>
      <c r="AB116" s="594" t="s">
        <v>2180</v>
      </c>
      <c r="AD116" s="470"/>
      <c r="AE116" s="470"/>
      <c r="AF116" s="470"/>
      <c r="AG116" s="470"/>
      <c r="AH116" s="470"/>
      <c r="AI116" s="470"/>
      <c r="AJ116" s="470"/>
      <c r="AK116" s="470"/>
      <c r="AL116" s="470"/>
      <c r="AM116" s="470"/>
      <c r="AN116" s="470"/>
      <c r="AO116" s="470"/>
      <c r="AP116" s="470"/>
      <c r="AQ116" s="470"/>
      <c r="AR116" s="470"/>
      <c r="AS116" s="470"/>
      <c r="AT116" s="470"/>
      <c r="AU116" s="470"/>
      <c r="AV116" s="470"/>
      <c r="AW116" s="470"/>
      <c r="AX116" s="470"/>
      <c r="AY116" s="470"/>
      <c r="AZ116" s="470"/>
      <c r="BA116" s="470"/>
      <c r="BB116" s="470"/>
      <c r="BC116" s="470"/>
      <c r="BD116" s="470"/>
      <c r="BE116" s="470"/>
    </row>
    <row r="117" ht="30.75" customHeight="1" spans="1:57">
      <c r="A117" s="568"/>
      <c r="B117" s="490"/>
      <c r="C117" s="490"/>
      <c r="D117" s="490"/>
      <c r="E117" s="490"/>
      <c r="F117" s="490"/>
      <c r="G117" s="506"/>
      <c r="H117" s="577"/>
      <c r="I117" s="531"/>
      <c r="J117" s="520" t="s">
        <v>1529</v>
      </c>
      <c r="K117" s="521">
        <v>0</v>
      </c>
      <c r="L117" s="521">
        <v>0</v>
      </c>
      <c r="M117" s="521">
        <v>0</v>
      </c>
      <c r="N117" s="521">
        <v>0</v>
      </c>
      <c r="O117" s="521">
        <v>0</v>
      </c>
      <c r="P117" s="521">
        <v>0</v>
      </c>
      <c r="Q117" s="521">
        <v>0</v>
      </c>
      <c r="R117" s="521">
        <v>0</v>
      </c>
      <c r="S117" s="521">
        <v>0</v>
      </c>
      <c r="T117" s="521">
        <v>0</v>
      </c>
      <c r="U117" s="521">
        <v>0</v>
      </c>
      <c r="V117" s="521">
        <v>0</v>
      </c>
      <c r="W117" s="545">
        <f t="shared" si="47"/>
        <v>0</v>
      </c>
      <c r="Y117" s="470"/>
      <c r="Z117" s="470"/>
      <c r="AA117" s="470"/>
      <c r="AB117" s="594" t="s">
        <v>2180</v>
      </c>
      <c r="AD117" s="470"/>
      <c r="AE117" s="470"/>
      <c r="AF117" s="470"/>
      <c r="AG117" s="470"/>
      <c r="AH117" s="470"/>
      <c r="AI117" s="470"/>
      <c r="AJ117" s="470"/>
      <c r="AK117" s="470"/>
      <c r="AL117" s="470"/>
      <c r="AM117" s="470"/>
      <c r="AN117" s="470"/>
      <c r="AO117" s="470"/>
      <c r="AP117" s="470"/>
      <c r="AQ117" s="470"/>
      <c r="AR117" s="470"/>
      <c r="AS117" s="470"/>
      <c r="AT117" s="470"/>
      <c r="AU117" s="470"/>
      <c r="AV117" s="470"/>
      <c r="AW117" s="470"/>
      <c r="AX117" s="470"/>
      <c r="AY117" s="470"/>
      <c r="AZ117" s="470"/>
      <c r="BA117" s="470"/>
      <c r="BB117" s="470"/>
      <c r="BC117" s="470"/>
      <c r="BD117" s="470"/>
      <c r="BE117" s="470"/>
    </row>
    <row r="118" ht="30.75" customHeight="1" spans="1:57">
      <c r="A118" s="568"/>
      <c r="B118" s="490"/>
      <c r="C118" s="490"/>
      <c r="D118" s="490"/>
      <c r="E118" s="490"/>
      <c r="F118" s="490"/>
      <c r="G118" s="506"/>
      <c r="H118" s="576" t="s">
        <v>2184</v>
      </c>
      <c r="I118" s="586" t="s">
        <v>1531</v>
      </c>
      <c r="J118" s="517" t="s">
        <v>1528</v>
      </c>
      <c r="K118" s="518">
        <f>+'POA METAS 2025'!H47</f>
        <v>0</v>
      </c>
      <c r="L118" s="518">
        <f>+'POA METAS 2025'!I47</f>
        <v>0</v>
      </c>
      <c r="M118" s="518">
        <f>+'POA METAS 2025'!J47</f>
        <v>0</v>
      </c>
      <c r="N118" s="518">
        <f>+'POA METAS 2025'!K47</f>
        <v>0</v>
      </c>
      <c r="O118" s="530">
        <f>+'POA METAS 2025'!M47</f>
        <v>0</v>
      </c>
      <c r="P118" s="530">
        <f>+'POA METAS 2025'!N47</f>
        <v>0</v>
      </c>
      <c r="Q118" s="530">
        <f>+'POA METAS 2025'!O47</f>
        <v>0</v>
      </c>
      <c r="R118" s="530">
        <f>+'POA METAS 2025'!P47</f>
        <v>0</v>
      </c>
      <c r="S118" s="530">
        <f>+'POA METAS 2025'!R47</f>
        <v>0</v>
      </c>
      <c r="T118" s="530">
        <f>+'POA METAS 2025'!S47</f>
        <v>0</v>
      </c>
      <c r="U118" s="530">
        <f>+'POA METAS 2025'!T47</f>
        <v>1</v>
      </c>
      <c r="V118" s="530">
        <f>+'POA METAS 2025'!U47</f>
        <v>0</v>
      </c>
      <c r="W118" s="544">
        <f t="shared" si="47"/>
        <v>1</v>
      </c>
      <c r="Y118" s="470"/>
      <c r="Z118" s="470"/>
      <c r="AA118" s="470"/>
      <c r="AB118" s="594" t="s">
        <v>2180</v>
      </c>
      <c r="AD118" s="470"/>
      <c r="AE118" s="470"/>
      <c r="AF118" s="470"/>
      <c r="AG118" s="470"/>
      <c r="AH118" s="470"/>
      <c r="AI118" s="470"/>
      <c r="AJ118" s="470"/>
      <c r="AK118" s="470"/>
      <c r="AL118" s="470"/>
      <c r="AM118" s="470"/>
      <c r="AN118" s="470"/>
      <c r="AO118" s="470"/>
      <c r="AP118" s="470"/>
      <c r="AQ118" s="470"/>
      <c r="AR118" s="470"/>
      <c r="AS118" s="470"/>
      <c r="AT118" s="470"/>
      <c r="AU118" s="470"/>
      <c r="AV118" s="470"/>
      <c r="AW118" s="470"/>
      <c r="AX118" s="470"/>
      <c r="AY118" s="470"/>
      <c r="AZ118" s="470"/>
      <c r="BA118" s="470"/>
      <c r="BB118" s="470"/>
      <c r="BC118" s="470"/>
      <c r="BD118" s="470"/>
      <c r="BE118" s="470"/>
    </row>
    <row r="119" ht="30.75" customHeight="1" spans="1:57">
      <c r="A119" s="568"/>
      <c r="B119" s="490"/>
      <c r="C119" s="490"/>
      <c r="D119" s="490"/>
      <c r="E119" s="490"/>
      <c r="F119" s="490"/>
      <c r="G119" s="506"/>
      <c r="H119" s="577"/>
      <c r="I119" s="531"/>
      <c r="J119" s="520" t="s">
        <v>1529</v>
      </c>
      <c r="K119" s="521">
        <v>0</v>
      </c>
      <c r="L119" s="521">
        <v>0</v>
      </c>
      <c r="M119" s="521">
        <v>0</v>
      </c>
      <c r="N119" s="521">
        <v>0</v>
      </c>
      <c r="O119" s="521">
        <v>0</v>
      </c>
      <c r="P119" s="521">
        <v>0</v>
      </c>
      <c r="Q119" s="521">
        <v>0</v>
      </c>
      <c r="R119" s="521">
        <v>0</v>
      </c>
      <c r="S119" s="521">
        <v>0</v>
      </c>
      <c r="T119" s="521">
        <v>0</v>
      </c>
      <c r="U119" s="521">
        <v>0</v>
      </c>
      <c r="V119" s="521">
        <v>0</v>
      </c>
      <c r="W119" s="545">
        <f t="shared" si="47"/>
        <v>0</v>
      </c>
      <c r="Y119" s="470"/>
      <c r="Z119" s="470"/>
      <c r="AA119" s="470"/>
      <c r="AB119" s="594" t="s">
        <v>2180</v>
      </c>
      <c r="AD119" s="470"/>
      <c r="AE119" s="470"/>
      <c r="AF119" s="470"/>
      <c r="AG119" s="470"/>
      <c r="AH119" s="470"/>
      <c r="AI119" s="470"/>
      <c r="AJ119" s="470"/>
      <c r="AK119" s="470"/>
      <c r="AL119" s="470"/>
      <c r="AM119" s="470"/>
      <c r="AN119" s="470"/>
      <c r="AO119" s="470"/>
      <c r="AP119" s="470"/>
      <c r="AQ119" s="470"/>
      <c r="AR119" s="470"/>
      <c r="AS119" s="470"/>
      <c r="AT119" s="470"/>
      <c r="AU119" s="470"/>
      <c r="AV119" s="470"/>
      <c r="AW119" s="470"/>
      <c r="AX119" s="470"/>
      <c r="AY119" s="470"/>
      <c r="AZ119" s="470"/>
      <c r="BA119" s="470"/>
      <c r="BB119" s="470"/>
      <c r="BC119" s="470"/>
      <c r="BD119" s="470"/>
      <c r="BE119" s="470"/>
    </row>
    <row r="120" ht="30.75" customHeight="1" spans="1:57">
      <c r="A120" s="568"/>
      <c r="B120" s="490"/>
      <c r="C120" s="490"/>
      <c r="D120" s="490"/>
      <c r="E120" s="490"/>
      <c r="F120" s="490"/>
      <c r="G120" s="506"/>
      <c r="H120" s="576" t="str">
        <f>'POA PRESUPUESTARIO 2025'!D464</f>
        <v>Reuniones para facilitación de lineamientos  técnicos al personal de la DGPPEHM.</v>
      </c>
      <c r="I120" s="586" t="s">
        <v>1531</v>
      </c>
      <c r="J120" s="517" t="s">
        <v>1528</v>
      </c>
      <c r="K120" s="518">
        <f>+'POA METAS 2025'!H58</f>
        <v>0</v>
      </c>
      <c r="L120" s="518">
        <f>+'POA METAS 2025'!I58</f>
        <v>0</v>
      </c>
      <c r="M120" s="518">
        <f>+'POA METAS 2025'!J58</f>
        <v>0</v>
      </c>
      <c r="N120" s="518">
        <f>+'POA METAS 2025'!K58</f>
        <v>0</v>
      </c>
      <c r="O120" s="530">
        <f>+'POA METAS 2025'!M58</f>
        <v>0</v>
      </c>
      <c r="P120" s="530">
        <f>+'POA METAS 2025'!N58</f>
        <v>0</v>
      </c>
      <c r="Q120" s="530">
        <v>0</v>
      </c>
      <c r="R120" s="530">
        <f>+'POA METAS 2025'!P58</f>
        <v>0</v>
      </c>
      <c r="S120" s="530">
        <f>+'POA METAS 2025'!R58</f>
        <v>0</v>
      </c>
      <c r="T120" s="530">
        <f>+'POA METAS 2025'!S58</f>
        <v>0</v>
      </c>
      <c r="U120" s="530">
        <v>0</v>
      </c>
      <c r="V120" s="530">
        <v>0</v>
      </c>
      <c r="W120" s="544">
        <f t="shared" ref="W120:W126" si="48">SUM(K120:V120)</f>
        <v>0</v>
      </c>
      <c r="Y120" s="470"/>
      <c r="Z120" s="470"/>
      <c r="AA120" s="470"/>
      <c r="AB120" s="594" t="s">
        <v>2180</v>
      </c>
      <c r="AD120" s="470"/>
      <c r="AE120" s="470"/>
      <c r="AF120" s="470"/>
      <c r="AG120" s="470"/>
      <c r="AH120" s="470"/>
      <c r="AI120" s="470"/>
      <c r="AJ120" s="470"/>
      <c r="AK120" s="470"/>
      <c r="AL120" s="470"/>
      <c r="AM120" s="470"/>
      <c r="AN120" s="470"/>
      <c r="AO120" s="470"/>
      <c r="AP120" s="470"/>
      <c r="AQ120" s="470"/>
      <c r="AR120" s="470"/>
      <c r="AS120" s="470"/>
      <c r="AT120" s="470"/>
      <c r="AU120" s="470"/>
      <c r="AV120" s="470"/>
      <c r="AW120" s="470"/>
      <c r="AX120" s="470"/>
      <c r="AY120" s="470"/>
      <c r="AZ120" s="470"/>
      <c r="BA120" s="470"/>
      <c r="BB120" s="470"/>
      <c r="BC120" s="470"/>
      <c r="BD120" s="470"/>
      <c r="BE120" s="470"/>
    </row>
    <row r="121" ht="30.75" customHeight="1" spans="1:57">
      <c r="A121" s="568"/>
      <c r="B121" s="490"/>
      <c r="C121" s="490"/>
      <c r="D121" s="490"/>
      <c r="E121" s="490"/>
      <c r="F121" s="490"/>
      <c r="G121" s="573"/>
      <c r="H121" s="577"/>
      <c r="I121" s="531"/>
      <c r="J121" s="520" t="s">
        <v>1529</v>
      </c>
      <c r="K121" s="521">
        <f>+'POA PRESUPUESTARIO 2025'!CS442+'POA PRESUPUESTARIO 2025'!CS443+'POA PRESUPUESTARIO 2025'!CS461+'POA PRESUPUESTARIO 2025'!CS462+'POA PRESUPUESTARIO 2025'!CS463+'POA PRESUPUESTARIO 2025'!CS464+'POA PRESUPUESTARIO 2025'!CS465</f>
        <v>0</v>
      </c>
      <c r="L121" s="521">
        <f>+'POA PRESUPUESTARIO 2025'!CT442+'POA PRESUPUESTARIO 2025'!CT443+'POA PRESUPUESTARIO 2025'!CT461+'POA PRESUPUESTARIO 2025'!CT462+'POA PRESUPUESTARIO 2025'!CT463+'POA PRESUPUESTARIO 2025'!CT464+'POA PRESUPUESTARIO 2025'!CT465</f>
        <v>0</v>
      </c>
      <c r="M121" s="521">
        <f>+'POA PRESUPUESTARIO 2025'!CU442+'POA PRESUPUESTARIO 2025'!CU443+'POA PRESUPUESTARIO 2025'!CU461+'POA PRESUPUESTARIO 2025'!CU462+'POA PRESUPUESTARIO 2025'!CU463+'POA PRESUPUESTARIO 2025'!CU464+'POA PRESUPUESTARIO 2025'!CU465</f>
        <v>0</v>
      </c>
      <c r="N121" s="521">
        <f>+'POA PRESUPUESTARIO 2025'!CV442+'POA PRESUPUESTARIO 2025'!CV443+'POA PRESUPUESTARIO 2025'!CV461+'POA PRESUPUESTARIO 2025'!CV462+'POA PRESUPUESTARIO 2025'!CV463+'POA PRESUPUESTARIO 2025'!CV464+'POA PRESUPUESTARIO 2025'!CV465</f>
        <v>55052</v>
      </c>
      <c r="O121" s="521">
        <f>+'POA PRESUPUESTARIO 2025'!CX442+'POA PRESUPUESTARIO 2025'!CX443+'POA PRESUPUESTARIO 2025'!CX461+'POA PRESUPUESTARIO 2025'!CX462+'POA PRESUPUESTARIO 2025'!CX463+'POA PRESUPUESTARIO 2025'!CX464+'POA PRESUPUESTARIO 2025'!CX465</f>
        <v>408</v>
      </c>
      <c r="P121" s="521">
        <f>+'POA PRESUPUESTARIO 2025'!CY442+'POA PRESUPUESTARIO 2025'!CY443+'POA PRESUPUESTARIO 2025'!CY461+'POA PRESUPUESTARIO 2025'!CY462+'POA PRESUPUESTARIO 2025'!CY463+'POA PRESUPUESTARIO 2025'!CY464+'POA PRESUPUESTARIO 2025'!CY465</f>
        <v>911</v>
      </c>
      <c r="Q121" s="521">
        <f>+'POA PRESUPUESTARIO 2025'!CZ442+'POA PRESUPUESTARIO 2025'!CZ443+'POA PRESUPUESTARIO 2025'!CZ461+'POA PRESUPUESTARIO 2025'!CZ462+'POA PRESUPUESTARIO 2025'!CZ463+'POA PRESUPUESTARIO 2025'!CZ464+'POA PRESUPUESTARIO 2025'!CZ465</f>
        <v>0</v>
      </c>
      <c r="R121" s="521">
        <f>+'POA PRESUPUESTARIO 2025'!DA442+'POA PRESUPUESTARIO 2025'!DA443+'POA PRESUPUESTARIO 2025'!DA461+'POA PRESUPUESTARIO 2025'!DA462+'POA PRESUPUESTARIO 2025'!DA463+'POA PRESUPUESTARIO 2025'!DA464+'POA PRESUPUESTARIO 2025'!DA465</f>
        <v>6799</v>
      </c>
      <c r="S121" s="521">
        <f>+'POA PRESUPUESTARIO 2025'!DC442+'POA PRESUPUESTARIO 2025'!DC443+'POA PRESUPUESTARIO 2025'!DC461+'POA PRESUPUESTARIO 2025'!DC462+'POA PRESUPUESTARIO 2025'!DC463+'POA PRESUPUESTARIO 2025'!DC464+'POA PRESUPUESTARIO 2025'!DC465</f>
        <v>0</v>
      </c>
      <c r="T121" s="521">
        <f>+'POA PRESUPUESTARIO 2025'!DD442+'POA PRESUPUESTARIO 2025'!DD443+'POA PRESUPUESTARIO 2025'!DD461+'POA PRESUPUESTARIO 2025'!DD462+'POA PRESUPUESTARIO 2025'!DD463+'POA PRESUPUESTARIO 2025'!DD464+'POA PRESUPUESTARIO 2025'!DD465</f>
        <v>0</v>
      </c>
      <c r="U121" s="521">
        <f>+'POA PRESUPUESTARIO 2025'!DE442+'POA PRESUPUESTARIO 2025'!DE443+'POA PRESUPUESTARIO 2025'!DE461+'POA PRESUPUESTARIO 2025'!DE462+'POA PRESUPUESTARIO 2025'!DE463+'POA PRESUPUESTARIO 2025'!DE464+'POA PRESUPUESTARIO 2025'!DE465</f>
        <v>11684</v>
      </c>
      <c r="V121" s="521">
        <f>+'POA PRESUPUESTARIO 2025'!DF442+'POA PRESUPUESTARIO 2025'!DF443+'POA PRESUPUESTARIO 2025'!DF461+'POA PRESUPUESTARIO 2025'!DF462+'POA PRESUPUESTARIO 2025'!DF463+'POA PRESUPUESTARIO 2025'!DF464+'POA PRESUPUESTARIO 2025'!DF465</f>
        <v>10584</v>
      </c>
      <c r="W121" s="545">
        <f t="shared" si="48"/>
        <v>85438</v>
      </c>
      <c r="Y121" s="470"/>
      <c r="Z121" s="470"/>
      <c r="AA121" s="470"/>
      <c r="AB121" s="594" t="s">
        <v>2180</v>
      </c>
      <c r="AC121" s="595"/>
      <c r="AD121" s="470"/>
      <c r="AE121" s="470"/>
      <c r="AF121" s="470"/>
      <c r="AG121" s="470"/>
      <c r="AH121" s="470"/>
      <c r="AI121" s="470"/>
      <c r="AJ121" s="470"/>
      <c r="AK121" s="470"/>
      <c r="AL121" s="470"/>
      <c r="AM121" s="470"/>
      <c r="AN121" s="470"/>
      <c r="AO121" s="470"/>
      <c r="AP121" s="470"/>
      <c r="AQ121" s="470"/>
      <c r="AR121" s="470"/>
      <c r="AS121" s="470"/>
      <c r="AT121" s="470"/>
      <c r="AU121" s="470"/>
      <c r="AV121" s="470"/>
      <c r="AW121" s="470"/>
      <c r="AX121" s="470"/>
      <c r="AY121" s="470"/>
      <c r="AZ121" s="470"/>
      <c r="BA121" s="470"/>
      <c r="BB121" s="470"/>
      <c r="BC121" s="470"/>
      <c r="BD121" s="470"/>
      <c r="BE121" s="470"/>
    </row>
    <row r="122" ht="30.75" customHeight="1" spans="1:57">
      <c r="A122" s="568"/>
      <c r="B122" s="490"/>
      <c r="C122" s="490"/>
      <c r="D122" s="490"/>
      <c r="E122" s="490"/>
      <c r="F122" s="490"/>
      <c r="G122" s="506"/>
      <c r="H122" s="576" t="str">
        <f>+'POA PRESUPUESTARIO 2025'!D466</f>
        <v>Procesos formativos para lideresas de organizaciones de mujeres mayas, garífunas, afrodescendientes, xinkas, mestizas o ladinas de los departamentos.</v>
      </c>
      <c r="I122" s="586" t="s">
        <v>1531</v>
      </c>
      <c r="J122" s="517" t="s">
        <v>1528</v>
      </c>
      <c r="K122" s="518">
        <f>+'POA METAS 2025'!H60</f>
        <v>0</v>
      </c>
      <c r="L122" s="518">
        <f>+'POA METAS 2025'!I60</f>
        <v>0</v>
      </c>
      <c r="M122" s="518">
        <f>+'POA METAS 2025'!J60</f>
        <v>0</v>
      </c>
      <c r="N122" s="518">
        <f>+'POA METAS 2025'!K60</f>
        <v>0</v>
      </c>
      <c r="O122" s="530">
        <f>+'POA METAS 2025'!M60</f>
        <v>0</v>
      </c>
      <c r="P122" s="530">
        <f>+'POA METAS 2025'!N60</f>
        <v>0</v>
      </c>
      <c r="Q122" s="530">
        <f>+'POA METAS 2025'!O60</f>
        <v>0</v>
      </c>
      <c r="R122" s="530">
        <f>+'POA METAS 2025'!P60</f>
        <v>0</v>
      </c>
      <c r="S122" s="530">
        <f>+'POA METAS 2025'!R60</f>
        <v>0</v>
      </c>
      <c r="T122" s="530">
        <f>+'POA METAS 2025'!S60</f>
        <v>0</v>
      </c>
      <c r="U122" s="530">
        <f>+'POA METAS 2025'!T60</f>
        <v>2</v>
      </c>
      <c r="V122" s="530">
        <f>+'POA METAS 2025'!U60</f>
        <v>0</v>
      </c>
      <c r="W122" s="544">
        <f t="shared" ref="W122:W123" si="49">SUM(K122:V122)</f>
        <v>2</v>
      </c>
      <c r="Y122" s="470"/>
      <c r="Z122" s="470"/>
      <c r="AA122" s="470"/>
      <c r="AB122" s="594" t="s">
        <v>2180</v>
      </c>
      <c r="AD122" s="470"/>
      <c r="AE122" s="470"/>
      <c r="AF122" s="470"/>
      <c r="AG122" s="470"/>
      <c r="AH122" s="470"/>
      <c r="AI122" s="470"/>
      <c r="AJ122" s="470"/>
      <c r="AK122" s="470"/>
      <c r="AL122" s="470"/>
      <c r="AM122" s="470"/>
      <c r="AN122" s="470"/>
      <c r="AO122" s="470"/>
      <c r="AP122" s="470"/>
      <c r="AQ122" s="470"/>
      <c r="AR122" s="470"/>
      <c r="AS122" s="470"/>
      <c r="AT122" s="470"/>
      <c r="AU122" s="470"/>
      <c r="AV122" s="470"/>
      <c r="AW122" s="470"/>
      <c r="AX122" s="470"/>
      <c r="AY122" s="470"/>
      <c r="AZ122" s="470"/>
      <c r="BA122" s="470"/>
      <c r="BB122" s="470"/>
      <c r="BC122" s="470"/>
      <c r="BD122" s="470"/>
      <c r="BE122" s="470"/>
    </row>
    <row r="123" ht="30.75" customHeight="1" spans="1:57">
      <c r="A123" s="568"/>
      <c r="B123" s="490"/>
      <c r="C123" s="490"/>
      <c r="D123" s="490"/>
      <c r="E123" s="490"/>
      <c r="F123" s="490"/>
      <c r="G123" s="573"/>
      <c r="H123" s="577"/>
      <c r="I123" s="531"/>
      <c r="J123" s="520" t="s">
        <v>1529</v>
      </c>
      <c r="K123" s="521">
        <f>+'POA PRESUPUESTARIO 2025'!CS466</f>
        <v>0</v>
      </c>
      <c r="L123" s="521">
        <f>+'POA PRESUPUESTARIO 2025'!CT466</f>
        <v>0</v>
      </c>
      <c r="M123" s="521">
        <f>+'POA PRESUPUESTARIO 2025'!CU466</f>
        <v>0</v>
      </c>
      <c r="N123" s="521">
        <f>+'POA PRESUPUESTARIO 2025'!CV466</f>
        <v>0</v>
      </c>
      <c r="O123" s="521">
        <f>+'POA PRESUPUESTARIO 2025'!CX466</f>
        <v>0</v>
      </c>
      <c r="P123" s="521">
        <f>+'POA PRESUPUESTARIO 2025'!CY466</f>
        <v>0</v>
      </c>
      <c r="Q123" s="521">
        <f>+'POA PRESUPUESTARIO 2025'!CZ466</f>
        <v>18000</v>
      </c>
      <c r="R123" s="521">
        <f>+'POA PRESUPUESTARIO 2025'!DA466</f>
        <v>0</v>
      </c>
      <c r="S123" s="521">
        <f>+'POA PRESUPUESTARIO 2025'!DC466</f>
        <v>0</v>
      </c>
      <c r="T123" s="521">
        <f>+'POA PRESUPUESTARIO 2025'!DD466</f>
        <v>0</v>
      </c>
      <c r="U123" s="521">
        <f>+'POA PRESUPUESTARIO 2025'!DE466</f>
        <v>0</v>
      </c>
      <c r="V123" s="521">
        <f>+'POA PRESUPUESTARIO 2025'!DF466</f>
        <v>0</v>
      </c>
      <c r="W123" s="545">
        <f t="shared" si="49"/>
        <v>18000</v>
      </c>
      <c r="Y123" s="470"/>
      <c r="Z123" s="470"/>
      <c r="AA123" s="470"/>
      <c r="AB123" s="594" t="s">
        <v>2180</v>
      </c>
      <c r="AC123" s="595"/>
      <c r="AD123" s="470"/>
      <c r="AE123" s="470"/>
      <c r="AF123" s="470"/>
      <c r="AG123" s="470"/>
      <c r="AH123" s="470"/>
      <c r="AI123" s="470"/>
      <c r="AJ123" s="470"/>
      <c r="AK123" s="470"/>
      <c r="AL123" s="470"/>
      <c r="AM123" s="470"/>
      <c r="AN123" s="470"/>
      <c r="AO123" s="470"/>
      <c r="AP123" s="470"/>
      <c r="AQ123" s="470"/>
      <c r="AR123" s="470"/>
      <c r="AS123" s="470"/>
      <c r="AT123" s="470"/>
      <c r="AU123" s="470"/>
      <c r="AV123" s="470"/>
      <c r="AW123" s="470"/>
      <c r="AX123" s="470"/>
      <c r="AY123" s="470"/>
      <c r="AZ123" s="470"/>
      <c r="BA123" s="470"/>
      <c r="BB123" s="470"/>
      <c r="BC123" s="470"/>
      <c r="BD123" s="470"/>
      <c r="BE123" s="470"/>
    </row>
    <row r="124" ht="30.75" customHeight="1" spans="1:57">
      <c r="A124" s="568"/>
      <c r="B124" s="490"/>
      <c r="C124" s="490"/>
      <c r="D124" s="490"/>
      <c r="E124" s="490"/>
      <c r="F124" s="490"/>
      <c r="G124" s="573"/>
      <c r="H124" s="576" t="s">
        <v>2185</v>
      </c>
      <c r="I124" s="536" t="s">
        <v>1531</v>
      </c>
      <c r="J124" s="517" t="s">
        <v>1528</v>
      </c>
      <c r="K124" s="518">
        <f>+'POA METAS 2025'!H54</f>
        <v>0</v>
      </c>
      <c r="L124" s="518">
        <f>+'POA METAS 2025'!I54</f>
        <v>0</v>
      </c>
      <c r="M124" s="518">
        <f>+'POA METAS 2025'!J54</f>
        <v>0</v>
      </c>
      <c r="N124" s="518">
        <f>+'POA METAS 2025'!K54</f>
        <v>0</v>
      </c>
      <c r="O124" s="530">
        <f>+'POA METAS 2025'!M54</f>
        <v>0</v>
      </c>
      <c r="P124" s="530">
        <f>+'POA METAS 2025'!N54</f>
        <v>0</v>
      </c>
      <c r="Q124" s="530">
        <f>+'POA METAS 2025'!O54</f>
        <v>0</v>
      </c>
      <c r="R124" s="530">
        <f>+'POA METAS 2025'!P54</f>
        <v>0</v>
      </c>
      <c r="S124" s="530">
        <f>+'POA METAS 2025'!R54</f>
        <v>0</v>
      </c>
      <c r="T124" s="530">
        <f>+'POA METAS 2025'!S54</f>
        <v>0</v>
      </c>
      <c r="U124" s="530">
        <f>+'POA METAS 2025'!T54</f>
        <v>0</v>
      </c>
      <c r="V124" s="530">
        <f>+'POA METAS 2025'!U54</f>
        <v>1</v>
      </c>
      <c r="W124" s="544">
        <f t="shared" ref="W124" si="50">SUM(K124:V124)</f>
        <v>1</v>
      </c>
      <c r="Y124" s="470"/>
      <c r="Z124" s="470"/>
      <c r="AA124" s="470"/>
      <c r="AB124" s="594" t="s">
        <v>2180</v>
      </c>
      <c r="AC124" s="595"/>
      <c r="AD124" s="470"/>
      <c r="AE124" s="470"/>
      <c r="AF124" s="470"/>
      <c r="AG124" s="470"/>
      <c r="AH124" s="470"/>
      <c r="AI124" s="470"/>
      <c r="AJ124" s="470"/>
      <c r="AK124" s="470"/>
      <c r="AL124" s="470"/>
      <c r="AM124" s="470"/>
      <c r="AN124" s="470"/>
      <c r="AO124" s="470"/>
      <c r="AP124" s="470"/>
      <c r="AQ124" s="470"/>
      <c r="AR124" s="470"/>
      <c r="AS124" s="470"/>
      <c r="AT124" s="470"/>
      <c r="AU124" s="470"/>
      <c r="AV124" s="470"/>
      <c r="AW124" s="470"/>
      <c r="AX124" s="470"/>
      <c r="AY124" s="470"/>
      <c r="AZ124" s="470"/>
      <c r="BA124" s="470"/>
      <c r="BB124" s="470"/>
      <c r="BC124" s="470"/>
      <c r="BD124" s="470"/>
      <c r="BE124" s="470"/>
    </row>
    <row r="125" ht="30.75" customHeight="1" spans="1:57">
      <c r="A125" s="568"/>
      <c r="B125" s="490"/>
      <c r="C125" s="490"/>
      <c r="D125" s="490"/>
      <c r="E125" s="490"/>
      <c r="F125" s="490"/>
      <c r="G125" s="573"/>
      <c r="H125" s="577"/>
      <c r="I125" s="531"/>
      <c r="J125" s="520" t="s">
        <v>1529</v>
      </c>
      <c r="K125" s="521">
        <f>+'POA PRESUPUESTARIO 2025'!CS468</f>
        <v>0</v>
      </c>
      <c r="L125" s="521">
        <f>+'POA PRESUPUESTARIO 2025'!CT468</f>
        <v>0</v>
      </c>
      <c r="M125" s="521">
        <f>+'POA PRESUPUESTARIO 2025'!CU468</f>
        <v>0</v>
      </c>
      <c r="N125" s="521">
        <f>+'POA PRESUPUESTARIO 2025'!CV468</f>
        <v>0</v>
      </c>
      <c r="O125" s="521">
        <f>+'POA PRESUPUESTARIO 2025'!CX468</f>
        <v>0</v>
      </c>
      <c r="P125" s="521">
        <f>+'POA PRESUPUESTARIO 2025'!CY468</f>
        <v>0</v>
      </c>
      <c r="Q125" s="521">
        <f>+'POA PRESUPUESTARIO 2025'!CZ468</f>
        <v>0</v>
      </c>
      <c r="R125" s="521">
        <f>+'POA PRESUPUESTARIO 2025'!DA468</f>
        <v>0</v>
      </c>
      <c r="S125" s="521">
        <f>+'POA PRESUPUESTARIO 2025'!DC468</f>
        <v>0</v>
      </c>
      <c r="T125" s="521">
        <f>+'POA PRESUPUESTARIO 2025'!DD468</f>
        <v>0</v>
      </c>
      <c r="U125" s="521">
        <f>+'POA PRESUPUESTARIO 2025'!DE468</f>
        <v>0</v>
      </c>
      <c r="V125" s="521">
        <f>+'POA PRESUPUESTARIO 2025'!DF468</f>
        <v>0</v>
      </c>
      <c r="W125" s="545">
        <f t="shared" ref="W125" si="51">SUM(K125:V125)</f>
        <v>0</v>
      </c>
      <c r="Y125" s="470"/>
      <c r="Z125" s="470"/>
      <c r="AA125" s="470"/>
      <c r="AB125" s="594" t="s">
        <v>2180</v>
      </c>
      <c r="AC125" s="595"/>
      <c r="AD125" s="470"/>
      <c r="AE125" s="470"/>
      <c r="AF125" s="470"/>
      <c r="AG125" s="470"/>
      <c r="AH125" s="470"/>
      <c r="AI125" s="470"/>
      <c r="AJ125" s="470"/>
      <c r="AK125" s="470"/>
      <c r="AL125" s="470"/>
      <c r="AM125" s="470"/>
      <c r="AN125" s="470"/>
      <c r="AO125" s="470"/>
      <c r="AP125" s="470"/>
      <c r="AQ125" s="470"/>
      <c r="AR125" s="470"/>
      <c r="AS125" s="470"/>
      <c r="AT125" s="470"/>
      <c r="AU125" s="470"/>
      <c r="AV125" s="470"/>
      <c r="AW125" s="470"/>
      <c r="AX125" s="470"/>
      <c r="AY125" s="470"/>
      <c r="AZ125" s="470"/>
      <c r="BA125" s="470"/>
      <c r="BB125" s="470"/>
      <c r="BC125" s="470"/>
      <c r="BD125" s="470"/>
      <c r="BE125" s="470"/>
    </row>
    <row r="126" ht="63" customHeight="1" spans="1:57">
      <c r="A126" s="568"/>
      <c r="B126" s="490"/>
      <c r="C126" s="490"/>
      <c r="D126" s="490"/>
      <c r="E126" s="490"/>
      <c r="F126" s="490"/>
      <c r="G126" s="578"/>
      <c r="H126" s="496" t="s">
        <v>2116</v>
      </c>
      <c r="I126" s="536" t="s">
        <v>1535</v>
      </c>
      <c r="J126" s="517" t="s">
        <v>1528</v>
      </c>
      <c r="K126" s="518">
        <f>'POA METAS 2025'!H49</f>
        <v>0</v>
      </c>
      <c r="L126" s="518">
        <f>'POA METAS 2025'!I49</f>
        <v>0</v>
      </c>
      <c r="M126" s="518">
        <f>'POA METAS 2025'!J49</f>
        <v>0</v>
      </c>
      <c r="N126" s="518">
        <f>'POA METAS 2025'!K49</f>
        <v>0</v>
      </c>
      <c r="O126" s="530">
        <f>'POA METAS 2025'!M49</f>
        <v>0</v>
      </c>
      <c r="P126" s="530">
        <f>'POA METAS 2025'!N49</f>
        <v>0</v>
      </c>
      <c r="Q126" s="530">
        <f>'POA METAS 2025'!O49</f>
        <v>0</v>
      </c>
      <c r="R126" s="530">
        <f>'POA METAS 2025'!P49</f>
        <v>0</v>
      </c>
      <c r="S126" s="530">
        <f>'POA METAS 2025'!R49</f>
        <v>0</v>
      </c>
      <c r="T126" s="530">
        <f>'POA METAS 2025'!S49</f>
        <v>0</v>
      </c>
      <c r="U126" s="530">
        <f>'POA METAS 2025'!T49</f>
        <v>1</v>
      </c>
      <c r="V126" s="530">
        <f>'POA METAS 2025'!U49</f>
        <v>0</v>
      </c>
      <c r="W126" s="544">
        <f t="shared" si="48"/>
        <v>1</v>
      </c>
      <c r="Y126" s="470"/>
      <c r="Z126" s="470"/>
      <c r="AA126" s="470"/>
      <c r="AB126" s="596" t="s">
        <v>2186</v>
      </c>
      <c r="AD126" s="470"/>
      <c r="AE126" s="470"/>
      <c r="AF126" s="470"/>
      <c r="AG126" s="470"/>
      <c r="AH126" s="470"/>
      <c r="AI126" s="470"/>
      <c r="AJ126" s="470"/>
      <c r="AK126" s="470"/>
      <c r="AL126" s="470"/>
      <c r="AM126" s="470"/>
      <c r="AN126" s="470"/>
      <c r="AO126" s="470"/>
      <c r="AP126" s="470"/>
      <c r="AQ126" s="470"/>
      <c r="AR126" s="470"/>
      <c r="AS126" s="470"/>
      <c r="AT126" s="470"/>
      <c r="AU126" s="470"/>
      <c r="AV126" s="470"/>
      <c r="AW126" s="470"/>
      <c r="AX126" s="470"/>
      <c r="AY126" s="470"/>
      <c r="AZ126" s="470"/>
      <c r="BA126" s="470"/>
      <c r="BB126" s="470"/>
      <c r="BC126" s="470"/>
      <c r="BD126" s="470"/>
      <c r="BE126" s="470"/>
    </row>
    <row r="127" ht="63" customHeight="1" spans="1:57">
      <c r="A127" s="579"/>
      <c r="B127" s="499"/>
      <c r="C127" s="499"/>
      <c r="D127" s="499"/>
      <c r="E127" s="499"/>
      <c r="F127" s="499"/>
      <c r="G127" s="507"/>
      <c r="H127" s="497"/>
      <c r="I127" s="531"/>
      <c r="J127" s="524" t="s">
        <v>1529</v>
      </c>
      <c r="K127" s="525">
        <f>'POA PRESUPUESTARIO 2025'!CS524+'POA PRESUPUESTARIO 2025'!CS525</f>
        <v>0</v>
      </c>
      <c r="L127" s="525">
        <f>'POA PRESUPUESTARIO 2025'!CT524+'POA PRESUPUESTARIO 2025'!CT525</f>
        <v>0</v>
      </c>
      <c r="M127" s="525">
        <f>'POA PRESUPUESTARIO 2025'!CU524+'POA PRESUPUESTARIO 2025'!CU525</f>
        <v>0</v>
      </c>
      <c r="N127" s="525">
        <f>'POA PRESUPUESTARIO 2025'!CV524+'POA PRESUPUESTARIO 2025'!CV525</f>
        <v>0</v>
      </c>
      <c r="O127" s="525">
        <f>'POA PRESUPUESTARIO 2025'!CX524+'POA PRESUPUESTARIO 2025'!CX525</f>
        <v>0</v>
      </c>
      <c r="P127" s="525">
        <f>'POA PRESUPUESTARIO 2025'!CY524+'POA PRESUPUESTARIO 2025'!CY525</f>
        <v>0</v>
      </c>
      <c r="Q127" s="525">
        <f>'POA PRESUPUESTARIO 2025'!CZ524+'POA PRESUPUESTARIO 2025'!CZ525</f>
        <v>0</v>
      </c>
      <c r="R127" s="525">
        <f>'POA PRESUPUESTARIO 2025'!DA524+'POA PRESUPUESTARIO 2025'!DA525</f>
        <v>0</v>
      </c>
      <c r="S127" s="525">
        <f>'POA PRESUPUESTARIO 2025'!DC524+'POA PRESUPUESTARIO 2025'!DC525</f>
        <v>2250</v>
      </c>
      <c r="T127" s="525">
        <f>'POA PRESUPUESTARIO 2025'!DD524+'POA PRESUPUESTARIO 2025'!DD525</f>
        <v>2250</v>
      </c>
      <c r="U127" s="525">
        <f>+'POA PRESUPUESTARIO 2025'!DE526</f>
        <v>23000</v>
      </c>
      <c r="V127" s="525">
        <f>'POA PRESUPUESTARIO 2025'!DF524+'POA PRESUPUESTARIO 2025'!DF525</f>
        <v>0</v>
      </c>
      <c r="W127" s="546">
        <f t="shared" ref="W127:W130" si="52">SUM(K127:V127)</f>
        <v>27500</v>
      </c>
      <c r="Y127" s="470"/>
      <c r="Z127" s="470"/>
      <c r="AA127" s="470"/>
      <c r="AB127" s="596" t="s">
        <v>2186</v>
      </c>
      <c r="AD127" s="470"/>
      <c r="AE127" s="470"/>
      <c r="AF127" s="470"/>
      <c r="AG127" s="470"/>
      <c r="AH127" s="470"/>
      <c r="AI127" s="470"/>
      <c r="AJ127" s="470"/>
      <c r="AK127" s="470"/>
      <c r="AL127" s="470"/>
      <c r="AM127" s="470"/>
      <c r="AN127" s="470"/>
      <c r="AO127" s="470"/>
      <c r="AP127" s="470"/>
      <c r="AQ127" s="470"/>
      <c r="AR127" s="470"/>
      <c r="AS127" s="470"/>
      <c r="AT127" s="470"/>
      <c r="AU127" s="470"/>
      <c r="AV127" s="470"/>
      <c r="AW127" s="470"/>
      <c r="AX127" s="470"/>
      <c r="AY127" s="470"/>
      <c r="AZ127" s="470"/>
      <c r="BA127" s="470"/>
      <c r="BB127" s="470"/>
      <c r="BC127" s="470"/>
      <c r="BD127" s="470"/>
      <c r="BE127" s="470"/>
    </row>
    <row r="128" ht="30.75" customHeight="1" spans="1:57">
      <c r="A128" s="568"/>
      <c r="B128" s="490"/>
      <c r="C128" s="490"/>
      <c r="D128" s="490"/>
      <c r="E128" s="490"/>
      <c r="F128" s="490"/>
      <c r="G128" s="506"/>
      <c r="H128" s="502" t="str">
        <f>'POA PRESUPUESTARIO 2025'!D527</f>
        <v>Apoyo para el proceso de  actualización de la Política Nacional de Promoción y Desarrollo Integral de las Mujeres -PNPDIM-</v>
      </c>
      <c r="I128" s="537" t="s">
        <v>1531</v>
      </c>
      <c r="J128" s="532" t="s">
        <v>1528</v>
      </c>
      <c r="K128" s="533">
        <f>'POA METAS 2025'!H47</f>
        <v>0</v>
      </c>
      <c r="L128" s="533">
        <f>'POA METAS 2025'!I47</f>
        <v>0</v>
      </c>
      <c r="M128" s="533">
        <f>'POA METAS 2025'!J47</f>
        <v>0</v>
      </c>
      <c r="N128" s="533">
        <f>'POA METAS 2025'!K47</f>
        <v>0</v>
      </c>
      <c r="O128" s="534">
        <f>'POA METAS 2025'!M47</f>
        <v>0</v>
      </c>
      <c r="P128" s="534">
        <f>'POA METAS 2025'!N47</f>
        <v>0</v>
      </c>
      <c r="Q128" s="534">
        <f>'POA METAS 2025'!O47</f>
        <v>0</v>
      </c>
      <c r="R128" s="534">
        <f>'POA METAS 2025'!P47</f>
        <v>0</v>
      </c>
      <c r="S128" s="534">
        <f>'POA METAS 2025'!R47</f>
        <v>0</v>
      </c>
      <c r="T128" s="534">
        <f>'POA METAS 2025'!S47</f>
        <v>0</v>
      </c>
      <c r="U128" s="534">
        <f>'POA METAS 2025'!T47</f>
        <v>1</v>
      </c>
      <c r="V128" s="534">
        <f>'POA METAS 2025'!U47</f>
        <v>0</v>
      </c>
      <c r="W128" s="548">
        <f t="shared" ref="W128" si="53">SUM(K128:V128)</f>
        <v>1</v>
      </c>
      <c r="Y128" s="470"/>
      <c r="Z128" s="470"/>
      <c r="AA128" s="470"/>
      <c r="AB128" s="596" t="s">
        <v>2186</v>
      </c>
      <c r="AD128" s="470"/>
      <c r="AE128" s="470"/>
      <c r="AF128" s="470"/>
      <c r="AG128" s="470"/>
      <c r="AH128" s="470"/>
      <c r="AI128" s="470"/>
      <c r="AJ128" s="470"/>
      <c r="AK128" s="470"/>
      <c r="AL128" s="470"/>
      <c r="AM128" s="470"/>
      <c r="AN128" s="470"/>
      <c r="AO128" s="470"/>
      <c r="AP128" s="470"/>
      <c r="AQ128" s="470"/>
      <c r="AR128" s="470"/>
      <c r="AS128" s="470"/>
      <c r="AT128" s="470"/>
      <c r="AU128" s="470"/>
      <c r="AV128" s="470"/>
      <c r="AW128" s="470"/>
      <c r="AX128" s="470"/>
      <c r="AY128" s="470"/>
      <c r="AZ128" s="470"/>
      <c r="BA128" s="470"/>
      <c r="BB128" s="470"/>
      <c r="BC128" s="470"/>
      <c r="BD128" s="470"/>
      <c r="BE128" s="470"/>
    </row>
    <row r="129" ht="44.25" customHeight="1" spans="1:57">
      <c r="A129" s="568"/>
      <c r="B129" s="490"/>
      <c r="C129" s="490"/>
      <c r="D129" s="490"/>
      <c r="E129" s="490"/>
      <c r="F129" s="490"/>
      <c r="G129" s="506"/>
      <c r="H129" s="504"/>
      <c r="I129" s="538"/>
      <c r="J129" s="520" t="s">
        <v>1529</v>
      </c>
      <c r="K129" s="521">
        <f>'POA PRESUPUESTARIO 2025'!CS527</f>
        <v>0</v>
      </c>
      <c r="L129" s="521">
        <f>'POA PRESUPUESTARIO 2025'!CT527</f>
        <v>0</v>
      </c>
      <c r="M129" s="521">
        <f>'POA PRESUPUESTARIO 2025'!CU527</f>
        <v>0</v>
      </c>
      <c r="N129" s="521">
        <f>'POA PRESUPUESTARIO 2025'!CV527</f>
        <v>0</v>
      </c>
      <c r="O129" s="521">
        <f>'POA PRESUPUESTARIO 2025'!CX527</f>
        <v>0</v>
      </c>
      <c r="P129" s="521">
        <f>'POA PRESUPUESTARIO 2025'!CY527</f>
        <v>0</v>
      </c>
      <c r="Q129" s="521">
        <f>'POA PRESUPUESTARIO 2025'!CZ527</f>
        <v>0</v>
      </c>
      <c r="R129" s="521">
        <f>'POA PRESUPUESTARIO 2025'!DA527</f>
        <v>0</v>
      </c>
      <c r="S129" s="521">
        <f>'POA PRESUPUESTARIO 2025'!DC527</f>
        <v>2310</v>
      </c>
      <c r="T129" s="521">
        <f>'POA PRESUPUESTARIO 2025'!DD527</f>
        <v>0</v>
      </c>
      <c r="U129" s="521">
        <f>'POA PRESUPUESTARIO 2025'!DE527</f>
        <v>0</v>
      </c>
      <c r="V129" s="521">
        <f>'POA PRESUPUESTARIO 2025'!DF527</f>
        <v>0</v>
      </c>
      <c r="W129" s="545">
        <f t="shared" ref="W129" si="54">SUM(K129:V129)</f>
        <v>2310</v>
      </c>
      <c r="Y129" s="470"/>
      <c r="Z129" s="470"/>
      <c r="AA129" s="470"/>
      <c r="AB129" s="596" t="s">
        <v>2186</v>
      </c>
      <c r="AD129" s="470"/>
      <c r="AE129" s="470"/>
      <c r="AF129" s="470"/>
      <c r="AG129" s="470"/>
      <c r="AH129" s="470"/>
      <c r="AI129" s="470"/>
      <c r="AJ129" s="470"/>
      <c r="AK129" s="470"/>
      <c r="AL129" s="470"/>
      <c r="AM129" s="470"/>
      <c r="AN129" s="470"/>
      <c r="AO129" s="470"/>
      <c r="AP129" s="470"/>
      <c r="AQ129" s="470"/>
      <c r="AR129" s="470"/>
      <c r="AS129" s="470"/>
      <c r="AT129" s="470"/>
      <c r="AU129" s="470"/>
      <c r="AV129" s="470"/>
      <c r="AW129" s="470"/>
      <c r="AX129" s="470"/>
      <c r="AY129" s="470"/>
      <c r="AZ129" s="470"/>
      <c r="BA129" s="470"/>
      <c r="BB129" s="470"/>
      <c r="BC129" s="470"/>
      <c r="BD129" s="470"/>
      <c r="BE129" s="470"/>
    </row>
    <row r="130" ht="30.75" customHeight="1" spans="1:57">
      <c r="A130" s="568"/>
      <c r="B130" s="490"/>
      <c r="C130" s="490"/>
      <c r="D130" s="490"/>
      <c r="E130" s="490"/>
      <c r="F130" s="490"/>
      <c r="G130" s="506"/>
      <c r="H130" s="502" t="s">
        <v>2092</v>
      </c>
      <c r="I130" s="537" t="s">
        <v>1531</v>
      </c>
      <c r="J130" s="532" t="s">
        <v>1528</v>
      </c>
      <c r="K130" s="533">
        <f>'POA METAS 2025'!H58</f>
        <v>0</v>
      </c>
      <c r="L130" s="533">
        <f>'POA METAS 2025'!I58</f>
        <v>0</v>
      </c>
      <c r="M130" s="533">
        <f>'POA METAS 2025'!J58</f>
        <v>0</v>
      </c>
      <c r="N130" s="533">
        <f>'POA METAS 2025'!K58</f>
        <v>0</v>
      </c>
      <c r="O130" s="534">
        <f>'POA METAS 2025'!M58</f>
        <v>0</v>
      </c>
      <c r="P130" s="534">
        <f>'POA METAS 2025'!N58</f>
        <v>0</v>
      </c>
      <c r="Q130" s="534">
        <f>'POA METAS 2025'!O58</f>
        <v>2</v>
      </c>
      <c r="R130" s="534">
        <f>'POA METAS 2025'!P58</f>
        <v>0</v>
      </c>
      <c r="S130" s="534">
        <f>'POA METAS 2025'!R58</f>
        <v>0</v>
      </c>
      <c r="T130" s="534">
        <f>'POA METAS 2025'!S58</f>
        <v>0</v>
      </c>
      <c r="U130" s="534">
        <f>'POA METAS 2025'!T58</f>
        <v>1</v>
      </c>
      <c r="V130" s="534">
        <f>'POA METAS 2025'!U58</f>
        <v>1</v>
      </c>
      <c r="W130" s="548">
        <f t="shared" si="52"/>
        <v>4</v>
      </c>
      <c r="Y130" s="470"/>
      <c r="Z130" s="470"/>
      <c r="AA130" s="470"/>
      <c r="AB130" s="596" t="s">
        <v>2187</v>
      </c>
      <c r="AD130" s="470"/>
      <c r="AE130" s="470"/>
      <c r="AF130" s="470"/>
      <c r="AG130" s="470"/>
      <c r="AH130" s="470"/>
      <c r="AI130" s="470"/>
      <c r="AJ130" s="470"/>
      <c r="AK130" s="470"/>
      <c r="AL130" s="470"/>
      <c r="AM130" s="470"/>
      <c r="AN130" s="470"/>
      <c r="AO130" s="470"/>
      <c r="AP130" s="470"/>
      <c r="AQ130" s="470"/>
      <c r="AR130" s="470"/>
      <c r="AS130" s="470"/>
      <c r="AT130" s="470"/>
      <c r="AU130" s="470"/>
      <c r="AV130" s="470"/>
      <c r="AW130" s="470"/>
      <c r="AX130" s="470"/>
      <c r="AY130" s="470"/>
      <c r="AZ130" s="470"/>
      <c r="BA130" s="470"/>
      <c r="BB130" s="470"/>
      <c r="BC130" s="470"/>
      <c r="BD130" s="470"/>
      <c r="BE130" s="470"/>
    </row>
    <row r="131" ht="44.25" customHeight="1" spans="1:57">
      <c r="A131" s="568"/>
      <c r="B131" s="490"/>
      <c r="C131" s="490"/>
      <c r="D131" s="490"/>
      <c r="E131" s="490"/>
      <c r="F131" s="490"/>
      <c r="G131" s="506"/>
      <c r="H131" s="504"/>
      <c r="I131" s="538"/>
      <c r="J131" s="520" t="s">
        <v>1529</v>
      </c>
      <c r="K131" s="521">
        <f>'POA PRESUPUESTARIO 2025'!CS467+'POA PRESUPUESTARIO 2025'!CS468+'POA PRESUPUESTARIO 2025'!CS469+'POA PRESUPUESTARIO 2025'!CS470+'POA PRESUPUESTARIO 2025'!CS471+'POA PRESUPUESTARIO 2025'!CS472</f>
        <v>0</v>
      </c>
      <c r="L131" s="521">
        <f>'POA PRESUPUESTARIO 2025'!CT467+'POA PRESUPUESTARIO 2025'!CT468+'POA PRESUPUESTARIO 2025'!CT469+'POA PRESUPUESTARIO 2025'!CT470+'POA PRESUPUESTARIO 2025'!CT471+'POA PRESUPUESTARIO 2025'!CT472</f>
        <v>0</v>
      </c>
      <c r="M131" s="521">
        <f>'POA PRESUPUESTARIO 2025'!CU467+'POA PRESUPUESTARIO 2025'!CU468+'POA PRESUPUESTARIO 2025'!CU469+'POA PRESUPUESTARIO 2025'!CU470+'POA PRESUPUESTARIO 2025'!CU471+'POA PRESUPUESTARIO 2025'!CU472</f>
        <v>0</v>
      </c>
      <c r="N131" s="521">
        <f>'POA PRESUPUESTARIO 2025'!CV467+'POA PRESUPUESTARIO 2025'!CV468+'POA PRESUPUESTARIO 2025'!CV469+'POA PRESUPUESTARIO 2025'!CV470+'POA PRESUPUESTARIO 2025'!CV471+'POA PRESUPUESTARIO 2025'!CV472</f>
        <v>0</v>
      </c>
      <c r="O131" s="521">
        <f>'POA PRESUPUESTARIO 2025'!CX467+'POA PRESUPUESTARIO 2025'!CX468+'POA PRESUPUESTARIO 2025'!CX469+'POA PRESUPUESTARIO 2025'!CX470+'POA PRESUPUESTARIO 2025'!CX471+'POA PRESUPUESTARIO 2025'!CX472</f>
        <v>3480</v>
      </c>
      <c r="P131" s="521">
        <f>'POA PRESUPUESTARIO 2025'!CY467+'POA PRESUPUESTARIO 2025'!CY468+'POA PRESUPUESTARIO 2025'!CY469+'POA PRESUPUESTARIO 2025'!CY470+'POA PRESUPUESTARIO 2025'!CY471+'POA PRESUPUESTARIO 2025'!CY472</f>
        <v>0</v>
      </c>
      <c r="Q131" s="521">
        <f>'POA PRESUPUESTARIO 2025'!CZ467+'POA PRESUPUESTARIO 2025'!CZ468+'POA PRESUPUESTARIO 2025'!CZ469+'POA PRESUPUESTARIO 2025'!CZ470+'POA PRESUPUESTARIO 2025'!CZ471+'POA PRESUPUESTARIO 2025'!CZ472</f>
        <v>0</v>
      </c>
      <c r="R131" s="521">
        <f>'POA PRESUPUESTARIO 2025'!DA467+'POA PRESUPUESTARIO 2025'!DA468+'POA PRESUPUESTARIO 2025'!DA469+'POA PRESUPUESTARIO 2025'!DA470+'POA PRESUPUESTARIO 2025'!DA471+'POA PRESUPUESTARIO 2025'!DA472</f>
        <v>4050</v>
      </c>
      <c r="S131" s="521">
        <f>'POA PRESUPUESTARIO 2025'!DC467+'POA PRESUPUESTARIO 2025'!DC468+'POA PRESUPUESTARIO 2025'!DC469+'POA PRESUPUESTARIO 2025'!DC470+'POA PRESUPUESTARIO 2025'!DC471+'POA PRESUPUESTARIO 2025'!DC472</f>
        <v>0</v>
      </c>
      <c r="T131" s="521">
        <f>'POA PRESUPUESTARIO 2025'!DD467+'POA PRESUPUESTARIO 2025'!DD468+'POA PRESUPUESTARIO 2025'!DD469+'POA PRESUPUESTARIO 2025'!DD470+'POA PRESUPUESTARIO 2025'!DD471+'POA PRESUPUESTARIO 2025'!DD472</f>
        <v>0</v>
      </c>
      <c r="U131" s="521">
        <f>'POA PRESUPUESTARIO 2025'!DE467+'POA PRESUPUESTARIO 2025'!DE468+'POA PRESUPUESTARIO 2025'!DE469+'POA PRESUPUESTARIO 2025'!DE470+'POA PRESUPUESTARIO 2025'!DE471+'POA PRESUPUESTARIO 2025'!DE472</f>
        <v>0</v>
      </c>
      <c r="V131" s="521">
        <f>'POA PRESUPUESTARIO 2025'!DF467+'POA PRESUPUESTARIO 2025'!DF468+'POA PRESUPUESTARIO 2025'!DF469+'POA PRESUPUESTARIO 2025'!DF470+'POA PRESUPUESTARIO 2025'!DF471+'POA PRESUPUESTARIO 2025'!DF472</f>
        <v>0</v>
      </c>
      <c r="W131" s="545">
        <f t="shared" ref="W131:W132" si="55">SUM(K131:V131)</f>
        <v>7530</v>
      </c>
      <c r="Y131" s="470"/>
      <c r="Z131" s="470"/>
      <c r="AA131" s="470"/>
      <c r="AB131" s="596" t="s">
        <v>2187</v>
      </c>
      <c r="AD131" s="470"/>
      <c r="AE131" s="470"/>
      <c r="AF131" s="470"/>
      <c r="AG131" s="470"/>
      <c r="AH131" s="470"/>
      <c r="AI131" s="470"/>
      <c r="AJ131" s="470"/>
      <c r="AK131" s="470"/>
      <c r="AL131" s="470"/>
      <c r="AM131" s="470"/>
      <c r="AN131" s="470"/>
      <c r="AO131" s="470"/>
      <c r="AP131" s="470"/>
      <c r="AQ131" s="470"/>
      <c r="AR131" s="470"/>
      <c r="AS131" s="470"/>
      <c r="AT131" s="470"/>
      <c r="AU131" s="470"/>
      <c r="AV131" s="470"/>
      <c r="AW131" s="470"/>
      <c r="AX131" s="470"/>
      <c r="AY131" s="470"/>
      <c r="AZ131" s="470"/>
      <c r="BA131" s="470"/>
      <c r="BB131" s="470"/>
      <c r="BC131" s="470"/>
      <c r="BD131" s="470"/>
      <c r="BE131" s="470"/>
    </row>
    <row r="132" ht="30.75" customHeight="1" spans="1:57">
      <c r="A132" s="568"/>
      <c r="B132" s="490"/>
      <c r="C132" s="490"/>
      <c r="D132" s="490"/>
      <c r="E132" s="490"/>
      <c r="F132" s="490"/>
      <c r="G132" s="506"/>
      <c r="H132" s="496" t="s">
        <v>2094</v>
      </c>
      <c r="I132" s="536" t="s">
        <v>1531</v>
      </c>
      <c r="J132" s="517" t="s">
        <v>1528</v>
      </c>
      <c r="K132" s="518">
        <f>'POA METAS 2025'!H59</f>
        <v>0</v>
      </c>
      <c r="L132" s="518">
        <f>'POA METAS 2025'!I59</f>
        <v>0</v>
      </c>
      <c r="M132" s="518">
        <f>'POA METAS 2025'!J59</f>
        <v>0</v>
      </c>
      <c r="N132" s="518">
        <f>'POA METAS 2025'!K59</f>
        <v>0</v>
      </c>
      <c r="O132" s="530">
        <f>'POA METAS 2025'!M59</f>
        <v>2</v>
      </c>
      <c r="P132" s="530">
        <f>'POA METAS 2025'!N59</f>
        <v>0</v>
      </c>
      <c r="Q132" s="530">
        <f>'POA METAS 2025'!O59</f>
        <v>0</v>
      </c>
      <c r="R132" s="530">
        <f>'POA METAS 2025'!P59</f>
        <v>0</v>
      </c>
      <c r="S132" s="530">
        <f>'POA METAS 2025'!R59</f>
        <v>0</v>
      </c>
      <c r="T132" s="530">
        <f>'POA METAS 2025'!S59</f>
        <v>0</v>
      </c>
      <c r="U132" s="530">
        <v>0</v>
      </c>
      <c r="V132" s="530">
        <f>'POA METAS 2025'!U59</f>
        <v>0</v>
      </c>
      <c r="W132" s="544">
        <f t="shared" si="55"/>
        <v>2</v>
      </c>
      <c r="Y132" s="470"/>
      <c r="Z132" s="470"/>
      <c r="AA132" s="470"/>
      <c r="AB132" s="596" t="s">
        <v>2187</v>
      </c>
      <c r="AD132" s="470"/>
      <c r="AE132" s="470"/>
      <c r="AF132" s="470"/>
      <c r="AG132" s="470"/>
      <c r="AH132" s="470"/>
      <c r="AI132" s="470"/>
      <c r="AJ132" s="470"/>
      <c r="AK132" s="470"/>
      <c r="AL132" s="470"/>
      <c r="AM132" s="470"/>
      <c r="AN132" s="470"/>
      <c r="AO132" s="470"/>
      <c r="AP132" s="470"/>
      <c r="AQ132" s="470"/>
      <c r="AR132" s="470"/>
      <c r="AS132" s="470"/>
      <c r="AT132" s="470"/>
      <c r="AU132" s="470"/>
      <c r="AV132" s="470"/>
      <c r="AW132" s="470"/>
      <c r="AX132" s="470"/>
      <c r="AY132" s="470"/>
      <c r="AZ132" s="470"/>
      <c r="BA132" s="470"/>
      <c r="BB132" s="470"/>
      <c r="BC132" s="470"/>
      <c r="BD132" s="470"/>
      <c r="BE132" s="470"/>
    </row>
    <row r="133" ht="30.75" customHeight="1" spans="1:57">
      <c r="A133" s="568"/>
      <c r="B133" s="490"/>
      <c r="C133" s="490"/>
      <c r="D133" s="490"/>
      <c r="E133" s="490"/>
      <c r="F133" s="490"/>
      <c r="G133" s="506"/>
      <c r="H133" s="504"/>
      <c r="I133" s="538"/>
      <c r="J133" s="520" t="s">
        <v>1529</v>
      </c>
      <c r="K133" s="521">
        <f>'POA PRESUPUESTARIO 2025'!CS473+'POA PRESUPUESTARIO 2025'!CS474+'POA PRESUPUESTARIO 2025'!CS475+'POA PRESUPUESTARIO 2025'!CS476+'POA PRESUPUESTARIO 2025'!CS478+'POA PRESUPUESTARIO 2025'!CS477</f>
        <v>0</v>
      </c>
      <c r="L133" s="521">
        <f>'POA PRESUPUESTARIO 2025'!CT473+'POA PRESUPUESTARIO 2025'!CT474+'POA PRESUPUESTARIO 2025'!CT475+'POA PRESUPUESTARIO 2025'!CT476+'POA PRESUPUESTARIO 2025'!CT478+'POA PRESUPUESTARIO 2025'!CT477</f>
        <v>0</v>
      </c>
      <c r="M133" s="521">
        <f>'POA PRESUPUESTARIO 2025'!CU473+'POA PRESUPUESTARIO 2025'!CU474+'POA PRESUPUESTARIO 2025'!CU475+'POA PRESUPUESTARIO 2025'!CU476+'POA PRESUPUESTARIO 2025'!CU478+'POA PRESUPUESTARIO 2025'!CU477</f>
        <v>14770</v>
      </c>
      <c r="N133" s="521">
        <f>'POA PRESUPUESTARIO 2025'!CV473+'POA PRESUPUESTARIO 2025'!CV474+'POA PRESUPUESTARIO 2025'!CV475+'POA PRESUPUESTARIO 2025'!CV476+'POA PRESUPUESTARIO 2025'!CV478+'POA PRESUPUESTARIO 2025'!CV477</f>
        <v>5880</v>
      </c>
      <c r="O133" s="521">
        <f>'POA PRESUPUESTARIO 2025'!CX473+'POA PRESUPUESTARIO 2025'!CX474+'POA PRESUPUESTARIO 2025'!CX475+'POA PRESUPUESTARIO 2025'!CX476+'POA PRESUPUESTARIO 2025'!CX478+'POA PRESUPUESTARIO 2025'!CX477</f>
        <v>0</v>
      </c>
      <c r="P133" s="521">
        <f>'POA PRESUPUESTARIO 2025'!CY473+'POA PRESUPUESTARIO 2025'!CY474+'POA PRESUPUESTARIO 2025'!CY475+'POA PRESUPUESTARIO 2025'!CY476+'POA PRESUPUESTARIO 2025'!CY478+'POA PRESUPUESTARIO 2025'!CY477</f>
        <v>0</v>
      </c>
      <c r="Q133" s="521">
        <f>'POA PRESUPUESTARIO 2025'!CZ473+'POA PRESUPUESTARIO 2025'!CZ474+'POA PRESUPUESTARIO 2025'!CZ475+'POA PRESUPUESTARIO 2025'!CZ476+'POA PRESUPUESTARIO 2025'!CZ478+'POA PRESUPUESTARIO 2025'!CZ477</f>
        <v>0</v>
      </c>
      <c r="R133" s="521">
        <f>'POA PRESUPUESTARIO 2025'!DA473+'POA PRESUPUESTARIO 2025'!DA474+'POA PRESUPUESTARIO 2025'!DA475+'POA PRESUPUESTARIO 2025'!DA476+'POA PRESUPUESTARIO 2025'!DA478+'POA PRESUPUESTARIO 2025'!DA477</f>
        <v>0</v>
      </c>
      <c r="S133" s="521">
        <f>'POA PRESUPUESTARIO 2025'!DC473+'POA PRESUPUESTARIO 2025'!DC474+'POA PRESUPUESTARIO 2025'!DC475+'POA PRESUPUESTARIO 2025'!DC476+'POA PRESUPUESTARIO 2025'!DC478+'POA PRESUPUESTARIO 2025'!DC477</f>
        <v>0</v>
      </c>
      <c r="T133" s="521">
        <f>'POA PRESUPUESTARIO 2025'!DD473+'POA PRESUPUESTARIO 2025'!DD474+'POA PRESUPUESTARIO 2025'!DD475+'POA PRESUPUESTARIO 2025'!DD476+'POA PRESUPUESTARIO 2025'!DD478+'POA PRESUPUESTARIO 2025'!DD477</f>
        <v>0</v>
      </c>
      <c r="U133" s="521">
        <f>'POA PRESUPUESTARIO 2025'!DE473+'POA PRESUPUESTARIO 2025'!DE474+'POA PRESUPUESTARIO 2025'!DE475+'POA PRESUPUESTARIO 2025'!DE476+'POA PRESUPUESTARIO 2025'!DE478+'POA PRESUPUESTARIO 2025'!DE477</f>
        <v>0</v>
      </c>
      <c r="V133" s="521">
        <f>'POA PRESUPUESTARIO 2025'!DF473+'POA PRESUPUESTARIO 2025'!DF474+'POA PRESUPUESTARIO 2025'!DF475+'POA PRESUPUESTARIO 2025'!DF476+'POA PRESUPUESTARIO 2025'!DF478+'POA PRESUPUESTARIO 2025'!DF477</f>
        <v>0</v>
      </c>
      <c r="W133" s="545">
        <f t="shared" ref="W133:W134" si="56">SUM(K133:V133)</f>
        <v>20650</v>
      </c>
      <c r="Y133" s="470"/>
      <c r="Z133" s="470"/>
      <c r="AA133" s="470"/>
      <c r="AB133" s="596" t="s">
        <v>2187</v>
      </c>
      <c r="AD133" s="470"/>
      <c r="AE133" s="470"/>
      <c r="AF133" s="470"/>
      <c r="AG133" s="470"/>
      <c r="AH133" s="470"/>
      <c r="AI133" s="470"/>
      <c r="AJ133" s="470"/>
      <c r="AK133" s="470"/>
      <c r="AL133" s="470"/>
      <c r="AM133" s="470"/>
      <c r="AN133" s="470"/>
      <c r="AO133" s="470"/>
      <c r="AP133" s="470"/>
      <c r="AQ133" s="470"/>
      <c r="AR133" s="470"/>
      <c r="AS133" s="470"/>
      <c r="AT133" s="470"/>
      <c r="AU133" s="470"/>
      <c r="AV133" s="470"/>
      <c r="AW133" s="470"/>
      <c r="AX133" s="470"/>
      <c r="AY133" s="470"/>
      <c r="AZ133" s="470"/>
      <c r="BA133" s="470"/>
      <c r="BB133" s="470"/>
      <c r="BC133" s="470"/>
      <c r="BD133" s="470"/>
      <c r="BE133" s="470"/>
    </row>
    <row r="134" ht="30.75" customHeight="1" spans="1:57">
      <c r="A134" s="568"/>
      <c r="B134" s="490"/>
      <c r="C134" s="490"/>
      <c r="D134" s="490"/>
      <c r="E134" s="490"/>
      <c r="F134" s="490"/>
      <c r="G134" s="506"/>
      <c r="H134" s="496" t="s">
        <v>2095</v>
      </c>
      <c r="I134" s="536" t="s">
        <v>1531</v>
      </c>
      <c r="J134" s="517" t="s">
        <v>1528</v>
      </c>
      <c r="K134" s="518">
        <f>'POA METAS 2025'!H60</f>
        <v>0</v>
      </c>
      <c r="L134" s="518">
        <f>'POA METAS 2025'!I60</f>
        <v>0</v>
      </c>
      <c r="M134" s="518">
        <f>'POA METAS 2025'!J60</f>
        <v>0</v>
      </c>
      <c r="N134" s="518">
        <f>'POA METAS 2025'!K60</f>
        <v>0</v>
      </c>
      <c r="O134" s="530">
        <f>'POA METAS 2025'!M60</f>
        <v>0</v>
      </c>
      <c r="P134" s="530">
        <f>'POA METAS 2025'!N60</f>
        <v>0</v>
      </c>
      <c r="Q134" s="530">
        <f>'POA METAS 2025'!O60</f>
        <v>0</v>
      </c>
      <c r="R134" s="530">
        <f>'POA METAS 2025'!P60</f>
        <v>0</v>
      </c>
      <c r="S134" s="530">
        <f>'POA METAS 2025'!R60</f>
        <v>0</v>
      </c>
      <c r="T134" s="530">
        <f>'POA METAS 2025'!S60</f>
        <v>0</v>
      </c>
      <c r="U134" s="530">
        <f>'POA METAS 2025'!T60</f>
        <v>2</v>
      </c>
      <c r="V134" s="530">
        <f>'POA METAS 2025'!U60</f>
        <v>0</v>
      </c>
      <c r="W134" s="544">
        <f t="shared" si="56"/>
        <v>2</v>
      </c>
      <c r="Y134" s="470"/>
      <c r="Z134" s="470"/>
      <c r="AA134" s="470"/>
      <c r="AB134" s="596" t="s">
        <v>2187</v>
      </c>
      <c r="AD134" s="470"/>
      <c r="AE134" s="470"/>
      <c r="AF134" s="470"/>
      <c r="AG134" s="470"/>
      <c r="AH134" s="470"/>
      <c r="AI134" s="470"/>
      <c r="AJ134" s="470"/>
      <c r="AK134" s="470"/>
      <c r="AL134" s="470"/>
      <c r="AM134" s="470"/>
      <c r="AN134" s="470"/>
      <c r="AO134" s="470"/>
      <c r="AP134" s="470"/>
      <c r="AQ134" s="470"/>
      <c r="AR134" s="470"/>
      <c r="AS134" s="470"/>
      <c r="AT134" s="470"/>
      <c r="AU134" s="470"/>
      <c r="AV134" s="470"/>
      <c r="AW134" s="470"/>
      <c r="AX134" s="470"/>
      <c r="AY134" s="470"/>
      <c r="AZ134" s="470"/>
      <c r="BA134" s="470"/>
      <c r="BB134" s="470"/>
      <c r="BC134" s="470"/>
      <c r="BD134" s="470"/>
      <c r="BE134" s="470"/>
    </row>
    <row r="135" ht="30.75" customHeight="1" spans="1:57">
      <c r="A135" s="568"/>
      <c r="B135" s="490"/>
      <c r="C135" s="490"/>
      <c r="D135" s="490"/>
      <c r="E135" s="490"/>
      <c r="F135" s="490"/>
      <c r="G135" s="506"/>
      <c r="H135" s="504"/>
      <c r="I135" s="538"/>
      <c r="J135" s="520" t="s">
        <v>1529</v>
      </c>
      <c r="K135" s="521">
        <f>'POA PRESUPUESTARIO 2025'!CS479+'POA PRESUPUESTARIO 2025'!CS480+'POA PRESUPUESTARIO 2025'!CS481+'POA PRESUPUESTARIO 2025'!CS482+'POA PRESUPUESTARIO 2025'!CS483+'POA PRESUPUESTARIO 2025'!CS484+'POA PRESUPUESTARIO 2025'!CS485</f>
        <v>0</v>
      </c>
      <c r="L135" s="521">
        <f>'POA PRESUPUESTARIO 2025'!CT479+'POA PRESUPUESTARIO 2025'!CT480+'POA PRESUPUESTARIO 2025'!CT481+'POA PRESUPUESTARIO 2025'!CT482+'POA PRESUPUESTARIO 2025'!CT483+'POA PRESUPUESTARIO 2025'!CT484+'POA PRESUPUESTARIO 2025'!CT485</f>
        <v>0</v>
      </c>
      <c r="M135" s="521">
        <f>'POA PRESUPUESTARIO 2025'!CU479+'POA PRESUPUESTARIO 2025'!CU480+'POA PRESUPUESTARIO 2025'!CU481+'POA PRESUPUESTARIO 2025'!CU482+'POA PRESUPUESTARIO 2025'!CU483+'POA PRESUPUESTARIO 2025'!CU484+'POA PRESUPUESTARIO 2025'!CU485</f>
        <v>0</v>
      </c>
      <c r="N135" s="521">
        <f>'POA PRESUPUESTARIO 2025'!CV479+'POA PRESUPUESTARIO 2025'!CV480+'POA PRESUPUESTARIO 2025'!CV481+'POA PRESUPUESTARIO 2025'!CV482+'POA PRESUPUESTARIO 2025'!CV483+'POA PRESUPUESTARIO 2025'!CV484+'POA PRESUPUESTARIO 2025'!CV485</f>
        <v>10440</v>
      </c>
      <c r="O135" s="521">
        <f>'POA PRESUPUESTARIO 2025'!CX479+'POA PRESUPUESTARIO 2025'!CX480+'POA PRESUPUESTARIO 2025'!CX481+'POA PRESUPUESTARIO 2025'!CX482+'POA PRESUPUESTARIO 2025'!CX483+'POA PRESUPUESTARIO 2025'!CX484+'POA PRESUPUESTARIO 2025'!CX485</f>
        <v>0</v>
      </c>
      <c r="P135" s="521">
        <f>'POA PRESUPUESTARIO 2025'!CY479+'POA PRESUPUESTARIO 2025'!CY480+'POA PRESUPUESTARIO 2025'!CY481+'POA PRESUPUESTARIO 2025'!CY482+'POA PRESUPUESTARIO 2025'!CY483+'POA PRESUPUESTARIO 2025'!CY484+'POA PRESUPUESTARIO 2025'!CY485</f>
        <v>0</v>
      </c>
      <c r="Q135" s="521">
        <f>'POA PRESUPUESTARIO 2025'!CZ479+'POA PRESUPUESTARIO 2025'!CZ480+'POA PRESUPUESTARIO 2025'!CZ481+'POA PRESUPUESTARIO 2025'!CZ482+'POA PRESUPUESTARIO 2025'!CZ483+'POA PRESUPUESTARIO 2025'!CZ484+'POA PRESUPUESTARIO 2025'!CZ485</f>
        <v>1260</v>
      </c>
      <c r="R135" s="521">
        <f>'POA PRESUPUESTARIO 2025'!DA479+'POA PRESUPUESTARIO 2025'!DA480+'POA PRESUPUESTARIO 2025'!DA481+'POA PRESUPUESTARIO 2025'!DA482+'POA PRESUPUESTARIO 2025'!DA483+'POA PRESUPUESTARIO 2025'!DA484+'POA PRESUPUESTARIO 2025'!DA485</f>
        <v>0</v>
      </c>
      <c r="S135" s="521">
        <f>'POA PRESUPUESTARIO 2025'!DC479+'POA PRESUPUESTARIO 2025'!DC480+'POA PRESUPUESTARIO 2025'!DC481+'POA PRESUPUESTARIO 2025'!DC482+'POA PRESUPUESTARIO 2025'!DC483+'POA PRESUPUESTARIO 2025'!DC484+'POA PRESUPUESTARIO 2025'!DC485</f>
        <v>0</v>
      </c>
      <c r="T135" s="521">
        <f>'POA PRESUPUESTARIO 2025'!DD479+'POA PRESUPUESTARIO 2025'!DD480+'POA PRESUPUESTARIO 2025'!DD481+'POA PRESUPUESTARIO 2025'!DD482+'POA PRESUPUESTARIO 2025'!DD483+'POA PRESUPUESTARIO 2025'!DD484+'POA PRESUPUESTARIO 2025'!DD485</f>
        <v>0</v>
      </c>
      <c r="U135" s="521">
        <f>'POA PRESUPUESTARIO 2025'!DE479+'POA PRESUPUESTARIO 2025'!DE480+'POA PRESUPUESTARIO 2025'!DE481+'POA PRESUPUESTARIO 2025'!DE482+'POA PRESUPUESTARIO 2025'!DE483+'POA PRESUPUESTARIO 2025'!DE484+'POA PRESUPUESTARIO 2025'!DE485</f>
        <v>0</v>
      </c>
      <c r="V135" s="521">
        <f>'POA PRESUPUESTARIO 2025'!DF479+'POA PRESUPUESTARIO 2025'!DF480+'POA PRESUPUESTARIO 2025'!DF481+'POA PRESUPUESTARIO 2025'!DF482+'POA PRESUPUESTARIO 2025'!DF483+'POA PRESUPUESTARIO 2025'!DF484+'POA PRESUPUESTARIO 2025'!DF485</f>
        <v>0</v>
      </c>
      <c r="W135" s="545">
        <f t="shared" ref="W135:W136" si="57">SUM(K135:V135)</f>
        <v>11700</v>
      </c>
      <c r="Y135" s="470"/>
      <c r="Z135" s="470"/>
      <c r="AA135" s="470"/>
      <c r="AB135" s="596" t="s">
        <v>2187</v>
      </c>
      <c r="AD135" s="470"/>
      <c r="AE135" s="470"/>
      <c r="AF135" s="470"/>
      <c r="AG135" s="470"/>
      <c r="AH135" s="470"/>
      <c r="AI135" s="470"/>
      <c r="AJ135" s="470"/>
      <c r="AK135" s="470"/>
      <c r="AL135" s="470"/>
      <c r="AM135" s="470"/>
      <c r="AN135" s="470"/>
      <c r="AO135" s="470"/>
      <c r="AP135" s="470"/>
      <c r="AQ135" s="470"/>
      <c r="AR135" s="470"/>
      <c r="AS135" s="470"/>
      <c r="AT135" s="470"/>
      <c r="AU135" s="470"/>
      <c r="AV135" s="470"/>
      <c r="AW135" s="470"/>
      <c r="AX135" s="470"/>
      <c r="AY135" s="470"/>
      <c r="AZ135" s="470"/>
      <c r="BA135" s="470"/>
      <c r="BB135" s="470"/>
      <c r="BC135" s="470"/>
      <c r="BD135" s="470"/>
      <c r="BE135" s="470"/>
    </row>
    <row r="136" ht="30.75" customHeight="1" spans="1:57">
      <c r="A136" s="568"/>
      <c r="B136" s="490"/>
      <c r="C136" s="490"/>
      <c r="D136" s="490"/>
      <c r="E136" s="490"/>
      <c r="F136" s="490"/>
      <c r="G136" s="506"/>
      <c r="H136" s="496" t="s">
        <v>2099</v>
      </c>
      <c r="I136" s="536" t="s">
        <v>1531</v>
      </c>
      <c r="J136" s="517" t="s">
        <v>1528</v>
      </c>
      <c r="K136" s="518">
        <f>'POA METAS 2025'!H61</f>
        <v>0</v>
      </c>
      <c r="L136" s="518">
        <f>'POA METAS 2025'!I61</f>
        <v>0</v>
      </c>
      <c r="M136" s="518">
        <f>'POA METAS 2025'!J61</f>
        <v>0</v>
      </c>
      <c r="N136" s="518">
        <f>'POA METAS 2025'!K61</f>
        <v>0</v>
      </c>
      <c r="O136" s="530">
        <f>'POA METAS 2025'!M61</f>
        <v>0</v>
      </c>
      <c r="P136" s="530">
        <f>'POA METAS 2025'!N61</f>
        <v>0</v>
      </c>
      <c r="Q136" s="530">
        <f>'POA METAS 2025'!O61</f>
        <v>0</v>
      </c>
      <c r="R136" s="530">
        <f>'POA METAS 2025'!P61</f>
        <v>0</v>
      </c>
      <c r="S136" s="530">
        <f>'POA METAS 2025'!R61</f>
        <v>0</v>
      </c>
      <c r="T136" s="530">
        <f>'POA METAS 2025'!S61</f>
        <v>0</v>
      </c>
      <c r="U136" s="530">
        <f>'POA METAS 2025'!T61</f>
        <v>0</v>
      </c>
      <c r="V136" s="530">
        <f>'POA METAS 2025'!U61</f>
        <v>1</v>
      </c>
      <c r="W136" s="544">
        <f t="shared" si="57"/>
        <v>1</v>
      </c>
      <c r="Y136" s="470"/>
      <c r="Z136" s="470"/>
      <c r="AA136" s="470"/>
      <c r="AB136" s="596" t="s">
        <v>2187</v>
      </c>
      <c r="AD136" s="470"/>
      <c r="AE136" s="470"/>
      <c r="AF136" s="470"/>
      <c r="AG136" s="470"/>
      <c r="AH136" s="470"/>
      <c r="AI136" s="470"/>
      <c r="AJ136" s="470"/>
      <c r="AK136" s="470"/>
      <c r="AL136" s="470"/>
      <c r="AM136" s="470"/>
      <c r="AN136" s="470"/>
      <c r="AO136" s="470"/>
      <c r="AP136" s="470"/>
      <c r="AQ136" s="470"/>
      <c r="AR136" s="470"/>
      <c r="AS136" s="470"/>
      <c r="AT136" s="470"/>
      <c r="AU136" s="470"/>
      <c r="AV136" s="470"/>
      <c r="AW136" s="470"/>
      <c r="AX136" s="470"/>
      <c r="AY136" s="470"/>
      <c r="AZ136" s="470"/>
      <c r="BA136" s="470"/>
      <c r="BB136" s="470"/>
      <c r="BC136" s="470"/>
      <c r="BD136" s="470"/>
      <c r="BE136" s="470"/>
    </row>
    <row r="137" ht="30.75" customHeight="1" spans="1:57">
      <c r="A137" s="568"/>
      <c r="B137" s="490"/>
      <c r="C137" s="490"/>
      <c r="D137" s="490"/>
      <c r="E137" s="490"/>
      <c r="F137" s="490"/>
      <c r="G137" s="506"/>
      <c r="H137" s="502"/>
      <c r="I137" s="537"/>
      <c r="J137" s="605" t="s">
        <v>1529</v>
      </c>
      <c r="K137" s="606">
        <f>'POA PRESUPUESTARIO 2025'!CS486</f>
        <v>0</v>
      </c>
      <c r="L137" s="606">
        <f>'POA PRESUPUESTARIO 2025'!CT486</f>
        <v>0</v>
      </c>
      <c r="M137" s="606">
        <f>'POA PRESUPUESTARIO 2025'!CU486</f>
        <v>0</v>
      </c>
      <c r="N137" s="606">
        <f>'POA PRESUPUESTARIO 2025'!CV486</f>
        <v>0</v>
      </c>
      <c r="O137" s="606">
        <f>'POA PRESUPUESTARIO 2025'!CX486</f>
        <v>0</v>
      </c>
      <c r="P137" s="606">
        <f>'POA PRESUPUESTARIO 2025'!CY486</f>
        <v>0</v>
      </c>
      <c r="Q137" s="606">
        <f>'POA PRESUPUESTARIO 2025'!CZ486</f>
        <v>0</v>
      </c>
      <c r="R137" s="606">
        <f>'POA PRESUPUESTARIO 2025'!DA486</f>
        <v>0</v>
      </c>
      <c r="S137" s="606">
        <f>'POA PRESUPUESTARIO 2025'!DC486</f>
        <v>0</v>
      </c>
      <c r="T137" s="606">
        <f>'POA PRESUPUESTARIO 2025'!DD486</f>
        <v>0</v>
      </c>
      <c r="U137" s="606">
        <f>'POA PRESUPUESTARIO 2025'!DE486</f>
        <v>0</v>
      </c>
      <c r="V137" s="606">
        <f>'POA PRESUPUESTARIO 2025'!DF486</f>
        <v>0</v>
      </c>
      <c r="W137" s="617">
        <f t="shared" ref="W137:W146" si="58">SUM(K137:V137)</f>
        <v>0</v>
      </c>
      <c r="Y137" s="470"/>
      <c r="Z137" s="470"/>
      <c r="AA137" s="470"/>
      <c r="AB137" s="596" t="s">
        <v>2187</v>
      </c>
      <c r="AD137" s="470"/>
      <c r="AE137" s="470"/>
      <c r="AF137" s="470"/>
      <c r="AG137" s="470"/>
      <c r="AH137" s="470"/>
      <c r="AI137" s="470"/>
      <c r="AJ137" s="470"/>
      <c r="AK137" s="470"/>
      <c r="AL137" s="470"/>
      <c r="AM137" s="470"/>
      <c r="AN137" s="470"/>
      <c r="AO137" s="470"/>
      <c r="AP137" s="470"/>
      <c r="AQ137" s="470"/>
      <c r="AR137" s="470"/>
      <c r="AS137" s="470"/>
      <c r="AT137" s="470"/>
      <c r="AU137" s="470"/>
      <c r="AV137" s="470"/>
      <c r="AW137" s="470"/>
      <c r="AX137" s="470"/>
      <c r="AY137" s="470"/>
      <c r="AZ137" s="470"/>
      <c r="BA137" s="470"/>
      <c r="BB137" s="470"/>
      <c r="BC137" s="470"/>
      <c r="BD137" s="470"/>
      <c r="BE137" s="470"/>
    </row>
    <row r="138" ht="30.75" customHeight="1" spans="1:57">
      <c r="A138" s="568"/>
      <c r="B138" s="490"/>
      <c r="C138" s="490"/>
      <c r="D138" s="490"/>
      <c r="E138" s="490"/>
      <c r="F138" s="490"/>
      <c r="G138" s="492"/>
      <c r="H138" s="496" t="s">
        <v>2188</v>
      </c>
      <c r="I138" s="536" t="s">
        <v>1531</v>
      </c>
      <c r="J138" s="532" t="s">
        <v>1528</v>
      </c>
      <c r="K138" s="518">
        <f>'POA METAS 2025'!H65</f>
        <v>0</v>
      </c>
      <c r="L138" s="518">
        <f>'POA METAS 2025'!I65</f>
        <v>0</v>
      </c>
      <c r="M138" s="518">
        <f>'POA METAS 2025'!J65</f>
        <v>0</v>
      </c>
      <c r="N138" s="518">
        <f>'POA METAS 2025'!K65</f>
        <v>0</v>
      </c>
      <c r="O138" s="530">
        <f>'POA METAS 2025'!M65</f>
        <v>0</v>
      </c>
      <c r="P138" s="530">
        <f>'POA METAS 2025'!N65</f>
        <v>0</v>
      </c>
      <c r="Q138" s="530">
        <v>1</v>
      </c>
      <c r="R138" s="530">
        <f>'POA METAS 2025'!P65</f>
        <v>0</v>
      </c>
      <c r="S138" s="530">
        <f>'POA METAS 2025'!R65</f>
        <v>0</v>
      </c>
      <c r="T138" s="530">
        <v>0</v>
      </c>
      <c r="U138" s="530">
        <v>3</v>
      </c>
      <c r="V138" s="530">
        <f>'POA METAS 2025'!U65</f>
        <v>0</v>
      </c>
      <c r="W138" s="544">
        <f t="shared" ref="W138:W141" si="59">SUM(K138:V138)</f>
        <v>4</v>
      </c>
      <c r="Y138" s="470"/>
      <c r="Z138" s="470"/>
      <c r="AA138" s="470"/>
      <c r="AB138" s="596"/>
      <c r="AD138" s="470"/>
      <c r="AE138" s="470"/>
      <c r="AF138" s="470"/>
      <c r="AG138" s="470"/>
      <c r="AH138" s="470"/>
      <c r="AI138" s="470"/>
      <c r="AJ138" s="470"/>
      <c r="AK138" s="470"/>
      <c r="AL138" s="470"/>
      <c r="AM138" s="470"/>
      <c r="AN138" s="470"/>
      <c r="AO138" s="470"/>
      <c r="AP138" s="470"/>
      <c r="AQ138" s="470"/>
      <c r="AR138" s="470"/>
      <c r="AS138" s="470"/>
      <c r="AT138" s="470"/>
      <c r="AU138" s="470"/>
      <c r="AV138" s="470"/>
      <c r="AW138" s="470"/>
      <c r="AX138" s="470"/>
      <c r="AY138" s="470"/>
      <c r="AZ138" s="470"/>
      <c r="BA138" s="470"/>
      <c r="BB138" s="470"/>
      <c r="BC138" s="470"/>
      <c r="BD138" s="470"/>
      <c r="BE138" s="470"/>
    </row>
    <row r="139" ht="30.75" customHeight="1" spans="1:57">
      <c r="A139" s="568"/>
      <c r="B139" s="490"/>
      <c r="C139" s="490"/>
      <c r="D139" s="490"/>
      <c r="E139" s="490"/>
      <c r="F139" s="490"/>
      <c r="G139" s="492"/>
      <c r="H139" s="502"/>
      <c r="I139" s="537"/>
      <c r="J139" s="605" t="s">
        <v>1529</v>
      </c>
      <c r="K139" s="606">
        <v>0</v>
      </c>
      <c r="L139" s="606">
        <v>0</v>
      </c>
      <c r="M139" s="606">
        <v>0</v>
      </c>
      <c r="N139" s="606">
        <v>0</v>
      </c>
      <c r="O139" s="606">
        <v>0</v>
      </c>
      <c r="P139" s="606">
        <v>0</v>
      </c>
      <c r="Q139" s="606">
        <v>0</v>
      </c>
      <c r="R139" s="606">
        <v>0</v>
      </c>
      <c r="S139" s="606">
        <v>0</v>
      </c>
      <c r="T139" s="606">
        <v>0</v>
      </c>
      <c r="U139" s="606">
        <v>0</v>
      </c>
      <c r="V139" s="606">
        <v>0</v>
      </c>
      <c r="W139" s="617">
        <f t="shared" si="59"/>
        <v>0</v>
      </c>
      <c r="Y139" s="470"/>
      <c r="Z139" s="470"/>
      <c r="AA139" s="470"/>
      <c r="AB139" s="596"/>
      <c r="AD139" s="470"/>
      <c r="AE139" s="470"/>
      <c r="AF139" s="470"/>
      <c r="AG139" s="470"/>
      <c r="AH139" s="470"/>
      <c r="AI139" s="470"/>
      <c r="AJ139" s="470"/>
      <c r="AK139" s="470"/>
      <c r="AL139" s="470"/>
      <c r="AM139" s="470"/>
      <c r="AN139" s="470"/>
      <c r="AO139" s="470"/>
      <c r="AP139" s="470"/>
      <c r="AQ139" s="470"/>
      <c r="AR139" s="470"/>
      <c r="AS139" s="470"/>
      <c r="AT139" s="470"/>
      <c r="AU139" s="470"/>
      <c r="AV139" s="470"/>
      <c r="AW139" s="470"/>
      <c r="AX139" s="470"/>
      <c r="AY139" s="470"/>
      <c r="AZ139" s="470"/>
      <c r="BA139" s="470"/>
      <c r="BB139" s="470"/>
      <c r="BC139" s="470"/>
      <c r="BD139" s="470"/>
      <c r="BE139" s="470"/>
    </row>
    <row r="140" ht="117.75" customHeight="1" spans="1:57">
      <c r="A140" s="568"/>
      <c r="B140" s="490"/>
      <c r="C140" s="490"/>
      <c r="D140" s="490"/>
      <c r="E140" s="490"/>
      <c r="F140" s="490"/>
      <c r="G140" s="492"/>
      <c r="H140" s="597" t="str">
        <f>+'POA METAS 2025'!D62</f>
        <v>Elaborar mallas curriculares para: 1) lideresas de organizaciones de mujeres mayas, garífunas, afrodescendientes, xinkas, mestizas o ladina de los departamentos. 2) Mujeres integrantes de las Direcciones Municipales de la Mujer DMM, de los departamentos. 3) Representantes de Organizaciones de Mujeres -ROM- ante los Consejos Departamentales de Desarrollo -CODEDE- del Sistema de Consejo de Desarrollo Urbano y Rural -SISCODE- y 4) Unidades de Género, en el marco del Consejo Consultivo.</v>
      </c>
      <c r="I140" s="526" t="s">
        <v>1531</v>
      </c>
      <c r="J140" s="607" t="s">
        <v>1528</v>
      </c>
      <c r="K140" s="608">
        <f>+'POA METAS 2025'!H62</f>
        <v>0</v>
      </c>
      <c r="L140" s="608">
        <f>+'POA METAS 2025'!I62</f>
        <v>0</v>
      </c>
      <c r="M140" s="608">
        <f>+'POA METAS 2025'!J62</f>
        <v>0</v>
      </c>
      <c r="N140" s="608">
        <f>+'POA METAS 2025'!K62</f>
        <v>0</v>
      </c>
      <c r="O140" s="608">
        <f>+'POA METAS 2025'!M62</f>
        <v>0</v>
      </c>
      <c r="P140" s="608">
        <f>+'POA METAS 2025'!N62</f>
        <v>0</v>
      </c>
      <c r="Q140" s="608">
        <f>+'POA METAS 2025'!O62</f>
        <v>1</v>
      </c>
      <c r="R140" s="608">
        <f>+'POA METAS 2025'!P62</f>
        <v>0</v>
      </c>
      <c r="S140" s="608">
        <f>+'POA METAS 2025'!R62</f>
        <v>0</v>
      </c>
      <c r="T140" s="608">
        <f>+'POA METAS 2025'!S62</f>
        <v>0</v>
      </c>
      <c r="U140" s="608">
        <f>+'POA METAS 2025'!T62</f>
        <v>3</v>
      </c>
      <c r="V140" s="608">
        <f>+'POA METAS 2025'!U62</f>
        <v>0</v>
      </c>
      <c r="W140" s="618">
        <f t="shared" si="59"/>
        <v>4</v>
      </c>
      <c r="Y140" s="470"/>
      <c r="Z140" s="470"/>
      <c r="AA140" s="470"/>
      <c r="AB140" s="596" t="s">
        <v>2187</v>
      </c>
      <c r="AD140" s="470"/>
      <c r="AE140" s="470"/>
      <c r="AF140" s="470"/>
      <c r="AG140" s="470"/>
      <c r="AH140" s="470"/>
      <c r="AI140" s="470"/>
      <c r="AJ140" s="470"/>
      <c r="AK140" s="470"/>
      <c r="AL140" s="470"/>
      <c r="AM140" s="470"/>
      <c r="AN140" s="470"/>
      <c r="AO140" s="470"/>
      <c r="AP140" s="470"/>
      <c r="AQ140" s="470"/>
      <c r="AR140" s="470"/>
      <c r="AS140" s="470"/>
      <c r="AT140" s="470"/>
      <c r="AU140" s="470"/>
      <c r="AV140" s="470"/>
      <c r="AW140" s="470"/>
      <c r="AX140" s="470"/>
      <c r="AY140" s="470"/>
      <c r="AZ140" s="470"/>
      <c r="BA140" s="470"/>
      <c r="BB140" s="470"/>
      <c r="BC140" s="470"/>
      <c r="BD140" s="470"/>
      <c r="BE140" s="470"/>
    </row>
    <row r="141" ht="117.75" customHeight="1" spans="1:57">
      <c r="A141" s="568"/>
      <c r="B141" s="490"/>
      <c r="C141" s="490"/>
      <c r="D141" s="490"/>
      <c r="E141" s="490"/>
      <c r="F141" s="490"/>
      <c r="G141" s="492"/>
      <c r="H141" s="597"/>
      <c r="I141" s="526"/>
      <c r="J141" s="609" t="s">
        <v>1529</v>
      </c>
      <c r="K141" s="610">
        <v>0</v>
      </c>
      <c r="L141" s="610">
        <v>0</v>
      </c>
      <c r="M141" s="610">
        <v>0</v>
      </c>
      <c r="N141" s="610">
        <v>0</v>
      </c>
      <c r="O141" s="610">
        <v>0</v>
      </c>
      <c r="P141" s="610">
        <v>0</v>
      </c>
      <c r="Q141" s="610">
        <v>0</v>
      </c>
      <c r="R141" s="610">
        <v>0</v>
      </c>
      <c r="S141" s="610">
        <v>0</v>
      </c>
      <c r="T141" s="610">
        <v>0</v>
      </c>
      <c r="U141" s="610">
        <v>0</v>
      </c>
      <c r="V141" s="610">
        <v>0</v>
      </c>
      <c r="W141" s="619">
        <f t="shared" si="59"/>
        <v>0</v>
      </c>
      <c r="Y141" s="470"/>
      <c r="Z141" s="470"/>
      <c r="AA141" s="470"/>
      <c r="AB141" s="596" t="s">
        <v>2187</v>
      </c>
      <c r="AD141" s="470"/>
      <c r="AE141" s="470"/>
      <c r="AF141" s="470"/>
      <c r="AG141" s="470"/>
      <c r="AH141" s="470"/>
      <c r="AI141" s="470"/>
      <c r="AJ141" s="470"/>
      <c r="AK141" s="470"/>
      <c r="AL141" s="470"/>
      <c r="AM141" s="470"/>
      <c r="AN141" s="470"/>
      <c r="AO141" s="470"/>
      <c r="AP141" s="470"/>
      <c r="AQ141" s="470"/>
      <c r="AR141" s="470"/>
      <c r="AS141" s="470"/>
      <c r="AT141" s="470"/>
      <c r="AU141" s="470"/>
      <c r="AV141" s="470"/>
      <c r="AW141" s="470"/>
      <c r="AX141" s="470"/>
      <c r="AY141" s="470"/>
      <c r="AZ141" s="470"/>
      <c r="BA141" s="470"/>
      <c r="BB141" s="470"/>
      <c r="BC141" s="470"/>
      <c r="BD141" s="470"/>
      <c r="BE141" s="470"/>
    </row>
    <row r="142" ht="30.75" customHeight="1" spans="1:57">
      <c r="A142" s="568"/>
      <c r="B142" s="490"/>
      <c r="C142" s="490"/>
      <c r="D142" s="490"/>
      <c r="E142" s="490"/>
      <c r="F142" s="490"/>
      <c r="G142" s="492"/>
      <c r="H142" s="597" t="str">
        <f>+'POA PRESUPUESTARIO 2025'!D487</f>
        <v>Apoyo en el proceso de Actualización de la Politica Nacional de Promoción y Desarrollo Integral de las Mujeres -PNPDIM-</v>
      </c>
      <c r="I142" s="526" t="s">
        <v>1531</v>
      </c>
      <c r="J142" s="607" t="s">
        <v>1528</v>
      </c>
      <c r="K142" s="608">
        <f>+'POA METAS 2025'!H63</f>
        <v>0</v>
      </c>
      <c r="L142" s="608">
        <f>+'POA METAS 2025'!I63</f>
        <v>0</v>
      </c>
      <c r="M142" s="608">
        <f>+'POA METAS 2025'!J63</f>
        <v>0</v>
      </c>
      <c r="N142" s="608">
        <f>+'POA METAS 2025'!K63</f>
        <v>0</v>
      </c>
      <c r="O142" s="608">
        <f>+'POA METAS 2025'!M63</f>
        <v>0</v>
      </c>
      <c r="P142" s="608">
        <f>+'POA METAS 2025'!N63</f>
        <v>0</v>
      </c>
      <c r="Q142" s="608">
        <f>+'POA METAS 2025'!O63</f>
        <v>0</v>
      </c>
      <c r="R142" s="608">
        <f>+'POA METAS 2025'!P63</f>
        <v>1</v>
      </c>
      <c r="S142" s="608">
        <f>+'POA METAS 2025'!R63</f>
        <v>0</v>
      </c>
      <c r="T142" s="608">
        <f>+'POA METAS 2025'!S63</f>
        <v>0</v>
      </c>
      <c r="U142" s="608">
        <f>+'POA METAS 2025'!T63</f>
        <v>1</v>
      </c>
      <c r="V142" s="608">
        <f>+'POA METAS 2025'!U63</f>
        <v>0</v>
      </c>
      <c r="W142" s="618">
        <f t="shared" ref="W142:W143" si="60">SUM(K142:V142)</f>
        <v>2</v>
      </c>
      <c r="Y142" s="470"/>
      <c r="Z142" s="470"/>
      <c r="AA142" s="470"/>
      <c r="AB142" s="596" t="s">
        <v>2187</v>
      </c>
      <c r="AD142" s="470"/>
      <c r="AE142" s="470"/>
      <c r="AF142" s="470"/>
      <c r="AG142" s="470"/>
      <c r="AH142" s="470"/>
      <c r="AI142" s="470"/>
      <c r="AJ142" s="470"/>
      <c r="AK142" s="470"/>
      <c r="AL142" s="470"/>
      <c r="AM142" s="470"/>
      <c r="AN142" s="470"/>
      <c r="AO142" s="470"/>
      <c r="AP142" s="470"/>
      <c r="AQ142" s="470"/>
      <c r="AR142" s="470"/>
      <c r="AS142" s="470"/>
      <c r="AT142" s="470"/>
      <c r="AU142" s="470"/>
      <c r="AV142" s="470"/>
      <c r="AW142" s="470"/>
      <c r="AX142" s="470"/>
      <c r="AY142" s="470"/>
      <c r="AZ142" s="470"/>
      <c r="BA142" s="470"/>
      <c r="BB142" s="470"/>
      <c r="BC142" s="470"/>
      <c r="BD142" s="470"/>
      <c r="BE142" s="470"/>
    </row>
    <row r="143" ht="30.75" customHeight="1" spans="1:57">
      <c r="A143" s="568"/>
      <c r="B143" s="490"/>
      <c r="C143" s="490"/>
      <c r="D143" s="490"/>
      <c r="E143" s="490"/>
      <c r="F143" s="490"/>
      <c r="G143" s="492"/>
      <c r="H143" s="597"/>
      <c r="I143" s="526"/>
      <c r="J143" s="609" t="s">
        <v>1529</v>
      </c>
      <c r="K143" s="610">
        <f>+'POA PRESUPUESTARIO 2025'!CS487+'POA PRESUPUESTARIO 2025'!CS488+'POA PRESUPUESTARIO 2025'!CS489+'POA PRESUPUESTARIO 2025'!CS490+'POA PRESUPUESTARIO 2025'!CS491+'POA PRESUPUESTARIO 2025'!CS515+'POA PRESUPUESTARIO 2025'!CS516+'POA PRESUPUESTARIO 2025'!CS517</f>
        <v>0</v>
      </c>
      <c r="L143" s="610">
        <f>+'POA PRESUPUESTARIO 2025'!CT487+'POA PRESUPUESTARIO 2025'!CT488+'POA PRESUPUESTARIO 2025'!CT489+'POA PRESUPUESTARIO 2025'!CT490+'POA PRESUPUESTARIO 2025'!CT491+'POA PRESUPUESTARIO 2025'!CT515+'POA PRESUPUESTARIO 2025'!CT516+'POA PRESUPUESTARIO 2025'!CT517</f>
        <v>0</v>
      </c>
      <c r="M143" s="610">
        <f>+'POA PRESUPUESTARIO 2025'!CU487+'POA PRESUPUESTARIO 2025'!CU488+'POA PRESUPUESTARIO 2025'!CU489+'POA PRESUPUESTARIO 2025'!CU490+'POA PRESUPUESTARIO 2025'!CU491+'POA PRESUPUESTARIO 2025'!CU515+'POA PRESUPUESTARIO 2025'!CU516+'POA PRESUPUESTARIO 2025'!CU517</f>
        <v>0</v>
      </c>
      <c r="N143" s="610">
        <f>+'POA PRESUPUESTARIO 2025'!CV487+'POA PRESUPUESTARIO 2025'!CV488+'POA PRESUPUESTARIO 2025'!CV489+'POA PRESUPUESTARIO 2025'!CV490+'POA PRESUPUESTARIO 2025'!CV491+'POA PRESUPUESTARIO 2025'!CV515+'POA PRESUPUESTARIO 2025'!CV516+'POA PRESUPUESTARIO 2025'!CV517</f>
        <v>0</v>
      </c>
      <c r="O143" s="610">
        <f>+'POA PRESUPUESTARIO 2025'!CX487+'POA PRESUPUESTARIO 2025'!CX488+'POA PRESUPUESTARIO 2025'!CX489+'POA PRESUPUESTARIO 2025'!CX490+'POA PRESUPUESTARIO 2025'!CX491+'POA PRESUPUESTARIO 2025'!CX515+'POA PRESUPUESTARIO 2025'!CX516+'POA PRESUPUESTARIO 2025'!CX517</f>
        <v>0</v>
      </c>
      <c r="P143" s="610">
        <f>+'POA PRESUPUESTARIO 2025'!CY487+'POA PRESUPUESTARIO 2025'!CY488+'POA PRESUPUESTARIO 2025'!CY489+'POA PRESUPUESTARIO 2025'!CY490+'POA PRESUPUESTARIO 2025'!CY491+'POA PRESUPUESTARIO 2025'!CY515+'POA PRESUPUESTARIO 2025'!CY516+'POA PRESUPUESTARIO 2025'!CY517</f>
        <v>0</v>
      </c>
      <c r="Q143" s="610">
        <f>+'POA PRESUPUESTARIO 2025'!CZ487+'POA PRESUPUESTARIO 2025'!CZ488+'POA PRESUPUESTARIO 2025'!CZ489+'POA PRESUPUESTARIO 2025'!CZ490+'POA PRESUPUESTARIO 2025'!CZ491+'POA PRESUPUESTARIO 2025'!CZ515+'POA PRESUPUESTARIO 2025'!CZ516+'POA PRESUPUESTARIO 2025'!CZ517</f>
        <v>0</v>
      </c>
      <c r="R143" s="610">
        <f>+'POA PRESUPUESTARIO 2025'!DA487+'POA PRESUPUESTARIO 2025'!DA488+'POA PRESUPUESTARIO 2025'!DA489+'POA PRESUPUESTARIO 2025'!DA490+'POA PRESUPUESTARIO 2025'!DA491+'POA PRESUPUESTARIO 2025'!DA515+'POA PRESUPUESTARIO 2025'!DA516+'POA PRESUPUESTARIO 2025'!DA517</f>
        <v>0</v>
      </c>
      <c r="S143" s="610">
        <f>+'POA PRESUPUESTARIO 2025'!DC487+'POA PRESUPUESTARIO 2025'!DC488+'POA PRESUPUESTARIO 2025'!DC489+'POA PRESUPUESTARIO 2025'!DC490+'POA PRESUPUESTARIO 2025'!DC491+'POA PRESUPUESTARIO 2025'!DC515+'POA PRESUPUESTARIO 2025'!DC516+'POA PRESUPUESTARIO 2025'!DC517</f>
        <v>17200</v>
      </c>
      <c r="T143" s="610">
        <f>+'POA PRESUPUESTARIO 2025'!DD487+'POA PRESUPUESTARIO 2025'!DD488+'POA PRESUPUESTARIO 2025'!DD489+'POA PRESUPUESTARIO 2025'!DD490+'POA PRESUPUESTARIO 2025'!DD491+'POA PRESUPUESTARIO 2025'!DD515+'POA PRESUPUESTARIO 2025'!DD516+'POA PRESUPUESTARIO 2025'!DD517</f>
        <v>18470</v>
      </c>
      <c r="U143" s="610">
        <f>+'POA PRESUPUESTARIO 2025'!DE487+'POA PRESUPUESTARIO 2025'!DE488+'POA PRESUPUESTARIO 2025'!DE489+'POA PRESUPUESTARIO 2025'!DE490+'POA PRESUPUESTARIO 2025'!DE491+'POA PRESUPUESTARIO 2025'!DE515+'POA PRESUPUESTARIO 2025'!DE516+'POA PRESUPUESTARIO 2025'!DE517</f>
        <v>9855</v>
      </c>
      <c r="V143" s="610">
        <f>+'POA PRESUPUESTARIO 2025'!DF487+'POA PRESUPUESTARIO 2025'!DF488+'POA PRESUPUESTARIO 2025'!DF489+'POA PRESUPUESTARIO 2025'!DF490+'POA PRESUPUESTARIO 2025'!DF491+'POA PRESUPUESTARIO 2025'!DF515+'POA PRESUPUESTARIO 2025'!DF516+'POA PRESUPUESTARIO 2025'!DF517</f>
        <v>11485</v>
      </c>
      <c r="W143" s="619">
        <f t="shared" si="60"/>
        <v>57010</v>
      </c>
      <c r="Y143" s="470"/>
      <c r="Z143" s="470"/>
      <c r="AA143" s="470"/>
      <c r="AB143" s="596" t="s">
        <v>2187</v>
      </c>
      <c r="AC143" s="620"/>
      <c r="AD143" s="470"/>
      <c r="AE143" s="470"/>
      <c r="AF143" s="470"/>
      <c r="AG143" s="470"/>
      <c r="AH143" s="470"/>
      <c r="AI143" s="470"/>
      <c r="AJ143" s="470"/>
      <c r="AK143" s="470"/>
      <c r="AL143" s="470"/>
      <c r="AM143" s="470"/>
      <c r="AN143" s="470"/>
      <c r="AO143" s="470"/>
      <c r="AP143" s="470"/>
      <c r="AQ143" s="470"/>
      <c r="AR143" s="470"/>
      <c r="AS143" s="470"/>
      <c r="AT143" s="470"/>
      <c r="AU143" s="470"/>
      <c r="AV143" s="470"/>
      <c r="AW143" s="470"/>
      <c r="AX143" s="470"/>
      <c r="AY143" s="470"/>
      <c r="AZ143" s="470"/>
      <c r="BA143" s="470"/>
      <c r="BB143" s="470"/>
      <c r="BC143" s="470"/>
      <c r="BD143" s="470"/>
      <c r="BE143" s="470"/>
    </row>
    <row r="144" ht="30.75" customHeight="1" spans="1:57">
      <c r="A144" s="568"/>
      <c r="B144" s="490"/>
      <c r="C144" s="490"/>
      <c r="D144" s="490"/>
      <c r="E144" s="490"/>
      <c r="F144" s="490"/>
      <c r="G144" s="492"/>
      <c r="H144" s="597" t="str">
        <f>+'POA PRESUPUESTARIO 2025'!D521</f>
        <v>Reuniones (10) de coordinación para los procesos metodológicos y técnicos para la actualización de la PNPDIM que contemplen aspectos de acceso a estudios económicos, a un piso básico de protección social, y en la construcción del sistema de seguimiento (resultados, metas e indicadores) y evaluación de la política pública.</v>
      </c>
      <c r="I144" s="526" t="s">
        <v>1531</v>
      </c>
      <c r="J144" s="607" t="s">
        <v>1528</v>
      </c>
      <c r="K144" s="608">
        <f>+'POA METAS 2025'!H65</f>
        <v>0</v>
      </c>
      <c r="L144" s="608">
        <f>+'POA METAS 2025'!I65</f>
        <v>0</v>
      </c>
      <c r="M144" s="608">
        <f>+'POA METAS 2025'!J65</f>
        <v>0</v>
      </c>
      <c r="N144" s="608">
        <f>+'POA METAS 2025'!K65</f>
        <v>0</v>
      </c>
      <c r="O144" s="608">
        <f>+'POA METAS 2025'!M65</f>
        <v>0</v>
      </c>
      <c r="P144" s="608">
        <f>+'POA METAS 2025'!N65</f>
        <v>0</v>
      </c>
      <c r="Q144" s="608">
        <f>+'POA METAS 2025'!O65</f>
        <v>0</v>
      </c>
      <c r="R144" s="608">
        <f>+'POA METAS 2025'!P65</f>
        <v>0</v>
      </c>
      <c r="S144" s="608">
        <f>+'POA METAS 2025'!R65</f>
        <v>0</v>
      </c>
      <c r="T144" s="608">
        <v>0</v>
      </c>
      <c r="U144" s="608">
        <f>+'POA METAS 2025'!T65</f>
        <v>0</v>
      </c>
      <c r="V144" s="608">
        <f>+'POA METAS 2025'!U65</f>
        <v>0</v>
      </c>
      <c r="W144" s="618">
        <f t="shared" ref="W144:W145" si="61">SUM(K144:V144)</f>
        <v>0</v>
      </c>
      <c r="Y144" s="470"/>
      <c r="Z144" s="470"/>
      <c r="AA144" s="470"/>
      <c r="AB144" s="596"/>
      <c r="AC144" s="620"/>
      <c r="AD144" s="470"/>
      <c r="AE144" s="470"/>
      <c r="AF144" s="470"/>
      <c r="AG144" s="470"/>
      <c r="AH144" s="470"/>
      <c r="AI144" s="470"/>
      <c r="AJ144" s="470"/>
      <c r="AK144" s="470"/>
      <c r="AL144" s="470"/>
      <c r="AM144" s="470"/>
      <c r="AN144" s="470"/>
      <c r="AO144" s="470"/>
      <c r="AP144" s="470"/>
      <c r="AQ144" s="470"/>
      <c r="AR144" s="470"/>
      <c r="AS144" s="470"/>
      <c r="AT144" s="470"/>
      <c r="AU144" s="470"/>
      <c r="AV144" s="470"/>
      <c r="AW144" s="470"/>
      <c r="AX144" s="470"/>
      <c r="AY144" s="470"/>
      <c r="AZ144" s="470"/>
      <c r="BA144" s="470"/>
      <c r="BB144" s="470"/>
      <c r="BC144" s="470"/>
      <c r="BD144" s="470"/>
      <c r="BE144" s="470"/>
    </row>
    <row r="145" ht="103.5" customHeight="1" spans="1:57">
      <c r="A145" s="568"/>
      <c r="B145" s="490"/>
      <c r="C145" s="490"/>
      <c r="D145" s="490"/>
      <c r="E145" s="490"/>
      <c r="F145" s="490"/>
      <c r="G145" s="492"/>
      <c r="H145" s="597"/>
      <c r="I145" s="526"/>
      <c r="J145" s="609"/>
      <c r="K145" s="610"/>
      <c r="L145" s="610"/>
      <c r="M145" s="610"/>
      <c r="N145" s="610"/>
      <c r="O145" s="610"/>
      <c r="P145" s="610"/>
      <c r="Q145" s="610"/>
      <c r="R145" s="610"/>
      <c r="S145" s="610"/>
      <c r="T145" s="610"/>
      <c r="U145" s="610"/>
      <c r="V145" s="610">
        <f>+'POA PRESUPUESTARIO 2025'!DF521+'POA PRESUPUESTARIO 2025'!DF522+'POA PRESUPUESTARIO 2025'!DF523</f>
        <v>39610</v>
      </c>
      <c r="W145" s="619">
        <f t="shared" si="61"/>
        <v>39610</v>
      </c>
      <c r="Y145" s="470"/>
      <c r="Z145" s="470"/>
      <c r="AA145" s="470"/>
      <c r="AB145" s="596"/>
      <c r="AC145" s="620"/>
      <c r="AD145" s="470"/>
      <c r="AE145" s="470"/>
      <c r="AF145" s="470"/>
      <c r="AG145" s="470"/>
      <c r="AH145" s="470"/>
      <c r="AI145" s="470"/>
      <c r="AJ145" s="470"/>
      <c r="AK145" s="470"/>
      <c r="AL145" s="470"/>
      <c r="AM145" s="470"/>
      <c r="AN145" s="470"/>
      <c r="AO145" s="470"/>
      <c r="AP145" s="470"/>
      <c r="AQ145" s="470"/>
      <c r="AR145" s="470"/>
      <c r="AS145" s="470"/>
      <c r="AT145" s="470"/>
      <c r="AU145" s="470"/>
      <c r="AV145" s="470"/>
      <c r="AW145" s="470"/>
      <c r="AX145" s="470"/>
      <c r="AY145" s="470"/>
      <c r="AZ145" s="470"/>
      <c r="BA145" s="470"/>
      <c r="BB145" s="470"/>
      <c r="BC145" s="470"/>
      <c r="BD145" s="470"/>
      <c r="BE145" s="470"/>
    </row>
    <row r="146" ht="30.75" customHeight="1" spans="1:57">
      <c r="A146" s="568"/>
      <c r="B146" s="490"/>
      <c r="C146" s="490"/>
      <c r="D146" s="490"/>
      <c r="E146" s="490"/>
      <c r="F146" s="490"/>
      <c r="G146" s="506"/>
      <c r="H146" s="502" t="s">
        <v>2100</v>
      </c>
      <c r="I146" s="537" t="s">
        <v>1531</v>
      </c>
      <c r="J146" s="532" t="s">
        <v>1528</v>
      </c>
      <c r="K146" s="533">
        <f>'POA METAS 2025'!H64</f>
        <v>0</v>
      </c>
      <c r="L146" s="533">
        <f>'POA METAS 2025'!I64</f>
        <v>0</v>
      </c>
      <c r="M146" s="533">
        <f>'POA METAS 2025'!J64</f>
        <v>0</v>
      </c>
      <c r="N146" s="533">
        <f>'POA METAS 2025'!K64</f>
        <v>0</v>
      </c>
      <c r="O146" s="534">
        <f>'POA METAS 2025'!M64</f>
        <v>0</v>
      </c>
      <c r="P146" s="534">
        <f>'POA METAS 2025'!N64</f>
        <v>0</v>
      </c>
      <c r="Q146" s="534">
        <f>'POA METAS 2025'!O64</f>
        <v>0</v>
      </c>
      <c r="R146" s="534">
        <f>'POA METAS 2025'!P64</f>
        <v>0</v>
      </c>
      <c r="S146" s="534">
        <f>'POA METAS 2025'!R64</f>
        <v>1</v>
      </c>
      <c r="T146" s="534">
        <f>'POA METAS 2025'!S64</f>
        <v>0</v>
      </c>
      <c r="U146" s="534">
        <f>'POA METAS 2025'!T64</f>
        <v>0</v>
      </c>
      <c r="V146" s="534">
        <f>'POA METAS 2025'!U64</f>
        <v>0</v>
      </c>
      <c r="W146" s="548">
        <f t="shared" si="58"/>
        <v>1</v>
      </c>
      <c r="Y146" s="470"/>
      <c r="Z146" s="470"/>
      <c r="AA146" s="470"/>
      <c r="AB146" s="596" t="s">
        <v>2187</v>
      </c>
      <c r="AD146" s="470"/>
      <c r="AE146" s="470"/>
      <c r="AF146" s="470"/>
      <c r="AG146" s="470"/>
      <c r="AH146" s="470"/>
      <c r="AI146" s="470"/>
      <c r="AJ146" s="470"/>
      <c r="AK146" s="470"/>
      <c r="AL146" s="470"/>
      <c r="AM146" s="470"/>
      <c r="AN146" s="470"/>
      <c r="AO146" s="470"/>
      <c r="AP146" s="470"/>
      <c r="AQ146" s="470"/>
      <c r="AR146" s="470"/>
      <c r="AS146" s="470"/>
      <c r="AT146" s="470"/>
      <c r="AU146" s="470"/>
      <c r="AV146" s="470"/>
      <c r="AW146" s="470"/>
      <c r="AX146" s="470"/>
      <c r="AY146" s="470"/>
      <c r="AZ146" s="470"/>
      <c r="BA146" s="470"/>
      <c r="BB146" s="470"/>
      <c r="BC146" s="470"/>
      <c r="BD146" s="470"/>
      <c r="BE146" s="470"/>
    </row>
    <row r="147" ht="45" customHeight="1" spans="1:57">
      <c r="A147" s="568"/>
      <c r="B147" s="490"/>
      <c r="C147" s="490"/>
      <c r="D147" s="490"/>
      <c r="E147" s="490"/>
      <c r="F147" s="490"/>
      <c r="G147" s="506"/>
      <c r="H147" s="504"/>
      <c r="I147" s="538"/>
      <c r="J147" s="520" t="s">
        <v>1529</v>
      </c>
      <c r="K147" s="521">
        <f>'POA PRESUPUESTARIO 2025'!CS492</f>
        <v>0</v>
      </c>
      <c r="L147" s="521">
        <f>'POA PRESUPUESTARIO 2025'!CT492</f>
        <v>0</v>
      </c>
      <c r="M147" s="521">
        <f>'POA PRESUPUESTARIO 2025'!CU492</f>
        <v>0</v>
      </c>
      <c r="N147" s="521">
        <f>'POA PRESUPUESTARIO 2025'!CV492</f>
        <v>0</v>
      </c>
      <c r="O147" s="521">
        <f>'POA PRESUPUESTARIO 2025'!CX492</f>
        <v>0</v>
      </c>
      <c r="P147" s="521">
        <f>'POA PRESUPUESTARIO 2025'!CY492</f>
        <v>0</v>
      </c>
      <c r="Q147" s="521">
        <f>'POA PRESUPUESTARIO 2025'!CZ492</f>
        <v>0</v>
      </c>
      <c r="R147" s="521">
        <f>'POA PRESUPUESTARIO 2025'!DA492</f>
        <v>0</v>
      </c>
      <c r="S147" s="521">
        <f>'POA PRESUPUESTARIO 2025'!DC492</f>
        <v>0</v>
      </c>
      <c r="T147" s="521">
        <f>'POA PRESUPUESTARIO 2025'!DD492</f>
        <v>24000</v>
      </c>
      <c r="U147" s="521">
        <f>'POA PRESUPUESTARIO 2025'!DE492</f>
        <v>12000</v>
      </c>
      <c r="V147" s="521">
        <f>'POA PRESUPUESTARIO 2025'!DF492</f>
        <v>12000</v>
      </c>
      <c r="W147" s="545">
        <f t="shared" ref="W147:W148" si="62">SUM(K147:V147)</f>
        <v>48000</v>
      </c>
      <c r="Y147" s="470"/>
      <c r="Z147" s="470"/>
      <c r="AA147" s="470"/>
      <c r="AB147" s="596" t="s">
        <v>2187</v>
      </c>
      <c r="AD147" s="470"/>
      <c r="AE147" s="470"/>
      <c r="AF147" s="470"/>
      <c r="AG147" s="470"/>
      <c r="AH147" s="470"/>
      <c r="AI147" s="470"/>
      <c r="AJ147" s="470"/>
      <c r="AK147" s="470"/>
      <c r="AL147" s="470"/>
      <c r="AM147" s="470"/>
      <c r="AN147" s="470"/>
      <c r="AO147" s="470"/>
      <c r="AP147" s="470"/>
      <c r="AQ147" s="470"/>
      <c r="AR147" s="470"/>
      <c r="AS147" s="470"/>
      <c r="AT147" s="470"/>
      <c r="AU147" s="470"/>
      <c r="AV147" s="470"/>
      <c r="AW147" s="470"/>
      <c r="AX147" s="470"/>
      <c r="AY147" s="470"/>
      <c r="AZ147" s="470"/>
      <c r="BA147" s="470"/>
      <c r="BB147" s="470"/>
      <c r="BC147" s="470"/>
      <c r="BD147" s="470"/>
      <c r="BE147" s="470"/>
    </row>
    <row r="148" ht="30.75" customHeight="1" spans="1:57">
      <c r="A148" s="568"/>
      <c r="B148" s="490"/>
      <c r="C148" s="490"/>
      <c r="D148" s="490"/>
      <c r="E148" s="490"/>
      <c r="F148" s="490"/>
      <c r="G148" s="506"/>
      <c r="H148" s="496" t="s">
        <v>2101</v>
      </c>
      <c r="I148" s="536" t="s">
        <v>1531</v>
      </c>
      <c r="J148" s="517" t="s">
        <v>1528</v>
      </c>
      <c r="K148" s="518">
        <f>'POA METAS 2025'!H65</f>
        <v>0</v>
      </c>
      <c r="L148" s="518">
        <f>'POA METAS 2025'!I65</f>
        <v>0</v>
      </c>
      <c r="M148" s="518">
        <f>'POA METAS 2025'!J65</f>
        <v>0</v>
      </c>
      <c r="N148" s="518">
        <f>'POA METAS 2025'!K65</f>
        <v>0</v>
      </c>
      <c r="O148" s="530">
        <f>'POA METAS 2025'!M65</f>
        <v>0</v>
      </c>
      <c r="P148" s="530">
        <f>'POA METAS 2025'!N65</f>
        <v>0</v>
      </c>
      <c r="Q148" s="530">
        <f>'POA METAS 2025'!O65</f>
        <v>0</v>
      </c>
      <c r="R148" s="530">
        <f>'POA METAS 2025'!P65</f>
        <v>0</v>
      </c>
      <c r="S148" s="530">
        <f>'POA METAS 2025'!R65</f>
        <v>0</v>
      </c>
      <c r="T148" s="530">
        <f>'POA METAS 2025'!S65</f>
        <v>1</v>
      </c>
      <c r="U148" s="530">
        <f>'POA METAS 2025'!T65</f>
        <v>0</v>
      </c>
      <c r="V148" s="530">
        <f>'POA METAS 2025'!U65</f>
        <v>0</v>
      </c>
      <c r="W148" s="544">
        <f t="shared" si="62"/>
        <v>1</v>
      </c>
      <c r="Y148" s="470"/>
      <c r="Z148" s="470"/>
      <c r="AA148" s="470"/>
      <c r="AB148" s="596" t="s">
        <v>2187</v>
      </c>
      <c r="AD148" s="470"/>
      <c r="AE148" s="470"/>
      <c r="AF148" s="470"/>
      <c r="AG148" s="470"/>
      <c r="AH148" s="470"/>
      <c r="AI148" s="470"/>
      <c r="AJ148" s="470"/>
      <c r="AK148" s="470"/>
      <c r="AL148" s="470"/>
      <c r="AM148" s="470"/>
      <c r="AN148" s="470"/>
      <c r="AO148" s="470"/>
      <c r="AP148" s="470"/>
      <c r="AQ148" s="470"/>
      <c r="AR148" s="470"/>
      <c r="AS148" s="470"/>
      <c r="AT148" s="470"/>
      <c r="AU148" s="470"/>
      <c r="AV148" s="470"/>
      <c r="AW148" s="470"/>
      <c r="AX148" s="470"/>
      <c r="AY148" s="470"/>
      <c r="AZ148" s="470"/>
      <c r="BA148" s="470"/>
      <c r="BB148" s="470"/>
      <c r="BC148" s="470"/>
      <c r="BD148" s="470"/>
      <c r="BE148" s="470"/>
    </row>
    <row r="149" ht="30.75" customHeight="1" spans="1:57">
      <c r="A149" s="568"/>
      <c r="B149" s="490"/>
      <c r="C149" s="490"/>
      <c r="D149" s="490"/>
      <c r="E149" s="490"/>
      <c r="F149" s="490"/>
      <c r="G149" s="506"/>
      <c r="H149" s="504"/>
      <c r="I149" s="538"/>
      <c r="J149" s="520" t="s">
        <v>1529</v>
      </c>
      <c r="K149" s="521">
        <f>'POA PRESUPUESTARIO 2025'!CS493</f>
        <v>0</v>
      </c>
      <c r="L149" s="521">
        <f>'POA PRESUPUESTARIO 2025'!CT493</f>
        <v>0</v>
      </c>
      <c r="M149" s="521">
        <f>'POA PRESUPUESTARIO 2025'!CU493</f>
        <v>0</v>
      </c>
      <c r="N149" s="521">
        <f>'POA PRESUPUESTARIO 2025'!CV493</f>
        <v>0</v>
      </c>
      <c r="O149" s="521">
        <f>'POA PRESUPUESTARIO 2025'!CX493</f>
        <v>0</v>
      </c>
      <c r="P149" s="521">
        <f>'POA PRESUPUESTARIO 2025'!CY493</f>
        <v>0</v>
      </c>
      <c r="Q149" s="521">
        <f>'POA PRESUPUESTARIO 2025'!CZ493</f>
        <v>0</v>
      </c>
      <c r="R149" s="521">
        <f>'POA PRESUPUESTARIO 2025'!DA493</f>
        <v>0</v>
      </c>
      <c r="S149" s="521">
        <f>'POA PRESUPUESTARIO 2025'!DC493</f>
        <v>0</v>
      </c>
      <c r="T149" s="521">
        <f>'POA PRESUPUESTARIO 2025'!DD493</f>
        <v>24000</v>
      </c>
      <c r="U149" s="521">
        <f>'POA PRESUPUESTARIO 2025'!DE493</f>
        <v>12000</v>
      </c>
      <c r="V149" s="521">
        <f>'POA PRESUPUESTARIO 2025'!DF493</f>
        <v>12000</v>
      </c>
      <c r="W149" s="545">
        <f t="shared" ref="W149:W150" si="63">SUM(K149:V149)</f>
        <v>48000</v>
      </c>
      <c r="Y149" s="470"/>
      <c r="Z149" s="470"/>
      <c r="AA149" s="470"/>
      <c r="AB149" s="596" t="s">
        <v>2187</v>
      </c>
      <c r="AD149" s="470"/>
      <c r="AE149" s="470"/>
      <c r="AF149" s="470"/>
      <c r="AG149" s="470"/>
      <c r="AH149" s="470"/>
      <c r="AI149" s="470"/>
      <c r="AJ149" s="470"/>
      <c r="AK149" s="470"/>
      <c r="AL149" s="470"/>
      <c r="AM149" s="470"/>
      <c r="AN149" s="470"/>
      <c r="AO149" s="470"/>
      <c r="AP149" s="470"/>
      <c r="AQ149" s="470"/>
      <c r="AR149" s="470"/>
      <c r="AS149" s="470"/>
      <c r="AT149" s="470"/>
      <c r="AU149" s="470"/>
      <c r="AV149" s="470"/>
      <c r="AW149" s="470"/>
      <c r="AX149" s="470"/>
      <c r="AY149" s="470"/>
      <c r="AZ149" s="470"/>
      <c r="BA149" s="470"/>
      <c r="BB149" s="470"/>
      <c r="BC149" s="470"/>
      <c r="BD149" s="470"/>
      <c r="BE149" s="470"/>
    </row>
    <row r="150" ht="30.75" customHeight="1" spans="1:57">
      <c r="A150" s="568"/>
      <c r="B150" s="490"/>
      <c r="C150" s="490"/>
      <c r="D150" s="490"/>
      <c r="E150" s="490"/>
      <c r="F150" s="490"/>
      <c r="G150" s="506"/>
      <c r="H150" s="496" t="s">
        <v>2102</v>
      </c>
      <c r="I150" s="536" t="s">
        <v>1531</v>
      </c>
      <c r="J150" s="517" t="s">
        <v>1528</v>
      </c>
      <c r="K150" s="518">
        <f>'POA METAS 2025'!H66</f>
        <v>0</v>
      </c>
      <c r="L150" s="518">
        <f>'POA METAS 2025'!I66</f>
        <v>0</v>
      </c>
      <c r="M150" s="518">
        <f>'POA METAS 2025'!J66</f>
        <v>0</v>
      </c>
      <c r="N150" s="518">
        <f>'POA METAS 2025'!K66</f>
        <v>0</v>
      </c>
      <c r="O150" s="530">
        <f>'POA METAS 2025'!M66</f>
        <v>0</v>
      </c>
      <c r="P150" s="530">
        <f>'POA METAS 2025'!N66</f>
        <v>0</v>
      </c>
      <c r="Q150" s="530">
        <f>'POA METAS 2025'!O66</f>
        <v>0</v>
      </c>
      <c r="R150" s="530">
        <f>'POA METAS 2025'!P66</f>
        <v>1</v>
      </c>
      <c r="S150" s="530">
        <f>'POA METAS 2025'!R66</f>
        <v>0</v>
      </c>
      <c r="T150" s="530">
        <f>'POA METAS 2025'!S66</f>
        <v>0</v>
      </c>
      <c r="U150" s="530">
        <f>'POA METAS 2025'!T66</f>
        <v>0</v>
      </c>
      <c r="V150" s="530">
        <f>'POA METAS 2025'!U66</f>
        <v>0</v>
      </c>
      <c r="W150" s="544">
        <f t="shared" si="63"/>
        <v>1</v>
      </c>
      <c r="Y150" s="470"/>
      <c r="Z150" s="470"/>
      <c r="AA150" s="470"/>
      <c r="AB150" s="596" t="s">
        <v>2187</v>
      </c>
      <c r="AD150" s="470"/>
      <c r="AE150" s="470"/>
      <c r="AF150" s="470"/>
      <c r="AG150" s="470"/>
      <c r="AH150" s="470"/>
      <c r="AI150" s="470"/>
      <c r="AJ150" s="470"/>
      <c r="AK150" s="470"/>
      <c r="AL150" s="470"/>
      <c r="AM150" s="470"/>
      <c r="AN150" s="470"/>
      <c r="AO150" s="470"/>
      <c r="AP150" s="470"/>
      <c r="AQ150" s="470"/>
      <c r="AR150" s="470"/>
      <c r="AS150" s="470"/>
      <c r="AT150" s="470"/>
      <c r="AU150" s="470"/>
      <c r="AV150" s="470"/>
      <c r="AW150" s="470"/>
      <c r="AX150" s="470"/>
      <c r="AY150" s="470"/>
      <c r="AZ150" s="470"/>
      <c r="BA150" s="470"/>
      <c r="BB150" s="470"/>
      <c r="BC150" s="470"/>
      <c r="BD150" s="470"/>
      <c r="BE150" s="470"/>
    </row>
    <row r="151" ht="30.75" customHeight="1" spans="1:57">
      <c r="A151" s="568"/>
      <c r="B151" s="490"/>
      <c r="C151" s="490"/>
      <c r="D151" s="490"/>
      <c r="E151" s="490"/>
      <c r="F151" s="490"/>
      <c r="G151" s="506"/>
      <c r="H151" s="504"/>
      <c r="I151" s="538"/>
      <c r="J151" s="520" t="s">
        <v>1529</v>
      </c>
      <c r="K151" s="521">
        <f>'POA PRESUPUESTARIO 2025'!CS494+'POA PRESUPUESTARIO 2025'!CS495+'POA PRESUPUESTARIO 2025'!CS496</f>
        <v>0</v>
      </c>
      <c r="L151" s="521">
        <f>'POA PRESUPUESTARIO 2025'!CT494+'POA PRESUPUESTARIO 2025'!CT495+'POA PRESUPUESTARIO 2025'!CT496</f>
        <v>0</v>
      </c>
      <c r="M151" s="521">
        <f>'POA PRESUPUESTARIO 2025'!CU494+'POA PRESUPUESTARIO 2025'!CU495+'POA PRESUPUESTARIO 2025'!CU496</f>
        <v>0</v>
      </c>
      <c r="N151" s="521">
        <f>'POA PRESUPUESTARIO 2025'!CV494+'POA PRESUPUESTARIO 2025'!CV495+'POA PRESUPUESTARIO 2025'!CV496</f>
        <v>0</v>
      </c>
      <c r="O151" s="521">
        <f>'POA PRESUPUESTARIO 2025'!CX494+'POA PRESUPUESTARIO 2025'!CX495+'POA PRESUPUESTARIO 2025'!CX496</f>
        <v>0</v>
      </c>
      <c r="P151" s="521">
        <f>'POA PRESUPUESTARIO 2025'!CY494+'POA PRESUPUESTARIO 2025'!CY495+'POA PRESUPUESTARIO 2025'!CY496</f>
        <v>0</v>
      </c>
      <c r="Q151" s="521">
        <f>'POA PRESUPUESTARIO 2025'!CZ494+'POA PRESUPUESTARIO 2025'!CZ495+'POA PRESUPUESTARIO 2025'!CZ496</f>
        <v>0</v>
      </c>
      <c r="R151" s="521">
        <f>'POA PRESUPUESTARIO 2025'!DA494+'POA PRESUPUESTARIO 2025'!DA495+'POA PRESUPUESTARIO 2025'!DA496</f>
        <v>0</v>
      </c>
      <c r="S151" s="521">
        <f>'POA PRESUPUESTARIO 2025'!DC494+'POA PRESUPUESTARIO 2025'!DC495+'POA PRESUPUESTARIO 2025'!DC496</f>
        <v>0</v>
      </c>
      <c r="T151" s="521">
        <f>'POA PRESUPUESTARIO 2025'!DD494+'POA PRESUPUESTARIO 2025'!DD495+'POA PRESUPUESTARIO 2025'!DD496</f>
        <v>0</v>
      </c>
      <c r="U151" s="521">
        <f>'POA PRESUPUESTARIO 2025'!DE494+'POA PRESUPUESTARIO 2025'!DE495+'POA PRESUPUESTARIO 2025'!DE496</f>
        <v>0</v>
      </c>
      <c r="V151" s="521">
        <f>'POA PRESUPUESTARIO 2025'!DF494+'POA PRESUPUESTARIO 2025'!DF495+'POA PRESUPUESTARIO 2025'!DF496</f>
        <v>14600</v>
      </c>
      <c r="W151" s="545">
        <f t="shared" ref="W151:W152" si="64">SUM(K151:V151)</f>
        <v>14600</v>
      </c>
      <c r="Y151" s="470"/>
      <c r="Z151" s="470"/>
      <c r="AA151" s="470"/>
      <c r="AB151" s="596" t="s">
        <v>2187</v>
      </c>
      <c r="AD151" s="470"/>
      <c r="AE151" s="470"/>
      <c r="AF151" s="470"/>
      <c r="AG151" s="470"/>
      <c r="AH151" s="470"/>
      <c r="AI151" s="470"/>
      <c r="AJ151" s="470"/>
      <c r="AK151" s="470"/>
      <c r="AL151" s="470"/>
      <c r="AM151" s="470"/>
      <c r="AN151" s="470"/>
      <c r="AO151" s="470"/>
      <c r="AP151" s="470"/>
      <c r="AQ151" s="470"/>
      <c r="AR151" s="470"/>
      <c r="AS151" s="470"/>
      <c r="AT151" s="470"/>
      <c r="AU151" s="470"/>
      <c r="AV151" s="470"/>
      <c r="AW151" s="470"/>
      <c r="AX151" s="470"/>
      <c r="AY151" s="470"/>
      <c r="AZ151" s="470"/>
      <c r="BA151" s="470"/>
      <c r="BB151" s="470"/>
      <c r="BC151" s="470"/>
      <c r="BD151" s="470"/>
      <c r="BE151" s="470"/>
    </row>
    <row r="152" ht="30.75" customHeight="1" spans="1:57">
      <c r="A152" s="568"/>
      <c r="B152" s="490"/>
      <c r="C152" s="490"/>
      <c r="D152" s="490"/>
      <c r="E152" s="490"/>
      <c r="F152" s="490"/>
      <c r="G152" s="506"/>
      <c r="H152" s="496" t="s">
        <v>2104</v>
      </c>
      <c r="I152" s="536" t="s">
        <v>1531</v>
      </c>
      <c r="J152" s="517" t="s">
        <v>1528</v>
      </c>
      <c r="K152" s="518">
        <f>'POA METAS 2025'!H67</f>
        <v>0</v>
      </c>
      <c r="L152" s="518">
        <f>'POA METAS 2025'!I67</f>
        <v>0</v>
      </c>
      <c r="M152" s="518">
        <f>'POA METAS 2025'!J67</f>
        <v>0</v>
      </c>
      <c r="N152" s="518">
        <f>'POA METAS 2025'!K67</f>
        <v>0</v>
      </c>
      <c r="O152" s="530">
        <f>'POA METAS 2025'!M67</f>
        <v>0</v>
      </c>
      <c r="P152" s="530">
        <f>'POA METAS 2025'!N67</f>
        <v>0</v>
      </c>
      <c r="Q152" s="530">
        <f>'POA METAS 2025'!O67</f>
        <v>0</v>
      </c>
      <c r="R152" s="530">
        <f>'POA METAS 2025'!P67</f>
        <v>0</v>
      </c>
      <c r="S152" s="530">
        <f>'POA METAS 2025'!R67</f>
        <v>1</v>
      </c>
      <c r="T152" s="530">
        <f>'POA METAS 2025'!S67</f>
        <v>0</v>
      </c>
      <c r="U152" s="530">
        <f>'POA METAS 2025'!T67</f>
        <v>0</v>
      </c>
      <c r="V152" s="530">
        <f>'POA METAS 2025'!U67</f>
        <v>0</v>
      </c>
      <c r="W152" s="544">
        <f t="shared" si="64"/>
        <v>1</v>
      </c>
      <c r="Y152" s="470"/>
      <c r="Z152" s="470"/>
      <c r="AA152" s="470"/>
      <c r="AB152" s="596" t="s">
        <v>2187</v>
      </c>
      <c r="AD152" s="470"/>
      <c r="AE152" s="470"/>
      <c r="AF152" s="470"/>
      <c r="AG152" s="470"/>
      <c r="AH152" s="470"/>
      <c r="AI152" s="470"/>
      <c r="AJ152" s="470"/>
      <c r="AK152" s="470"/>
      <c r="AL152" s="470"/>
      <c r="AM152" s="470"/>
      <c r="AN152" s="470"/>
      <c r="AO152" s="470"/>
      <c r="AP152" s="470"/>
      <c r="AQ152" s="470"/>
      <c r="AR152" s="470"/>
      <c r="AS152" s="470"/>
      <c r="AT152" s="470"/>
      <c r="AU152" s="470"/>
      <c r="AV152" s="470"/>
      <c r="AW152" s="470"/>
      <c r="AX152" s="470"/>
      <c r="AY152" s="470"/>
      <c r="AZ152" s="470"/>
      <c r="BA152" s="470"/>
      <c r="BB152" s="470"/>
      <c r="BC152" s="470"/>
      <c r="BD152" s="470"/>
      <c r="BE152" s="470"/>
    </row>
    <row r="153" ht="30.75" customHeight="1" spans="1:57">
      <c r="A153" s="568"/>
      <c r="B153" s="490"/>
      <c r="C153" s="490"/>
      <c r="D153" s="490"/>
      <c r="E153" s="490"/>
      <c r="F153" s="490"/>
      <c r="G153" s="506"/>
      <c r="H153" s="504"/>
      <c r="I153" s="538"/>
      <c r="J153" s="520" t="s">
        <v>1529</v>
      </c>
      <c r="K153" s="521">
        <f>'POA PRESUPUESTARIO 2025'!CS497+'POA PRESUPUESTARIO 2025'!CS498</f>
        <v>0</v>
      </c>
      <c r="L153" s="521">
        <f>'POA PRESUPUESTARIO 2025'!CT497+'POA PRESUPUESTARIO 2025'!CT498</f>
        <v>0</v>
      </c>
      <c r="M153" s="521">
        <f>'POA PRESUPUESTARIO 2025'!CU497+'POA PRESUPUESTARIO 2025'!CU498</f>
        <v>0</v>
      </c>
      <c r="N153" s="521">
        <f>'POA PRESUPUESTARIO 2025'!CV497+'POA PRESUPUESTARIO 2025'!CV498</f>
        <v>0</v>
      </c>
      <c r="O153" s="521">
        <f>'POA PRESUPUESTARIO 2025'!CX497+'POA PRESUPUESTARIO 2025'!CX498</f>
        <v>0</v>
      </c>
      <c r="P153" s="521">
        <f>'POA PRESUPUESTARIO 2025'!CY497+'POA PRESUPUESTARIO 2025'!CY498</f>
        <v>0</v>
      </c>
      <c r="Q153" s="521">
        <f>'POA PRESUPUESTARIO 2025'!CZ497+'POA PRESUPUESTARIO 2025'!CZ498</f>
        <v>0</v>
      </c>
      <c r="R153" s="521">
        <f>'POA PRESUPUESTARIO 2025'!DA497+'POA PRESUPUESTARIO 2025'!DA498</f>
        <v>0</v>
      </c>
      <c r="S153" s="521">
        <f>'POA PRESUPUESTARIO 2025'!DC497+'POA PRESUPUESTARIO 2025'!DC498</f>
        <v>0</v>
      </c>
      <c r="T153" s="521">
        <f>'POA PRESUPUESTARIO 2025'!DD497+'POA PRESUPUESTARIO 2025'!DD498</f>
        <v>0</v>
      </c>
      <c r="U153" s="521">
        <f>'POA PRESUPUESTARIO 2025'!DE497+'POA PRESUPUESTARIO 2025'!DE498</f>
        <v>0</v>
      </c>
      <c r="V153" s="521">
        <f>'POA PRESUPUESTARIO 2025'!DF497+'POA PRESUPUESTARIO 2025'!DF498</f>
        <v>4600</v>
      </c>
      <c r="W153" s="545">
        <f t="shared" ref="W153:W154" si="65">SUM(K153:V153)</f>
        <v>4600</v>
      </c>
      <c r="Y153" s="470"/>
      <c r="Z153" s="470"/>
      <c r="AA153" s="470"/>
      <c r="AB153" s="596" t="s">
        <v>2187</v>
      </c>
      <c r="AD153" s="470"/>
      <c r="AE153" s="470"/>
      <c r="AF153" s="470"/>
      <c r="AG153" s="470"/>
      <c r="AH153" s="470"/>
      <c r="AI153" s="470"/>
      <c r="AJ153" s="470"/>
      <c r="AK153" s="470"/>
      <c r="AL153" s="470"/>
      <c r="AM153" s="470"/>
      <c r="AN153" s="470"/>
      <c r="AO153" s="470"/>
      <c r="AP153" s="470"/>
      <c r="AQ153" s="470"/>
      <c r="AR153" s="470"/>
      <c r="AS153" s="470"/>
      <c r="AT153" s="470"/>
      <c r="AU153" s="470"/>
      <c r="AV153" s="470"/>
      <c r="AW153" s="470"/>
      <c r="AX153" s="470"/>
      <c r="AY153" s="470"/>
      <c r="AZ153" s="470"/>
      <c r="BA153" s="470"/>
      <c r="BB153" s="470"/>
      <c r="BC153" s="470"/>
      <c r="BD153" s="470"/>
      <c r="BE153" s="470"/>
    </row>
    <row r="154" ht="30.75" customHeight="1" spans="1:57">
      <c r="A154" s="568"/>
      <c r="B154" s="490"/>
      <c r="C154" s="490"/>
      <c r="D154" s="490"/>
      <c r="E154" s="490"/>
      <c r="F154" s="490"/>
      <c r="G154" s="506"/>
      <c r="H154" s="496" t="s">
        <v>2105</v>
      </c>
      <c r="I154" s="536" t="s">
        <v>1531</v>
      </c>
      <c r="J154" s="517" t="s">
        <v>1528</v>
      </c>
      <c r="K154" s="518">
        <f>'POA METAS 2025'!H68</f>
        <v>0</v>
      </c>
      <c r="L154" s="518">
        <f>'POA METAS 2025'!I68</f>
        <v>0</v>
      </c>
      <c r="M154" s="518">
        <f>'POA METAS 2025'!J68</f>
        <v>0</v>
      </c>
      <c r="N154" s="518">
        <f>'POA METAS 2025'!K68</f>
        <v>0</v>
      </c>
      <c r="O154" s="530">
        <f>'POA METAS 2025'!M68</f>
        <v>0</v>
      </c>
      <c r="P154" s="530">
        <f>'POA METAS 2025'!N68</f>
        <v>0</v>
      </c>
      <c r="Q154" s="530">
        <f>'POA METAS 2025'!O68</f>
        <v>0</v>
      </c>
      <c r="R154" s="530">
        <f>'POA METAS 2025'!P68</f>
        <v>0</v>
      </c>
      <c r="S154" s="530">
        <f>'POA METAS 2025'!R68</f>
        <v>1</v>
      </c>
      <c r="T154" s="530">
        <f>'POA METAS 2025'!S68</f>
        <v>0</v>
      </c>
      <c r="U154" s="530">
        <f>'POA METAS 2025'!T68</f>
        <v>0</v>
      </c>
      <c r="V154" s="530">
        <f>'POA METAS 2025'!U68</f>
        <v>0</v>
      </c>
      <c r="W154" s="544">
        <f t="shared" si="65"/>
        <v>1</v>
      </c>
      <c r="Y154" s="470"/>
      <c r="Z154" s="470"/>
      <c r="AA154" s="470"/>
      <c r="AB154" s="596" t="s">
        <v>2187</v>
      </c>
      <c r="AD154" s="470"/>
      <c r="AE154" s="470"/>
      <c r="AF154" s="470"/>
      <c r="AG154" s="470"/>
      <c r="AH154" s="470"/>
      <c r="AI154" s="470"/>
      <c r="AJ154" s="470"/>
      <c r="AK154" s="470"/>
      <c r="AL154" s="470"/>
      <c r="AM154" s="470"/>
      <c r="AN154" s="470"/>
      <c r="AO154" s="470"/>
      <c r="AP154" s="470"/>
      <c r="AQ154" s="470"/>
      <c r="AR154" s="470"/>
      <c r="AS154" s="470"/>
      <c r="AT154" s="470"/>
      <c r="AU154" s="470"/>
      <c r="AV154" s="470"/>
      <c r="AW154" s="470"/>
      <c r="AX154" s="470"/>
      <c r="AY154" s="470"/>
      <c r="AZ154" s="470"/>
      <c r="BA154" s="470"/>
      <c r="BB154" s="470"/>
      <c r="BC154" s="470"/>
      <c r="BD154" s="470"/>
      <c r="BE154" s="470"/>
    </row>
    <row r="155" ht="30.75" customHeight="1" spans="1:57">
      <c r="A155" s="568"/>
      <c r="B155" s="490"/>
      <c r="C155" s="490"/>
      <c r="D155" s="490"/>
      <c r="E155" s="490"/>
      <c r="F155" s="490"/>
      <c r="G155" s="506"/>
      <c r="H155" s="504"/>
      <c r="I155" s="538"/>
      <c r="J155" s="520" t="s">
        <v>1529</v>
      </c>
      <c r="K155" s="521">
        <f>'POA PRESUPUESTARIO 2025'!CS499+'POA PRESUPUESTARIO 2025'!CS500+'POA PRESUPUESTARIO 2025'!CS501</f>
        <v>0</v>
      </c>
      <c r="L155" s="521">
        <f>'POA PRESUPUESTARIO 2025'!CT499+'POA PRESUPUESTARIO 2025'!CT500+'POA PRESUPUESTARIO 2025'!CT501</f>
        <v>0</v>
      </c>
      <c r="M155" s="521">
        <f>'POA PRESUPUESTARIO 2025'!CU499+'POA PRESUPUESTARIO 2025'!CU500+'POA PRESUPUESTARIO 2025'!CU501</f>
        <v>0</v>
      </c>
      <c r="N155" s="521">
        <f>'POA PRESUPUESTARIO 2025'!CV499+'POA PRESUPUESTARIO 2025'!CV500+'POA PRESUPUESTARIO 2025'!CV501</f>
        <v>0</v>
      </c>
      <c r="O155" s="521">
        <f>'POA PRESUPUESTARIO 2025'!CX499+'POA PRESUPUESTARIO 2025'!CX500+'POA PRESUPUESTARIO 2025'!CX501</f>
        <v>0</v>
      </c>
      <c r="P155" s="521">
        <f>'POA PRESUPUESTARIO 2025'!CY499+'POA PRESUPUESTARIO 2025'!CY500+'POA PRESUPUESTARIO 2025'!CY501</f>
        <v>0</v>
      </c>
      <c r="Q155" s="521">
        <f>'POA PRESUPUESTARIO 2025'!CZ499+'POA PRESUPUESTARIO 2025'!CZ500+'POA PRESUPUESTARIO 2025'!CZ501</f>
        <v>0</v>
      </c>
      <c r="R155" s="521">
        <f>'POA PRESUPUESTARIO 2025'!DA499+'POA PRESUPUESTARIO 2025'!DA500+'POA PRESUPUESTARIO 2025'!DA501</f>
        <v>0</v>
      </c>
      <c r="S155" s="521">
        <f>'POA PRESUPUESTARIO 2025'!DC499+'POA PRESUPUESTARIO 2025'!DC500+'POA PRESUPUESTARIO 2025'!DC501</f>
        <v>0</v>
      </c>
      <c r="T155" s="521">
        <f>'POA PRESUPUESTARIO 2025'!DD499+'POA PRESUPUESTARIO 2025'!DD500+'POA PRESUPUESTARIO 2025'!DD501</f>
        <v>0</v>
      </c>
      <c r="U155" s="521">
        <f>'POA PRESUPUESTARIO 2025'!DE499+'POA PRESUPUESTARIO 2025'!DE500+'POA PRESUPUESTARIO 2025'!DE501</f>
        <v>0</v>
      </c>
      <c r="V155" s="521">
        <f>'POA PRESUPUESTARIO 2025'!DF499+'POA PRESUPUESTARIO 2025'!DF500+'POA PRESUPUESTARIO 2025'!DF501</f>
        <v>14600</v>
      </c>
      <c r="W155" s="545">
        <f t="shared" ref="W155:W156" si="66">SUM(K155:V155)</f>
        <v>14600</v>
      </c>
      <c r="Y155" s="470"/>
      <c r="Z155" s="470"/>
      <c r="AA155" s="470"/>
      <c r="AB155" s="596" t="s">
        <v>2187</v>
      </c>
      <c r="AD155" s="470"/>
      <c r="AE155" s="470"/>
      <c r="AF155" s="470"/>
      <c r="AG155" s="470"/>
      <c r="AH155" s="470"/>
      <c r="AI155" s="470"/>
      <c r="AJ155" s="470"/>
      <c r="AK155" s="470"/>
      <c r="AL155" s="470"/>
      <c r="AM155" s="470"/>
      <c r="AN155" s="470"/>
      <c r="AO155" s="470"/>
      <c r="AP155" s="470"/>
      <c r="AQ155" s="470"/>
      <c r="AR155" s="470"/>
      <c r="AS155" s="470"/>
      <c r="AT155" s="470"/>
      <c r="AU155" s="470"/>
      <c r="AV155" s="470"/>
      <c r="AW155" s="470"/>
      <c r="AX155" s="470"/>
      <c r="AY155" s="470"/>
      <c r="AZ155" s="470"/>
      <c r="BA155" s="470"/>
      <c r="BB155" s="470"/>
      <c r="BC155" s="470"/>
      <c r="BD155" s="470"/>
      <c r="BE155" s="470"/>
    </row>
    <row r="156" ht="30.75" customHeight="1" spans="1:57">
      <c r="A156" s="568"/>
      <c r="B156" s="490"/>
      <c r="C156" s="490"/>
      <c r="D156" s="490"/>
      <c r="E156" s="490"/>
      <c r="F156" s="490"/>
      <c r="G156" s="506"/>
      <c r="H156" s="496" t="s">
        <v>2106</v>
      </c>
      <c r="I156" s="536" t="s">
        <v>1531</v>
      </c>
      <c r="J156" s="517" t="s">
        <v>1528</v>
      </c>
      <c r="K156" s="518">
        <f>'POA METAS 2025'!H69</f>
        <v>0</v>
      </c>
      <c r="L156" s="518">
        <f>'POA METAS 2025'!I69</f>
        <v>0</v>
      </c>
      <c r="M156" s="518">
        <f>'POA METAS 2025'!J69</f>
        <v>0</v>
      </c>
      <c r="N156" s="518">
        <f>'POA METAS 2025'!K69</f>
        <v>0</v>
      </c>
      <c r="O156" s="530">
        <f>'POA METAS 2025'!M69</f>
        <v>0</v>
      </c>
      <c r="P156" s="530">
        <f>'POA METAS 2025'!N69</f>
        <v>0</v>
      </c>
      <c r="Q156" s="530">
        <f>'POA METAS 2025'!O69</f>
        <v>0</v>
      </c>
      <c r="R156" s="530">
        <f>'POA METAS 2025'!P69</f>
        <v>0</v>
      </c>
      <c r="S156" s="530">
        <f>'POA METAS 2025'!R69</f>
        <v>1</v>
      </c>
      <c r="T156" s="530">
        <f>'POA METAS 2025'!S69</f>
        <v>0</v>
      </c>
      <c r="U156" s="530">
        <f>'POA METAS 2025'!T69</f>
        <v>0</v>
      </c>
      <c r="V156" s="530">
        <f>'POA METAS 2025'!U69</f>
        <v>0</v>
      </c>
      <c r="W156" s="544">
        <f t="shared" si="66"/>
        <v>1</v>
      </c>
      <c r="Y156" s="470"/>
      <c r="Z156" s="470"/>
      <c r="AA156" s="470"/>
      <c r="AB156" s="596" t="s">
        <v>2187</v>
      </c>
      <c r="AD156" s="470"/>
      <c r="AE156" s="470"/>
      <c r="AF156" s="470"/>
      <c r="AG156" s="470"/>
      <c r="AH156" s="470"/>
      <c r="AI156" s="470"/>
      <c r="AJ156" s="470"/>
      <c r="AK156" s="470"/>
      <c r="AL156" s="470"/>
      <c r="AM156" s="470"/>
      <c r="AN156" s="470"/>
      <c r="AO156" s="470"/>
      <c r="AP156" s="470"/>
      <c r="AQ156" s="470"/>
      <c r="AR156" s="470"/>
      <c r="AS156" s="470"/>
      <c r="AT156" s="470"/>
      <c r="AU156" s="470"/>
      <c r="AV156" s="470"/>
      <c r="AW156" s="470"/>
      <c r="AX156" s="470"/>
      <c r="AY156" s="470"/>
      <c r="AZ156" s="470"/>
      <c r="BA156" s="470"/>
      <c r="BB156" s="470"/>
      <c r="BC156" s="470"/>
      <c r="BD156" s="470"/>
      <c r="BE156" s="470"/>
    </row>
    <row r="157" ht="30.75" customHeight="1" spans="1:57">
      <c r="A157" s="568"/>
      <c r="B157" s="490"/>
      <c r="C157" s="490"/>
      <c r="D157" s="490"/>
      <c r="E157" s="490"/>
      <c r="F157" s="490"/>
      <c r="G157" s="506"/>
      <c r="H157" s="504"/>
      <c r="I157" s="538"/>
      <c r="J157" s="520" t="s">
        <v>1529</v>
      </c>
      <c r="K157" s="521">
        <f>'POA PRESUPUESTARIO 2025'!CS502+'POA PRESUPUESTARIO 2025'!CS503+'POA PRESUPUESTARIO 2025'!CS504</f>
        <v>0</v>
      </c>
      <c r="L157" s="521">
        <f>'POA PRESUPUESTARIO 2025'!CT502+'POA PRESUPUESTARIO 2025'!CT503+'POA PRESUPUESTARIO 2025'!CT504</f>
        <v>0</v>
      </c>
      <c r="M157" s="521">
        <f>'POA PRESUPUESTARIO 2025'!CU502+'POA PRESUPUESTARIO 2025'!CU503+'POA PRESUPUESTARIO 2025'!CU504</f>
        <v>0</v>
      </c>
      <c r="N157" s="521">
        <f>'POA PRESUPUESTARIO 2025'!CV502+'POA PRESUPUESTARIO 2025'!CV503+'POA PRESUPUESTARIO 2025'!CV504</f>
        <v>0</v>
      </c>
      <c r="O157" s="521">
        <f>'POA PRESUPUESTARIO 2025'!CX502+'POA PRESUPUESTARIO 2025'!CX503+'POA PRESUPUESTARIO 2025'!CX504</f>
        <v>0</v>
      </c>
      <c r="P157" s="521">
        <f>'POA PRESUPUESTARIO 2025'!CY502+'POA PRESUPUESTARIO 2025'!CY503+'POA PRESUPUESTARIO 2025'!CY504</f>
        <v>0</v>
      </c>
      <c r="Q157" s="521">
        <f>'POA PRESUPUESTARIO 2025'!CZ502+'POA PRESUPUESTARIO 2025'!CZ503+'POA PRESUPUESTARIO 2025'!CZ504</f>
        <v>0</v>
      </c>
      <c r="R157" s="521">
        <f>'POA PRESUPUESTARIO 2025'!DA502+'POA PRESUPUESTARIO 2025'!DA503+'POA PRESUPUESTARIO 2025'!DA504</f>
        <v>0</v>
      </c>
      <c r="S157" s="521">
        <f>'POA PRESUPUESTARIO 2025'!DC502+'POA PRESUPUESTARIO 2025'!DC503+'POA PRESUPUESTARIO 2025'!DC504</f>
        <v>0</v>
      </c>
      <c r="T157" s="521">
        <f>'POA PRESUPUESTARIO 2025'!DD502+'POA PRESUPUESTARIO 2025'!DD503+'POA PRESUPUESTARIO 2025'!DD504</f>
        <v>0</v>
      </c>
      <c r="U157" s="521">
        <f>'POA PRESUPUESTARIO 2025'!DE502+'POA PRESUPUESTARIO 2025'!DE503+'POA PRESUPUESTARIO 2025'!DE504</f>
        <v>0</v>
      </c>
      <c r="V157" s="521">
        <f>'POA PRESUPUESTARIO 2025'!DF502+'POA PRESUPUESTARIO 2025'!DF503+'POA PRESUPUESTARIO 2025'!DF504</f>
        <v>1513</v>
      </c>
      <c r="W157" s="545">
        <f t="shared" ref="W157:W158" si="67">SUM(K157:V157)</f>
        <v>1513</v>
      </c>
      <c r="Y157" s="470"/>
      <c r="Z157" s="470"/>
      <c r="AA157" s="470"/>
      <c r="AB157" s="596" t="s">
        <v>2187</v>
      </c>
      <c r="AD157" s="470"/>
      <c r="AE157" s="470"/>
      <c r="AF157" s="470"/>
      <c r="AG157" s="470"/>
      <c r="AH157" s="470"/>
      <c r="AI157" s="470"/>
      <c r="AJ157" s="470"/>
      <c r="AK157" s="470"/>
      <c r="AL157" s="470"/>
      <c r="AM157" s="470"/>
      <c r="AN157" s="470"/>
      <c r="AO157" s="470"/>
      <c r="AP157" s="470"/>
      <c r="AQ157" s="470"/>
      <c r="AR157" s="470"/>
      <c r="AS157" s="470"/>
      <c r="AT157" s="470"/>
      <c r="AU157" s="470"/>
      <c r="AV157" s="470"/>
      <c r="AW157" s="470"/>
      <c r="AX157" s="470"/>
      <c r="AY157" s="470"/>
      <c r="AZ157" s="470"/>
      <c r="BA157" s="470"/>
      <c r="BB157" s="470"/>
      <c r="BC157" s="470"/>
      <c r="BD157" s="470"/>
      <c r="BE157" s="470"/>
    </row>
    <row r="158" ht="30.75" customHeight="1" spans="1:57">
      <c r="A158" s="568"/>
      <c r="B158" s="490"/>
      <c r="C158" s="490"/>
      <c r="D158" s="490"/>
      <c r="E158" s="490"/>
      <c r="F158" s="490"/>
      <c r="G158" s="506"/>
      <c r="H158" s="496" t="s">
        <v>2107</v>
      </c>
      <c r="I158" s="536" t="s">
        <v>1531</v>
      </c>
      <c r="J158" s="517" t="s">
        <v>1528</v>
      </c>
      <c r="K158" s="518">
        <f>'POA METAS 2025'!H70</f>
        <v>0</v>
      </c>
      <c r="L158" s="518">
        <f>'POA METAS 2025'!I70</f>
        <v>0</v>
      </c>
      <c r="M158" s="518">
        <f>'POA METAS 2025'!J70</f>
        <v>0</v>
      </c>
      <c r="N158" s="518">
        <f>'POA METAS 2025'!K70</f>
        <v>0</v>
      </c>
      <c r="O158" s="530">
        <f>'POA METAS 2025'!M70</f>
        <v>0</v>
      </c>
      <c r="P158" s="530">
        <f>'POA METAS 2025'!N70</f>
        <v>0</v>
      </c>
      <c r="Q158" s="530">
        <f>'POA METAS 2025'!O70</f>
        <v>0</v>
      </c>
      <c r="R158" s="530">
        <f>'POA METAS 2025'!P70</f>
        <v>0</v>
      </c>
      <c r="S158" s="530">
        <f>'POA METAS 2025'!R70</f>
        <v>1</v>
      </c>
      <c r="T158" s="530">
        <f>'POA METAS 2025'!S70</f>
        <v>1</v>
      </c>
      <c r="U158" s="530">
        <f>'POA METAS 2025'!T70</f>
        <v>0</v>
      </c>
      <c r="V158" s="530">
        <f>'POA METAS 2025'!U70</f>
        <v>0</v>
      </c>
      <c r="W158" s="544">
        <f t="shared" si="67"/>
        <v>2</v>
      </c>
      <c r="Y158" s="470"/>
      <c r="Z158" s="470"/>
      <c r="AA158" s="470"/>
      <c r="AB158" s="596" t="s">
        <v>2187</v>
      </c>
      <c r="AD158" s="470"/>
      <c r="AE158" s="470"/>
      <c r="AF158" s="470"/>
      <c r="AG158" s="470"/>
      <c r="AH158" s="470"/>
      <c r="AI158" s="470"/>
      <c r="AJ158" s="470"/>
      <c r="AK158" s="470"/>
      <c r="AL158" s="470"/>
      <c r="AM158" s="470"/>
      <c r="AN158" s="470"/>
      <c r="AO158" s="470"/>
      <c r="AP158" s="470"/>
      <c r="AQ158" s="470"/>
      <c r="AR158" s="470"/>
      <c r="AS158" s="470"/>
      <c r="AT158" s="470"/>
      <c r="AU158" s="470"/>
      <c r="AV158" s="470"/>
      <c r="AW158" s="470"/>
      <c r="AX158" s="470"/>
      <c r="AY158" s="470"/>
      <c r="AZ158" s="470"/>
      <c r="BA158" s="470"/>
      <c r="BB158" s="470"/>
      <c r="BC158" s="470"/>
      <c r="BD158" s="470"/>
      <c r="BE158" s="470"/>
    </row>
    <row r="159" ht="30.75" customHeight="1" spans="1:57">
      <c r="A159" s="568"/>
      <c r="B159" s="490"/>
      <c r="C159" s="490"/>
      <c r="D159" s="490"/>
      <c r="E159" s="490"/>
      <c r="F159" s="490"/>
      <c r="G159" s="506"/>
      <c r="H159" s="504"/>
      <c r="I159" s="538"/>
      <c r="J159" s="520" t="s">
        <v>1529</v>
      </c>
      <c r="K159" s="521">
        <f>'POA PRESUPUESTARIO 2025'!CS505+'POA PRESUPUESTARIO 2025'!CS506+'POA PRESUPUESTARIO 2025'!CS507+'POA PRESUPUESTARIO 2025'!CS508</f>
        <v>0</v>
      </c>
      <c r="L159" s="521">
        <f>'POA PRESUPUESTARIO 2025'!CT505+'POA PRESUPUESTARIO 2025'!CT506+'POA PRESUPUESTARIO 2025'!CT507+'POA PRESUPUESTARIO 2025'!CT508</f>
        <v>0</v>
      </c>
      <c r="M159" s="521">
        <f>'POA PRESUPUESTARIO 2025'!CU505+'POA PRESUPUESTARIO 2025'!CU506+'POA PRESUPUESTARIO 2025'!CU507+'POA PRESUPUESTARIO 2025'!CU508</f>
        <v>0</v>
      </c>
      <c r="N159" s="521">
        <f>'POA PRESUPUESTARIO 2025'!CV505+'POA PRESUPUESTARIO 2025'!CV506+'POA PRESUPUESTARIO 2025'!CV507+'POA PRESUPUESTARIO 2025'!CV508</f>
        <v>0</v>
      </c>
      <c r="O159" s="521">
        <f>'POA PRESUPUESTARIO 2025'!CX505+'POA PRESUPUESTARIO 2025'!CX506+'POA PRESUPUESTARIO 2025'!CX507+'POA PRESUPUESTARIO 2025'!CX508</f>
        <v>0</v>
      </c>
      <c r="P159" s="521">
        <f>'POA PRESUPUESTARIO 2025'!CY505+'POA PRESUPUESTARIO 2025'!CY506+'POA PRESUPUESTARIO 2025'!CY507+'POA PRESUPUESTARIO 2025'!CY508</f>
        <v>0</v>
      </c>
      <c r="Q159" s="521">
        <f>'POA PRESUPUESTARIO 2025'!CZ505+'POA PRESUPUESTARIO 2025'!CZ506+'POA PRESUPUESTARIO 2025'!CZ507+'POA PRESUPUESTARIO 2025'!CZ508</f>
        <v>0</v>
      </c>
      <c r="R159" s="521">
        <f>'POA PRESUPUESTARIO 2025'!DA505+'POA PRESUPUESTARIO 2025'!DA506+'POA PRESUPUESTARIO 2025'!DA507+'POA PRESUPUESTARIO 2025'!DA508</f>
        <v>0</v>
      </c>
      <c r="S159" s="521">
        <f>'POA PRESUPUESTARIO 2025'!DC505+'POA PRESUPUESTARIO 2025'!DC506+'POA PRESUPUESTARIO 2025'!DC507+'POA PRESUPUESTARIO 2025'!DC508</f>
        <v>0</v>
      </c>
      <c r="T159" s="521">
        <f>'POA PRESUPUESTARIO 2025'!DD505+'POA PRESUPUESTARIO 2025'!DD506+'POA PRESUPUESTARIO 2025'!DD507+'POA PRESUPUESTARIO 2025'!DD508</f>
        <v>0</v>
      </c>
      <c r="U159" s="521">
        <f>'POA PRESUPUESTARIO 2025'!DE505+'POA PRESUPUESTARIO 2025'!DE506+'POA PRESUPUESTARIO 2025'!DE507+'POA PRESUPUESTARIO 2025'!DE508</f>
        <v>0</v>
      </c>
      <c r="V159" s="521">
        <f>'POA PRESUPUESTARIO 2025'!DF505+'POA PRESUPUESTARIO 2025'!DF506+'POA PRESUPUESTARIO 2025'!DF507+'POA PRESUPUESTARIO 2025'!DF508</f>
        <v>28845</v>
      </c>
      <c r="W159" s="545">
        <f t="shared" ref="W159:W178" si="68">SUM(K159:V159)</f>
        <v>28845</v>
      </c>
      <c r="Y159" s="470"/>
      <c r="Z159" s="470"/>
      <c r="AA159" s="470"/>
      <c r="AB159" s="596" t="s">
        <v>2187</v>
      </c>
      <c r="AD159" s="470"/>
      <c r="AE159" s="470"/>
      <c r="AF159" s="470"/>
      <c r="AG159" s="470"/>
      <c r="AH159" s="470"/>
      <c r="AI159" s="470"/>
      <c r="AJ159" s="470"/>
      <c r="AK159" s="470"/>
      <c r="AL159" s="470"/>
      <c r="AM159" s="470"/>
      <c r="AN159" s="470"/>
      <c r="AO159" s="470"/>
      <c r="AP159" s="470"/>
      <c r="AQ159" s="470"/>
      <c r="AR159" s="470"/>
      <c r="AS159" s="470"/>
      <c r="AT159" s="470"/>
      <c r="AU159" s="470"/>
      <c r="AV159" s="470"/>
      <c r="AW159" s="470"/>
      <c r="AX159" s="470"/>
      <c r="AY159" s="470"/>
      <c r="AZ159" s="470"/>
      <c r="BA159" s="470"/>
      <c r="BB159" s="470"/>
      <c r="BC159" s="470"/>
      <c r="BD159" s="470"/>
      <c r="BE159" s="470"/>
    </row>
    <row r="160" ht="30.75" customHeight="1" spans="1:57">
      <c r="A160" s="568"/>
      <c r="B160" s="490"/>
      <c r="C160" s="490"/>
      <c r="D160" s="490"/>
      <c r="E160" s="490"/>
      <c r="F160" s="490"/>
      <c r="G160" s="506"/>
      <c r="H160" s="496" t="s">
        <v>2189</v>
      </c>
      <c r="I160" s="611"/>
      <c r="J160" s="517" t="s">
        <v>1528</v>
      </c>
      <c r="K160" s="518">
        <v>0</v>
      </c>
      <c r="L160" s="530">
        <v>0</v>
      </c>
      <c r="M160" s="530">
        <v>0</v>
      </c>
      <c r="N160" s="530">
        <v>0</v>
      </c>
      <c r="O160" s="530">
        <v>0</v>
      </c>
      <c r="P160" s="530">
        <v>0</v>
      </c>
      <c r="Q160" s="530">
        <v>0</v>
      </c>
      <c r="R160" s="530">
        <v>0</v>
      </c>
      <c r="S160" s="530">
        <v>0</v>
      </c>
      <c r="T160" s="530">
        <v>0</v>
      </c>
      <c r="U160" s="530">
        <v>0</v>
      </c>
      <c r="V160" s="543">
        <v>0</v>
      </c>
      <c r="W160" s="544">
        <f t="shared" si="68"/>
        <v>0</v>
      </c>
      <c r="Y160" s="470"/>
      <c r="Z160" s="470"/>
      <c r="AA160" s="470"/>
      <c r="AB160" s="593" t="s">
        <v>2158</v>
      </c>
      <c r="AD160" s="470"/>
      <c r="AE160" s="470"/>
      <c r="AF160" s="470"/>
      <c r="AG160" s="470"/>
      <c r="AH160" s="470"/>
      <c r="AI160" s="470"/>
      <c r="AJ160" s="470"/>
      <c r="AK160" s="470"/>
      <c r="AL160" s="470"/>
      <c r="AM160" s="470"/>
      <c r="AN160" s="470"/>
      <c r="AO160" s="470"/>
      <c r="AP160" s="470"/>
      <c r="AQ160" s="470"/>
      <c r="AR160" s="470"/>
      <c r="AS160" s="470"/>
      <c r="AT160" s="470"/>
      <c r="AU160" s="470"/>
      <c r="AV160" s="470"/>
      <c r="AW160" s="470"/>
      <c r="AX160" s="470"/>
      <c r="AY160" s="470"/>
      <c r="AZ160" s="470"/>
      <c r="BA160" s="470"/>
      <c r="BB160" s="470"/>
      <c r="BC160" s="470"/>
      <c r="BD160" s="470"/>
      <c r="BE160" s="470"/>
    </row>
    <row r="161" ht="30.75" customHeight="1" spans="1:57">
      <c r="A161" s="568"/>
      <c r="B161" s="490"/>
      <c r="C161" s="490"/>
      <c r="D161" s="490"/>
      <c r="E161" s="490"/>
      <c r="F161" s="490"/>
      <c r="G161" s="506"/>
      <c r="H161" s="504"/>
      <c r="I161" s="612"/>
      <c r="J161" s="520" t="s">
        <v>1529</v>
      </c>
      <c r="K161" s="521">
        <f>+'POA PRESUPUESTARIO 2025'!CS208+'POA PRESUPUESTARIO 2025'!CS209</f>
        <v>0</v>
      </c>
      <c r="L161" s="521">
        <f>+'POA PRESUPUESTARIO 2025'!CT208+'POA PRESUPUESTARIO 2025'!CT209</f>
        <v>0</v>
      </c>
      <c r="M161" s="521">
        <f>+'POA PRESUPUESTARIO 2025'!CU208+'POA PRESUPUESTARIO 2025'!CU209</f>
        <v>0</v>
      </c>
      <c r="N161" s="521">
        <f>+'POA PRESUPUESTARIO 2025'!CV208+'POA PRESUPUESTARIO 2025'!CV209</f>
        <v>0</v>
      </c>
      <c r="O161" s="521">
        <f>+'POA PRESUPUESTARIO 2025'!CX208+'POA PRESUPUESTARIO 2025'!CX209</f>
        <v>11500</v>
      </c>
      <c r="P161" s="521">
        <f>+'POA PRESUPUESTARIO 2025'!CY208+'POA PRESUPUESTARIO 2025'!CY209</f>
        <v>11500</v>
      </c>
      <c r="Q161" s="521">
        <f>+'POA PRESUPUESTARIO 2025'!CZ208+'POA PRESUPUESTARIO 2025'!CZ209</f>
        <v>11500</v>
      </c>
      <c r="R161" s="521">
        <f>+'POA PRESUPUESTARIO 2025'!DA208+'POA PRESUPUESTARIO 2025'!DA209</f>
        <v>11500</v>
      </c>
      <c r="S161" s="521">
        <f>+'POA PRESUPUESTARIO 2025'!DC208+'POA PRESUPUESTARIO 2025'!DC209</f>
        <v>11500</v>
      </c>
      <c r="T161" s="521">
        <f>+'POA PRESUPUESTARIO 2025'!DD208+'POA PRESUPUESTARIO 2025'!DD209</f>
        <v>11500</v>
      </c>
      <c r="U161" s="521">
        <f>+'POA PRESUPUESTARIO 2025'!DE208+'POA PRESUPUESTARIO 2025'!DE209</f>
        <v>11500</v>
      </c>
      <c r="V161" s="521">
        <f>+'POA PRESUPUESTARIO 2025'!DF208+'POA PRESUPUESTARIO 2025'!DF209</f>
        <v>11500</v>
      </c>
      <c r="W161" s="545">
        <f t="shared" si="68"/>
        <v>92000</v>
      </c>
      <c r="Y161" s="470"/>
      <c r="Z161" s="470"/>
      <c r="AA161" s="470"/>
      <c r="AB161" s="593" t="s">
        <v>2158</v>
      </c>
      <c r="AD161" s="470"/>
      <c r="AE161" s="470"/>
      <c r="AF161" s="470"/>
      <c r="AG161" s="470"/>
      <c r="AH161" s="470"/>
      <c r="AI161" s="470"/>
      <c r="AJ161" s="470"/>
      <c r="AK161" s="470"/>
      <c r="AL161" s="470"/>
      <c r="AM161" s="470"/>
      <c r="AN161" s="470"/>
      <c r="AO161" s="470"/>
      <c r="AP161" s="470"/>
      <c r="AQ161" s="470"/>
      <c r="AR161" s="470"/>
      <c r="AS161" s="470"/>
      <c r="AT161" s="470"/>
      <c r="AU161" s="470"/>
      <c r="AV161" s="470"/>
      <c r="AW161" s="470"/>
      <c r="AX161" s="470"/>
      <c r="AY161" s="470"/>
      <c r="AZ161" s="470"/>
      <c r="BA161" s="470"/>
      <c r="BB161" s="470"/>
      <c r="BC161" s="470"/>
      <c r="BD161" s="470"/>
      <c r="BE161" s="470"/>
    </row>
    <row r="162" ht="30.75" customHeight="1" spans="1:57">
      <c r="A162" s="568"/>
      <c r="B162" s="490"/>
      <c r="C162" s="490"/>
      <c r="D162" s="490"/>
      <c r="E162" s="490"/>
      <c r="F162" s="490"/>
      <c r="G162" s="506"/>
      <c r="H162" s="496" t="str">
        <f>'POA PRESUPUESTARIO 2025'!D234</f>
        <v>Apoyo en el proceso de Actualización de la Politica Nacional de Promoción y Desarrollo Integral de las Mujeres -PNPDIM-</v>
      </c>
      <c r="I162" s="611"/>
      <c r="J162" s="517" t="s">
        <v>1528</v>
      </c>
      <c r="K162" s="518">
        <v>0</v>
      </c>
      <c r="L162" s="530">
        <v>0</v>
      </c>
      <c r="M162" s="530">
        <v>0</v>
      </c>
      <c r="N162" s="530">
        <v>0</v>
      </c>
      <c r="O162" s="530">
        <v>0</v>
      </c>
      <c r="P162" s="530">
        <v>0</v>
      </c>
      <c r="Q162" s="530">
        <v>0</v>
      </c>
      <c r="R162" s="530">
        <v>0</v>
      </c>
      <c r="S162" s="530">
        <v>0</v>
      </c>
      <c r="T162" s="530">
        <v>0</v>
      </c>
      <c r="U162" s="530">
        <v>0</v>
      </c>
      <c r="V162" s="543">
        <v>0</v>
      </c>
      <c r="W162" s="544">
        <f t="shared" ref="W162:W163" si="69">SUM(K162:V162)</f>
        <v>0</v>
      </c>
      <c r="Y162" s="470"/>
      <c r="Z162" s="470"/>
      <c r="AA162" s="470"/>
      <c r="AB162" s="596" t="s">
        <v>2160</v>
      </c>
      <c r="AD162" s="470"/>
      <c r="AE162" s="470"/>
      <c r="AF162" s="470"/>
      <c r="AG162" s="470"/>
      <c r="AH162" s="470"/>
      <c r="AI162" s="470"/>
      <c r="AJ162" s="470"/>
      <c r="AK162" s="470"/>
      <c r="AL162" s="470"/>
      <c r="AM162" s="470"/>
      <c r="AN162" s="470"/>
      <c r="AO162" s="470"/>
      <c r="AP162" s="470"/>
      <c r="AQ162" s="470"/>
      <c r="AR162" s="470"/>
      <c r="AS162" s="470"/>
      <c r="AT162" s="470"/>
      <c r="AU162" s="470"/>
      <c r="AV162" s="470"/>
      <c r="AW162" s="470"/>
      <c r="AX162" s="470"/>
      <c r="AY162" s="470"/>
      <c r="AZ162" s="470"/>
      <c r="BA162" s="470"/>
      <c r="BB162" s="470"/>
      <c r="BC162" s="470"/>
      <c r="BD162" s="470"/>
      <c r="BE162" s="470"/>
    </row>
    <row r="163" ht="30.75" customHeight="1" spans="1:57">
      <c r="A163" s="568"/>
      <c r="B163" s="490"/>
      <c r="C163" s="490"/>
      <c r="D163" s="490"/>
      <c r="E163" s="490"/>
      <c r="F163" s="490"/>
      <c r="G163" s="506"/>
      <c r="H163" s="504"/>
      <c r="I163" s="612"/>
      <c r="J163" s="520" t="s">
        <v>1529</v>
      </c>
      <c r="K163" s="521">
        <f>'POA PRESUPUESTARIO 2025'!CS234</f>
        <v>0</v>
      </c>
      <c r="L163" s="521">
        <f>'POA PRESUPUESTARIO 2025'!CT234</f>
        <v>0</v>
      </c>
      <c r="M163" s="521">
        <f>'POA PRESUPUESTARIO 2025'!CU234</f>
        <v>0</v>
      </c>
      <c r="N163" s="521">
        <f>'POA PRESUPUESTARIO 2025'!CV234</f>
        <v>0</v>
      </c>
      <c r="O163" s="521">
        <f>'POA PRESUPUESTARIO 2025'!CX234</f>
        <v>0</v>
      </c>
      <c r="P163" s="521">
        <f>'POA PRESUPUESTARIO 2025'!CY234</f>
        <v>4200</v>
      </c>
      <c r="Q163" s="521">
        <f>'POA PRESUPUESTARIO 2025'!CZ234</f>
        <v>0</v>
      </c>
      <c r="R163" s="521">
        <f>'POA PRESUPUESTARIO 2025'!DA234</f>
        <v>0</v>
      </c>
      <c r="S163" s="521">
        <f>'POA PRESUPUESTARIO 2025'!DC234</f>
        <v>0</v>
      </c>
      <c r="T163" s="521">
        <f>'POA PRESUPUESTARIO 2025'!DD234</f>
        <v>0</v>
      </c>
      <c r="U163" s="521">
        <f>'POA PRESUPUESTARIO 2025'!DE234</f>
        <v>0</v>
      </c>
      <c r="V163" s="521">
        <f>'POA PRESUPUESTARIO 2025'!DF234</f>
        <v>0</v>
      </c>
      <c r="W163" s="545">
        <f t="shared" si="69"/>
        <v>4200</v>
      </c>
      <c r="Y163" s="470"/>
      <c r="Z163" s="470"/>
      <c r="AA163" s="470"/>
      <c r="AB163" s="596" t="s">
        <v>2160</v>
      </c>
      <c r="AD163" s="470"/>
      <c r="AE163" s="470"/>
      <c r="AF163" s="470"/>
      <c r="AG163" s="470"/>
      <c r="AH163" s="470"/>
      <c r="AI163" s="470"/>
      <c r="AJ163" s="470"/>
      <c r="AK163" s="470"/>
      <c r="AL163" s="470"/>
      <c r="AM163" s="470"/>
      <c r="AN163" s="470"/>
      <c r="AO163" s="470"/>
      <c r="AP163" s="470"/>
      <c r="AQ163" s="470"/>
      <c r="AR163" s="470"/>
      <c r="AS163" s="470"/>
      <c r="AT163" s="470"/>
      <c r="AU163" s="470"/>
      <c r="AV163" s="470"/>
      <c r="AW163" s="470"/>
      <c r="AX163" s="470"/>
      <c r="AY163" s="470"/>
      <c r="AZ163" s="470"/>
      <c r="BA163" s="470"/>
      <c r="BB163" s="470"/>
      <c r="BC163" s="470"/>
      <c r="BD163" s="470"/>
      <c r="BE163" s="470"/>
    </row>
    <row r="164" ht="30.75" customHeight="1" spans="1:57">
      <c r="A164" s="568"/>
      <c r="B164" s="490"/>
      <c r="C164" s="490"/>
      <c r="D164" s="490"/>
      <c r="E164" s="490"/>
      <c r="F164" s="490"/>
      <c r="G164" s="506"/>
      <c r="H164" s="598" t="str">
        <f>'POA PRESUPUESTARIO 2025'!D263</f>
        <v>Apoyo en los talleres regionales con el personal técnico de la Seprem, para el proceso de Actualización de la Politica Nacional de Promoción y Desarrollo Integral de las Mujeres -PNPDIM-</v>
      </c>
      <c r="I164" s="586" t="s">
        <v>1535</v>
      </c>
      <c r="J164" s="517" t="s">
        <v>1528</v>
      </c>
      <c r="K164" s="518">
        <f>'POA METAS 2025'!H51</f>
        <v>0</v>
      </c>
      <c r="L164" s="518">
        <f>'POA METAS 2025'!I51</f>
        <v>0</v>
      </c>
      <c r="M164" s="518">
        <f>'POA METAS 2025'!J51</f>
        <v>0</v>
      </c>
      <c r="N164" s="518">
        <f>'POA METAS 2025'!K51</f>
        <v>0</v>
      </c>
      <c r="O164" s="530">
        <f>'POA METAS 2025'!M51</f>
        <v>0</v>
      </c>
      <c r="P164" s="530">
        <f>'POA METAS 2025'!N51</f>
        <v>0</v>
      </c>
      <c r="Q164" s="530">
        <f>'POA METAS 2025'!O51</f>
        <v>0</v>
      </c>
      <c r="R164" s="530">
        <f>'POA METAS 2025'!P51</f>
        <v>0</v>
      </c>
      <c r="S164" s="530">
        <f>'POA METAS 2025'!R51</f>
        <v>0</v>
      </c>
      <c r="T164" s="530">
        <f>'POA METAS 2025'!S51</f>
        <v>0</v>
      </c>
      <c r="U164" s="530">
        <f>'POA METAS 2025'!T51</f>
        <v>0</v>
      </c>
      <c r="V164" s="530">
        <f>'POA METAS 2025'!U51</f>
        <v>1</v>
      </c>
      <c r="W164" s="544">
        <f t="shared" ref="W164:W177" si="70">SUM(K164:V164)</f>
        <v>1</v>
      </c>
      <c r="Y164" s="470"/>
      <c r="Z164" s="470"/>
      <c r="AA164" s="470"/>
      <c r="AB164" s="552" t="s">
        <v>2161</v>
      </c>
      <c r="AD164" s="470"/>
      <c r="AE164" s="470"/>
      <c r="AF164" s="470"/>
      <c r="AG164" s="470"/>
      <c r="AH164" s="470"/>
      <c r="AI164" s="470"/>
      <c r="AJ164" s="470"/>
      <c r="AK164" s="470"/>
      <c r="AL164" s="470"/>
      <c r="AM164" s="470"/>
      <c r="AN164" s="470"/>
      <c r="AO164" s="470"/>
      <c r="AP164" s="470"/>
      <c r="AQ164" s="470"/>
      <c r="AR164" s="470"/>
      <c r="AS164" s="470"/>
      <c r="AT164" s="470"/>
      <c r="AU164" s="470"/>
      <c r="AV164" s="470"/>
      <c r="AW164" s="470"/>
      <c r="AX164" s="470"/>
      <c r="AY164" s="470"/>
      <c r="AZ164" s="470"/>
      <c r="BA164" s="470"/>
      <c r="BB164" s="470"/>
      <c r="BC164" s="470"/>
      <c r="BD164" s="470"/>
      <c r="BE164" s="470"/>
    </row>
    <row r="165" ht="46.5" customHeight="1" spans="1:57">
      <c r="A165" s="568"/>
      <c r="B165" s="490"/>
      <c r="C165" s="490"/>
      <c r="D165" s="490"/>
      <c r="E165" s="490"/>
      <c r="F165" s="490"/>
      <c r="G165" s="506"/>
      <c r="H165" s="504"/>
      <c r="I165" s="538"/>
      <c r="J165" s="520" t="s">
        <v>1529</v>
      </c>
      <c r="K165" s="521">
        <f>'POA PRESUPUESTARIO 2025'!CS263</f>
        <v>0</v>
      </c>
      <c r="L165" s="521">
        <f>'POA PRESUPUESTARIO 2025'!CT263</f>
        <v>0</v>
      </c>
      <c r="M165" s="521">
        <f>'POA PRESUPUESTARIO 2025'!CU263</f>
        <v>0</v>
      </c>
      <c r="N165" s="521">
        <f>'POA PRESUPUESTARIO 2025'!CV263</f>
        <v>0</v>
      </c>
      <c r="O165" s="521">
        <f>'POA PRESUPUESTARIO 2025'!CX263</f>
        <v>0</v>
      </c>
      <c r="P165" s="521">
        <f>'POA PRESUPUESTARIO 2025'!CY263</f>
        <v>0</v>
      </c>
      <c r="Q165" s="521">
        <f>'POA PRESUPUESTARIO 2025'!CZ263</f>
        <v>0</v>
      </c>
      <c r="R165" s="521">
        <f>'POA PRESUPUESTARIO 2025'!DA263</f>
        <v>0</v>
      </c>
      <c r="S165" s="521">
        <f>'POA PRESUPUESTARIO 2025'!DC263</f>
        <v>6003.33</v>
      </c>
      <c r="T165" s="521">
        <f>'POA PRESUPUESTARIO 2025'!DD263</f>
        <v>6213.33</v>
      </c>
      <c r="U165" s="521">
        <f>'POA PRESUPUESTARIO 2025'!DE263</f>
        <v>6213.34</v>
      </c>
      <c r="V165" s="521">
        <f>'POA PRESUPUESTARIO 2025'!DF263</f>
        <v>0</v>
      </c>
      <c r="W165" s="545">
        <f t="shared" si="70"/>
        <v>18430</v>
      </c>
      <c r="Y165" s="470"/>
      <c r="Z165" s="470"/>
      <c r="AA165" s="470"/>
      <c r="AB165" s="552" t="s">
        <v>2161</v>
      </c>
      <c r="AD165" s="470"/>
      <c r="AE165" s="470"/>
      <c r="AF165" s="470"/>
      <c r="AG165" s="470"/>
      <c r="AH165" s="470"/>
      <c r="AI165" s="470"/>
      <c r="AJ165" s="470"/>
      <c r="AK165" s="470"/>
      <c r="AL165" s="470"/>
      <c r="AM165" s="470"/>
      <c r="AN165" s="470"/>
      <c r="AO165" s="470"/>
      <c r="AP165" s="470"/>
      <c r="AQ165" s="470"/>
      <c r="AR165" s="470"/>
      <c r="AS165" s="470"/>
      <c r="AT165" s="470"/>
      <c r="AU165" s="470"/>
      <c r="AV165" s="470"/>
      <c r="AW165" s="470"/>
      <c r="AX165" s="470"/>
      <c r="AY165" s="470"/>
      <c r="AZ165" s="470"/>
      <c r="BA165" s="470"/>
      <c r="BB165" s="470"/>
      <c r="BC165" s="470"/>
      <c r="BD165" s="470"/>
      <c r="BE165" s="470"/>
    </row>
    <row r="166" ht="30.75" customHeight="1" spans="1:57">
      <c r="A166" s="568"/>
      <c r="B166" s="490"/>
      <c r="C166" s="490"/>
      <c r="D166" s="490"/>
      <c r="E166" s="490"/>
      <c r="F166" s="490"/>
      <c r="G166" s="506"/>
      <c r="H166" s="598" t="str">
        <f>'POA PRESUPUESTARIO 2025'!D264</f>
        <v>Apoyo para el proceso de Actualización de la Politica Nacional de Promoción y Desarrollo Integral de las Mujeres -PNPDIM-</v>
      </c>
      <c r="I166" s="586" t="s">
        <v>1535</v>
      </c>
      <c r="J166" s="517" t="s">
        <v>1528</v>
      </c>
      <c r="K166" s="518">
        <f>'POA METAS 2025'!H53</f>
        <v>0</v>
      </c>
      <c r="L166" s="518">
        <f>'POA METAS 2025'!I53</f>
        <v>0</v>
      </c>
      <c r="M166" s="518">
        <f>'POA METAS 2025'!J53</f>
        <v>0</v>
      </c>
      <c r="N166" s="518">
        <f>'POA METAS 2025'!K53</f>
        <v>0</v>
      </c>
      <c r="O166" s="530">
        <f>'POA METAS 2025'!M53</f>
        <v>0</v>
      </c>
      <c r="P166" s="530">
        <f>'POA METAS 2025'!N53</f>
        <v>1</v>
      </c>
      <c r="Q166" s="530">
        <f>'POA METAS 2025'!O53</f>
        <v>0</v>
      </c>
      <c r="R166" s="530">
        <f>'POA METAS 2025'!P53</f>
        <v>0</v>
      </c>
      <c r="S166" s="530">
        <f>'POA METAS 2025'!R53</f>
        <v>0</v>
      </c>
      <c r="T166" s="530">
        <f>'POA METAS 2025'!S53</f>
        <v>0</v>
      </c>
      <c r="U166" s="530">
        <f>'POA METAS 2025'!T53</f>
        <v>0</v>
      </c>
      <c r="V166" s="530">
        <f>'POA METAS 2025'!U53</f>
        <v>1</v>
      </c>
      <c r="W166" s="544">
        <f t="shared" si="70"/>
        <v>2</v>
      </c>
      <c r="Y166" s="470"/>
      <c r="Z166" s="470"/>
      <c r="AA166" s="470"/>
      <c r="AB166" s="552" t="s">
        <v>2161</v>
      </c>
      <c r="AD166" s="470"/>
      <c r="AE166" s="470"/>
      <c r="AF166" s="470"/>
      <c r="AG166" s="470"/>
      <c r="AH166" s="470"/>
      <c r="AI166" s="470"/>
      <c r="AJ166" s="470"/>
      <c r="AK166" s="470"/>
      <c r="AL166" s="470"/>
      <c r="AM166" s="470"/>
      <c r="AN166" s="470"/>
      <c r="AO166" s="470"/>
      <c r="AP166" s="470"/>
      <c r="AQ166" s="470"/>
      <c r="AR166" s="470"/>
      <c r="AS166" s="470"/>
      <c r="AT166" s="470"/>
      <c r="AU166" s="470"/>
      <c r="AV166" s="470"/>
      <c r="AW166" s="470"/>
      <c r="AX166" s="470"/>
      <c r="AY166" s="470"/>
      <c r="AZ166" s="470"/>
      <c r="BA166" s="470"/>
      <c r="BB166" s="470"/>
      <c r="BC166" s="470"/>
      <c r="BD166" s="470"/>
      <c r="BE166" s="470"/>
    </row>
    <row r="167" ht="46.5" customHeight="1" spans="1:57">
      <c r="A167" s="568"/>
      <c r="B167" s="490"/>
      <c r="C167" s="490"/>
      <c r="D167" s="490"/>
      <c r="E167" s="490"/>
      <c r="F167" s="490"/>
      <c r="G167" s="506"/>
      <c r="H167" s="504"/>
      <c r="I167" s="538"/>
      <c r="J167" s="520" t="s">
        <v>1529</v>
      </c>
      <c r="K167" s="521">
        <f>'POA PRESUPUESTARIO 2025'!CS264</f>
        <v>0</v>
      </c>
      <c r="L167" s="521">
        <f>'POA PRESUPUESTARIO 2025'!CT264</f>
        <v>0</v>
      </c>
      <c r="M167" s="521">
        <f>'POA PRESUPUESTARIO 2025'!CU264</f>
        <v>0</v>
      </c>
      <c r="N167" s="521">
        <f>'POA PRESUPUESTARIO 2025'!CV264</f>
        <v>0</v>
      </c>
      <c r="O167" s="521">
        <f>'POA PRESUPUESTARIO 2025'!CX264</f>
        <v>0</v>
      </c>
      <c r="P167" s="521">
        <f>'POA PRESUPUESTARIO 2025'!CY264</f>
        <v>0</v>
      </c>
      <c r="Q167" s="521">
        <f>'POA PRESUPUESTARIO 2025'!CZ264</f>
        <v>0</v>
      </c>
      <c r="R167" s="521">
        <f>'POA PRESUPUESTARIO 2025'!DA264</f>
        <v>7770</v>
      </c>
      <c r="S167" s="521">
        <f>'POA PRESUPUESTARIO 2025'!DC264</f>
        <v>0</v>
      </c>
      <c r="T167" s="521">
        <f>'POA PRESUPUESTARIO 2025'!DD264</f>
        <v>0</v>
      </c>
      <c r="U167" s="521">
        <f>'POA PRESUPUESTARIO 2025'!DE264</f>
        <v>0</v>
      </c>
      <c r="V167" s="521">
        <f>'POA PRESUPUESTARIO 2025'!DF264</f>
        <v>0</v>
      </c>
      <c r="W167" s="545">
        <f t="shared" si="70"/>
        <v>7770</v>
      </c>
      <c r="Y167" s="470"/>
      <c r="Z167" s="470"/>
      <c r="AA167" s="470"/>
      <c r="AB167" s="552" t="s">
        <v>2161</v>
      </c>
      <c r="AD167" s="470"/>
      <c r="AE167" s="470"/>
      <c r="AF167" s="470"/>
      <c r="AG167" s="470"/>
      <c r="AH167" s="470"/>
      <c r="AI167" s="470"/>
      <c r="AJ167" s="470"/>
      <c r="AK167" s="470"/>
      <c r="AL167" s="470"/>
      <c r="AM167" s="470"/>
      <c r="AN167" s="470"/>
      <c r="AO167" s="470"/>
      <c r="AP167" s="470"/>
      <c r="AQ167" s="470"/>
      <c r="AR167" s="470"/>
      <c r="AS167" s="470"/>
      <c r="AT167" s="470"/>
      <c r="AU167" s="470"/>
      <c r="AV167" s="470"/>
      <c r="AW167" s="470"/>
      <c r="AX167" s="470"/>
      <c r="AY167" s="470"/>
      <c r="AZ167" s="470"/>
      <c r="BA167" s="470"/>
      <c r="BB167" s="470"/>
      <c r="BC167" s="470"/>
      <c r="BD167" s="470"/>
      <c r="BE167" s="470"/>
    </row>
    <row r="168" ht="30.75" customHeight="1" spans="1:57">
      <c r="A168" s="568"/>
      <c r="B168" s="490"/>
      <c r="C168" s="490"/>
      <c r="D168" s="490"/>
      <c r="E168" s="490"/>
      <c r="F168" s="490"/>
      <c r="G168" s="506"/>
      <c r="H168" s="598" t="str">
        <f>'POA PRESUPUESTARIO 2025'!D265</f>
        <v>Apoyo en eventos de socialización de los resultados de participación sociopolítica de la mujer en el COMUDE y en las municipalidades</v>
      </c>
      <c r="I168" s="586" t="s">
        <v>1535</v>
      </c>
      <c r="J168" s="517" t="s">
        <v>1528</v>
      </c>
      <c r="K168" s="518">
        <f>'POA METAS 2025'!H55</f>
        <v>0</v>
      </c>
      <c r="L168" s="518">
        <f>'POA METAS 2025'!I55</f>
        <v>0</v>
      </c>
      <c r="M168" s="518">
        <f>'POA METAS 2025'!J55</f>
        <v>1</v>
      </c>
      <c r="N168" s="518">
        <f>'POA METAS 2025'!K55</f>
        <v>0</v>
      </c>
      <c r="O168" s="530">
        <f>'POA METAS 2025'!M55</f>
        <v>0</v>
      </c>
      <c r="P168" s="530">
        <f>'POA METAS 2025'!N55</f>
        <v>0</v>
      </c>
      <c r="Q168" s="530">
        <f>'POA METAS 2025'!O55</f>
        <v>0</v>
      </c>
      <c r="R168" s="530">
        <f>'POA METAS 2025'!P55</f>
        <v>1</v>
      </c>
      <c r="S168" s="530">
        <f>'POA METAS 2025'!R55</f>
        <v>0</v>
      </c>
      <c r="T168" s="530">
        <f>'POA METAS 2025'!S55</f>
        <v>0</v>
      </c>
      <c r="U168" s="530">
        <f>'POA METAS 2025'!T55</f>
        <v>0</v>
      </c>
      <c r="V168" s="530">
        <f>'POA METAS 2025'!U55</f>
        <v>1</v>
      </c>
      <c r="W168" s="544">
        <f t="shared" si="70"/>
        <v>3</v>
      </c>
      <c r="Y168" s="470"/>
      <c r="Z168" s="470"/>
      <c r="AA168" s="470"/>
      <c r="AB168" s="552" t="s">
        <v>2161</v>
      </c>
      <c r="AD168" s="470"/>
      <c r="AE168" s="470"/>
      <c r="AF168" s="470"/>
      <c r="AG168" s="470"/>
      <c r="AH168" s="470"/>
      <c r="AI168" s="470"/>
      <c r="AJ168" s="470"/>
      <c r="AK168" s="470"/>
      <c r="AL168" s="470"/>
      <c r="AM168" s="470"/>
      <c r="AN168" s="470"/>
      <c r="AO168" s="470"/>
      <c r="AP168" s="470"/>
      <c r="AQ168" s="470"/>
      <c r="AR168" s="470"/>
      <c r="AS168" s="470"/>
      <c r="AT168" s="470"/>
      <c r="AU168" s="470"/>
      <c r="AV168" s="470"/>
      <c r="AW168" s="470"/>
      <c r="AX168" s="470"/>
      <c r="AY168" s="470"/>
      <c r="AZ168" s="470"/>
      <c r="BA168" s="470"/>
      <c r="BB168" s="470"/>
      <c r="BC168" s="470"/>
      <c r="BD168" s="470"/>
      <c r="BE168" s="470"/>
    </row>
    <row r="169" ht="46.5" customHeight="1" spans="1:57">
      <c r="A169" s="568"/>
      <c r="B169" s="490"/>
      <c r="C169" s="490"/>
      <c r="D169" s="490"/>
      <c r="E169" s="490"/>
      <c r="F169" s="490"/>
      <c r="G169" s="506"/>
      <c r="H169" s="504"/>
      <c r="I169" s="538"/>
      <c r="J169" s="520" t="s">
        <v>1529</v>
      </c>
      <c r="K169" s="521">
        <f>'POA PRESUPUESTARIO 2025'!CS265</f>
        <v>0</v>
      </c>
      <c r="L169" s="521">
        <f>'POA PRESUPUESTARIO 2025'!CT265</f>
        <v>0</v>
      </c>
      <c r="M169" s="521">
        <f>'POA PRESUPUESTARIO 2025'!CU265</f>
        <v>2000</v>
      </c>
      <c r="N169" s="521">
        <f>'POA PRESUPUESTARIO 2025'!CV265</f>
        <v>2000</v>
      </c>
      <c r="O169" s="521">
        <f>'POA PRESUPUESTARIO 2025'!CX265</f>
        <v>0</v>
      </c>
      <c r="P169" s="521">
        <f>'POA PRESUPUESTARIO 2025'!CY265</f>
        <v>0</v>
      </c>
      <c r="Q169" s="521">
        <f>'POA PRESUPUESTARIO 2025'!CZ265</f>
        <v>0</v>
      </c>
      <c r="R169" s="521">
        <f>'POA PRESUPUESTARIO 2025'!DA265</f>
        <v>0</v>
      </c>
      <c r="S169" s="521">
        <f>'POA PRESUPUESTARIO 2025'!DC265</f>
        <v>0</v>
      </c>
      <c r="T169" s="521">
        <f>'POA PRESUPUESTARIO 2025'!DD265</f>
        <v>0</v>
      </c>
      <c r="U169" s="521">
        <f>'POA PRESUPUESTARIO 2025'!DE265</f>
        <v>0</v>
      </c>
      <c r="V169" s="521">
        <f>'POA PRESUPUESTARIO 2025'!DF265</f>
        <v>0</v>
      </c>
      <c r="W169" s="545">
        <f t="shared" si="70"/>
        <v>4000</v>
      </c>
      <c r="Y169" s="470"/>
      <c r="Z169" s="470"/>
      <c r="AA169" s="470"/>
      <c r="AB169" s="552" t="s">
        <v>2161</v>
      </c>
      <c r="AD169" s="470"/>
      <c r="AE169" s="470"/>
      <c r="AF169" s="470"/>
      <c r="AG169" s="470"/>
      <c r="AH169" s="470"/>
      <c r="AI169" s="470"/>
      <c r="AJ169" s="470"/>
      <c r="AK169" s="470"/>
      <c r="AL169" s="470"/>
      <c r="AM169" s="470"/>
      <c r="AN169" s="470"/>
      <c r="AO169" s="470"/>
      <c r="AP169" s="470"/>
      <c r="AQ169" s="470"/>
      <c r="AR169" s="470"/>
      <c r="AS169" s="470"/>
      <c r="AT169" s="470"/>
      <c r="AU169" s="470"/>
      <c r="AV169" s="470"/>
      <c r="AW169" s="470"/>
      <c r="AX169" s="470"/>
      <c r="AY169" s="470"/>
      <c r="AZ169" s="470"/>
      <c r="BA169" s="470"/>
      <c r="BB169" s="470"/>
      <c r="BC169" s="470"/>
      <c r="BD169" s="470"/>
      <c r="BE169" s="470"/>
    </row>
    <row r="170" ht="30.75" customHeight="1" spans="1:57">
      <c r="A170" s="568"/>
      <c r="B170" s="490"/>
      <c r="C170" s="490"/>
      <c r="D170" s="490"/>
      <c r="E170" s="490"/>
      <c r="F170" s="490"/>
      <c r="G170" s="506"/>
      <c r="H170" s="598" t="str">
        <f>'POA PRESUPUESTARIO 2025'!D268</f>
        <v>Apoyo para el proceso de actualización de la política nacional de promoción y desarrollo integral de las mujeres -PNPDIM-</v>
      </c>
      <c r="I170" s="586" t="s">
        <v>1535</v>
      </c>
      <c r="J170" s="517" t="s">
        <v>1528</v>
      </c>
      <c r="K170" s="518">
        <f>'POA METAS 2025'!H57</f>
        <v>0</v>
      </c>
      <c r="L170" s="518">
        <f>'POA METAS 2025'!I57</f>
        <v>0</v>
      </c>
      <c r="M170" s="518">
        <f>'POA METAS 2025'!J57</f>
        <v>0</v>
      </c>
      <c r="N170" s="518">
        <f>'POA METAS 2025'!K57</f>
        <v>0</v>
      </c>
      <c r="O170" s="530">
        <f>'POA METAS 2025'!M57</f>
        <v>0</v>
      </c>
      <c r="P170" s="530">
        <f>'POA METAS 2025'!N57</f>
        <v>0</v>
      </c>
      <c r="Q170" s="530">
        <f>'POA METAS 2025'!O57</f>
        <v>0</v>
      </c>
      <c r="R170" s="530">
        <v>0</v>
      </c>
      <c r="S170" s="530">
        <f>'POA METAS 2025'!R57</f>
        <v>0</v>
      </c>
      <c r="T170" s="530">
        <f>'POA METAS 2025'!S57</f>
        <v>0</v>
      </c>
      <c r="U170" s="530">
        <f>'POA METAS 2025'!T57</f>
        <v>0</v>
      </c>
      <c r="V170" s="530">
        <v>0</v>
      </c>
      <c r="W170" s="544">
        <f t="shared" si="70"/>
        <v>0</v>
      </c>
      <c r="Y170" s="470"/>
      <c r="Z170" s="470"/>
      <c r="AA170" s="470"/>
      <c r="AB170" s="552" t="s">
        <v>2164</v>
      </c>
      <c r="AD170" s="470"/>
      <c r="AE170" s="470"/>
      <c r="AF170" s="470"/>
      <c r="AG170" s="470"/>
      <c r="AH170" s="470"/>
      <c r="AI170" s="470"/>
      <c r="AJ170" s="470"/>
      <c r="AK170" s="470"/>
      <c r="AL170" s="470"/>
      <c r="AM170" s="470"/>
      <c r="AN170" s="470"/>
      <c r="AO170" s="470"/>
      <c r="AP170" s="470"/>
      <c r="AQ170" s="470"/>
      <c r="AR170" s="470"/>
      <c r="AS170" s="470"/>
      <c r="AT170" s="470"/>
      <c r="AU170" s="470"/>
      <c r="AV170" s="470"/>
      <c r="AW170" s="470"/>
      <c r="AX170" s="470"/>
      <c r="AY170" s="470"/>
      <c r="AZ170" s="470"/>
      <c r="BA170" s="470"/>
      <c r="BB170" s="470"/>
      <c r="BC170" s="470"/>
      <c r="BD170" s="470"/>
      <c r="BE170" s="470"/>
    </row>
    <row r="171" ht="46.5" customHeight="1" spans="1:57">
      <c r="A171" s="568"/>
      <c r="B171" s="490"/>
      <c r="C171" s="490"/>
      <c r="D171" s="490"/>
      <c r="E171" s="490"/>
      <c r="F171" s="490"/>
      <c r="G171" s="506"/>
      <c r="H171" s="504"/>
      <c r="I171" s="538"/>
      <c r="J171" s="520" t="s">
        <v>1529</v>
      </c>
      <c r="K171" s="521">
        <f>'POA PRESUPUESTARIO 2025'!CS268</f>
        <v>0</v>
      </c>
      <c r="L171" s="521">
        <f>'POA PRESUPUESTARIO 2025'!CT268</f>
        <v>0</v>
      </c>
      <c r="M171" s="521">
        <f>'POA PRESUPUESTARIO 2025'!CU268</f>
        <v>0</v>
      </c>
      <c r="N171" s="521">
        <f>'POA PRESUPUESTARIO 2025'!CV268</f>
        <v>0</v>
      </c>
      <c r="O171" s="521">
        <f>'POA PRESUPUESTARIO 2025'!CX268</f>
        <v>0</v>
      </c>
      <c r="P171" s="521">
        <f>'POA PRESUPUESTARIO 2025'!CY268</f>
        <v>0</v>
      </c>
      <c r="Q171" s="521">
        <f>'POA PRESUPUESTARIO 2025'!CZ268</f>
        <v>0</v>
      </c>
      <c r="R171" s="521">
        <f>'POA PRESUPUESTARIO 2025'!DA268</f>
        <v>2160</v>
      </c>
      <c r="S171" s="521">
        <f>'POA PRESUPUESTARIO 2025'!DC268</f>
        <v>4340</v>
      </c>
      <c r="T171" s="521">
        <f>'POA PRESUPUESTARIO 2025'!DD268</f>
        <v>0</v>
      </c>
      <c r="U171" s="521">
        <f>'POA PRESUPUESTARIO 2025'!DE268</f>
        <v>0</v>
      </c>
      <c r="V171" s="521">
        <f>'POA PRESUPUESTARIO 2025'!DF268</f>
        <v>0</v>
      </c>
      <c r="W171" s="545">
        <f t="shared" si="70"/>
        <v>6500</v>
      </c>
      <c r="Y171" s="470"/>
      <c r="Z171" s="470"/>
      <c r="AA171" s="470"/>
      <c r="AB171" s="552" t="s">
        <v>2164</v>
      </c>
      <c r="AD171" s="470"/>
      <c r="AE171" s="470"/>
      <c r="AF171" s="470"/>
      <c r="AG171" s="470"/>
      <c r="AH171" s="470"/>
      <c r="AI171" s="470"/>
      <c r="AJ171" s="470"/>
      <c r="AK171" s="470"/>
      <c r="AL171" s="470"/>
      <c r="AM171" s="470"/>
      <c r="AN171" s="470"/>
      <c r="AO171" s="470"/>
      <c r="AP171" s="470"/>
      <c r="AQ171" s="470"/>
      <c r="AR171" s="470"/>
      <c r="AS171" s="470"/>
      <c r="AT171" s="470"/>
      <c r="AU171" s="470"/>
      <c r="AV171" s="470"/>
      <c r="AW171" s="470"/>
      <c r="AX171" s="470"/>
      <c r="AY171" s="470"/>
      <c r="AZ171" s="470"/>
      <c r="BA171" s="470"/>
      <c r="BB171" s="470"/>
      <c r="BC171" s="470"/>
      <c r="BD171" s="470"/>
      <c r="BE171" s="470"/>
    </row>
    <row r="172" ht="30.75" customHeight="1" spans="1:57">
      <c r="A172" s="568"/>
      <c r="B172" s="490"/>
      <c r="C172" s="490"/>
      <c r="D172" s="490"/>
      <c r="E172" s="490"/>
      <c r="F172" s="490"/>
      <c r="G172" s="506"/>
      <c r="H172" s="598" t="str">
        <f>'POA PRESUPUESTARIO 2025'!D317</f>
        <v>Apoyo para el proceso de actualización de la política nacional de promoción y desarrollo integral de las mujeres -PNPDIM-</v>
      </c>
      <c r="I172" s="586" t="s">
        <v>1535</v>
      </c>
      <c r="J172" s="517" t="s">
        <v>1528</v>
      </c>
      <c r="K172" s="518">
        <f>'POA METAS 2025'!H74</f>
        <v>0</v>
      </c>
      <c r="L172" s="518">
        <f>'POA METAS 2025'!I74</f>
        <v>0</v>
      </c>
      <c r="M172" s="518">
        <f>'POA METAS 2025'!J74</f>
        <v>0</v>
      </c>
      <c r="N172" s="518">
        <f>'POA METAS 2025'!K74</f>
        <v>0</v>
      </c>
      <c r="O172" s="530">
        <f>'POA METAS 2025'!M74</f>
        <v>0</v>
      </c>
      <c r="P172" s="530">
        <f>'POA METAS 2025'!N74</f>
        <v>0</v>
      </c>
      <c r="Q172" s="530">
        <f>'POA METAS 2025'!O74</f>
        <v>0</v>
      </c>
      <c r="R172" s="530">
        <f>'POA METAS 2025'!P74</f>
        <v>0</v>
      </c>
      <c r="S172" s="530">
        <f>'POA METAS 2025'!R74</f>
        <v>0</v>
      </c>
      <c r="T172" s="530">
        <f>'POA METAS 2025'!S74</f>
        <v>0</v>
      </c>
      <c r="U172" s="530">
        <f>'POA METAS 2025'!T74</f>
        <v>0</v>
      </c>
      <c r="V172" s="530">
        <f>'POA METAS 2025'!U74</f>
        <v>0</v>
      </c>
      <c r="W172" s="544">
        <f t="shared" si="70"/>
        <v>0</v>
      </c>
      <c r="Y172" s="470"/>
      <c r="Z172" s="470"/>
      <c r="AA172" s="470"/>
      <c r="AB172" s="552" t="s">
        <v>2168</v>
      </c>
      <c r="AD172" s="470"/>
      <c r="AE172" s="470"/>
      <c r="AF172" s="470"/>
      <c r="AG172" s="470"/>
      <c r="AH172" s="470"/>
      <c r="AI172" s="470"/>
      <c r="AJ172" s="470"/>
      <c r="AK172" s="470"/>
      <c r="AL172" s="470"/>
      <c r="AM172" s="470"/>
      <c r="AN172" s="470"/>
      <c r="AO172" s="470"/>
      <c r="AP172" s="470"/>
      <c r="AQ172" s="470"/>
      <c r="AR172" s="470"/>
      <c r="AS172" s="470"/>
      <c r="AT172" s="470"/>
      <c r="AU172" s="470"/>
      <c r="AV172" s="470"/>
      <c r="AW172" s="470"/>
      <c r="AX172" s="470"/>
      <c r="AY172" s="470"/>
      <c r="AZ172" s="470"/>
      <c r="BA172" s="470"/>
      <c r="BB172" s="470"/>
      <c r="BC172" s="470"/>
      <c r="BD172" s="470"/>
      <c r="BE172" s="470"/>
    </row>
    <row r="173" ht="46.5" customHeight="1" spans="1:57">
      <c r="A173" s="568"/>
      <c r="B173" s="490"/>
      <c r="C173" s="490"/>
      <c r="D173" s="490"/>
      <c r="E173" s="490"/>
      <c r="F173" s="490"/>
      <c r="G173" s="506"/>
      <c r="H173" s="504"/>
      <c r="I173" s="538"/>
      <c r="J173" s="520" t="s">
        <v>1529</v>
      </c>
      <c r="K173" s="521">
        <f>SUM('POA PRESUPUESTARIO 2025'!CS317:CS318)</f>
        <v>0</v>
      </c>
      <c r="L173" s="521">
        <f>SUM('POA PRESUPUESTARIO 2025'!CT317:CT318)</f>
        <v>0</v>
      </c>
      <c r="M173" s="521">
        <f>SUM('POA PRESUPUESTARIO 2025'!CU317:CU318)</f>
        <v>0</v>
      </c>
      <c r="N173" s="521">
        <f>SUM('POA PRESUPUESTARIO 2025'!CV317:CV318)</f>
        <v>0</v>
      </c>
      <c r="O173" s="521">
        <f>SUM('POA PRESUPUESTARIO 2025'!CX317:CX318)</f>
        <v>1613</v>
      </c>
      <c r="P173" s="521">
        <f>SUM('POA PRESUPUESTARIO 2025'!CY317:CY318)</f>
        <v>0</v>
      </c>
      <c r="Q173" s="521">
        <f>SUM('POA PRESUPUESTARIO 2025'!CZ317:CZ318)</f>
        <v>0</v>
      </c>
      <c r="R173" s="521">
        <f>SUM('POA PRESUPUESTARIO 2025'!DA317:DA318)</f>
        <v>0</v>
      </c>
      <c r="S173" s="521">
        <f>SUM('POA PRESUPUESTARIO 2025'!DC317:DC318)</f>
        <v>2100</v>
      </c>
      <c r="T173" s="521">
        <f>SUM('POA PRESUPUESTARIO 2025'!DD317:DD318)</f>
        <v>4200</v>
      </c>
      <c r="U173" s="521">
        <f>SUM('POA PRESUPUESTARIO 2025'!DE317:DE318)</f>
        <v>4200</v>
      </c>
      <c r="V173" s="521">
        <f>SUM('POA PRESUPUESTARIO 2025'!DF317:DF318)</f>
        <v>0</v>
      </c>
      <c r="W173" s="545">
        <f t="shared" si="70"/>
        <v>12113</v>
      </c>
      <c r="Y173" s="470"/>
      <c r="Z173" s="470"/>
      <c r="AA173" s="470"/>
      <c r="AB173" s="552" t="s">
        <v>2168</v>
      </c>
      <c r="AD173" s="470"/>
      <c r="AE173" s="470"/>
      <c r="AF173" s="470"/>
      <c r="AG173" s="470"/>
      <c r="AH173" s="470"/>
      <c r="AI173" s="470"/>
      <c r="AJ173" s="470"/>
      <c r="AK173" s="470"/>
      <c r="AL173" s="470"/>
      <c r="AM173" s="470"/>
      <c r="AN173" s="470"/>
      <c r="AO173" s="470"/>
      <c r="AP173" s="470"/>
      <c r="AQ173" s="470"/>
      <c r="AR173" s="470"/>
      <c r="AS173" s="470"/>
      <c r="AT173" s="470"/>
      <c r="AU173" s="470"/>
      <c r="AV173" s="470"/>
      <c r="AW173" s="470"/>
      <c r="AX173" s="470"/>
      <c r="AY173" s="470"/>
      <c r="AZ173" s="470"/>
      <c r="BA173" s="470"/>
      <c r="BB173" s="470"/>
      <c r="BC173" s="470"/>
      <c r="BD173" s="470"/>
      <c r="BE173" s="470"/>
    </row>
    <row r="174" ht="30.75" customHeight="1" spans="1:57">
      <c r="A174" s="568"/>
      <c r="B174" s="490"/>
      <c r="C174" s="490"/>
      <c r="D174" s="490"/>
      <c r="E174" s="490"/>
      <c r="F174" s="490"/>
      <c r="G174" s="506"/>
      <c r="H174" s="598" t="str">
        <f>'POA PRESUPUESTARIO 2025'!D324</f>
        <v>Apoyo en los talleres regionales con el personal técnico de la seprem, para el proceso de actualización de la Política Nacional de Promoción y Desarrollo Integral de las Mujeres -PNPDIM-</v>
      </c>
      <c r="I174" s="586" t="s">
        <v>1535</v>
      </c>
      <c r="J174" s="517" t="s">
        <v>1528</v>
      </c>
      <c r="K174" s="518">
        <f>'POA METAS 2025'!H76</f>
        <v>0</v>
      </c>
      <c r="L174" s="518">
        <f>'POA METAS 2025'!I76</f>
        <v>0</v>
      </c>
      <c r="M174" s="518">
        <f>'POA METAS 2025'!J76</f>
        <v>0</v>
      </c>
      <c r="N174" s="518">
        <f>'POA METAS 2025'!K76</f>
        <v>0</v>
      </c>
      <c r="O174" s="530">
        <f>'POA METAS 2025'!M76</f>
        <v>0</v>
      </c>
      <c r="P174" s="530">
        <f>'POA METAS 2025'!N76</f>
        <v>0</v>
      </c>
      <c r="Q174" s="530">
        <f>'POA METAS 2025'!O76</f>
        <v>0</v>
      </c>
      <c r="R174" s="530">
        <f>'POA METAS 2025'!P76</f>
        <v>0</v>
      </c>
      <c r="S174" s="530">
        <f>'POA METAS 2025'!R76</f>
        <v>0</v>
      </c>
      <c r="T174" s="530">
        <f>'POA METAS 2025'!S76</f>
        <v>0</v>
      </c>
      <c r="U174" s="530">
        <f>'POA METAS 2025'!T76</f>
        <v>0</v>
      </c>
      <c r="V174" s="530">
        <f>'POA METAS 2025'!U76</f>
        <v>0</v>
      </c>
      <c r="W174" s="544">
        <f t="shared" si="70"/>
        <v>0</v>
      </c>
      <c r="Y174" s="470"/>
      <c r="Z174" s="470"/>
      <c r="AA174" s="470"/>
      <c r="AB174" s="552" t="s">
        <v>2171</v>
      </c>
      <c r="AD174" s="470"/>
      <c r="AE174" s="470"/>
      <c r="AF174" s="470"/>
      <c r="AG174" s="470"/>
      <c r="AH174" s="470"/>
      <c r="AI174" s="470"/>
      <c r="AJ174" s="470"/>
      <c r="AK174" s="470"/>
      <c r="AL174" s="470"/>
      <c r="AM174" s="470"/>
      <c r="AN174" s="470"/>
      <c r="AO174" s="470"/>
      <c r="AP174" s="470"/>
      <c r="AQ174" s="470"/>
      <c r="AR174" s="470"/>
      <c r="AS174" s="470"/>
      <c r="AT174" s="470"/>
      <c r="AU174" s="470"/>
      <c r="AV174" s="470"/>
      <c r="AW174" s="470"/>
      <c r="AX174" s="470"/>
      <c r="AY174" s="470"/>
      <c r="AZ174" s="470"/>
      <c r="BA174" s="470"/>
      <c r="BB174" s="470"/>
      <c r="BC174" s="470"/>
      <c r="BD174" s="470"/>
      <c r="BE174" s="470"/>
    </row>
    <row r="175" ht="46.5" customHeight="1" spans="1:57">
      <c r="A175" s="568"/>
      <c r="B175" s="490"/>
      <c r="C175" s="490"/>
      <c r="D175" s="490"/>
      <c r="E175" s="490"/>
      <c r="F175" s="490"/>
      <c r="G175" s="506"/>
      <c r="H175" s="504"/>
      <c r="I175" s="538"/>
      <c r="J175" s="520" t="s">
        <v>1529</v>
      </c>
      <c r="K175" s="521">
        <f>'POA PRESUPUESTARIO 2025'!CS324</f>
        <v>0</v>
      </c>
      <c r="L175" s="521">
        <f>'POA PRESUPUESTARIO 2025'!CT324</f>
        <v>0</v>
      </c>
      <c r="M175" s="521">
        <f>'POA PRESUPUESTARIO 2025'!CU324</f>
        <v>0</v>
      </c>
      <c r="N175" s="521">
        <f>'POA PRESUPUESTARIO 2025'!CV324</f>
        <v>0</v>
      </c>
      <c r="O175" s="521">
        <f>'POA PRESUPUESTARIO 2025'!CX324</f>
        <v>6360</v>
      </c>
      <c r="P175" s="521">
        <f>'POA PRESUPUESTARIO 2025'!CY324</f>
        <v>0</v>
      </c>
      <c r="Q175" s="521">
        <f>'POA PRESUPUESTARIO 2025'!CZ324</f>
        <v>0</v>
      </c>
      <c r="R175" s="521">
        <f>'POA PRESUPUESTARIO 2025'!DA324</f>
        <v>0</v>
      </c>
      <c r="S175" s="521">
        <f>'POA PRESUPUESTARIO 2025'!DC324</f>
        <v>0</v>
      </c>
      <c r="T175" s="521">
        <f>'POA PRESUPUESTARIO 2025'!DD324</f>
        <v>0</v>
      </c>
      <c r="U175" s="521">
        <f>'POA PRESUPUESTARIO 2025'!DE324</f>
        <v>0</v>
      </c>
      <c r="V175" s="521">
        <f>'POA PRESUPUESTARIO 2025'!DF324</f>
        <v>0</v>
      </c>
      <c r="W175" s="545">
        <f t="shared" si="70"/>
        <v>6360</v>
      </c>
      <c r="Y175" s="470"/>
      <c r="Z175" s="470"/>
      <c r="AA175" s="470"/>
      <c r="AB175" s="552" t="s">
        <v>2171</v>
      </c>
      <c r="AD175" s="470"/>
      <c r="AE175" s="470"/>
      <c r="AF175" s="470"/>
      <c r="AG175" s="470"/>
      <c r="AH175" s="470"/>
      <c r="AI175" s="470"/>
      <c r="AJ175" s="470"/>
      <c r="AK175" s="470"/>
      <c r="AL175" s="470"/>
      <c r="AM175" s="470"/>
      <c r="AN175" s="470"/>
      <c r="AO175" s="470"/>
      <c r="AP175" s="470"/>
      <c r="AQ175" s="470"/>
      <c r="AR175" s="470"/>
      <c r="AS175" s="470"/>
      <c r="AT175" s="470"/>
      <c r="AU175" s="470"/>
      <c r="AV175" s="470"/>
      <c r="AW175" s="470"/>
      <c r="AX175" s="470"/>
      <c r="AY175" s="470"/>
      <c r="AZ175" s="470"/>
      <c r="BA175" s="470"/>
      <c r="BB175" s="470"/>
      <c r="BC175" s="470"/>
      <c r="BD175" s="470"/>
      <c r="BE175" s="470"/>
    </row>
    <row r="176" ht="30.75" customHeight="1" spans="1:57">
      <c r="A176" s="568"/>
      <c r="B176" s="490"/>
      <c r="C176" s="490"/>
      <c r="D176" s="490"/>
      <c r="E176" s="490"/>
      <c r="F176" s="490"/>
      <c r="G176" s="506"/>
      <c r="H176" s="598" t="str">
        <f>'POA PRESUPUESTARIO 2025'!D335</f>
        <v>Apoyo en los talleres regionales con el personal técnico de la seprem, para el proceso de actualización de la Política Nacional de Promoción y Desarrollo Integral de las Mujeres -PNPDIM-</v>
      </c>
      <c r="I176" s="586" t="s">
        <v>1535</v>
      </c>
      <c r="J176" s="517" t="s">
        <v>1528</v>
      </c>
      <c r="K176" s="518">
        <f>'POA METAS 2025'!H78</f>
        <v>0</v>
      </c>
      <c r="L176" s="518">
        <f>'POA METAS 2025'!I78</f>
        <v>0</v>
      </c>
      <c r="M176" s="518">
        <f>'POA METAS 2025'!J78</f>
        <v>0</v>
      </c>
      <c r="N176" s="518">
        <f>'POA METAS 2025'!K78</f>
        <v>0</v>
      </c>
      <c r="O176" s="530">
        <f>'POA METAS 2025'!M78</f>
        <v>0</v>
      </c>
      <c r="P176" s="530">
        <f>'POA METAS 2025'!N78</f>
        <v>0</v>
      </c>
      <c r="Q176" s="530">
        <f>'POA METAS 2025'!O78</f>
        <v>0</v>
      </c>
      <c r="R176" s="530">
        <f>'POA METAS 2025'!P78</f>
        <v>0</v>
      </c>
      <c r="S176" s="530">
        <f>'POA METAS 2025'!R78</f>
        <v>0</v>
      </c>
      <c r="T176" s="530">
        <f>'POA METAS 2025'!S78</f>
        <v>0</v>
      </c>
      <c r="U176" s="530">
        <f>'POA METAS 2025'!T78</f>
        <v>0</v>
      </c>
      <c r="V176" s="530">
        <f>'POA METAS 2025'!U78</f>
        <v>0</v>
      </c>
      <c r="W176" s="544">
        <f t="shared" si="70"/>
        <v>0</v>
      </c>
      <c r="Y176" s="470"/>
      <c r="Z176" s="470"/>
      <c r="AA176" s="470"/>
      <c r="AB176" s="552" t="s">
        <v>2175</v>
      </c>
      <c r="AD176" s="470"/>
      <c r="AE176" s="470"/>
      <c r="AF176" s="470"/>
      <c r="AG176" s="470"/>
      <c r="AH176" s="470"/>
      <c r="AI176" s="470"/>
      <c r="AJ176" s="470"/>
      <c r="AK176" s="470"/>
      <c r="AL176" s="470"/>
      <c r="AM176" s="470"/>
      <c r="AN176" s="470"/>
      <c r="AO176" s="470"/>
      <c r="AP176" s="470"/>
      <c r="AQ176" s="470"/>
      <c r="AR176" s="470"/>
      <c r="AS176" s="470"/>
      <c r="AT176" s="470"/>
      <c r="AU176" s="470"/>
      <c r="AV176" s="470"/>
      <c r="AW176" s="470"/>
      <c r="AX176" s="470"/>
      <c r="AY176" s="470"/>
      <c r="AZ176" s="470"/>
      <c r="BA176" s="470"/>
      <c r="BB176" s="470"/>
      <c r="BC176" s="470"/>
      <c r="BD176" s="470"/>
      <c r="BE176" s="470"/>
    </row>
    <row r="177" ht="46.5" customHeight="1" spans="1:57">
      <c r="A177" s="568"/>
      <c r="B177" s="490"/>
      <c r="C177" s="490"/>
      <c r="D177" s="490"/>
      <c r="E177" s="490"/>
      <c r="F177" s="490"/>
      <c r="G177" s="506"/>
      <c r="H177" s="504"/>
      <c r="I177" s="538"/>
      <c r="J177" s="520" t="s">
        <v>1529</v>
      </c>
      <c r="K177" s="521">
        <f>'POA PRESUPUESTARIO 2025'!CS335</f>
        <v>0</v>
      </c>
      <c r="L177" s="521">
        <f>'POA PRESUPUESTARIO 2025'!CT335</f>
        <v>0</v>
      </c>
      <c r="M177" s="521">
        <f>'POA PRESUPUESTARIO 2025'!CU335</f>
        <v>0</v>
      </c>
      <c r="N177" s="521">
        <f>'POA PRESUPUESTARIO 2025'!CV335</f>
        <v>0</v>
      </c>
      <c r="O177" s="521">
        <f>'POA PRESUPUESTARIO 2025'!CX335</f>
        <v>0</v>
      </c>
      <c r="P177" s="521">
        <f>'POA PRESUPUESTARIO 2025'!CY335</f>
        <v>0</v>
      </c>
      <c r="Q177" s="521">
        <f>'POA PRESUPUESTARIO 2025'!CZ335</f>
        <v>0</v>
      </c>
      <c r="R177" s="521">
        <f>'POA PRESUPUESTARIO 2025'!DA335</f>
        <v>1050</v>
      </c>
      <c r="S177" s="521">
        <f>'POA PRESUPUESTARIO 2025'!DC335</f>
        <v>0</v>
      </c>
      <c r="T177" s="521">
        <f>'POA PRESUPUESTARIO 2025'!DD335</f>
        <v>0</v>
      </c>
      <c r="U177" s="521">
        <f>'POA PRESUPUESTARIO 2025'!DE335</f>
        <v>0</v>
      </c>
      <c r="V177" s="521">
        <f>'POA PRESUPUESTARIO 2025'!DF335</f>
        <v>0</v>
      </c>
      <c r="W177" s="545">
        <f t="shared" si="70"/>
        <v>1050</v>
      </c>
      <c r="Y177" s="470"/>
      <c r="Z177" s="470"/>
      <c r="AA177" s="470"/>
      <c r="AB177" s="552" t="s">
        <v>2175</v>
      </c>
      <c r="AD177" s="470"/>
      <c r="AE177" s="470"/>
      <c r="AF177" s="470"/>
      <c r="AG177" s="470"/>
      <c r="AH177" s="470"/>
      <c r="AI177" s="470"/>
      <c r="AJ177" s="470"/>
      <c r="AK177" s="470"/>
      <c r="AL177" s="470"/>
      <c r="AM177" s="470"/>
      <c r="AN177" s="470"/>
      <c r="AO177" s="470"/>
      <c r="AP177" s="470"/>
      <c r="AQ177" s="470"/>
      <c r="AR177" s="470"/>
      <c r="AS177" s="470"/>
      <c r="AT177" s="470"/>
      <c r="AU177" s="470"/>
      <c r="AV177" s="470"/>
      <c r="AW177" s="470"/>
      <c r="AX177" s="470"/>
      <c r="AY177" s="470"/>
      <c r="AZ177" s="470"/>
      <c r="BA177" s="470"/>
      <c r="BB177" s="470"/>
      <c r="BC177" s="470"/>
      <c r="BD177" s="470"/>
      <c r="BE177" s="470"/>
    </row>
    <row r="178" ht="30.75" customHeight="1" spans="1:57">
      <c r="A178" s="568"/>
      <c r="B178" s="490"/>
      <c r="C178" s="490"/>
      <c r="D178" s="490"/>
      <c r="E178" s="490"/>
      <c r="F178" s="490"/>
      <c r="G178" s="506"/>
      <c r="H178" s="599" t="s">
        <v>2063</v>
      </c>
      <c r="I178" s="611"/>
      <c r="J178" s="517" t="s">
        <v>1528</v>
      </c>
      <c r="K178" s="518">
        <v>0</v>
      </c>
      <c r="L178" s="530">
        <v>0</v>
      </c>
      <c r="M178" s="530">
        <v>0</v>
      </c>
      <c r="N178" s="530">
        <v>0</v>
      </c>
      <c r="O178" s="530">
        <v>0</v>
      </c>
      <c r="P178" s="530">
        <v>0</v>
      </c>
      <c r="Q178" s="530">
        <v>0</v>
      </c>
      <c r="R178" s="530">
        <v>0</v>
      </c>
      <c r="S178" s="530">
        <v>0</v>
      </c>
      <c r="T178" s="530">
        <v>0</v>
      </c>
      <c r="U178" s="530">
        <v>0</v>
      </c>
      <c r="V178" s="543">
        <v>0</v>
      </c>
      <c r="W178" s="544">
        <f t="shared" si="68"/>
        <v>0</v>
      </c>
      <c r="Y178" s="470"/>
      <c r="Z178" s="470"/>
      <c r="AA178" s="470"/>
      <c r="AB178" s="596" t="s">
        <v>2177</v>
      </c>
      <c r="AD178" s="470"/>
      <c r="AE178" s="470"/>
      <c r="AF178" s="470"/>
      <c r="AG178" s="470"/>
      <c r="AH178" s="470"/>
      <c r="AI178" s="470"/>
      <c r="AJ178" s="470"/>
      <c r="AK178" s="470"/>
      <c r="AL178" s="470"/>
      <c r="AM178" s="470"/>
      <c r="AN178" s="470"/>
      <c r="AO178" s="470"/>
      <c r="AP178" s="470"/>
      <c r="AQ178" s="470"/>
      <c r="AR178" s="470"/>
      <c r="AS178" s="470"/>
      <c r="AT178" s="470"/>
      <c r="AU178" s="470"/>
      <c r="AV178" s="470"/>
      <c r="AW178" s="470"/>
      <c r="AX178" s="470"/>
      <c r="AY178" s="470"/>
      <c r="AZ178" s="470"/>
      <c r="BA178" s="470"/>
      <c r="BB178" s="470"/>
      <c r="BC178" s="470"/>
      <c r="BD178" s="470"/>
      <c r="BE178" s="470"/>
    </row>
    <row r="179" ht="30.75" customHeight="1" spans="1:57">
      <c r="A179" s="579"/>
      <c r="B179" s="499"/>
      <c r="C179" s="499"/>
      <c r="D179" s="499"/>
      <c r="E179" s="499"/>
      <c r="F179" s="499"/>
      <c r="G179" s="507"/>
      <c r="H179" s="600"/>
      <c r="I179" s="613"/>
      <c r="J179" s="524" t="s">
        <v>1529</v>
      </c>
      <c r="K179" s="525">
        <f>+'POA PRESUPUESTARIO 2025'!CS371+'POA PRESUPUESTARIO 2025'!CS372+'POA PRESUPUESTARIO 2025'!CS373+'POA PRESUPUESTARIO 2025'!CS374+'POA PRESUPUESTARIO 2025'!CS375+'POA PRESUPUESTARIO 2025'!CS376+'POA PRESUPUESTARIO 2025'!CS377+'POA PRESUPUESTARIO 2025'!CS378+'POA PRESUPUESTARIO 2025'!CS379+'POA PRESUPUESTARIO 2025'!CS380+'POA PRESUPUESTARIO 2025'!CS381+'POA PRESUPUESTARIO 2025'!CS382+'POA PRESUPUESTARIO 2025'!CS383+'POA PRESUPUESTARIO 2025'!CS384+'POA PRESUPUESTARIO 2025'!CS385+'POA PRESUPUESTARIO 2025'!CS386</f>
        <v>585848</v>
      </c>
      <c r="L179" s="525">
        <f>+'POA PRESUPUESTARIO 2025'!CT371+'POA PRESUPUESTARIO 2025'!CT372+'POA PRESUPUESTARIO 2025'!CT373+'POA PRESUPUESTARIO 2025'!CT374+'POA PRESUPUESTARIO 2025'!CT375+'POA PRESUPUESTARIO 2025'!CT376+'POA PRESUPUESTARIO 2025'!CT377+'POA PRESUPUESTARIO 2025'!CT378+'POA PRESUPUESTARIO 2025'!CT379+'POA PRESUPUESTARIO 2025'!CT380+'POA PRESUPUESTARIO 2025'!CT381+'POA PRESUPUESTARIO 2025'!CT382+'POA PRESUPUESTARIO 2025'!CT383+'POA PRESUPUESTARIO 2025'!CT384+'POA PRESUPUESTARIO 2025'!CT385+'POA PRESUPUESTARIO 2025'!CT386</f>
        <v>433271</v>
      </c>
      <c r="M179" s="525">
        <f>+'POA PRESUPUESTARIO 2025'!CU371+'POA PRESUPUESTARIO 2025'!CU372+'POA PRESUPUESTARIO 2025'!CU373+'POA PRESUPUESTARIO 2025'!CU374+'POA PRESUPUESTARIO 2025'!CU375+'POA PRESUPUESTARIO 2025'!CU376+'POA PRESUPUESTARIO 2025'!CU377+'POA PRESUPUESTARIO 2025'!CU378+'POA PRESUPUESTARIO 2025'!CU379+'POA PRESUPUESTARIO 2025'!CU380+'POA PRESUPUESTARIO 2025'!CU381+'POA PRESUPUESTARIO 2025'!CU382+'POA PRESUPUESTARIO 2025'!CU383+'POA PRESUPUESTARIO 2025'!CU384+'POA PRESUPUESTARIO 2025'!CU385+'POA PRESUPUESTARIO 2025'!CU386</f>
        <v>416025</v>
      </c>
      <c r="N179" s="525">
        <f>+'POA PRESUPUESTARIO 2025'!CV371+'POA PRESUPUESTARIO 2025'!CV372+'POA PRESUPUESTARIO 2025'!CV373+'POA PRESUPUESTARIO 2025'!CV374+'POA PRESUPUESTARIO 2025'!CV375+'POA PRESUPUESTARIO 2025'!CV376+'POA PRESUPUESTARIO 2025'!CV377+'POA PRESUPUESTARIO 2025'!CV378+'POA PRESUPUESTARIO 2025'!CV379+'POA PRESUPUESTARIO 2025'!CV380+'POA PRESUPUESTARIO 2025'!CV381+'POA PRESUPUESTARIO 2025'!CV382+'POA PRESUPUESTARIO 2025'!CV383+'POA PRESUPUESTARIO 2025'!CV384+'POA PRESUPUESTARIO 2025'!CV385+'POA PRESUPUESTARIO 2025'!CV386</f>
        <v>433071</v>
      </c>
      <c r="O179" s="525">
        <f>+'POA PRESUPUESTARIO 2025'!CX371+'POA PRESUPUESTARIO 2025'!CX372+'POA PRESUPUESTARIO 2025'!CX373+'POA PRESUPUESTARIO 2025'!CX374+'POA PRESUPUESTARIO 2025'!CX375+'POA PRESUPUESTARIO 2025'!CX376+'POA PRESUPUESTARIO 2025'!CX377+'POA PRESUPUESTARIO 2025'!CX378+'POA PRESUPUESTARIO 2025'!CX379+'POA PRESUPUESTARIO 2025'!CX380+'POA PRESUPUESTARIO 2025'!CX381+'POA PRESUPUESTARIO 2025'!CX382+'POA PRESUPUESTARIO 2025'!CX383+'POA PRESUPUESTARIO 2025'!CX384+'POA PRESUPUESTARIO 2025'!CX385+'POA PRESUPUESTARIO 2025'!CX386</f>
        <v>571295</v>
      </c>
      <c r="P179" s="525">
        <f>+'POA PRESUPUESTARIO 2025'!CY371+'POA PRESUPUESTARIO 2025'!CY372+'POA PRESUPUESTARIO 2025'!CY373+'POA PRESUPUESTARIO 2025'!CY374+'POA PRESUPUESTARIO 2025'!CY375+'POA PRESUPUESTARIO 2025'!CY376+'POA PRESUPUESTARIO 2025'!CY377+'POA PRESUPUESTARIO 2025'!CY378+'POA PRESUPUESTARIO 2025'!CY379+'POA PRESUPUESTARIO 2025'!CY380+'POA PRESUPUESTARIO 2025'!CY381+'POA PRESUPUESTARIO 2025'!CY382+'POA PRESUPUESTARIO 2025'!CY383+'POA PRESUPUESTARIO 2025'!CY384+'POA PRESUPUESTARIO 2025'!CY385+'POA PRESUPUESTARIO 2025'!CY386</f>
        <v>542416</v>
      </c>
      <c r="Q179" s="525">
        <f>+'POA PRESUPUESTARIO 2025'!CZ371+'POA PRESUPUESTARIO 2025'!CZ372+'POA PRESUPUESTARIO 2025'!CZ373+'POA PRESUPUESTARIO 2025'!CZ374+'POA PRESUPUESTARIO 2025'!CZ375+'POA PRESUPUESTARIO 2025'!CZ376+'POA PRESUPUESTARIO 2025'!CZ377+'POA PRESUPUESTARIO 2025'!CZ378+'POA PRESUPUESTARIO 2025'!CZ379+'POA PRESUPUESTARIO 2025'!CZ380+'POA PRESUPUESTARIO 2025'!CZ381+'POA PRESUPUESTARIO 2025'!CZ382+'POA PRESUPUESTARIO 2025'!CZ383+'POA PRESUPUESTARIO 2025'!CZ384+'POA PRESUPUESTARIO 2025'!CZ385+'POA PRESUPUESTARIO 2025'!CZ386</f>
        <v>861655</v>
      </c>
      <c r="R179" s="525">
        <f>+'POA PRESUPUESTARIO 2025'!DA371+'POA PRESUPUESTARIO 2025'!DA372+'POA PRESUPUESTARIO 2025'!DA373+'POA PRESUPUESTARIO 2025'!DA374+'POA PRESUPUESTARIO 2025'!DA375+'POA PRESUPUESTARIO 2025'!DA376+'POA PRESUPUESTARIO 2025'!DA377+'POA PRESUPUESTARIO 2025'!DA378+'POA PRESUPUESTARIO 2025'!DA379+'POA PRESUPUESTARIO 2025'!DA380+'POA PRESUPUESTARIO 2025'!DA381+'POA PRESUPUESTARIO 2025'!DA382+'POA PRESUPUESTARIO 2025'!DA383+'POA PRESUPUESTARIO 2025'!DA384+'POA PRESUPUESTARIO 2025'!DA385+'POA PRESUPUESTARIO 2025'!DA386</f>
        <v>522448</v>
      </c>
      <c r="S179" s="525">
        <f>+'POA PRESUPUESTARIO 2025'!DC371+'POA PRESUPUESTARIO 2025'!DC372+'POA PRESUPUESTARIO 2025'!DC373+'POA PRESUPUESTARIO 2025'!DC374+'POA PRESUPUESTARIO 2025'!DC375+'POA PRESUPUESTARIO 2025'!DC376+'POA PRESUPUESTARIO 2025'!DC377+'POA PRESUPUESTARIO 2025'!DC378+'POA PRESUPUESTARIO 2025'!DC379+'POA PRESUPUESTARIO 2025'!DC380+'POA PRESUPUESTARIO 2025'!DC381+'POA PRESUPUESTARIO 2025'!DC382+'POA PRESUPUESTARIO 2025'!DC383+'POA PRESUPUESTARIO 2025'!DC384+'POA PRESUPUESTARIO 2025'!DC385+'POA PRESUPUESTARIO 2025'!DC386</f>
        <v>497369</v>
      </c>
      <c r="T179" s="525">
        <f>+'POA PRESUPUESTARIO 2025'!DD371+'POA PRESUPUESTARIO 2025'!DD372+'POA PRESUPUESTARIO 2025'!DD373+'POA PRESUPUESTARIO 2025'!DD374+'POA PRESUPUESTARIO 2025'!DD375+'POA PRESUPUESTARIO 2025'!DD376+'POA PRESUPUESTARIO 2025'!DD377+'POA PRESUPUESTARIO 2025'!DD378+'POA PRESUPUESTARIO 2025'!DD379+'POA PRESUPUESTARIO 2025'!DD380+'POA PRESUPUESTARIO 2025'!DD381+'POA PRESUPUESTARIO 2025'!DD382+'POA PRESUPUESTARIO 2025'!DD383+'POA PRESUPUESTARIO 2025'!DD384+'POA PRESUPUESTARIO 2025'!DD385+'POA PRESUPUESTARIO 2025'!DD386</f>
        <v>497769</v>
      </c>
      <c r="U179" s="525">
        <f>+'POA PRESUPUESTARIO 2025'!DE371+'POA PRESUPUESTARIO 2025'!DE372+'POA PRESUPUESTARIO 2025'!DE373+'POA PRESUPUESTARIO 2025'!DE374+'POA PRESUPUESTARIO 2025'!DE375+'POA PRESUPUESTARIO 2025'!DE376+'POA PRESUPUESTARIO 2025'!DE377+'POA PRESUPUESTARIO 2025'!DE378+'POA PRESUPUESTARIO 2025'!DE379+'POA PRESUPUESTARIO 2025'!DE380+'POA PRESUPUESTARIO 2025'!DE381+'POA PRESUPUESTARIO 2025'!DE382+'POA PRESUPUESTARIO 2025'!DE383+'POA PRESUPUESTARIO 2025'!DE384+'POA PRESUPUESTARIO 2025'!DE385+'POA PRESUPUESTARIO 2025'!DE386</f>
        <v>523619</v>
      </c>
      <c r="V179" s="525">
        <f>+'POA PRESUPUESTARIO 2025'!DF371+'POA PRESUPUESTARIO 2025'!DF372+'POA PRESUPUESTARIO 2025'!DF373+'POA PRESUPUESTARIO 2025'!DF374+'POA PRESUPUESTARIO 2025'!DF375+'POA PRESUPUESTARIO 2025'!DF376+'POA PRESUPUESTARIO 2025'!DF377+'POA PRESUPUESTARIO 2025'!DF378+'POA PRESUPUESTARIO 2025'!DF379+'POA PRESUPUESTARIO 2025'!DF380+'POA PRESUPUESTARIO 2025'!DF381+'POA PRESUPUESTARIO 2025'!DF382+'POA PRESUPUESTARIO 2025'!DF383+'POA PRESUPUESTARIO 2025'!DF384+'POA PRESUPUESTARIO 2025'!DF385+'POA PRESUPUESTARIO 2025'!DF386</f>
        <v>960687</v>
      </c>
      <c r="W179" s="546">
        <f t="shared" ref="W179" si="71">SUM(K179:V179)</f>
        <v>6845473</v>
      </c>
      <c r="Y179" s="470"/>
      <c r="Z179" s="470"/>
      <c r="AA179" s="470"/>
      <c r="AB179" s="596" t="s">
        <v>2177</v>
      </c>
      <c r="AD179" s="470"/>
      <c r="AE179" s="470"/>
      <c r="AF179" s="470"/>
      <c r="AG179" s="470"/>
      <c r="AH179" s="470"/>
      <c r="AI179" s="470"/>
      <c r="AJ179" s="470"/>
      <c r="AK179" s="470"/>
      <c r="AL179" s="470"/>
      <c r="AM179" s="470"/>
      <c r="AN179" s="470"/>
      <c r="AO179" s="470"/>
      <c r="AP179" s="470"/>
      <c r="AQ179" s="470"/>
      <c r="AR179" s="470"/>
      <c r="AS179" s="470"/>
      <c r="AT179" s="470"/>
      <c r="AU179" s="470"/>
      <c r="AV179" s="470"/>
      <c r="AW179" s="470"/>
      <c r="AX179" s="470"/>
      <c r="AY179" s="470"/>
      <c r="AZ179" s="470"/>
      <c r="BA179" s="470"/>
      <c r="BB179" s="470"/>
      <c r="BC179" s="470"/>
      <c r="BD179" s="470"/>
      <c r="BE179" s="470"/>
    </row>
    <row r="180" ht="36" customHeight="1" spans="1:57">
      <c r="A180" s="568"/>
      <c r="B180" s="490"/>
      <c r="C180" s="490"/>
      <c r="D180" s="490"/>
      <c r="E180" s="490"/>
      <c r="F180" s="490"/>
      <c r="G180" s="506"/>
      <c r="H180" s="601" t="s">
        <v>2190</v>
      </c>
      <c r="I180" s="614" t="s">
        <v>1531</v>
      </c>
      <c r="J180" s="532" t="s">
        <v>1528</v>
      </c>
      <c r="K180" s="533">
        <f t="shared" ref="K180:V180" si="72">+K182+K184</f>
        <v>0</v>
      </c>
      <c r="L180" s="533">
        <f t="shared" si="72"/>
        <v>0</v>
      </c>
      <c r="M180" s="533">
        <f t="shared" si="72"/>
        <v>0</v>
      </c>
      <c r="N180" s="533">
        <f t="shared" si="72"/>
        <v>0</v>
      </c>
      <c r="O180" s="533">
        <f t="shared" si="72"/>
        <v>0</v>
      </c>
      <c r="P180" s="533">
        <f t="shared" si="72"/>
        <v>1</v>
      </c>
      <c r="Q180" s="533">
        <f t="shared" si="72"/>
        <v>0</v>
      </c>
      <c r="R180" s="533">
        <f t="shared" si="72"/>
        <v>0</v>
      </c>
      <c r="S180" s="533">
        <f t="shared" si="72"/>
        <v>1</v>
      </c>
      <c r="T180" s="533">
        <f t="shared" si="72"/>
        <v>0</v>
      </c>
      <c r="U180" s="533">
        <f t="shared" si="72"/>
        <v>5</v>
      </c>
      <c r="V180" s="533">
        <f t="shared" si="72"/>
        <v>0</v>
      </c>
      <c r="W180" s="548">
        <f t="shared" ref="W180:W182" si="73">SUM(K180:V180)</f>
        <v>7</v>
      </c>
      <c r="Y180" s="470"/>
      <c r="Z180" s="470"/>
      <c r="AA180" s="470"/>
      <c r="AB180" s="596" t="s">
        <v>2177</v>
      </c>
      <c r="AD180" s="470"/>
      <c r="AE180" s="470"/>
      <c r="AF180" s="470"/>
      <c r="AG180" s="470"/>
      <c r="AH180" s="470"/>
      <c r="AI180" s="470"/>
      <c r="AJ180" s="470"/>
      <c r="AK180" s="470"/>
      <c r="AL180" s="470"/>
      <c r="AM180" s="470"/>
      <c r="AN180" s="470"/>
      <c r="AO180" s="470"/>
      <c r="AP180" s="470"/>
      <c r="AQ180" s="470"/>
      <c r="AR180" s="470"/>
      <c r="AS180" s="470"/>
      <c r="AT180" s="470"/>
      <c r="AU180" s="470"/>
      <c r="AV180" s="470"/>
      <c r="AW180" s="470"/>
      <c r="AX180" s="470"/>
      <c r="AY180" s="470"/>
      <c r="AZ180" s="470"/>
      <c r="BA180" s="470"/>
      <c r="BB180" s="470"/>
      <c r="BC180" s="470"/>
      <c r="BD180" s="470"/>
      <c r="BE180" s="470"/>
    </row>
    <row r="181" s="466" customFormat="1" ht="70.5" customHeight="1" spans="1:57">
      <c r="A181" s="568"/>
      <c r="B181" s="490"/>
      <c r="C181" s="490"/>
      <c r="D181" s="490"/>
      <c r="E181" s="490"/>
      <c r="F181" s="490"/>
      <c r="G181" s="506"/>
      <c r="H181" s="602"/>
      <c r="I181" s="615"/>
      <c r="J181" s="524" t="s">
        <v>1529</v>
      </c>
      <c r="K181" s="583">
        <f>+K183+K185+K187</f>
        <v>154973</v>
      </c>
      <c r="L181" s="583">
        <f t="shared" ref="L181:V181" si="74">+L183+L185+L187</f>
        <v>122130</v>
      </c>
      <c r="M181" s="583">
        <f t="shared" si="74"/>
        <v>120526</v>
      </c>
      <c r="N181" s="583">
        <f t="shared" si="74"/>
        <v>115246</v>
      </c>
      <c r="O181" s="583">
        <f t="shared" si="74"/>
        <v>202706</v>
      </c>
      <c r="P181" s="583">
        <f t="shared" si="74"/>
        <v>197246</v>
      </c>
      <c r="Q181" s="583">
        <f t="shared" si="74"/>
        <v>269188</v>
      </c>
      <c r="R181" s="583">
        <f t="shared" si="74"/>
        <v>210246</v>
      </c>
      <c r="S181" s="583">
        <f t="shared" si="74"/>
        <v>214246</v>
      </c>
      <c r="T181" s="583">
        <f t="shared" si="74"/>
        <v>122246</v>
      </c>
      <c r="U181" s="583">
        <f t="shared" si="74"/>
        <v>311327</v>
      </c>
      <c r="V181" s="583">
        <f t="shared" si="74"/>
        <v>390630</v>
      </c>
      <c r="W181" s="589">
        <f t="shared" si="73"/>
        <v>2430710</v>
      </c>
      <c r="X181" s="590"/>
      <c r="Y181" s="592"/>
      <c r="Z181" s="592"/>
      <c r="AA181" s="592"/>
      <c r="AB181" s="596" t="s">
        <v>2177</v>
      </c>
      <c r="AC181" s="592"/>
      <c r="AD181" s="592"/>
      <c r="AE181" s="592"/>
      <c r="AF181" s="592"/>
      <c r="AG181" s="592"/>
      <c r="AH181" s="592"/>
      <c r="AI181" s="592"/>
      <c r="AJ181" s="592"/>
      <c r="AK181" s="592"/>
      <c r="AL181" s="592"/>
      <c r="AM181" s="592"/>
      <c r="AN181" s="592"/>
      <c r="AO181" s="592"/>
      <c r="AP181" s="592"/>
      <c r="AQ181" s="592"/>
      <c r="AR181" s="592"/>
      <c r="AS181" s="592"/>
      <c r="AT181" s="592"/>
      <c r="AU181" s="592"/>
      <c r="AV181" s="592"/>
      <c r="AW181" s="592"/>
      <c r="AX181" s="592"/>
      <c r="AY181" s="592"/>
      <c r="AZ181" s="592"/>
      <c r="BA181" s="592"/>
      <c r="BB181" s="592"/>
      <c r="BC181" s="592"/>
      <c r="BD181" s="592"/>
      <c r="BE181" s="592"/>
    </row>
    <row r="182" ht="30.75" customHeight="1" spans="1:57">
      <c r="A182" s="568"/>
      <c r="B182" s="490"/>
      <c r="C182" s="490"/>
      <c r="D182" s="490"/>
      <c r="E182" s="490"/>
      <c r="F182" s="490"/>
      <c r="G182" s="506"/>
      <c r="H182" s="496" t="s">
        <v>2113</v>
      </c>
      <c r="I182" s="536" t="s">
        <v>1535</v>
      </c>
      <c r="J182" s="517" t="s">
        <v>1528</v>
      </c>
      <c r="K182" s="518">
        <f>'POA METAS 2025'!H71</f>
        <v>0</v>
      </c>
      <c r="L182" s="518">
        <f>'POA METAS 2025'!I71</f>
        <v>0</v>
      </c>
      <c r="M182" s="518">
        <f>'POA METAS 2025'!J71</f>
        <v>0</v>
      </c>
      <c r="N182" s="518">
        <f>'POA METAS 2025'!K71</f>
        <v>0</v>
      </c>
      <c r="O182" s="530">
        <f>'POA METAS 2025'!M71</f>
        <v>0</v>
      </c>
      <c r="P182" s="530">
        <f>'POA METAS 2025'!N71</f>
        <v>0</v>
      </c>
      <c r="Q182" s="530">
        <f>'POA METAS 2025'!O71</f>
        <v>0</v>
      </c>
      <c r="R182" s="530">
        <f>'POA METAS 2025'!P71</f>
        <v>0</v>
      </c>
      <c r="S182" s="530">
        <f>'POA METAS 2025'!R71</f>
        <v>0</v>
      </c>
      <c r="T182" s="530">
        <f>'POA METAS 2025'!S71</f>
        <v>0</v>
      </c>
      <c r="U182" s="530">
        <f>'POA METAS 2025'!T71</f>
        <v>5</v>
      </c>
      <c r="V182" s="530">
        <f>'POA METAS 2025'!U71</f>
        <v>0</v>
      </c>
      <c r="W182" s="544">
        <f t="shared" si="73"/>
        <v>5</v>
      </c>
      <c r="Y182" s="470"/>
      <c r="Z182" s="470"/>
      <c r="AA182" s="470"/>
      <c r="AB182" s="594" t="s">
        <v>2187</v>
      </c>
      <c r="AD182" s="470"/>
      <c r="AE182" s="470"/>
      <c r="AF182" s="470"/>
      <c r="AG182" s="470"/>
      <c r="AH182" s="470"/>
      <c r="AI182" s="470"/>
      <c r="AJ182" s="470"/>
      <c r="AK182" s="470"/>
      <c r="AL182" s="470"/>
      <c r="AM182" s="470"/>
      <c r="AN182" s="470"/>
      <c r="AO182" s="470"/>
      <c r="AP182" s="470"/>
      <c r="AQ182" s="470"/>
      <c r="AR182" s="470"/>
      <c r="AS182" s="470"/>
      <c r="AT182" s="470"/>
      <c r="AU182" s="470"/>
      <c r="AV182" s="470"/>
      <c r="AW182" s="470"/>
      <c r="AX182" s="470"/>
      <c r="AY182" s="470"/>
      <c r="AZ182" s="470"/>
      <c r="BA182" s="470"/>
      <c r="BB182" s="470"/>
      <c r="BC182" s="470"/>
      <c r="BD182" s="470"/>
      <c r="BE182" s="470"/>
    </row>
    <row r="183" ht="46.5" customHeight="1" spans="1:57">
      <c r="A183" s="568"/>
      <c r="B183" s="490"/>
      <c r="C183" s="490"/>
      <c r="D183" s="490"/>
      <c r="E183" s="490"/>
      <c r="F183" s="490"/>
      <c r="G183" s="506"/>
      <c r="H183" s="504"/>
      <c r="I183" s="538"/>
      <c r="J183" s="520" t="s">
        <v>1529</v>
      </c>
      <c r="K183" s="521">
        <f>+'POA PRESUPUESTARIO 2025'!CS518+'POA PRESUPUESTARIO 2025'!CS519+'POA PRESUPUESTARIO 2025'!CS520</f>
        <v>0</v>
      </c>
      <c r="L183" s="521">
        <f>+'POA PRESUPUESTARIO 2025'!CT518+'POA PRESUPUESTARIO 2025'!CT519+'POA PRESUPUESTARIO 2025'!CT520</f>
        <v>0</v>
      </c>
      <c r="M183" s="521">
        <f>+'POA PRESUPUESTARIO 2025'!CU518+'POA PRESUPUESTARIO 2025'!CU519+'POA PRESUPUESTARIO 2025'!CU520</f>
        <v>10280</v>
      </c>
      <c r="N183" s="521">
        <f>+'POA PRESUPUESTARIO 2025'!CV518+'POA PRESUPUESTARIO 2025'!CV519+'POA PRESUPUESTARIO 2025'!CV520</f>
        <v>0</v>
      </c>
      <c r="O183" s="521">
        <f>+'POA PRESUPUESTARIO 2025'!CX518+'POA PRESUPUESTARIO 2025'!CX519+'POA PRESUPUESTARIO 2025'!CX520</f>
        <v>5460</v>
      </c>
      <c r="P183" s="521">
        <f>+'POA PRESUPUESTARIO 2025'!CY518+'POA PRESUPUESTARIO 2025'!CY519+'POA PRESUPUESTARIO 2025'!CY520</f>
        <v>0</v>
      </c>
      <c r="Q183" s="521">
        <f>+'POA PRESUPUESTARIO 2025'!CZ518+'POA PRESUPUESTARIO 2025'!CZ519+'POA PRESUPUESTARIO 2025'!CZ520</f>
        <v>1980</v>
      </c>
      <c r="R183" s="521">
        <f>+'POA PRESUPUESTARIO 2025'!DA518+'POA PRESUPUESTARIO 2025'!DA519+'POA PRESUPUESTARIO 2025'!DA520</f>
        <v>0</v>
      </c>
      <c r="S183" s="521">
        <f>+'POA PRESUPUESTARIO 2025'!DC518+'POA PRESUPUESTARIO 2025'!DC519+'POA PRESUPUESTARIO 2025'!DC520</f>
        <v>0</v>
      </c>
      <c r="T183" s="521">
        <f>+'POA PRESUPUESTARIO 2025'!DD518+'POA PRESUPUESTARIO 2025'!DD519+'POA PRESUPUESTARIO 2025'!DD520</f>
        <v>0</v>
      </c>
      <c r="U183" s="521">
        <f>+'POA PRESUPUESTARIO 2025'!DE518+'POA PRESUPUESTARIO 2025'!DE519+'POA PRESUPUESTARIO 2025'!DE520</f>
        <v>3500</v>
      </c>
      <c r="V183" s="521">
        <f>+'POA PRESUPUESTARIO 2025'!DF518+'POA PRESUPUESTARIO 2025'!DF519+'POA PRESUPUESTARIO 2025'!DF520</f>
        <v>0</v>
      </c>
      <c r="W183" s="545">
        <f t="shared" ref="W183:W185" si="75">SUM(K183:V183)</f>
        <v>21220</v>
      </c>
      <c r="Y183" s="470"/>
      <c r="Z183" s="470"/>
      <c r="AA183" s="470"/>
      <c r="AB183" s="594" t="s">
        <v>2187</v>
      </c>
      <c r="AD183" s="470"/>
      <c r="AE183" s="470"/>
      <c r="AF183" s="470"/>
      <c r="AG183" s="470"/>
      <c r="AH183" s="470"/>
      <c r="AI183" s="470"/>
      <c r="AJ183" s="470"/>
      <c r="AK183" s="470"/>
      <c r="AL183" s="470"/>
      <c r="AM183" s="470"/>
      <c r="AN183" s="470"/>
      <c r="AO183" s="470"/>
      <c r="AP183" s="470"/>
      <c r="AQ183" s="470"/>
      <c r="AR183" s="470"/>
      <c r="AS183" s="470"/>
      <c r="AT183" s="470"/>
      <c r="AU183" s="470"/>
      <c r="AV183" s="470"/>
      <c r="AW183" s="470"/>
      <c r="AX183" s="470"/>
      <c r="AY183" s="470"/>
      <c r="AZ183" s="470"/>
      <c r="BA183" s="470"/>
      <c r="BB183" s="470"/>
      <c r="BC183" s="470"/>
      <c r="BD183" s="470"/>
      <c r="BE183" s="470"/>
    </row>
    <row r="184" ht="30.75" customHeight="1" spans="1:57">
      <c r="A184" s="568"/>
      <c r="B184" s="490"/>
      <c r="C184" s="490"/>
      <c r="D184" s="490"/>
      <c r="E184" s="490"/>
      <c r="F184" s="490"/>
      <c r="G184" s="506"/>
      <c r="H184" s="598" t="s">
        <v>1965</v>
      </c>
      <c r="I184" s="586" t="s">
        <v>1535</v>
      </c>
      <c r="J184" s="517" t="s">
        <v>1528</v>
      </c>
      <c r="K184" s="518">
        <f>'POA METAS 2025'!H72</f>
        <v>0</v>
      </c>
      <c r="L184" s="518">
        <f>'POA METAS 2025'!I72</f>
        <v>0</v>
      </c>
      <c r="M184" s="518">
        <f>'POA METAS 2025'!J72</f>
        <v>0</v>
      </c>
      <c r="N184" s="518">
        <f>'POA METAS 2025'!K72</f>
        <v>0</v>
      </c>
      <c r="O184" s="530">
        <v>0</v>
      </c>
      <c r="P184" s="530">
        <v>1</v>
      </c>
      <c r="Q184" s="530">
        <f>'POA METAS 2025'!O72</f>
        <v>0</v>
      </c>
      <c r="R184" s="530">
        <f>'POA METAS 2025'!P72</f>
        <v>0</v>
      </c>
      <c r="S184" s="530">
        <f>'POA METAS 2025'!R72</f>
        <v>1</v>
      </c>
      <c r="T184" s="530">
        <f>'POA METAS 2025'!S72</f>
        <v>0</v>
      </c>
      <c r="U184" s="530">
        <f>'POA METAS 2025'!T72</f>
        <v>0</v>
      </c>
      <c r="V184" s="530">
        <f>'POA METAS 2025'!U72</f>
        <v>0</v>
      </c>
      <c r="W184" s="544">
        <f t="shared" si="75"/>
        <v>2</v>
      </c>
      <c r="Y184" s="470"/>
      <c r="Z184" s="470"/>
      <c r="AA184" s="470"/>
      <c r="AB184" s="552" t="s">
        <v>2161</v>
      </c>
      <c r="AD184" s="470"/>
      <c r="AE184" s="470"/>
      <c r="AF184" s="470"/>
      <c r="AG184" s="470"/>
      <c r="AH184" s="470"/>
      <c r="AI184" s="470"/>
      <c r="AJ184" s="470"/>
      <c r="AK184" s="470"/>
      <c r="AL184" s="470"/>
      <c r="AM184" s="470"/>
      <c r="AN184" s="470"/>
      <c r="AO184" s="470"/>
      <c r="AP184" s="470"/>
      <c r="AQ184" s="470"/>
      <c r="AR184" s="470"/>
      <c r="AS184" s="470"/>
      <c r="AT184" s="470"/>
      <c r="AU184" s="470"/>
      <c r="AV184" s="470"/>
      <c r="AW184" s="470"/>
      <c r="AX184" s="470"/>
      <c r="AY184" s="470"/>
      <c r="AZ184" s="470"/>
      <c r="BA184" s="470"/>
      <c r="BB184" s="470"/>
      <c r="BC184" s="470"/>
      <c r="BD184" s="470"/>
      <c r="BE184" s="470"/>
    </row>
    <row r="185" ht="46.5" customHeight="1" spans="1:57">
      <c r="A185" s="568"/>
      <c r="B185" s="490"/>
      <c r="C185" s="490"/>
      <c r="D185" s="490"/>
      <c r="E185" s="490"/>
      <c r="F185" s="490"/>
      <c r="G185" s="506"/>
      <c r="H185" s="504"/>
      <c r="I185" s="538"/>
      <c r="J185" s="520" t="s">
        <v>1529</v>
      </c>
      <c r="K185" s="521">
        <f>'POA PRESUPUESTARIO 2025'!CS262</f>
        <v>0</v>
      </c>
      <c r="L185" s="521">
        <f>'POA PRESUPUESTARIO 2025'!CT262</f>
        <v>0</v>
      </c>
      <c r="M185" s="521">
        <f>'POA PRESUPUESTARIO 2025'!CU262</f>
        <v>0</v>
      </c>
      <c r="N185" s="521">
        <f>'POA PRESUPUESTARIO 2025'!CV262</f>
        <v>0</v>
      </c>
      <c r="O185" s="521">
        <f>'POA PRESUPUESTARIO 2025'!CX262</f>
        <v>0</v>
      </c>
      <c r="P185" s="521">
        <f>'POA PRESUPUESTARIO 2025'!CY262</f>
        <v>0</v>
      </c>
      <c r="Q185" s="521">
        <f>'POA PRESUPUESTARIO 2025'!CZ262</f>
        <v>0</v>
      </c>
      <c r="R185" s="521">
        <f>'POA PRESUPUESTARIO 2025'!DA262</f>
        <v>0</v>
      </c>
      <c r="S185" s="521">
        <f>'POA PRESUPUESTARIO 2025'!DC262</f>
        <v>0</v>
      </c>
      <c r="T185" s="521">
        <f>'POA PRESUPUESTARIO 2025'!DD262</f>
        <v>0</v>
      </c>
      <c r="U185" s="521">
        <f>'POA PRESUPUESTARIO 2025'!DE262</f>
        <v>0</v>
      </c>
      <c r="V185" s="521">
        <f>'POA PRESUPUESTARIO 2025'!DF262</f>
        <v>0</v>
      </c>
      <c r="W185" s="545">
        <f t="shared" si="75"/>
        <v>0</v>
      </c>
      <c r="Y185" s="470"/>
      <c r="Z185" s="470"/>
      <c r="AA185" s="470"/>
      <c r="AB185" s="552" t="s">
        <v>2161</v>
      </c>
      <c r="AD185" s="470"/>
      <c r="AE185" s="470"/>
      <c r="AF185" s="470"/>
      <c r="AG185" s="470"/>
      <c r="AH185" s="470"/>
      <c r="AI185" s="470"/>
      <c r="AJ185" s="470"/>
      <c r="AK185" s="470"/>
      <c r="AL185" s="470"/>
      <c r="AM185" s="470"/>
      <c r="AN185" s="470"/>
      <c r="AO185" s="470"/>
      <c r="AP185" s="470"/>
      <c r="AQ185" s="470"/>
      <c r="AR185" s="470"/>
      <c r="AS185" s="470"/>
      <c r="AT185" s="470"/>
      <c r="AU185" s="470"/>
      <c r="AV185" s="470"/>
      <c r="AW185" s="470"/>
      <c r="AX185" s="470"/>
      <c r="AY185" s="470"/>
      <c r="AZ185" s="470"/>
      <c r="BA185" s="470"/>
      <c r="BB185" s="470"/>
      <c r="BC185" s="470"/>
      <c r="BD185" s="470"/>
      <c r="BE185" s="470"/>
    </row>
    <row r="186" ht="30.75" customHeight="1" spans="1:57">
      <c r="A186" s="568"/>
      <c r="B186" s="490"/>
      <c r="C186" s="490"/>
      <c r="D186" s="490"/>
      <c r="E186" s="490"/>
      <c r="F186" s="490"/>
      <c r="G186" s="506"/>
      <c r="H186" s="599" t="s">
        <v>2063</v>
      </c>
      <c r="I186" s="611"/>
      <c r="J186" s="517" t="s">
        <v>1528</v>
      </c>
      <c r="K186" s="518">
        <v>0</v>
      </c>
      <c r="L186" s="530">
        <v>0</v>
      </c>
      <c r="M186" s="530">
        <v>0</v>
      </c>
      <c r="N186" s="530">
        <v>0</v>
      </c>
      <c r="O186" s="530">
        <v>0</v>
      </c>
      <c r="P186" s="530">
        <v>0</v>
      </c>
      <c r="Q186" s="530">
        <v>0</v>
      </c>
      <c r="R186" s="530">
        <v>0</v>
      </c>
      <c r="S186" s="530">
        <v>0</v>
      </c>
      <c r="T186" s="530">
        <v>0</v>
      </c>
      <c r="U186" s="530">
        <v>0</v>
      </c>
      <c r="V186" s="543">
        <v>0</v>
      </c>
      <c r="W186" s="544">
        <f t="shared" ref="W186" si="76">SUM(K186:V186)</f>
        <v>0</v>
      </c>
      <c r="Y186" s="470"/>
      <c r="Z186" s="470"/>
      <c r="AA186" s="470"/>
      <c r="AB186" s="552" t="s">
        <v>2177</v>
      </c>
      <c r="AD186" s="470"/>
      <c r="AE186" s="470"/>
      <c r="AF186" s="470"/>
      <c r="AG186" s="470"/>
      <c r="AH186" s="470"/>
      <c r="AI186" s="470"/>
      <c r="AJ186" s="470"/>
      <c r="AK186" s="470"/>
      <c r="AL186" s="470"/>
      <c r="AM186" s="470"/>
      <c r="AN186" s="470"/>
      <c r="AO186" s="470"/>
      <c r="AP186" s="470"/>
      <c r="AQ186" s="470"/>
      <c r="AR186" s="470"/>
      <c r="AS186" s="470"/>
      <c r="AT186" s="470"/>
      <c r="AU186" s="470"/>
      <c r="AV186" s="470"/>
      <c r="AW186" s="470"/>
      <c r="AX186" s="470"/>
      <c r="AY186" s="470"/>
      <c r="AZ186" s="470"/>
      <c r="BA186" s="470"/>
      <c r="BB186" s="470"/>
      <c r="BC186" s="470"/>
      <c r="BD186" s="470"/>
      <c r="BE186" s="470"/>
    </row>
    <row r="187" ht="30.75" customHeight="1" spans="1:57">
      <c r="A187" s="568"/>
      <c r="B187" s="490"/>
      <c r="C187" s="490"/>
      <c r="D187" s="490"/>
      <c r="E187" s="490"/>
      <c r="F187" s="490"/>
      <c r="G187" s="506"/>
      <c r="H187" s="603"/>
      <c r="I187" s="612"/>
      <c r="J187" s="520" t="s">
        <v>1529</v>
      </c>
      <c r="K187" s="521">
        <f>+'POA PRESUPUESTARIO 2025'!CS387+'POA PRESUPUESTARIO 2025'!CS388+'POA PRESUPUESTARIO 2025'!CS389+'POA PRESUPUESTARIO 2025'!CS390+'POA PRESUPUESTARIO 2025'!CS391+'POA PRESUPUESTARIO 2025'!CS392+'POA PRESUPUESTARIO 2025'!CS393+'POA PRESUPUESTARIO 2025'!CS394+'POA PRESUPUESTARIO 2025'!CS395+'POA PRESUPUESTARIO 2025'!CS396+'POA PRESUPUESTARIO 2025'!CS397+'POA PRESUPUESTARIO 2025'!CS398+'POA PRESUPUESTARIO 2025'!CS509+'POA PRESUPUESTARIO 2025'!CS510+'POA PRESUPUESTARIO 2025'!CS511+'POA PRESUPUESTARIO 2025'!CS512+'POA PRESUPUESTARIO 2025'!CS513+'POA PRESUPUESTARIO 2025'!CS514</f>
        <v>154973</v>
      </c>
      <c r="L187" s="521">
        <f>+'POA PRESUPUESTARIO 2025'!CT387+'POA PRESUPUESTARIO 2025'!CT388+'POA PRESUPUESTARIO 2025'!CT389+'POA PRESUPUESTARIO 2025'!CT390+'POA PRESUPUESTARIO 2025'!CT391+'POA PRESUPUESTARIO 2025'!CT392+'POA PRESUPUESTARIO 2025'!CT393+'POA PRESUPUESTARIO 2025'!CT394+'POA PRESUPUESTARIO 2025'!CT395+'POA PRESUPUESTARIO 2025'!CT396+'POA PRESUPUESTARIO 2025'!CT397+'POA PRESUPUESTARIO 2025'!CT398+'POA PRESUPUESTARIO 2025'!CT509+'POA PRESUPUESTARIO 2025'!CT510+'POA PRESUPUESTARIO 2025'!CT511+'POA PRESUPUESTARIO 2025'!CT512+'POA PRESUPUESTARIO 2025'!CT513+'POA PRESUPUESTARIO 2025'!CT514</f>
        <v>122130</v>
      </c>
      <c r="M187" s="521">
        <f>+'POA PRESUPUESTARIO 2025'!CU387+'POA PRESUPUESTARIO 2025'!CU388+'POA PRESUPUESTARIO 2025'!CU389+'POA PRESUPUESTARIO 2025'!CU390+'POA PRESUPUESTARIO 2025'!CU391+'POA PRESUPUESTARIO 2025'!CU392+'POA PRESUPUESTARIO 2025'!CU393+'POA PRESUPUESTARIO 2025'!CU394+'POA PRESUPUESTARIO 2025'!CU395+'POA PRESUPUESTARIO 2025'!CU396+'POA PRESUPUESTARIO 2025'!CU397+'POA PRESUPUESTARIO 2025'!CU398+'POA PRESUPUESTARIO 2025'!CU509+'POA PRESUPUESTARIO 2025'!CU510+'POA PRESUPUESTARIO 2025'!CU511+'POA PRESUPUESTARIO 2025'!CU512+'POA PRESUPUESTARIO 2025'!CU513+'POA PRESUPUESTARIO 2025'!CU514</f>
        <v>110246</v>
      </c>
      <c r="N187" s="521">
        <f>+'POA PRESUPUESTARIO 2025'!CV387+'POA PRESUPUESTARIO 2025'!CV388+'POA PRESUPUESTARIO 2025'!CV389+'POA PRESUPUESTARIO 2025'!CV390+'POA PRESUPUESTARIO 2025'!CV391+'POA PRESUPUESTARIO 2025'!CV392+'POA PRESUPUESTARIO 2025'!CV393+'POA PRESUPUESTARIO 2025'!CV394+'POA PRESUPUESTARIO 2025'!CV395+'POA PRESUPUESTARIO 2025'!CV396+'POA PRESUPUESTARIO 2025'!CV397+'POA PRESUPUESTARIO 2025'!CV398+'POA PRESUPUESTARIO 2025'!CV509+'POA PRESUPUESTARIO 2025'!CV510+'POA PRESUPUESTARIO 2025'!CV511+'POA PRESUPUESTARIO 2025'!CV512+'POA PRESUPUESTARIO 2025'!CV513+'POA PRESUPUESTARIO 2025'!CV514</f>
        <v>115246</v>
      </c>
      <c r="O187" s="521">
        <f>+'POA PRESUPUESTARIO 2025'!CX387+'POA PRESUPUESTARIO 2025'!CX388+'POA PRESUPUESTARIO 2025'!CX389+'POA PRESUPUESTARIO 2025'!CX390+'POA PRESUPUESTARIO 2025'!CX391+'POA PRESUPUESTARIO 2025'!CX392+'POA PRESUPUESTARIO 2025'!CX393+'POA PRESUPUESTARIO 2025'!CX394+'POA PRESUPUESTARIO 2025'!CX395+'POA PRESUPUESTARIO 2025'!CX396+'POA PRESUPUESTARIO 2025'!CX397+'POA PRESUPUESTARIO 2025'!CX398+'POA PRESUPUESTARIO 2025'!CX509+'POA PRESUPUESTARIO 2025'!CX510+'POA PRESUPUESTARIO 2025'!CX511+'POA PRESUPUESTARIO 2025'!CX512+'POA PRESUPUESTARIO 2025'!CX513+'POA PRESUPUESTARIO 2025'!CX514</f>
        <v>197246</v>
      </c>
      <c r="P187" s="521">
        <f>+'POA PRESUPUESTARIO 2025'!CY387+'POA PRESUPUESTARIO 2025'!CY388+'POA PRESUPUESTARIO 2025'!CY389+'POA PRESUPUESTARIO 2025'!CY390+'POA PRESUPUESTARIO 2025'!CY391+'POA PRESUPUESTARIO 2025'!CY392+'POA PRESUPUESTARIO 2025'!CY393+'POA PRESUPUESTARIO 2025'!CY394+'POA PRESUPUESTARIO 2025'!CY395+'POA PRESUPUESTARIO 2025'!CY396+'POA PRESUPUESTARIO 2025'!CY397+'POA PRESUPUESTARIO 2025'!CY398+'POA PRESUPUESTARIO 2025'!CY509+'POA PRESUPUESTARIO 2025'!CY510+'POA PRESUPUESTARIO 2025'!CY511+'POA PRESUPUESTARIO 2025'!CY512+'POA PRESUPUESTARIO 2025'!CY513+'POA PRESUPUESTARIO 2025'!CY514</f>
        <v>197246</v>
      </c>
      <c r="Q187" s="521">
        <f>+'POA PRESUPUESTARIO 2025'!CZ387+'POA PRESUPUESTARIO 2025'!CZ388+'POA PRESUPUESTARIO 2025'!CZ389+'POA PRESUPUESTARIO 2025'!CZ390+'POA PRESUPUESTARIO 2025'!CZ391+'POA PRESUPUESTARIO 2025'!CZ392+'POA PRESUPUESTARIO 2025'!CZ393+'POA PRESUPUESTARIO 2025'!CZ394+'POA PRESUPUESTARIO 2025'!CZ395+'POA PRESUPUESTARIO 2025'!CZ396+'POA PRESUPUESTARIO 2025'!CZ397+'POA PRESUPUESTARIO 2025'!CZ398+'POA PRESUPUESTARIO 2025'!CZ509+'POA PRESUPUESTARIO 2025'!CZ510+'POA PRESUPUESTARIO 2025'!CZ511+'POA PRESUPUESTARIO 2025'!CZ512+'POA PRESUPUESTARIO 2025'!CZ513+'POA PRESUPUESTARIO 2025'!CZ514</f>
        <v>267208</v>
      </c>
      <c r="R187" s="521">
        <f>+'POA PRESUPUESTARIO 2025'!DA387+'POA PRESUPUESTARIO 2025'!DA388+'POA PRESUPUESTARIO 2025'!DA389+'POA PRESUPUESTARIO 2025'!DA390+'POA PRESUPUESTARIO 2025'!DA391+'POA PRESUPUESTARIO 2025'!DA392+'POA PRESUPUESTARIO 2025'!DA393+'POA PRESUPUESTARIO 2025'!DA394+'POA PRESUPUESTARIO 2025'!DA395+'POA PRESUPUESTARIO 2025'!DA396+'POA PRESUPUESTARIO 2025'!DA397+'POA PRESUPUESTARIO 2025'!DA398+'POA PRESUPUESTARIO 2025'!DA509+'POA PRESUPUESTARIO 2025'!DA510+'POA PRESUPUESTARIO 2025'!DA511+'POA PRESUPUESTARIO 2025'!DA512+'POA PRESUPUESTARIO 2025'!DA513+'POA PRESUPUESTARIO 2025'!DA514</f>
        <v>210246</v>
      </c>
      <c r="S187" s="521">
        <f>+'POA PRESUPUESTARIO 2025'!DC387+'POA PRESUPUESTARIO 2025'!DC388+'POA PRESUPUESTARIO 2025'!DC389+'POA PRESUPUESTARIO 2025'!DC390+'POA PRESUPUESTARIO 2025'!DC391+'POA PRESUPUESTARIO 2025'!DC392+'POA PRESUPUESTARIO 2025'!DC393+'POA PRESUPUESTARIO 2025'!DC394+'POA PRESUPUESTARIO 2025'!DC395+'POA PRESUPUESTARIO 2025'!DC396+'POA PRESUPUESTARIO 2025'!DC397+'POA PRESUPUESTARIO 2025'!DC398+'POA PRESUPUESTARIO 2025'!DC509+'POA PRESUPUESTARIO 2025'!DC510+'POA PRESUPUESTARIO 2025'!DC511+'POA PRESUPUESTARIO 2025'!DC512+'POA PRESUPUESTARIO 2025'!DC513+'POA PRESUPUESTARIO 2025'!DC514</f>
        <v>214246</v>
      </c>
      <c r="T187" s="521">
        <f>+'POA PRESUPUESTARIO 2025'!DD387+'POA PRESUPUESTARIO 2025'!DD388+'POA PRESUPUESTARIO 2025'!DD389+'POA PRESUPUESTARIO 2025'!DD390+'POA PRESUPUESTARIO 2025'!DD391+'POA PRESUPUESTARIO 2025'!DD392+'POA PRESUPUESTARIO 2025'!DD393+'POA PRESUPUESTARIO 2025'!DD394+'POA PRESUPUESTARIO 2025'!DD395+'POA PRESUPUESTARIO 2025'!DD396+'POA PRESUPUESTARIO 2025'!DD397+'POA PRESUPUESTARIO 2025'!DD398+'POA PRESUPUESTARIO 2025'!DD509+'POA PRESUPUESTARIO 2025'!DD510+'POA PRESUPUESTARIO 2025'!DD511+'POA PRESUPUESTARIO 2025'!DD512+'POA PRESUPUESTARIO 2025'!DD513+'POA PRESUPUESTARIO 2025'!DD514</f>
        <v>122246</v>
      </c>
      <c r="U187" s="521">
        <f>+'POA PRESUPUESTARIO 2025'!DE387+'POA PRESUPUESTARIO 2025'!DE388+'POA PRESUPUESTARIO 2025'!DE389+'POA PRESUPUESTARIO 2025'!DE390+'POA PRESUPUESTARIO 2025'!DE391+'POA PRESUPUESTARIO 2025'!DE392+'POA PRESUPUESTARIO 2025'!DE393+'POA PRESUPUESTARIO 2025'!DE394+'POA PRESUPUESTARIO 2025'!DE395+'POA PRESUPUESTARIO 2025'!DE396+'POA PRESUPUESTARIO 2025'!DE397+'POA PRESUPUESTARIO 2025'!DE398+'POA PRESUPUESTARIO 2025'!DE509+'POA PRESUPUESTARIO 2025'!DE510+'POA PRESUPUESTARIO 2025'!DE511+'POA PRESUPUESTARIO 2025'!DE512+'POA PRESUPUESTARIO 2025'!DE513+'POA PRESUPUESTARIO 2025'!DE514</f>
        <v>307827</v>
      </c>
      <c r="V187" s="521">
        <f>+'POA PRESUPUESTARIO 2025'!DF387+'POA PRESUPUESTARIO 2025'!DF388+'POA PRESUPUESTARIO 2025'!DF389+'POA PRESUPUESTARIO 2025'!DF390+'POA PRESUPUESTARIO 2025'!DF391+'POA PRESUPUESTARIO 2025'!DF392+'POA PRESUPUESTARIO 2025'!DF393+'POA PRESUPUESTARIO 2025'!DF394+'POA PRESUPUESTARIO 2025'!DF395+'POA PRESUPUESTARIO 2025'!DF396+'POA PRESUPUESTARIO 2025'!DF397+'POA PRESUPUESTARIO 2025'!DF398+'POA PRESUPUESTARIO 2025'!DF509+'POA PRESUPUESTARIO 2025'!DF510+'POA PRESUPUESTARIO 2025'!DF511+'POA PRESUPUESTARIO 2025'!DF512+'POA PRESUPUESTARIO 2025'!DF513+'POA PRESUPUESTARIO 2025'!DF514</f>
        <v>390630</v>
      </c>
      <c r="W187" s="545">
        <f t="shared" ref="W187" si="77">SUM(K187:V187)</f>
        <v>2409490</v>
      </c>
      <c r="Y187" s="470"/>
      <c r="Z187" s="470"/>
      <c r="AA187" s="470"/>
      <c r="AB187" s="552" t="s">
        <v>2177</v>
      </c>
      <c r="AD187" s="470"/>
      <c r="AE187" s="470"/>
      <c r="AF187" s="470"/>
      <c r="AG187" s="470"/>
      <c r="AH187" s="470"/>
      <c r="AI187" s="470"/>
      <c r="AJ187" s="470"/>
      <c r="AK187" s="470"/>
      <c r="AL187" s="470"/>
      <c r="AM187" s="470"/>
      <c r="AN187" s="470"/>
      <c r="AO187" s="470"/>
      <c r="AP187" s="470"/>
      <c r="AQ187" s="470"/>
      <c r="AR187" s="470"/>
      <c r="AS187" s="470"/>
      <c r="AT187" s="470"/>
      <c r="AU187" s="470"/>
      <c r="AV187" s="470"/>
      <c r="AW187" s="470"/>
      <c r="AX187" s="470"/>
      <c r="AY187" s="470"/>
      <c r="AZ187" s="470"/>
      <c r="BA187" s="470"/>
      <c r="BB187" s="470"/>
      <c r="BC187" s="470"/>
      <c r="BD187" s="470"/>
      <c r="BE187" s="470"/>
    </row>
    <row r="188" ht="36" customHeight="1" spans="1:57">
      <c r="A188" s="568"/>
      <c r="B188" s="490"/>
      <c r="C188" s="490"/>
      <c r="D188" s="490"/>
      <c r="E188" s="490"/>
      <c r="F188" s="490"/>
      <c r="G188" s="506"/>
      <c r="H188" s="604" t="s">
        <v>2191</v>
      </c>
      <c r="I188" s="616" t="s">
        <v>1531</v>
      </c>
      <c r="J188" s="517" t="s">
        <v>1528</v>
      </c>
      <c r="K188" s="518">
        <f>+K190+K192+K194+K196+K198+K200+K202+K204</f>
        <v>0</v>
      </c>
      <c r="L188" s="518">
        <f t="shared" ref="L188:V188" si="78">+L190+L192+L194+L196+L198+L200+L202+L204</f>
        <v>0</v>
      </c>
      <c r="M188" s="518">
        <f t="shared" si="78"/>
        <v>1</v>
      </c>
      <c r="N188" s="518">
        <f t="shared" si="78"/>
        <v>0</v>
      </c>
      <c r="O188" s="518">
        <f t="shared" si="78"/>
        <v>0</v>
      </c>
      <c r="P188" s="518">
        <f t="shared" si="78"/>
        <v>2</v>
      </c>
      <c r="Q188" s="518">
        <f t="shared" si="78"/>
        <v>0</v>
      </c>
      <c r="R188" s="518">
        <f t="shared" si="78"/>
        <v>2</v>
      </c>
      <c r="S188" s="518">
        <f t="shared" si="78"/>
        <v>0</v>
      </c>
      <c r="T188" s="518">
        <f t="shared" si="78"/>
        <v>0</v>
      </c>
      <c r="U188" s="518">
        <f t="shared" si="78"/>
        <v>1</v>
      </c>
      <c r="V188" s="518">
        <f t="shared" si="78"/>
        <v>8</v>
      </c>
      <c r="W188" s="544">
        <f t="shared" ref="W188:W190" si="79">SUM(K188:V188)</f>
        <v>14</v>
      </c>
      <c r="Y188" s="470"/>
      <c r="Z188" s="470"/>
      <c r="AA188" s="470"/>
      <c r="AB188" s="552" t="s">
        <v>2177</v>
      </c>
      <c r="AD188" s="470"/>
      <c r="AE188" s="470"/>
      <c r="AF188" s="470"/>
      <c r="AG188" s="470"/>
      <c r="AH188" s="470"/>
      <c r="AI188" s="470"/>
      <c r="AJ188" s="470"/>
      <c r="AK188" s="470"/>
      <c r="AL188" s="470"/>
      <c r="AM188" s="470"/>
      <c r="AN188" s="470"/>
      <c r="AO188" s="470"/>
      <c r="AP188" s="470"/>
      <c r="AQ188" s="470"/>
      <c r="AR188" s="470"/>
      <c r="AS188" s="470"/>
      <c r="AT188" s="470"/>
      <c r="AU188" s="470"/>
      <c r="AV188" s="470"/>
      <c r="AW188" s="470"/>
      <c r="AX188" s="470"/>
      <c r="AY188" s="470"/>
      <c r="AZ188" s="470"/>
      <c r="BA188" s="470"/>
      <c r="BB188" s="470"/>
      <c r="BC188" s="470"/>
      <c r="BD188" s="470"/>
      <c r="BE188" s="470"/>
    </row>
    <row r="189" s="466" customFormat="1" ht="69" customHeight="1" spans="1:57">
      <c r="A189" s="568"/>
      <c r="B189" s="490"/>
      <c r="C189" s="490"/>
      <c r="D189" s="490"/>
      <c r="E189" s="490"/>
      <c r="F189" s="490"/>
      <c r="G189" s="506"/>
      <c r="H189" s="602"/>
      <c r="I189" s="615"/>
      <c r="J189" s="524" t="s">
        <v>1529</v>
      </c>
      <c r="K189" s="583">
        <f>+K191+K193+K195+K197+K199+K201+K203+K205+K207</f>
        <v>78686</v>
      </c>
      <c r="L189" s="583">
        <f t="shared" ref="L189:V189" si="80">+L191+L193+L195+L197+L199+L201+L203+L205+L207</f>
        <v>60732</v>
      </c>
      <c r="M189" s="583">
        <f t="shared" si="80"/>
        <v>90035</v>
      </c>
      <c r="N189" s="583">
        <f t="shared" si="80"/>
        <v>54048</v>
      </c>
      <c r="O189" s="583">
        <f t="shared" si="80"/>
        <v>61102</v>
      </c>
      <c r="P189" s="583">
        <f t="shared" si="80"/>
        <v>62493</v>
      </c>
      <c r="Q189" s="583">
        <f t="shared" si="80"/>
        <v>82321</v>
      </c>
      <c r="R189" s="583">
        <f t="shared" si="80"/>
        <v>64905</v>
      </c>
      <c r="S189" s="583">
        <f t="shared" si="80"/>
        <v>45376</v>
      </c>
      <c r="T189" s="583">
        <f t="shared" si="80"/>
        <v>50876</v>
      </c>
      <c r="U189" s="583">
        <f t="shared" si="80"/>
        <v>146491</v>
      </c>
      <c r="V189" s="583">
        <f t="shared" si="80"/>
        <v>143991</v>
      </c>
      <c r="W189" s="589">
        <f t="shared" si="79"/>
        <v>941056</v>
      </c>
      <c r="X189" s="590"/>
      <c r="Y189" s="592"/>
      <c r="Z189" s="592"/>
      <c r="AA189" s="592"/>
      <c r="AB189" s="552" t="s">
        <v>2177</v>
      </c>
      <c r="AC189" s="592"/>
      <c r="AD189" s="592"/>
      <c r="AE189" s="592"/>
      <c r="AF189" s="592"/>
      <c r="AG189" s="592"/>
      <c r="AH189" s="592"/>
      <c r="AI189" s="592"/>
      <c r="AJ189" s="592"/>
      <c r="AK189" s="592"/>
      <c r="AL189" s="592"/>
      <c r="AM189" s="592"/>
      <c r="AN189" s="592"/>
      <c r="AO189" s="592"/>
      <c r="AP189" s="592"/>
      <c r="AQ189" s="592"/>
      <c r="AR189" s="592"/>
      <c r="AS189" s="592"/>
      <c r="AT189" s="592"/>
      <c r="AU189" s="592"/>
      <c r="AV189" s="592"/>
      <c r="AW189" s="592"/>
      <c r="AX189" s="592"/>
      <c r="AY189" s="592"/>
      <c r="AZ189" s="592"/>
      <c r="BA189" s="592"/>
      <c r="BB189" s="592"/>
      <c r="BC189" s="592"/>
      <c r="BD189" s="592"/>
      <c r="BE189" s="592"/>
    </row>
    <row r="190" ht="30.75" customHeight="1" spans="1:57">
      <c r="A190" s="568"/>
      <c r="B190" s="490"/>
      <c r="C190" s="490"/>
      <c r="D190" s="490"/>
      <c r="E190" s="490"/>
      <c r="F190" s="490"/>
      <c r="G190" s="506"/>
      <c r="H190" s="496" t="s">
        <v>2119</v>
      </c>
      <c r="I190" s="536" t="s">
        <v>1531</v>
      </c>
      <c r="J190" s="517" t="s">
        <v>1528</v>
      </c>
      <c r="K190" s="518">
        <f>'POA METAS 2025'!H50</f>
        <v>0</v>
      </c>
      <c r="L190" s="518">
        <f>'POA METAS 2025'!I50</f>
        <v>0</v>
      </c>
      <c r="M190" s="518">
        <f>'POA METAS 2025'!J50</f>
        <v>0</v>
      </c>
      <c r="N190" s="518">
        <f>'POA METAS 2025'!K50</f>
        <v>0</v>
      </c>
      <c r="O190" s="530">
        <f>'POA METAS 2025'!M50</f>
        <v>0</v>
      </c>
      <c r="P190" s="530">
        <f>'POA METAS 2025'!N50</f>
        <v>1</v>
      </c>
      <c r="Q190" s="530">
        <f>'POA METAS 2025'!O50</f>
        <v>0</v>
      </c>
      <c r="R190" s="530">
        <f>'POA METAS 2025'!P50</f>
        <v>0</v>
      </c>
      <c r="S190" s="530">
        <f>'POA METAS 2025'!R50</f>
        <v>0</v>
      </c>
      <c r="T190" s="530">
        <f>'POA METAS 2025'!S50</f>
        <v>0</v>
      </c>
      <c r="U190" s="530">
        <f>'POA METAS 2025'!T50</f>
        <v>1</v>
      </c>
      <c r="V190" s="530">
        <f>'POA METAS 2025'!U50</f>
        <v>1</v>
      </c>
      <c r="W190" s="544">
        <f t="shared" si="79"/>
        <v>3</v>
      </c>
      <c r="Y190" s="470"/>
      <c r="Z190" s="470"/>
      <c r="AA190" s="470"/>
      <c r="AB190" s="596" t="s">
        <v>2186</v>
      </c>
      <c r="AD190" s="470"/>
      <c r="AE190" s="470"/>
      <c r="AF190" s="470"/>
      <c r="AG190" s="470"/>
      <c r="AH190" s="470"/>
      <c r="AI190" s="470"/>
      <c r="AJ190" s="470"/>
      <c r="AK190" s="470"/>
      <c r="AL190" s="470"/>
      <c r="AM190" s="470"/>
      <c r="AN190" s="470"/>
      <c r="AO190" s="470"/>
      <c r="AP190" s="470"/>
      <c r="AQ190" s="470"/>
      <c r="AR190" s="470"/>
      <c r="AS190" s="470"/>
      <c r="AT190" s="470"/>
      <c r="AU190" s="470"/>
      <c r="AV190" s="470"/>
      <c r="AW190" s="470"/>
      <c r="AX190" s="470"/>
      <c r="AY190" s="470"/>
      <c r="AZ190" s="470"/>
      <c r="BA190" s="470"/>
      <c r="BB190" s="470"/>
      <c r="BC190" s="470"/>
      <c r="BD190" s="470"/>
      <c r="BE190" s="470"/>
    </row>
    <row r="191" ht="62.25" customHeight="1" spans="1:57">
      <c r="A191" s="568"/>
      <c r="B191" s="490"/>
      <c r="C191" s="490"/>
      <c r="D191" s="490"/>
      <c r="E191" s="490"/>
      <c r="F191" s="490"/>
      <c r="G191" s="506"/>
      <c r="H191" s="504"/>
      <c r="I191" s="538"/>
      <c r="J191" s="520" t="s">
        <v>1529</v>
      </c>
      <c r="K191" s="521">
        <f>'POA PRESUPUESTARIO 2025'!CS528+'POA PRESUPUESTARIO 2025'!CS529+'POA PRESUPUESTARIO 2025'!CS530+'POA PRESUPUESTARIO 2025'!CS531</f>
        <v>0</v>
      </c>
      <c r="L191" s="521">
        <f>'POA PRESUPUESTARIO 2025'!CT528+'POA PRESUPUESTARIO 2025'!CT529+'POA PRESUPUESTARIO 2025'!CT530+'POA PRESUPUESTARIO 2025'!CT531</f>
        <v>0</v>
      </c>
      <c r="M191" s="521">
        <f>'POA PRESUPUESTARIO 2025'!CU528+'POA PRESUPUESTARIO 2025'!CU529+'POA PRESUPUESTARIO 2025'!CU530+'POA PRESUPUESTARIO 2025'!CU531</f>
        <v>0</v>
      </c>
      <c r="N191" s="521">
        <f>'POA PRESUPUESTARIO 2025'!CV528+'POA PRESUPUESTARIO 2025'!CV529+'POA PRESUPUESTARIO 2025'!CV530+'POA PRESUPUESTARIO 2025'!CV531</f>
        <v>0</v>
      </c>
      <c r="O191" s="521">
        <f>'POA PRESUPUESTARIO 2025'!CX528+'POA PRESUPUESTARIO 2025'!CX529+'POA PRESUPUESTARIO 2025'!CX530+'POA PRESUPUESTARIO 2025'!CX531</f>
        <v>0</v>
      </c>
      <c r="P191" s="521">
        <f>'POA PRESUPUESTARIO 2025'!CY528+'POA PRESUPUESTARIO 2025'!CY529+'POA PRESUPUESTARIO 2025'!CY530+'POA PRESUPUESTARIO 2025'!CY531</f>
        <v>0</v>
      </c>
      <c r="Q191" s="521">
        <f>'POA PRESUPUESTARIO 2025'!CZ528+'POA PRESUPUESTARIO 2025'!CZ529+'POA PRESUPUESTARIO 2025'!CZ530+'POA PRESUPUESTARIO 2025'!CZ531</f>
        <v>5690</v>
      </c>
      <c r="R191" s="521">
        <f>'POA PRESUPUESTARIO 2025'!DA528+'POA PRESUPUESTARIO 2025'!DA529+'POA PRESUPUESTARIO 2025'!DA530+'POA PRESUPUESTARIO 2025'!DA531</f>
        <v>1200</v>
      </c>
      <c r="S191" s="521">
        <f>'POA PRESUPUESTARIO 2025'!DC528+'POA PRESUPUESTARIO 2025'!DC529+'POA PRESUPUESTARIO 2025'!DC530+'POA PRESUPUESTARIO 2025'!DC531</f>
        <v>5000</v>
      </c>
      <c r="T191" s="521">
        <f>'POA PRESUPUESTARIO 2025'!DD528+'POA PRESUPUESTARIO 2025'!DD529+'POA PRESUPUESTARIO 2025'!DD530+'POA PRESUPUESTARIO 2025'!DD531</f>
        <v>5000</v>
      </c>
      <c r="U191" s="521">
        <f>'POA PRESUPUESTARIO 2025'!DE528+'POA PRESUPUESTARIO 2025'!DE529+'POA PRESUPUESTARIO 2025'!DE530+'POA PRESUPUESTARIO 2025'!DE531</f>
        <v>0</v>
      </c>
      <c r="V191" s="521">
        <f>'POA PRESUPUESTARIO 2025'!DF528+'POA PRESUPUESTARIO 2025'!DF529+'POA PRESUPUESTARIO 2025'!DF530+'POA PRESUPUESTARIO 2025'!DF531</f>
        <v>13325</v>
      </c>
      <c r="W191" s="545">
        <f t="shared" ref="W191:W192" si="81">SUM(K191:V191)</f>
        <v>30215</v>
      </c>
      <c r="Y191" s="470"/>
      <c r="Z191" s="470"/>
      <c r="AA191" s="470"/>
      <c r="AB191" s="596" t="s">
        <v>2186</v>
      </c>
      <c r="AD191" s="470"/>
      <c r="AE191" s="470"/>
      <c r="AF191" s="470"/>
      <c r="AG191" s="470"/>
      <c r="AH191" s="470"/>
      <c r="AI191" s="470"/>
      <c r="AJ191" s="470"/>
      <c r="AK191" s="470"/>
      <c r="AL191" s="470"/>
      <c r="AM191" s="470"/>
      <c r="AN191" s="470"/>
      <c r="AO191" s="470"/>
      <c r="AP191" s="470"/>
      <c r="AQ191" s="470"/>
      <c r="AR191" s="470"/>
      <c r="AS191" s="470"/>
      <c r="AT191" s="470"/>
      <c r="AU191" s="470"/>
      <c r="AV191" s="470"/>
      <c r="AW191" s="470"/>
      <c r="AX191" s="470"/>
      <c r="AY191" s="470"/>
      <c r="AZ191" s="470"/>
      <c r="BA191" s="470"/>
      <c r="BB191" s="470"/>
      <c r="BC191" s="470"/>
      <c r="BD191" s="470"/>
      <c r="BE191" s="470"/>
    </row>
    <row r="192" ht="30.75" customHeight="1" spans="1:57">
      <c r="A192" s="568"/>
      <c r="B192" s="490"/>
      <c r="C192" s="490"/>
      <c r="D192" s="490"/>
      <c r="E192" s="490"/>
      <c r="F192" s="490"/>
      <c r="G192" s="506"/>
      <c r="H192" s="496" t="s">
        <v>2192</v>
      </c>
      <c r="I192" s="536" t="s">
        <v>1531</v>
      </c>
      <c r="J192" s="517" t="s">
        <v>1528</v>
      </c>
      <c r="K192" s="518">
        <f>'POA METAS 2025'!H51</f>
        <v>0</v>
      </c>
      <c r="L192" s="518">
        <f>'POA METAS 2025'!I51</f>
        <v>0</v>
      </c>
      <c r="M192" s="518">
        <f>'POA METAS 2025'!J51</f>
        <v>0</v>
      </c>
      <c r="N192" s="518">
        <f>'POA METAS 2025'!K51</f>
        <v>0</v>
      </c>
      <c r="O192" s="530">
        <f>'POA METAS 2025'!M51</f>
        <v>0</v>
      </c>
      <c r="P192" s="530">
        <f>'POA METAS 2025'!N51</f>
        <v>0</v>
      </c>
      <c r="Q192" s="530">
        <f>'POA METAS 2025'!O51</f>
        <v>0</v>
      </c>
      <c r="R192" s="530">
        <f>'POA METAS 2025'!P51</f>
        <v>0</v>
      </c>
      <c r="S192" s="530">
        <f>'POA METAS 2025'!R51</f>
        <v>0</v>
      </c>
      <c r="T192" s="530">
        <f>'POA METAS 2025'!S51</f>
        <v>0</v>
      </c>
      <c r="U192" s="530">
        <f>'POA METAS 2025'!T51</f>
        <v>0</v>
      </c>
      <c r="V192" s="530">
        <f>'POA METAS 2025'!U51</f>
        <v>1</v>
      </c>
      <c r="W192" s="544">
        <f t="shared" si="81"/>
        <v>1</v>
      </c>
      <c r="Y192" s="470"/>
      <c r="Z192" s="470"/>
      <c r="AA192" s="470"/>
      <c r="AB192" s="596" t="s">
        <v>2186</v>
      </c>
      <c r="AD192" s="470"/>
      <c r="AE192" s="470"/>
      <c r="AF192" s="470"/>
      <c r="AG192" s="470"/>
      <c r="AH192" s="470"/>
      <c r="AI192" s="470"/>
      <c r="AJ192" s="470"/>
      <c r="AK192" s="470"/>
      <c r="AL192" s="470"/>
      <c r="AM192" s="470"/>
      <c r="AN192" s="470"/>
      <c r="AO192" s="470"/>
      <c r="AP192" s="470"/>
      <c r="AQ192" s="470"/>
      <c r="AR192" s="470"/>
      <c r="AS192" s="470"/>
      <c r="AT192" s="470"/>
      <c r="AU192" s="470"/>
      <c r="AV192" s="470"/>
      <c r="AW192" s="470"/>
      <c r="AX192" s="470"/>
      <c r="AY192" s="470"/>
      <c r="AZ192" s="470"/>
      <c r="BA192" s="470"/>
      <c r="BB192" s="470"/>
      <c r="BC192" s="470"/>
      <c r="BD192" s="470"/>
      <c r="BE192" s="470"/>
    </row>
    <row r="193" ht="50.25" customHeight="1" spans="1:57">
      <c r="A193" s="568"/>
      <c r="B193" s="490"/>
      <c r="C193" s="490"/>
      <c r="D193" s="490"/>
      <c r="E193" s="490"/>
      <c r="F193" s="490"/>
      <c r="G193" s="506"/>
      <c r="H193" s="504"/>
      <c r="I193" s="538"/>
      <c r="J193" s="520" t="s">
        <v>1529</v>
      </c>
      <c r="K193" s="521">
        <v>0</v>
      </c>
      <c r="L193" s="521">
        <v>0</v>
      </c>
      <c r="M193" s="521">
        <v>0</v>
      </c>
      <c r="N193" s="521">
        <v>0</v>
      </c>
      <c r="O193" s="521">
        <v>0</v>
      </c>
      <c r="P193" s="521">
        <v>0</v>
      </c>
      <c r="Q193" s="521">
        <v>0</v>
      </c>
      <c r="R193" s="521">
        <v>0</v>
      </c>
      <c r="S193" s="521">
        <v>0</v>
      </c>
      <c r="T193" s="521">
        <v>0</v>
      </c>
      <c r="U193" s="521">
        <v>0</v>
      </c>
      <c r="V193" s="549">
        <v>0</v>
      </c>
      <c r="W193" s="545">
        <f t="shared" ref="W193:W194" si="82">SUM(K193:V193)</f>
        <v>0</v>
      </c>
      <c r="Y193" s="470"/>
      <c r="Z193" s="470"/>
      <c r="AA193" s="470"/>
      <c r="AB193" s="596" t="s">
        <v>2186</v>
      </c>
      <c r="AD193" s="470"/>
      <c r="AE193" s="470"/>
      <c r="AF193" s="470"/>
      <c r="AG193" s="470"/>
      <c r="AH193" s="470"/>
      <c r="AI193" s="470"/>
      <c r="AJ193" s="470"/>
      <c r="AK193" s="470"/>
      <c r="AL193" s="470"/>
      <c r="AM193" s="470"/>
      <c r="AN193" s="470"/>
      <c r="AO193" s="470"/>
      <c r="AP193" s="470"/>
      <c r="AQ193" s="470"/>
      <c r="AR193" s="470"/>
      <c r="AS193" s="470"/>
      <c r="AT193" s="470"/>
      <c r="AU193" s="470"/>
      <c r="AV193" s="470"/>
      <c r="AW193" s="470"/>
      <c r="AX193" s="470"/>
      <c r="AY193" s="470"/>
      <c r="AZ193" s="470"/>
      <c r="BA193" s="470"/>
      <c r="BB193" s="470"/>
      <c r="BC193" s="470"/>
      <c r="BD193" s="470"/>
      <c r="BE193" s="470"/>
    </row>
    <row r="194" ht="30.75" customHeight="1" spans="1:57">
      <c r="A194" s="568"/>
      <c r="B194" s="490"/>
      <c r="C194" s="490"/>
      <c r="D194" s="490"/>
      <c r="E194" s="490"/>
      <c r="F194" s="490"/>
      <c r="G194" s="506"/>
      <c r="H194" s="496" t="s">
        <v>2193</v>
      </c>
      <c r="I194" s="536" t="s">
        <v>1531</v>
      </c>
      <c r="J194" s="517" t="s">
        <v>1528</v>
      </c>
      <c r="K194" s="518">
        <f>'POA METAS 2025'!H52</f>
        <v>0</v>
      </c>
      <c r="L194" s="518">
        <f>'POA METAS 2025'!I52</f>
        <v>0</v>
      </c>
      <c r="M194" s="518">
        <f>'POA METAS 2025'!J52</f>
        <v>0</v>
      </c>
      <c r="N194" s="518">
        <f>'POA METAS 2025'!K52</f>
        <v>0</v>
      </c>
      <c r="O194" s="530">
        <f>'POA METAS 2025'!M52</f>
        <v>0</v>
      </c>
      <c r="P194" s="530">
        <f>'POA METAS 2025'!N52</f>
        <v>0</v>
      </c>
      <c r="Q194" s="530">
        <f>'POA METAS 2025'!O52</f>
        <v>0</v>
      </c>
      <c r="R194" s="530">
        <f>'POA METAS 2025'!P52</f>
        <v>0</v>
      </c>
      <c r="S194" s="530">
        <f>'POA METAS 2025'!R52</f>
        <v>0</v>
      </c>
      <c r="T194" s="530">
        <f>'POA METAS 2025'!S52</f>
        <v>0</v>
      </c>
      <c r="U194" s="530">
        <f>'POA METAS 2025'!T52</f>
        <v>0</v>
      </c>
      <c r="V194" s="530">
        <f>'POA METAS 2025'!U52</f>
        <v>0</v>
      </c>
      <c r="W194" s="544">
        <f t="shared" si="82"/>
        <v>0</v>
      </c>
      <c r="Y194" s="470"/>
      <c r="Z194" s="470"/>
      <c r="AA194" s="470"/>
      <c r="AB194" s="596" t="s">
        <v>2186</v>
      </c>
      <c r="AD194" s="470"/>
      <c r="AE194" s="470"/>
      <c r="AF194" s="470"/>
      <c r="AG194" s="470"/>
      <c r="AH194" s="470"/>
      <c r="AI194" s="470"/>
      <c r="AJ194" s="470"/>
      <c r="AK194" s="470"/>
      <c r="AL194" s="470"/>
      <c r="AM194" s="470"/>
      <c r="AN194" s="470"/>
      <c r="AO194" s="470"/>
      <c r="AP194" s="470"/>
      <c r="AQ194" s="470"/>
      <c r="AR194" s="470"/>
      <c r="AS194" s="470"/>
      <c r="AT194" s="470"/>
      <c r="AU194" s="470"/>
      <c r="AV194" s="470"/>
      <c r="AW194" s="470"/>
      <c r="AX194" s="470"/>
      <c r="AY194" s="470"/>
      <c r="AZ194" s="470"/>
      <c r="BA194" s="470"/>
      <c r="BB194" s="470"/>
      <c r="BC194" s="470"/>
      <c r="BD194" s="470"/>
      <c r="BE194" s="470"/>
    </row>
    <row r="195" ht="30.75" customHeight="1" spans="1:57">
      <c r="A195" s="568"/>
      <c r="B195" s="490"/>
      <c r="C195" s="490"/>
      <c r="D195" s="490"/>
      <c r="E195" s="490"/>
      <c r="F195" s="490"/>
      <c r="G195" s="506"/>
      <c r="H195" s="504"/>
      <c r="I195" s="538"/>
      <c r="J195" s="520" t="s">
        <v>1529</v>
      </c>
      <c r="K195" s="521">
        <v>0</v>
      </c>
      <c r="L195" s="521">
        <v>0</v>
      </c>
      <c r="M195" s="521">
        <v>0</v>
      </c>
      <c r="N195" s="521">
        <v>0</v>
      </c>
      <c r="O195" s="521">
        <v>0</v>
      </c>
      <c r="P195" s="521">
        <v>0</v>
      </c>
      <c r="Q195" s="521">
        <v>0</v>
      </c>
      <c r="R195" s="521">
        <v>0</v>
      </c>
      <c r="S195" s="521">
        <v>0</v>
      </c>
      <c r="T195" s="521">
        <v>0</v>
      </c>
      <c r="U195" s="521">
        <v>0</v>
      </c>
      <c r="V195" s="549">
        <v>0</v>
      </c>
      <c r="W195" s="545">
        <f t="shared" ref="W195:W196" si="83">SUM(K195:V195)</f>
        <v>0</v>
      </c>
      <c r="Y195" s="470"/>
      <c r="Z195" s="470"/>
      <c r="AA195" s="470"/>
      <c r="AB195" s="596" t="s">
        <v>2186</v>
      </c>
      <c r="AD195" s="470"/>
      <c r="AE195" s="470"/>
      <c r="AF195" s="470"/>
      <c r="AG195" s="470"/>
      <c r="AH195" s="470"/>
      <c r="AI195" s="470"/>
      <c r="AJ195" s="470"/>
      <c r="AK195" s="470"/>
      <c r="AL195" s="470"/>
      <c r="AM195" s="470"/>
      <c r="AN195" s="470"/>
      <c r="AO195" s="470"/>
      <c r="AP195" s="470"/>
      <c r="AQ195" s="470"/>
      <c r="AR195" s="470"/>
      <c r="AS195" s="470"/>
      <c r="AT195" s="470"/>
      <c r="AU195" s="470"/>
      <c r="AV195" s="470"/>
      <c r="AW195" s="470"/>
      <c r="AX195" s="470"/>
      <c r="AY195" s="470"/>
      <c r="AZ195" s="470"/>
      <c r="BA195" s="470"/>
      <c r="BB195" s="470"/>
      <c r="BC195" s="470"/>
      <c r="BD195" s="470"/>
      <c r="BE195" s="470"/>
    </row>
    <row r="196" ht="30.75" customHeight="1" spans="1:57">
      <c r="A196" s="568"/>
      <c r="B196" s="490"/>
      <c r="C196" s="490"/>
      <c r="D196" s="490"/>
      <c r="E196" s="490"/>
      <c r="F196" s="490"/>
      <c r="G196" s="506"/>
      <c r="H196" s="496" t="s">
        <v>2194</v>
      </c>
      <c r="I196" s="536" t="s">
        <v>1531</v>
      </c>
      <c r="J196" s="517" t="s">
        <v>1528</v>
      </c>
      <c r="K196" s="518">
        <f>'POA METAS 2025'!H53</f>
        <v>0</v>
      </c>
      <c r="L196" s="518">
        <f>'POA METAS 2025'!I53</f>
        <v>0</v>
      </c>
      <c r="M196" s="518">
        <f>'POA METAS 2025'!J53</f>
        <v>0</v>
      </c>
      <c r="N196" s="518">
        <f>'POA METAS 2025'!K53</f>
        <v>0</v>
      </c>
      <c r="O196" s="530">
        <f>'POA METAS 2025'!M53</f>
        <v>0</v>
      </c>
      <c r="P196" s="530">
        <f>'POA METAS 2025'!N53</f>
        <v>1</v>
      </c>
      <c r="Q196" s="530">
        <f>'POA METAS 2025'!O53</f>
        <v>0</v>
      </c>
      <c r="R196" s="530">
        <f>'POA METAS 2025'!P53</f>
        <v>0</v>
      </c>
      <c r="S196" s="530">
        <f>'POA METAS 2025'!R53</f>
        <v>0</v>
      </c>
      <c r="T196" s="530">
        <f>'POA METAS 2025'!S53</f>
        <v>0</v>
      </c>
      <c r="U196" s="530">
        <f>'POA METAS 2025'!T53</f>
        <v>0</v>
      </c>
      <c r="V196" s="530">
        <f>'POA METAS 2025'!U53</f>
        <v>1</v>
      </c>
      <c r="W196" s="544">
        <f t="shared" si="83"/>
        <v>2</v>
      </c>
      <c r="Y196" s="470"/>
      <c r="Z196" s="470"/>
      <c r="AA196" s="470"/>
      <c r="AB196" s="596" t="s">
        <v>2186</v>
      </c>
      <c r="AD196" s="470"/>
      <c r="AE196" s="470"/>
      <c r="AF196" s="470"/>
      <c r="AG196" s="470"/>
      <c r="AH196" s="470"/>
      <c r="AI196" s="470"/>
      <c r="AJ196" s="470"/>
      <c r="AK196" s="470"/>
      <c r="AL196" s="470"/>
      <c r="AM196" s="470"/>
      <c r="AN196" s="470"/>
      <c r="AO196" s="470"/>
      <c r="AP196" s="470"/>
      <c r="AQ196" s="470"/>
      <c r="AR196" s="470"/>
      <c r="AS196" s="470"/>
      <c r="AT196" s="470"/>
      <c r="AU196" s="470"/>
      <c r="AV196" s="470"/>
      <c r="AW196" s="470"/>
      <c r="AX196" s="470"/>
      <c r="AY196" s="470"/>
      <c r="AZ196" s="470"/>
      <c r="BA196" s="470"/>
      <c r="BB196" s="470"/>
      <c r="BC196" s="470"/>
      <c r="BD196" s="470"/>
      <c r="BE196" s="470"/>
    </row>
    <row r="197" ht="30.75" customHeight="1" spans="1:57">
      <c r="A197" s="568"/>
      <c r="B197" s="490"/>
      <c r="C197" s="490"/>
      <c r="D197" s="490"/>
      <c r="E197" s="490"/>
      <c r="F197" s="490"/>
      <c r="G197" s="506"/>
      <c r="H197" s="504"/>
      <c r="I197" s="538"/>
      <c r="J197" s="520" t="s">
        <v>1529</v>
      </c>
      <c r="K197" s="521">
        <v>0</v>
      </c>
      <c r="L197" s="521">
        <v>0</v>
      </c>
      <c r="M197" s="521">
        <v>0</v>
      </c>
      <c r="N197" s="521">
        <v>0</v>
      </c>
      <c r="O197" s="521">
        <v>0</v>
      </c>
      <c r="P197" s="521">
        <v>0</v>
      </c>
      <c r="Q197" s="521">
        <v>0</v>
      </c>
      <c r="R197" s="521">
        <v>0</v>
      </c>
      <c r="S197" s="521">
        <v>0</v>
      </c>
      <c r="T197" s="521">
        <v>0</v>
      </c>
      <c r="U197" s="521">
        <v>0</v>
      </c>
      <c r="V197" s="549">
        <v>0</v>
      </c>
      <c r="W197" s="545">
        <f t="shared" ref="W197:W198" si="84">SUM(K197:V197)</f>
        <v>0</v>
      </c>
      <c r="Y197" s="470"/>
      <c r="Z197" s="470"/>
      <c r="AA197" s="470"/>
      <c r="AB197" s="596" t="s">
        <v>2186</v>
      </c>
      <c r="AD197" s="470"/>
      <c r="AE197" s="470"/>
      <c r="AF197" s="470"/>
      <c r="AG197" s="470"/>
      <c r="AH197" s="470"/>
      <c r="AI197" s="470"/>
      <c r="AJ197" s="470"/>
      <c r="AK197" s="470"/>
      <c r="AL197" s="470"/>
      <c r="AM197" s="470"/>
      <c r="AN197" s="470"/>
      <c r="AO197" s="470"/>
      <c r="AP197" s="470"/>
      <c r="AQ197" s="470"/>
      <c r="AR197" s="470"/>
      <c r="AS197" s="470"/>
      <c r="AT197" s="470"/>
      <c r="AU197" s="470"/>
      <c r="AV197" s="470"/>
      <c r="AW197" s="470"/>
      <c r="AX197" s="470"/>
      <c r="AY197" s="470"/>
      <c r="AZ197" s="470"/>
      <c r="BA197" s="470"/>
      <c r="BB197" s="470"/>
      <c r="BC197" s="470"/>
      <c r="BD197" s="470"/>
      <c r="BE197" s="470"/>
    </row>
    <row r="198" ht="30.75" customHeight="1" spans="1:57">
      <c r="A198" s="568"/>
      <c r="B198" s="490"/>
      <c r="C198" s="490"/>
      <c r="D198" s="490"/>
      <c r="E198" s="490"/>
      <c r="F198" s="490"/>
      <c r="G198" s="506"/>
      <c r="H198" s="496" t="s">
        <v>2195</v>
      </c>
      <c r="I198" s="536" t="s">
        <v>1531</v>
      </c>
      <c r="J198" s="517" t="s">
        <v>1528</v>
      </c>
      <c r="K198" s="518">
        <f>'POA METAS 2025'!H54</f>
        <v>0</v>
      </c>
      <c r="L198" s="518">
        <f>'POA METAS 2025'!I54</f>
        <v>0</v>
      </c>
      <c r="M198" s="518">
        <f>'POA METAS 2025'!J54</f>
        <v>0</v>
      </c>
      <c r="N198" s="518">
        <f>'POA METAS 2025'!K54</f>
        <v>0</v>
      </c>
      <c r="O198" s="530">
        <f>'POA METAS 2025'!M54</f>
        <v>0</v>
      </c>
      <c r="P198" s="530">
        <f>'POA METAS 2025'!N54</f>
        <v>0</v>
      </c>
      <c r="Q198" s="530">
        <f>'POA METAS 2025'!O54</f>
        <v>0</v>
      </c>
      <c r="R198" s="530">
        <f>'POA METAS 2025'!P54</f>
        <v>0</v>
      </c>
      <c r="S198" s="530">
        <f>'POA METAS 2025'!R54</f>
        <v>0</v>
      </c>
      <c r="T198" s="530">
        <f>'POA METAS 2025'!S54</f>
        <v>0</v>
      </c>
      <c r="U198" s="530">
        <f>'POA METAS 2025'!T54</f>
        <v>0</v>
      </c>
      <c r="V198" s="530">
        <f>'POA METAS 2025'!U54</f>
        <v>1</v>
      </c>
      <c r="W198" s="544">
        <f t="shared" si="84"/>
        <v>1</v>
      </c>
      <c r="Y198" s="470"/>
      <c r="Z198" s="470"/>
      <c r="AA198" s="470"/>
      <c r="AB198" s="596" t="s">
        <v>2186</v>
      </c>
      <c r="AD198" s="470"/>
      <c r="AE198" s="470"/>
      <c r="AF198" s="470"/>
      <c r="AG198" s="470"/>
      <c r="AH198" s="470"/>
      <c r="AI198" s="470"/>
      <c r="AJ198" s="470"/>
      <c r="AK198" s="470"/>
      <c r="AL198" s="470"/>
      <c r="AM198" s="470"/>
      <c r="AN198" s="470"/>
      <c r="AO198" s="470"/>
      <c r="AP198" s="470"/>
      <c r="AQ198" s="470"/>
      <c r="AR198" s="470"/>
      <c r="AS198" s="470"/>
      <c r="AT198" s="470"/>
      <c r="AU198" s="470"/>
      <c r="AV198" s="470"/>
      <c r="AW198" s="470"/>
      <c r="AX198" s="470"/>
      <c r="AY198" s="470"/>
      <c r="AZ198" s="470"/>
      <c r="BA198" s="470"/>
      <c r="BB198" s="470"/>
      <c r="BC198" s="470"/>
      <c r="BD198" s="470"/>
      <c r="BE198" s="470"/>
    </row>
    <row r="199" ht="30.75" customHeight="1" spans="1:57">
      <c r="A199" s="579"/>
      <c r="B199" s="499"/>
      <c r="C199" s="499"/>
      <c r="D199" s="499"/>
      <c r="E199" s="499"/>
      <c r="F199" s="499"/>
      <c r="G199" s="507"/>
      <c r="H199" s="497"/>
      <c r="I199" s="531"/>
      <c r="J199" s="524" t="s">
        <v>1529</v>
      </c>
      <c r="K199" s="525">
        <v>0</v>
      </c>
      <c r="L199" s="525">
        <v>0</v>
      </c>
      <c r="M199" s="525">
        <v>0</v>
      </c>
      <c r="N199" s="525">
        <v>0</v>
      </c>
      <c r="O199" s="525">
        <v>0</v>
      </c>
      <c r="P199" s="525">
        <v>0</v>
      </c>
      <c r="Q199" s="525">
        <v>0</v>
      </c>
      <c r="R199" s="525">
        <v>0</v>
      </c>
      <c r="S199" s="525">
        <v>0</v>
      </c>
      <c r="T199" s="525">
        <v>0</v>
      </c>
      <c r="U199" s="525">
        <v>0</v>
      </c>
      <c r="V199" s="547">
        <v>0</v>
      </c>
      <c r="W199" s="546">
        <f t="shared" ref="W199:W200" si="85">SUM(K199:V199)</f>
        <v>0</v>
      </c>
      <c r="Y199" s="470"/>
      <c r="Z199" s="470"/>
      <c r="AA199" s="470"/>
      <c r="AB199" s="596" t="s">
        <v>2186</v>
      </c>
      <c r="AD199" s="470"/>
      <c r="AE199" s="470"/>
      <c r="AF199" s="470"/>
      <c r="AG199" s="470"/>
      <c r="AH199" s="470"/>
      <c r="AI199" s="470"/>
      <c r="AJ199" s="470"/>
      <c r="AK199" s="470"/>
      <c r="AL199" s="470"/>
      <c r="AM199" s="470"/>
      <c r="AN199" s="470"/>
      <c r="AO199" s="470"/>
      <c r="AP199" s="470"/>
      <c r="AQ199" s="470"/>
      <c r="AR199" s="470"/>
      <c r="AS199" s="470"/>
      <c r="AT199" s="470"/>
      <c r="AU199" s="470"/>
      <c r="AV199" s="470"/>
      <c r="AW199" s="470"/>
      <c r="AX199" s="470"/>
      <c r="AY199" s="470"/>
      <c r="AZ199" s="470"/>
      <c r="BA199" s="470"/>
      <c r="BB199" s="470"/>
      <c r="BC199" s="470"/>
      <c r="BD199" s="470"/>
      <c r="BE199" s="470"/>
    </row>
    <row r="200" ht="48.95" customHeight="1" spans="1:57">
      <c r="A200" s="568"/>
      <c r="B200" s="490"/>
      <c r="C200" s="490"/>
      <c r="D200" s="490"/>
      <c r="E200" s="490"/>
      <c r="F200" s="490"/>
      <c r="G200" s="506"/>
      <c r="H200" s="502" t="s">
        <v>898</v>
      </c>
      <c r="I200" s="537" t="s">
        <v>1531</v>
      </c>
      <c r="J200" s="532" t="s">
        <v>1528</v>
      </c>
      <c r="K200" s="533">
        <f>'POA METAS 2025'!H55</f>
        <v>0</v>
      </c>
      <c r="L200" s="533">
        <f>'POA METAS 2025'!I55</f>
        <v>0</v>
      </c>
      <c r="M200" s="533">
        <f>'POA METAS 2025'!J55</f>
        <v>1</v>
      </c>
      <c r="N200" s="533">
        <f>'POA METAS 2025'!K55</f>
        <v>0</v>
      </c>
      <c r="O200" s="534">
        <f>'POA METAS 2025'!M55</f>
        <v>0</v>
      </c>
      <c r="P200" s="534">
        <f>'POA METAS 2025'!N55</f>
        <v>0</v>
      </c>
      <c r="Q200" s="534">
        <f>'POA METAS 2025'!O55</f>
        <v>0</v>
      </c>
      <c r="R200" s="534">
        <f>'POA METAS 2025'!P55</f>
        <v>1</v>
      </c>
      <c r="S200" s="534">
        <f>'POA METAS 2025'!R55</f>
        <v>0</v>
      </c>
      <c r="T200" s="534">
        <f>'POA METAS 2025'!S55</f>
        <v>0</v>
      </c>
      <c r="U200" s="534">
        <f>'POA METAS 2025'!T55</f>
        <v>0</v>
      </c>
      <c r="V200" s="534">
        <f>'POA METAS 2025'!U55</f>
        <v>1</v>
      </c>
      <c r="W200" s="548">
        <f t="shared" si="85"/>
        <v>3</v>
      </c>
      <c r="Y200" s="470"/>
      <c r="Z200" s="470"/>
      <c r="AA200" s="470"/>
      <c r="AB200" s="596" t="s">
        <v>2186</v>
      </c>
      <c r="AD200" s="470"/>
      <c r="AE200" s="470"/>
      <c r="AF200" s="470"/>
      <c r="AG200" s="470"/>
      <c r="AH200" s="470"/>
      <c r="AI200" s="470"/>
      <c r="AJ200" s="470"/>
      <c r="AK200" s="470"/>
      <c r="AL200" s="470"/>
      <c r="AM200" s="470"/>
      <c r="AN200" s="470"/>
      <c r="AO200" s="470"/>
      <c r="AP200" s="470"/>
      <c r="AQ200" s="470"/>
      <c r="AR200" s="470"/>
      <c r="AS200" s="470"/>
      <c r="AT200" s="470"/>
      <c r="AU200" s="470"/>
      <c r="AV200" s="470"/>
      <c r="AW200" s="470"/>
      <c r="AX200" s="470"/>
      <c r="AY200" s="470"/>
      <c r="AZ200" s="470"/>
      <c r="BA200" s="470"/>
      <c r="BB200" s="470"/>
      <c r="BC200" s="470"/>
      <c r="BD200" s="470"/>
      <c r="BE200" s="470"/>
    </row>
    <row r="201" ht="48.95" customHeight="1" spans="1:57">
      <c r="A201" s="568"/>
      <c r="B201" s="490"/>
      <c r="C201" s="490"/>
      <c r="D201" s="490"/>
      <c r="E201" s="490"/>
      <c r="F201" s="490"/>
      <c r="G201" s="506"/>
      <c r="H201" s="504"/>
      <c r="I201" s="538"/>
      <c r="J201" s="520" t="s">
        <v>1529</v>
      </c>
      <c r="K201" s="521">
        <f>'POA PRESUPUESTARIO 2025'!CS532+'POA PRESUPUESTARIO 2025'!CS533+'POA PRESUPUESTARIO 2025'!CS534+'POA PRESUPUESTARIO 2025'!CS535</f>
        <v>0</v>
      </c>
      <c r="L201" s="521">
        <f>'POA PRESUPUESTARIO 2025'!CT532+'POA PRESUPUESTARIO 2025'!CT533+'POA PRESUPUESTARIO 2025'!CT534+'POA PRESUPUESTARIO 2025'!CT535</f>
        <v>0</v>
      </c>
      <c r="M201" s="521">
        <f>'POA PRESUPUESTARIO 2025'!CU532+'POA PRESUPUESTARIO 2025'!CU533+'POA PRESUPUESTARIO 2025'!CU534+'POA PRESUPUESTARIO 2025'!CU535</f>
        <v>750</v>
      </c>
      <c r="N201" s="521">
        <f>'POA PRESUPUESTARIO 2025'!CV532+'POA PRESUPUESTARIO 2025'!CV533+'POA PRESUPUESTARIO 2025'!CV534+'POA PRESUPUESTARIO 2025'!CV535</f>
        <v>0</v>
      </c>
      <c r="O201" s="521">
        <f>'POA PRESUPUESTARIO 2025'!CX532+'POA PRESUPUESTARIO 2025'!CX533+'POA PRESUPUESTARIO 2025'!CX534+'POA PRESUPUESTARIO 2025'!CX535</f>
        <v>0</v>
      </c>
      <c r="P201" s="521">
        <f>'POA PRESUPUESTARIO 2025'!CY532+'POA PRESUPUESTARIO 2025'!CY533+'POA PRESUPUESTARIO 2025'!CY534+'POA PRESUPUESTARIO 2025'!CY535</f>
        <v>1900</v>
      </c>
      <c r="Q201" s="521">
        <f>'POA PRESUPUESTARIO 2025'!CZ532+'POA PRESUPUESTARIO 2025'!CZ533+'POA PRESUPUESTARIO 2025'!CZ534+'POA PRESUPUESTARIO 2025'!CZ535</f>
        <v>1625</v>
      </c>
      <c r="R201" s="521">
        <f>'POA PRESUPUESTARIO 2025'!DA532+'POA PRESUPUESTARIO 2025'!DA533+'POA PRESUPUESTARIO 2025'!DA534+'POA PRESUPUESTARIO 2025'!DA535</f>
        <v>3250</v>
      </c>
      <c r="S201" s="521">
        <f>'POA PRESUPUESTARIO 2025'!DC532+'POA PRESUPUESTARIO 2025'!DC533+'POA PRESUPUESTARIO 2025'!DC534+'POA PRESUPUESTARIO 2025'!DC535</f>
        <v>3000</v>
      </c>
      <c r="T201" s="521">
        <f>'POA PRESUPUESTARIO 2025'!DD532+'POA PRESUPUESTARIO 2025'!DD533+'POA PRESUPUESTARIO 2025'!DD534+'POA PRESUPUESTARIO 2025'!DD535</f>
        <v>7500</v>
      </c>
      <c r="U201" s="521">
        <f>'POA PRESUPUESTARIO 2025'!DE532+'POA PRESUPUESTARIO 2025'!DE533+'POA PRESUPUESTARIO 2025'!DE534+'POA PRESUPUESTARIO 2025'!DE535</f>
        <v>0</v>
      </c>
      <c r="V201" s="521">
        <f>'POA PRESUPUESTARIO 2025'!DF532+'POA PRESUPUESTARIO 2025'!DF533+'POA PRESUPUESTARIO 2025'!DF534+'POA PRESUPUESTARIO 2025'!DF535</f>
        <v>0</v>
      </c>
      <c r="W201" s="545">
        <f t="shared" ref="W201:W202" si="86">SUM(K201:V201)</f>
        <v>18025</v>
      </c>
      <c r="Y201" s="470"/>
      <c r="Z201" s="470"/>
      <c r="AA201" s="470"/>
      <c r="AB201" s="596" t="s">
        <v>2186</v>
      </c>
      <c r="AD201" s="470"/>
      <c r="AE201" s="470"/>
      <c r="AF201" s="470"/>
      <c r="AG201" s="470"/>
      <c r="AH201" s="470"/>
      <c r="AI201" s="470"/>
      <c r="AJ201" s="470"/>
      <c r="AK201" s="470"/>
      <c r="AL201" s="470"/>
      <c r="AM201" s="470"/>
      <c r="AN201" s="470"/>
      <c r="AO201" s="470"/>
      <c r="AP201" s="470"/>
      <c r="AQ201" s="470"/>
      <c r="AR201" s="470"/>
      <c r="AS201" s="470"/>
      <c r="AT201" s="470"/>
      <c r="AU201" s="470"/>
      <c r="AV201" s="470"/>
      <c r="AW201" s="470"/>
      <c r="AX201" s="470"/>
      <c r="AY201" s="470"/>
      <c r="AZ201" s="470"/>
      <c r="BA201" s="470"/>
      <c r="BB201" s="470"/>
      <c r="BC201" s="470"/>
      <c r="BD201" s="470"/>
      <c r="BE201" s="470"/>
    </row>
    <row r="202" ht="30.75" customHeight="1" spans="1:57">
      <c r="A202" s="568"/>
      <c r="B202" s="490"/>
      <c r="C202" s="490"/>
      <c r="D202" s="490"/>
      <c r="E202" s="490"/>
      <c r="F202" s="490"/>
      <c r="G202" s="506"/>
      <c r="H202" s="496" t="s">
        <v>2196</v>
      </c>
      <c r="I202" s="536" t="s">
        <v>1531</v>
      </c>
      <c r="J202" s="517" t="s">
        <v>1528</v>
      </c>
      <c r="K202" s="518">
        <f>'POA METAS 2025'!H56</f>
        <v>0</v>
      </c>
      <c r="L202" s="518">
        <f>'POA METAS 2025'!I56</f>
        <v>0</v>
      </c>
      <c r="M202" s="518">
        <f>'POA METAS 2025'!J56</f>
        <v>0</v>
      </c>
      <c r="N202" s="518">
        <f>'POA METAS 2025'!K56</f>
        <v>0</v>
      </c>
      <c r="O202" s="530">
        <f>'POA METAS 2025'!M56</f>
        <v>0</v>
      </c>
      <c r="P202" s="530">
        <f>'POA METAS 2025'!N56</f>
        <v>0</v>
      </c>
      <c r="Q202" s="530">
        <f>'POA METAS 2025'!O56</f>
        <v>0</v>
      </c>
      <c r="R202" s="530">
        <f>'POA METAS 2025'!P56</f>
        <v>0</v>
      </c>
      <c r="S202" s="530">
        <f>'POA METAS 2025'!R56</f>
        <v>0</v>
      </c>
      <c r="T202" s="530">
        <f>'POA METAS 2025'!S56</f>
        <v>0</v>
      </c>
      <c r="U202" s="530">
        <f>'POA METAS 2025'!T56</f>
        <v>0</v>
      </c>
      <c r="V202" s="530">
        <f>'POA METAS 2025'!U56</f>
        <v>1</v>
      </c>
      <c r="W202" s="544">
        <f t="shared" si="86"/>
        <v>1</v>
      </c>
      <c r="Y202" s="470"/>
      <c r="Z202" s="470"/>
      <c r="AA202" s="470"/>
      <c r="AB202" s="596" t="s">
        <v>2186</v>
      </c>
      <c r="AD202" s="470"/>
      <c r="AE202" s="470"/>
      <c r="AF202" s="470"/>
      <c r="AG202" s="470"/>
      <c r="AH202" s="470"/>
      <c r="AI202" s="470"/>
      <c r="AJ202" s="470"/>
      <c r="AK202" s="470"/>
      <c r="AL202" s="470"/>
      <c r="AM202" s="470"/>
      <c r="AN202" s="470"/>
      <c r="AO202" s="470"/>
      <c r="AP202" s="470"/>
      <c r="AQ202" s="470"/>
      <c r="AR202" s="470"/>
      <c r="AS202" s="470"/>
      <c r="AT202" s="470"/>
      <c r="AU202" s="470"/>
      <c r="AV202" s="470"/>
      <c r="AW202" s="470"/>
      <c r="AX202" s="470"/>
      <c r="AY202" s="470"/>
      <c r="AZ202" s="470"/>
      <c r="BA202" s="470"/>
      <c r="BB202" s="470"/>
      <c r="BC202" s="470"/>
      <c r="BD202" s="470"/>
      <c r="BE202" s="470"/>
    </row>
    <row r="203" ht="30.75" customHeight="1" spans="1:57">
      <c r="A203" s="568"/>
      <c r="B203" s="490"/>
      <c r="C203" s="490"/>
      <c r="D203" s="490"/>
      <c r="E203" s="490"/>
      <c r="F203" s="490"/>
      <c r="G203" s="506"/>
      <c r="H203" s="504"/>
      <c r="I203" s="538"/>
      <c r="J203" s="520" t="s">
        <v>1529</v>
      </c>
      <c r="K203" s="521">
        <v>0</v>
      </c>
      <c r="L203" s="521">
        <v>0</v>
      </c>
      <c r="M203" s="521">
        <v>0</v>
      </c>
      <c r="N203" s="521">
        <v>0</v>
      </c>
      <c r="O203" s="521">
        <v>0</v>
      </c>
      <c r="P203" s="521">
        <v>0</v>
      </c>
      <c r="Q203" s="521">
        <v>0</v>
      </c>
      <c r="R203" s="521">
        <v>0</v>
      </c>
      <c r="S203" s="521">
        <v>0</v>
      </c>
      <c r="T203" s="521">
        <v>0</v>
      </c>
      <c r="U203" s="521">
        <v>0</v>
      </c>
      <c r="V203" s="549">
        <v>0</v>
      </c>
      <c r="W203" s="545">
        <f t="shared" ref="W203:W207" si="87">SUM(K203:V203)</f>
        <v>0</v>
      </c>
      <c r="Y203" s="470"/>
      <c r="Z203" s="470"/>
      <c r="AA203" s="470"/>
      <c r="AB203" s="596" t="s">
        <v>2186</v>
      </c>
      <c r="AD203" s="470"/>
      <c r="AE203" s="470"/>
      <c r="AF203" s="470"/>
      <c r="AG203" s="470"/>
      <c r="AH203" s="470"/>
      <c r="AI203" s="470"/>
      <c r="AJ203" s="470"/>
      <c r="AK203" s="470"/>
      <c r="AL203" s="470"/>
      <c r="AM203" s="470"/>
      <c r="AN203" s="470"/>
      <c r="AO203" s="470"/>
      <c r="AP203" s="470"/>
      <c r="AQ203" s="470"/>
      <c r="AR203" s="470"/>
      <c r="AS203" s="470"/>
      <c r="AT203" s="470"/>
      <c r="AU203" s="470"/>
      <c r="AV203" s="470"/>
      <c r="AW203" s="470"/>
      <c r="AX203" s="470"/>
      <c r="AY203" s="470"/>
      <c r="AZ203" s="470"/>
      <c r="BA203" s="470"/>
      <c r="BB203" s="470"/>
      <c r="BC203" s="470"/>
      <c r="BD203" s="470"/>
      <c r="BE203" s="470"/>
    </row>
    <row r="204" ht="39" customHeight="1" spans="1:57">
      <c r="A204" s="568"/>
      <c r="B204" s="490"/>
      <c r="C204" s="490"/>
      <c r="D204" s="490"/>
      <c r="E204" s="490"/>
      <c r="F204" s="490"/>
      <c r="G204" s="506"/>
      <c r="H204" s="496" t="s">
        <v>2123</v>
      </c>
      <c r="I204" s="536" t="s">
        <v>1531</v>
      </c>
      <c r="J204" s="517" t="s">
        <v>1528</v>
      </c>
      <c r="K204" s="518">
        <f>+'POA METAS 2025'!H57</f>
        <v>0</v>
      </c>
      <c r="L204" s="518">
        <f>+'POA METAS 2025'!I57</f>
        <v>0</v>
      </c>
      <c r="M204" s="518">
        <f>+'POA METAS 2025'!J57</f>
        <v>0</v>
      </c>
      <c r="N204" s="518">
        <f>+'POA METAS 2025'!K57</f>
        <v>0</v>
      </c>
      <c r="O204" s="530">
        <f>+'POA METAS 2025'!M57</f>
        <v>0</v>
      </c>
      <c r="P204" s="530">
        <f>+'POA METAS 2025'!N57</f>
        <v>0</v>
      </c>
      <c r="Q204" s="530">
        <f>+'POA METAS 2025'!O57</f>
        <v>0</v>
      </c>
      <c r="R204" s="530">
        <f>+'POA METAS 2025'!P57</f>
        <v>1</v>
      </c>
      <c r="S204" s="530">
        <f>+'POA METAS 2025'!R57</f>
        <v>0</v>
      </c>
      <c r="T204" s="530">
        <f>+'POA METAS 2025'!S57</f>
        <v>0</v>
      </c>
      <c r="U204" s="530">
        <f>+'POA METAS 2025'!T57</f>
        <v>0</v>
      </c>
      <c r="V204" s="530">
        <f>+'POA METAS 2025'!U57</f>
        <v>2</v>
      </c>
      <c r="W204" s="544">
        <f t="shared" si="87"/>
        <v>3</v>
      </c>
      <c r="Y204" s="470"/>
      <c r="Z204" s="470"/>
      <c r="AA204" s="470"/>
      <c r="AB204" s="596" t="s">
        <v>2186</v>
      </c>
      <c r="AD204" s="470"/>
      <c r="AE204" s="470"/>
      <c r="AF204" s="470"/>
      <c r="AG204" s="470"/>
      <c r="AH204" s="470"/>
      <c r="AI204" s="470"/>
      <c r="AJ204" s="470"/>
      <c r="AK204" s="470"/>
      <c r="AL204" s="470"/>
      <c r="AM204" s="470"/>
      <c r="AN204" s="470"/>
      <c r="AO204" s="470"/>
      <c r="AP204" s="470"/>
      <c r="AQ204" s="470"/>
      <c r="AR204" s="470"/>
      <c r="AS204" s="470"/>
      <c r="AT204" s="470"/>
      <c r="AU204" s="470"/>
      <c r="AV204" s="470"/>
      <c r="AW204" s="470"/>
      <c r="AX204" s="470"/>
      <c r="AY204" s="470"/>
      <c r="AZ204" s="470"/>
      <c r="BA204" s="470"/>
      <c r="BB204" s="470"/>
      <c r="BC204" s="470"/>
      <c r="BD204" s="470"/>
      <c r="BE204" s="470"/>
    </row>
    <row r="205" ht="39" customHeight="1" spans="1:57">
      <c r="A205" s="568"/>
      <c r="B205" s="490"/>
      <c r="C205" s="490"/>
      <c r="D205" s="490"/>
      <c r="E205" s="490"/>
      <c r="F205" s="490"/>
      <c r="G205" s="506"/>
      <c r="H205" s="504"/>
      <c r="I205" s="538"/>
      <c r="J205" s="520" t="s">
        <v>1529</v>
      </c>
      <c r="K205" s="521">
        <f>'POA PRESUPUESTARIO 2025'!CS536+'POA PRESUPUESTARIO 2025'!CS537</f>
        <v>0</v>
      </c>
      <c r="L205" s="521">
        <f>'POA PRESUPUESTARIO 2025'!CT536+'POA PRESUPUESTARIO 2025'!CT537</f>
        <v>2314</v>
      </c>
      <c r="M205" s="521">
        <f>'POA PRESUPUESTARIO 2025'!CU536+'POA PRESUPUESTARIO 2025'!CU537</f>
        <v>29867</v>
      </c>
      <c r="N205" s="521">
        <f>'POA PRESUPUESTARIO 2025'!CV536+'POA PRESUPUESTARIO 2025'!CV537</f>
        <v>0</v>
      </c>
      <c r="O205" s="521">
        <f>'POA PRESUPUESTARIO 2025'!CX536+'POA PRESUPUESTARIO 2025'!CX537</f>
        <v>2684</v>
      </c>
      <c r="P205" s="521">
        <f>'POA PRESUPUESTARIO 2025'!CY536+'POA PRESUPUESTARIO 2025'!CY537</f>
        <v>0</v>
      </c>
      <c r="Q205" s="521">
        <f>'POA PRESUPUESTARIO 2025'!CZ536+'POA PRESUPUESTARIO 2025'!CZ537</f>
        <v>0</v>
      </c>
      <c r="R205" s="521">
        <f>'POA PRESUPUESTARIO 2025'!DA536+'POA PRESUPUESTARIO 2025'!DA537</f>
        <v>22949</v>
      </c>
      <c r="S205" s="521">
        <f>'POA PRESUPUESTARIO 2025'!DC536+'POA PRESUPUESTARIO 2025'!DC537</f>
        <v>0</v>
      </c>
      <c r="T205" s="521">
        <f>'POA PRESUPUESTARIO 2025'!DD536+'POA PRESUPUESTARIO 2025'!DD537</f>
        <v>0</v>
      </c>
      <c r="U205" s="521">
        <f>'POA PRESUPUESTARIO 2025'!DE536+'POA PRESUPUESTARIO 2025'!DE537</f>
        <v>52186</v>
      </c>
      <c r="V205" s="521">
        <f>'POA PRESUPUESTARIO 2025'!DF536+'POA PRESUPUESTARIO 2025'!DF537</f>
        <v>0</v>
      </c>
      <c r="W205" s="545">
        <f t="shared" si="87"/>
        <v>110000</v>
      </c>
      <c r="Y205" s="470"/>
      <c r="Z205" s="470"/>
      <c r="AA205" s="470"/>
      <c r="AB205" s="596" t="s">
        <v>2186</v>
      </c>
      <c r="AD205" s="470"/>
      <c r="AE205" s="470"/>
      <c r="AF205" s="470"/>
      <c r="AG205" s="470"/>
      <c r="AH205" s="470"/>
      <c r="AI205" s="470"/>
      <c r="AJ205" s="470"/>
      <c r="AK205" s="470"/>
      <c r="AL205" s="470"/>
      <c r="AM205" s="470"/>
      <c r="AN205" s="470"/>
      <c r="AO205" s="470"/>
      <c r="AP205" s="470"/>
      <c r="AQ205" s="470"/>
      <c r="AR205" s="470"/>
      <c r="AS205" s="470"/>
      <c r="AT205" s="470"/>
      <c r="AU205" s="470"/>
      <c r="AV205" s="470"/>
      <c r="AW205" s="470"/>
      <c r="AX205" s="470"/>
      <c r="AY205" s="470"/>
      <c r="AZ205" s="470"/>
      <c r="BA205" s="470"/>
      <c r="BB205" s="470"/>
      <c r="BC205" s="470"/>
      <c r="BD205" s="470"/>
      <c r="BE205" s="470"/>
    </row>
    <row r="206" ht="30.75" customHeight="1" spans="1:57">
      <c r="A206" s="568"/>
      <c r="B206" s="490"/>
      <c r="C206" s="490"/>
      <c r="D206" s="490"/>
      <c r="E206" s="490"/>
      <c r="F206" s="490"/>
      <c r="G206" s="506"/>
      <c r="H206" s="496" t="s">
        <v>2063</v>
      </c>
      <c r="I206" s="611"/>
      <c r="J206" s="517" t="s">
        <v>1528</v>
      </c>
      <c r="K206" s="518">
        <v>0</v>
      </c>
      <c r="L206" s="530">
        <v>0</v>
      </c>
      <c r="M206" s="530">
        <v>0</v>
      </c>
      <c r="N206" s="530">
        <v>0</v>
      </c>
      <c r="O206" s="530">
        <v>0</v>
      </c>
      <c r="P206" s="530">
        <v>0</v>
      </c>
      <c r="Q206" s="530">
        <v>0</v>
      </c>
      <c r="R206" s="530">
        <v>0</v>
      </c>
      <c r="S206" s="530">
        <v>0</v>
      </c>
      <c r="T206" s="530">
        <v>0</v>
      </c>
      <c r="U206" s="530">
        <v>0</v>
      </c>
      <c r="V206" s="543">
        <v>0</v>
      </c>
      <c r="W206" s="544">
        <f t="shared" si="87"/>
        <v>0</v>
      </c>
      <c r="Y206" s="470"/>
      <c r="Z206" s="470"/>
      <c r="AA206" s="470"/>
      <c r="AB206" s="631" t="s">
        <v>2177</v>
      </c>
      <c r="AD206" s="470"/>
      <c r="AE206" s="470"/>
      <c r="AF206" s="470"/>
      <c r="AG206" s="470"/>
      <c r="AH206" s="470"/>
      <c r="AI206" s="470"/>
      <c r="AJ206" s="470"/>
      <c r="AK206" s="470"/>
      <c r="AL206" s="470"/>
      <c r="AM206" s="470"/>
      <c r="AN206" s="470"/>
      <c r="AO206" s="470"/>
      <c r="AP206" s="470"/>
      <c r="AQ206" s="470"/>
      <c r="AR206" s="470"/>
      <c r="AS206" s="470"/>
      <c r="AT206" s="470"/>
      <c r="AU206" s="470"/>
      <c r="AV206" s="470"/>
      <c r="AW206" s="470"/>
      <c r="AX206" s="470"/>
      <c r="AY206" s="470"/>
      <c r="AZ206" s="470"/>
      <c r="BA206" s="470"/>
      <c r="BB206" s="470"/>
      <c r="BC206" s="470"/>
      <c r="BD206" s="470"/>
      <c r="BE206" s="470"/>
    </row>
    <row r="207" ht="30.75" customHeight="1" spans="1:57">
      <c r="A207" s="568"/>
      <c r="B207" s="490"/>
      <c r="C207" s="490"/>
      <c r="D207" s="490"/>
      <c r="E207" s="490"/>
      <c r="F207" s="490"/>
      <c r="G207" s="506"/>
      <c r="H207" s="504"/>
      <c r="I207" s="612"/>
      <c r="J207" s="520" t="s">
        <v>1529</v>
      </c>
      <c r="K207" s="521">
        <f>+'POA PRESUPUESTARIO 2025'!CS399+'POA PRESUPUESTARIO 2025'!CS400+'POA PRESUPUESTARIO 2025'!CS401+'POA PRESUPUESTARIO 2025'!CS402+'POA PRESUPUESTARIO 2025'!CS403+'POA PRESUPUESTARIO 2025'!CS404+'POA PRESUPUESTARIO 2025'!CS405+'POA PRESUPUESTARIO 2025'!CS406+'POA PRESUPUESTARIO 2025'!CS407+'POA PRESUPUESTARIO 2025'!CS408</f>
        <v>78686</v>
      </c>
      <c r="L207" s="521">
        <f>+'POA PRESUPUESTARIO 2025'!CT399+'POA PRESUPUESTARIO 2025'!CT400+'POA PRESUPUESTARIO 2025'!CT401+'POA PRESUPUESTARIO 2025'!CT402+'POA PRESUPUESTARIO 2025'!CT403+'POA PRESUPUESTARIO 2025'!CT404+'POA PRESUPUESTARIO 2025'!CT405+'POA PRESUPUESTARIO 2025'!CT406+'POA PRESUPUESTARIO 2025'!CT407+'POA PRESUPUESTARIO 2025'!CT408</f>
        <v>58418</v>
      </c>
      <c r="M207" s="521">
        <f>+'POA PRESUPUESTARIO 2025'!CU399+'POA PRESUPUESTARIO 2025'!CU400+'POA PRESUPUESTARIO 2025'!CU401+'POA PRESUPUESTARIO 2025'!CU402+'POA PRESUPUESTARIO 2025'!CU403+'POA PRESUPUESTARIO 2025'!CU404+'POA PRESUPUESTARIO 2025'!CU405+'POA PRESUPUESTARIO 2025'!CU406+'POA PRESUPUESTARIO 2025'!CU407+'POA PRESUPUESTARIO 2025'!CU408</f>
        <v>59418</v>
      </c>
      <c r="N207" s="521">
        <f>+'POA PRESUPUESTARIO 2025'!CV399+'POA PRESUPUESTARIO 2025'!CV400+'POA PRESUPUESTARIO 2025'!CV401+'POA PRESUPUESTARIO 2025'!CV402+'POA PRESUPUESTARIO 2025'!CV403+'POA PRESUPUESTARIO 2025'!CV404+'POA PRESUPUESTARIO 2025'!CV405+'POA PRESUPUESTARIO 2025'!CV406+'POA PRESUPUESTARIO 2025'!CV407+'POA PRESUPUESTARIO 2025'!CV408</f>
        <v>54048</v>
      </c>
      <c r="O207" s="521">
        <f>+'POA PRESUPUESTARIO 2025'!CX399+'POA PRESUPUESTARIO 2025'!CX400+'POA PRESUPUESTARIO 2025'!CX401+'POA PRESUPUESTARIO 2025'!CX402+'POA PRESUPUESTARIO 2025'!CX403+'POA PRESUPUESTARIO 2025'!CX404+'POA PRESUPUESTARIO 2025'!CX405+'POA PRESUPUESTARIO 2025'!CX406+'POA PRESUPUESTARIO 2025'!CX407+'POA PRESUPUESTARIO 2025'!CX408</f>
        <v>58418</v>
      </c>
      <c r="P207" s="521">
        <f>+'POA PRESUPUESTARIO 2025'!CY399+'POA PRESUPUESTARIO 2025'!CY400+'POA PRESUPUESTARIO 2025'!CY401+'POA PRESUPUESTARIO 2025'!CY402+'POA PRESUPUESTARIO 2025'!CY403+'POA PRESUPUESTARIO 2025'!CY404+'POA PRESUPUESTARIO 2025'!CY405+'POA PRESUPUESTARIO 2025'!CY406+'POA PRESUPUESTARIO 2025'!CY407+'POA PRESUPUESTARIO 2025'!CY408</f>
        <v>60593</v>
      </c>
      <c r="Q207" s="521">
        <f>+'POA PRESUPUESTARIO 2025'!CZ399+'POA PRESUPUESTARIO 2025'!CZ400+'POA PRESUPUESTARIO 2025'!CZ401+'POA PRESUPUESTARIO 2025'!CZ402+'POA PRESUPUESTARIO 2025'!CZ403+'POA PRESUPUESTARIO 2025'!CZ404+'POA PRESUPUESTARIO 2025'!CZ405+'POA PRESUPUESTARIO 2025'!CZ406+'POA PRESUPUESTARIO 2025'!CZ407+'POA PRESUPUESTARIO 2025'!CZ408</f>
        <v>75006</v>
      </c>
      <c r="R207" s="521">
        <f>+'POA PRESUPUESTARIO 2025'!DA399+'POA PRESUPUESTARIO 2025'!DA400+'POA PRESUPUESTARIO 2025'!DA401+'POA PRESUPUESTARIO 2025'!DA402+'POA PRESUPUESTARIO 2025'!DA403+'POA PRESUPUESTARIO 2025'!DA404+'POA PRESUPUESTARIO 2025'!DA405+'POA PRESUPUESTARIO 2025'!DA406+'POA PRESUPUESTARIO 2025'!DA407+'POA PRESUPUESTARIO 2025'!DA408</f>
        <v>37506</v>
      </c>
      <c r="S207" s="521">
        <f>+'POA PRESUPUESTARIO 2025'!DC399+'POA PRESUPUESTARIO 2025'!DC400+'POA PRESUPUESTARIO 2025'!DC401+'POA PRESUPUESTARIO 2025'!DC402+'POA PRESUPUESTARIO 2025'!DC403+'POA PRESUPUESTARIO 2025'!DC404+'POA PRESUPUESTARIO 2025'!DC405+'POA PRESUPUESTARIO 2025'!DC406+'POA PRESUPUESTARIO 2025'!DC407+'POA PRESUPUESTARIO 2025'!DC408</f>
        <v>37376</v>
      </c>
      <c r="T207" s="521">
        <f>+'POA PRESUPUESTARIO 2025'!DD399+'POA PRESUPUESTARIO 2025'!DD400+'POA PRESUPUESTARIO 2025'!DD401+'POA PRESUPUESTARIO 2025'!DD402+'POA PRESUPUESTARIO 2025'!DD403+'POA PRESUPUESTARIO 2025'!DD404+'POA PRESUPUESTARIO 2025'!DD405+'POA PRESUPUESTARIO 2025'!DD406+'POA PRESUPUESTARIO 2025'!DD407+'POA PRESUPUESTARIO 2025'!DD408</f>
        <v>38376</v>
      </c>
      <c r="U207" s="521">
        <f>+'POA PRESUPUESTARIO 2025'!DE399+'POA PRESUPUESTARIO 2025'!DE400+'POA PRESUPUESTARIO 2025'!DE401+'POA PRESUPUESTARIO 2025'!DE402+'POA PRESUPUESTARIO 2025'!DE403+'POA PRESUPUESTARIO 2025'!DE404+'POA PRESUPUESTARIO 2025'!DE405+'POA PRESUPUESTARIO 2025'!DE406+'POA PRESUPUESTARIO 2025'!DE407+'POA PRESUPUESTARIO 2025'!DE408</f>
        <v>94305</v>
      </c>
      <c r="V207" s="521">
        <f>+'POA PRESUPUESTARIO 2025'!DF399+'POA PRESUPUESTARIO 2025'!DF400+'POA PRESUPUESTARIO 2025'!DF401+'POA PRESUPUESTARIO 2025'!DF402+'POA PRESUPUESTARIO 2025'!DF403+'POA PRESUPUESTARIO 2025'!DF404+'POA PRESUPUESTARIO 2025'!DF405+'POA PRESUPUESTARIO 2025'!DF406+'POA PRESUPUESTARIO 2025'!DF407+'POA PRESUPUESTARIO 2025'!DF408</f>
        <v>130666</v>
      </c>
      <c r="W207" s="545">
        <f t="shared" si="87"/>
        <v>782816</v>
      </c>
      <c r="Y207" s="470"/>
      <c r="Z207" s="470"/>
      <c r="AA207" s="470"/>
      <c r="AB207" s="631" t="s">
        <v>2177</v>
      </c>
      <c r="AD207" s="470"/>
      <c r="AE207" s="470"/>
      <c r="AF207" s="470"/>
      <c r="AG207" s="470"/>
      <c r="AH207" s="470"/>
      <c r="AI207" s="470"/>
      <c r="AJ207" s="470"/>
      <c r="AK207" s="470"/>
      <c r="AL207" s="470"/>
      <c r="AM207" s="470"/>
      <c r="AN207" s="470"/>
      <c r="AO207" s="470"/>
      <c r="AP207" s="470"/>
      <c r="AQ207" s="470"/>
      <c r="AR207" s="470"/>
      <c r="AS207" s="470"/>
      <c r="AT207" s="470"/>
      <c r="AU207" s="470"/>
      <c r="AV207" s="470"/>
      <c r="AW207" s="470"/>
      <c r="AX207" s="470"/>
      <c r="AY207" s="470"/>
      <c r="AZ207" s="470"/>
      <c r="BA207" s="470"/>
      <c r="BB207" s="470"/>
      <c r="BC207" s="470"/>
      <c r="BD207" s="470"/>
      <c r="BE207" s="470"/>
    </row>
    <row r="208" ht="30" customHeight="1" spans="1:57">
      <c r="A208" s="621"/>
      <c r="B208" s="622"/>
      <c r="C208" s="622"/>
      <c r="D208" s="622"/>
      <c r="E208" s="622"/>
      <c r="F208" s="622"/>
      <c r="G208" s="623"/>
      <c r="H208" s="624" t="s">
        <v>2197</v>
      </c>
      <c r="I208" s="627"/>
      <c r="J208" s="627"/>
      <c r="K208" s="627"/>
      <c r="L208" s="627"/>
      <c r="M208" s="627"/>
      <c r="N208" s="627"/>
      <c r="O208" s="627"/>
      <c r="P208" s="627"/>
      <c r="Q208" s="627"/>
      <c r="R208" s="627"/>
      <c r="S208" s="627"/>
      <c r="T208" s="627"/>
      <c r="U208" s="627"/>
      <c r="V208" s="627"/>
      <c r="W208" s="628">
        <f>+W5+W89</f>
        <v>41356558</v>
      </c>
      <c r="Y208" s="470"/>
      <c r="Z208" s="470"/>
      <c r="AA208" s="470"/>
      <c r="AB208" s="551"/>
      <c r="AD208" s="470"/>
      <c r="AE208" s="470"/>
      <c r="AF208" s="470"/>
      <c r="AG208" s="470"/>
      <c r="AH208" s="470"/>
      <c r="AI208" s="470"/>
      <c r="AJ208" s="470"/>
      <c r="AK208" s="470"/>
      <c r="AL208" s="470"/>
      <c r="AM208" s="470"/>
      <c r="AN208" s="470"/>
      <c r="AO208" s="470"/>
      <c r="AP208" s="470"/>
      <c r="AQ208" s="470"/>
      <c r="AR208" s="470"/>
      <c r="AS208" s="470"/>
      <c r="AT208" s="470"/>
      <c r="AU208" s="470"/>
      <c r="AV208" s="470"/>
      <c r="AW208" s="470"/>
      <c r="AX208" s="470"/>
      <c r="AY208" s="470"/>
      <c r="AZ208" s="470"/>
      <c r="BA208" s="470"/>
      <c r="BB208" s="470"/>
      <c r="BC208" s="470"/>
      <c r="BD208" s="470"/>
      <c r="BE208" s="470"/>
    </row>
    <row r="209" spans="1:57">
      <c r="A209" s="625"/>
      <c r="B209" s="625"/>
      <c r="C209" s="625"/>
      <c r="D209" s="625"/>
      <c r="E209" s="625"/>
      <c r="F209" s="625"/>
      <c r="G209" s="470"/>
      <c r="H209" s="626"/>
      <c r="I209" s="470"/>
      <c r="J209" s="470"/>
      <c r="K209" s="470"/>
      <c r="L209" s="470"/>
      <c r="M209" s="470"/>
      <c r="N209" s="470"/>
      <c r="O209" s="470"/>
      <c r="P209" s="470"/>
      <c r="Q209" s="470"/>
      <c r="R209" s="470"/>
      <c r="S209" s="470"/>
      <c r="T209" s="470"/>
      <c r="U209" s="470"/>
      <c r="V209" s="470"/>
      <c r="W209" s="591"/>
      <c r="Y209" s="470"/>
      <c r="Z209" s="470"/>
      <c r="AA209" s="470"/>
      <c r="AB209" s="470"/>
      <c r="AD209" s="470"/>
      <c r="AE209" s="470"/>
      <c r="AF209" s="470"/>
      <c r="AG209" s="470"/>
      <c r="AH209" s="470"/>
      <c r="AI209" s="470"/>
      <c r="AJ209" s="470"/>
      <c r="AK209" s="470"/>
      <c r="AL209" s="470"/>
      <c r="AM209" s="470"/>
      <c r="AN209" s="470"/>
      <c r="AO209" s="470"/>
      <c r="AP209" s="470"/>
      <c r="AQ209" s="470"/>
      <c r="AR209" s="470"/>
      <c r="AS209" s="470"/>
      <c r="AT209" s="470"/>
      <c r="AU209" s="470"/>
      <c r="AV209" s="470"/>
      <c r="AW209" s="470"/>
      <c r="AX209" s="470"/>
      <c r="AY209" s="470"/>
      <c r="AZ209" s="470"/>
      <c r="BA209" s="470"/>
      <c r="BB209" s="470"/>
      <c r="BC209" s="470"/>
      <c r="BD209" s="470"/>
      <c r="BE209" s="470"/>
    </row>
    <row r="210" spans="1:57">
      <c r="A210" s="625"/>
      <c r="B210" s="625"/>
      <c r="C210" s="625"/>
      <c r="D210" s="625"/>
      <c r="E210" s="625"/>
      <c r="F210" s="625"/>
      <c r="G210" s="470"/>
      <c r="H210" s="626"/>
      <c r="I210" s="470"/>
      <c r="J210" s="470"/>
      <c r="K210" s="470"/>
      <c r="L210" s="470"/>
      <c r="M210" s="470"/>
      <c r="N210" s="470"/>
      <c r="O210" s="470"/>
      <c r="P210" s="470"/>
      <c r="Q210" s="470"/>
      <c r="R210" s="470"/>
      <c r="S210" s="470"/>
      <c r="T210" s="470"/>
      <c r="U210" s="470"/>
      <c r="V210" s="470"/>
      <c r="W210" s="470"/>
      <c r="Y210" s="470"/>
      <c r="Z210" s="470"/>
      <c r="AA210" s="470"/>
      <c r="AB210" s="470"/>
      <c r="AD210" s="470"/>
      <c r="AE210" s="470"/>
      <c r="AF210" s="470"/>
      <c r="AG210" s="470"/>
      <c r="AH210" s="470"/>
      <c r="AI210" s="470"/>
      <c r="AJ210" s="470"/>
      <c r="AK210" s="470"/>
      <c r="AL210" s="470"/>
      <c r="AM210" s="470"/>
      <c r="AN210" s="470"/>
      <c r="AO210" s="470"/>
      <c r="AP210" s="470"/>
      <c r="AQ210" s="470"/>
      <c r="AR210" s="470"/>
      <c r="AS210" s="470"/>
      <c r="AT210" s="470"/>
      <c r="AU210" s="470"/>
      <c r="AV210" s="470"/>
      <c r="AW210" s="470"/>
      <c r="AX210" s="470"/>
      <c r="AY210" s="470"/>
      <c r="AZ210" s="470"/>
      <c r="BA210" s="470"/>
      <c r="BB210" s="470"/>
      <c r="BC210" s="470"/>
      <c r="BD210" s="470"/>
      <c r="BE210" s="470"/>
    </row>
    <row r="211" ht="18.75" spans="23:23">
      <c r="W211" s="629">
        <v>45000000</v>
      </c>
    </row>
    <row r="213" spans="23:23">
      <c r="W213" s="630">
        <f>W211-W208</f>
        <v>3643442</v>
      </c>
    </row>
  </sheetData>
  <protectedRanges>
    <protectedRange algorithmName="SHA-512" hashValue="SkODiCkkj8RbIYaqdozEnFoZ5jDV7zbeII9eiyMY7QhVuSt8c7fhUkd6BcQDTmg1yKkNXJ4HJ4flW2/Ierughg==" saltValue="jMF5ya0vuNwiZ6A3nl009A==" spinCount="100000" sqref="G66:G67 G58:G59 W58 G60:W65 W66 G68:W208 G4:W57" name="Rango1"/>
  </protectedRanges>
  <autoFilter xmlns:etc="http://www.wps.cn/officeDocument/2017/etCustomData" ref="A3:BE208" etc:filterBottomFollowUsedRange="0">
    <extLst/>
  </autoFilter>
  <mergeCells count="223">
    <mergeCell ref="A1:V1"/>
    <mergeCell ref="K2:W2"/>
    <mergeCell ref="H208:V208"/>
    <mergeCell ref="A2:A3"/>
    <mergeCell ref="A4:A5"/>
    <mergeCell ref="A88:A89"/>
    <mergeCell ref="B2:B3"/>
    <mergeCell ref="B4:B5"/>
    <mergeCell ref="B88:B89"/>
    <mergeCell ref="C2:C3"/>
    <mergeCell ref="C4:C5"/>
    <mergeCell ref="C88:C89"/>
    <mergeCell ref="D2:D3"/>
    <mergeCell ref="D4:D5"/>
    <mergeCell ref="D88:D89"/>
    <mergeCell ref="E2:E3"/>
    <mergeCell ref="E4:E5"/>
    <mergeCell ref="E88:E89"/>
    <mergeCell ref="F2:F3"/>
    <mergeCell ref="F4:F5"/>
    <mergeCell ref="F88:F89"/>
    <mergeCell ref="H6:H7"/>
    <mergeCell ref="H8:H9"/>
    <mergeCell ref="H10:H11"/>
    <mergeCell ref="H12:H13"/>
    <mergeCell ref="H14:H15"/>
    <mergeCell ref="H16:H17"/>
    <mergeCell ref="H18:H19"/>
    <mergeCell ref="H20:H21"/>
    <mergeCell ref="H22:H23"/>
    <mergeCell ref="H24:H25"/>
    <mergeCell ref="H26:H27"/>
    <mergeCell ref="H28:H29"/>
    <mergeCell ref="H30:H31"/>
    <mergeCell ref="H32:H33"/>
    <mergeCell ref="H34:H35"/>
    <mergeCell ref="H36:H37"/>
    <mergeCell ref="H38:H39"/>
    <mergeCell ref="H40:H41"/>
    <mergeCell ref="H42:H43"/>
    <mergeCell ref="H44:H45"/>
    <mergeCell ref="H46:H47"/>
    <mergeCell ref="H48:H49"/>
    <mergeCell ref="H50:H51"/>
    <mergeCell ref="H52:H53"/>
    <mergeCell ref="H54:H55"/>
    <mergeCell ref="H56:H57"/>
    <mergeCell ref="H58:H59"/>
    <mergeCell ref="H60:H61"/>
    <mergeCell ref="H62:H63"/>
    <mergeCell ref="H64:H65"/>
    <mergeCell ref="H66:H67"/>
    <mergeCell ref="H68:H69"/>
    <mergeCell ref="H70:H71"/>
    <mergeCell ref="H72:H73"/>
    <mergeCell ref="H74:H75"/>
    <mergeCell ref="H76:H77"/>
    <mergeCell ref="H78:H79"/>
    <mergeCell ref="H80:H81"/>
    <mergeCell ref="H82:H83"/>
    <mergeCell ref="H84:H85"/>
    <mergeCell ref="H86:H87"/>
    <mergeCell ref="H90:H91"/>
    <mergeCell ref="H92:H93"/>
    <mergeCell ref="H94:H95"/>
    <mergeCell ref="H96:H97"/>
    <mergeCell ref="H98:H99"/>
    <mergeCell ref="H100:H101"/>
    <mergeCell ref="H102:H103"/>
    <mergeCell ref="H104:H105"/>
    <mergeCell ref="H106:H107"/>
    <mergeCell ref="H108:H109"/>
    <mergeCell ref="H110:H111"/>
    <mergeCell ref="H112:H113"/>
    <mergeCell ref="H114:H115"/>
    <mergeCell ref="H116:H117"/>
    <mergeCell ref="H118:H119"/>
    <mergeCell ref="H120:H121"/>
    <mergeCell ref="H122:H123"/>
    <mergeCell ref="H124:H125"/>
    <mergeCell ref="H126:H127"/>
    <mergeCell ref="H128:H129"/>
    <mergeCell ref="H130:H131"/>
    <mergeCell ref="H132:H133"/>
    <mergeCell ref="H134:H135"/>
    <mergeCell ref="H136:H137"/>
    <mergeCell ref="H138:H139"/>
    <mergeCell ref="H140:H141"/>
    <mergeCell ref="H142:H143"/>
    <mergeCell ref="H144:H145"/>
    <mergeCell ref="H146:H147"/>
    <mergeCell ref="H148:H149"/>
    <mergeCell ref="H150:H151"/>
    <mergeCell ref="H152:H153"/>
    <mergeCell ref="H154:H155"/>
    <mergeCell ref="H156:H157"/>
    <mergeCell ref="H158:H159"/>
    <mergeCell ref="H160:H161"/>
    <mergeCell ref="H162:H163"/>
    <mergeCell ref="H164:H165"/>
    <mergeCell ref="H166:H167"/>
    <mergeCell ref="H168:H169"/>
    <mergeCell ref="H170:H171"/>
    <mergeCell ref="H172:H173"/>
    <mergeCell ref="H174:H175"/>
    <mergeCell ref="H176:H177"/>
    <mergeCell ref="H178:H179"/>
    <mergeCell ref="H180:H181"/>
    <mergeCell ref="H182:H183"/>
    <mergeCell ref="H184:H185"/>
    <mergeCell ref="H186:H187"/>
    <mergeCell ref="H188:H189"/>
    <mergeCell ref="H190:H191"/>
    <mergeCell ref="H192:H193"/>
    <mergeCell ref="H194:H195"/>
    <mergeCell ref="H196:H197"/>
    <mergeCell ref="H198:H199"/>
    <mergeCell ref="H200:H201"/>
    <mergeCell ref="H202:H203"/>
    <mergeCell ref="H204:H205"/>
    <mergeCell ref="H206:H207"/>
    <mergeCell ref="I2:I3"/>
    <mergeCell ref="I4:I5"/>
    <mergeCell ref="I6:I7"/>
    <mergeCell ref="I8:I9"/>
    <mergeCell ref="I10:I11"/>
    <mergeCell ref="I12:I13"/>
    <mergeCell ref="I14:I15"/>
    <mergeCell ref="I16:I17"/>
    <mergeCell ref="I18:I19"/>
    <mergeCell ref="I20:I21"/>
    <mergeCell ref="I22:I23"/>
    <mergeCell ref="I24:I25"/>
    <mergeCell ref="I26:I27"/>
    <mergeCell ref="I28:I29"/>
    <mergeCell ref="I30:I31"/>
    <mergeCell ref="I32:I33"/>
    <mergeCell ref="I34:I35"/>
    <mergeCell ref="I36:I37"/>
    <mergeCell ref="I38:I39"/>
    <mergeCell ref="I40:I41"/>
    <mergeCell ref="I42:I43"/>
    <mergeCell ref="I44:I45"/>
    <mergeCell ref="I46:I47"/>
    <mergeCell ref="I48:I49"/>
    <mergeCell ref="I50:I51"/>
    <mergeCell ref="I52:I53"/>
    <mergeCell ref="I54:I55"/>
    <mergeCell ref="I56:I57"/>
    <mergeCell ref="I58:I59"/>
    <mergeCell ref="I60:I61"/>
    <mergeCell ref="I62:I63"/>
    <mergeCell ref="I64:I65"/>
    <mergeCell ref="I66:I67"/>
    <mergeCell ref="I68:I69"/>
    <mergeCell ref="I70:I71"/>
    <mergeCell ref="I72:I73"/>
    <mergeCell ref="I74:I75"/>
    <mergeCell ref="I76:I77"/>
    <mergeCell ref="I78:I79"/>
    <mergeCell ref="I80:I81"/>
    <mergeCell ref="I82:I83"/>
    <mergeCell ref="I84:I85"/>
    <mergeCell ref="I86:I87"/>
    <mergeCell ref="I88:I89"/>
    <mergeCell ref="I90:I91"/>
    <mergeCell ref="I92:I93"/>
    <mergeCell ref="I94:I95"/>
    <mergeCell ref="I96:I97"/>
    <mergeCell ref="I98:I99"/>
    <mergeCell ref="I100:I101"/>
    <mergeCell ref="I102:I103"/>
    <mergeCell ref="I104:I105"/>
    <mergeCell ref="I106:I107"/>
    <mergeCell ref="I108:I109"/>
    <mergeCell ref="I110:I111"/>
    <mergeCell ref="I112:I113"/>
    <mergeCell ref="I114:I115"/>
    <mergeCell ref="I116:I117"/>
    <mergeCell ref="I118:I119"/>
    <mergeCell ref="I120:I121"/>
    <mergeCell ref="I122:I123"/>
    <mergeCell ref="I124:I125"/>
    <mergeCell ref="I126:I127"/>
    <mergeCell ref="I128:I129"/>
    <mergeCell ref="I130:I131"/>
    <mergeCell ref="I132:I133"/>
    <mergeCell ref="I134:I135"/>
    <mergeCell ref="I136:I137"/>
    <mergeCell ref="I138:I139"/>
    <mergeCell ref="I140:I141"/>
    <mergeCell ref="I142:I143"/>
    <mergeCell ref="I144:I145"/>
    <mergeCell ref="I146:I147"/>
    <mergeCell ref="I148:I149"/>
    <mergeCell ref="I150:I151"/>
    <mergeCell ref="I152:I153"/>
    <mergeCell ref="I154:I155"/>
    <mergeCell ref="I156:I157"/>
    <mergeCell ref="I158:I159"/>
    <mergeCell ref="I164:I165"/>
    <mergeCell ref="I166:I167"/>
    <mergeCell ref="I168:I169"/>
    <mergeCell ref="I170:I171"/>
    <mergeCell ref="I172:I173"/>
    <mergeCell ref="I174:I175"/>
    <mergeCell ref="I176:I177"/>
    <mergeCell ref="I180:I181"/>
    <mergeCell ref="I182:I183"/>
    <mergeCell ref="I184:I185"/>
    <mergeCell ref="I188:I189"/>
    <mergeCell ref="I190:I191"/>
    <mergeCell ref="I192:I193"/>
    <mergeCell ref="I194:I195"/>
    <mergeCell ref="I196:I197"/>
    <mergeCell ref="I198:I199"/>
    <mergeCell ref="I200:I201"/>
    <mergeCell ref="I202:I203"/>
    <mergeCell ref="I204:I205"/>
    <mergeCell ref="J2:J3"/>
    <mergeCell ref="G2:H3"/>
    <mergeCell ref="G4:H5"/>
    <mergeCell ref="G88:H89"/>
  </mergeCells>
  <pageMargins left="0.708661417322835" right="0.708661417322835" top="0.748031496062992" bottom="0.748031496062992" header="0.31496062992126" footer="0.31496062992126"/>
  <pageSetup paperSize="17" scale="63" fitToHeight="0" orientation="landscape"/>
  <headerFooter/>
  <rowBreaks count="6" manualBreakCount="6">
    <brk id="23" max="27" man="1"/>
    <brk id="43" max="27" man="1"/>
    <brk id="57" max="27" man="1"/>
    <brk id="126" max="27" man="1"/>
    <brk id="179" max="27" man="1"/>
    <brk id="199" max="27" man="1"/>
  </rowBreaks>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3:B9"/>
  <sheetViews>
    <sheetView workbookViewId="0">
      <selection activeCell="R9" sqref="R9"/>
    </sheetView>
  </sheetViews>
  <sheetFormatPr defaultColWidth="11.4285714285714" defaultRowHeight="12.75" outlineLevelCol="1"/>
  <cols>
    <col min="1" max="1" width="126.142857142857" customWidth="1"/>
    <col min="2" max="2" width="33.2857142857143" customWidth="1"/>
  </cols>
  <sheetData>
    <row r="3" spans="1:2">
      <c r="A3" t="s">
        <v>2198</v>
      </c>
      <c r="B3" t="s">
        <v>2199</v>
      </c>
    </row>
    <row r="4" spans="1:2">
      <c r="A4" s="463" t="s">
        <v>1707</v>
      </c>
      <c r="B4" s="464">
        <v>28494871</v>
      </c>
    </row>
    <row r="5" ht="25.5" spans="1:2">
      <c r="A5" s="463" t="s">
        <v>1964</v>
      </c>
      <c r="B5" s="464">
        <v>2470320</v>
      </c>
    </row>
    <row r="6" ht="25.5" spans="1:2">
      <c r="A6" s="463" t="s">
        <v>1581</v>
      </c>
      <c r="B6" s="464">
        <v>9450311</v>
      </c>
    </row>
    <row r="7" ht="25.5" spans="1:2">
      <c r="A7" s="463" t="s">
        <v>1587</v>
      </c>
      <c r="B7" s="464">
        <v>941056</v>
      </c>
    </row>
    <row r="8" spans="1:2">
      <c r="A8" s="463" t="s">
        <v>2200</v>
      </c>
      <c r="B8" s="464">
        <v>41356558</v>
      </c>
    </row>
    <row r="9" spans="1:2">
      <c r="A9" s="465" t="s">
        <v>2124</v>
      </c>
      <c r="B9" s="464">
        <v>82713116</v>
      </c>
    </row>
  </sheetData>
  <pageMargins left="0.7" right="0.7"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3" tint="-0.249977111117893"/>
    <pageSetUpPr fitToPage="1"/>
  </sheetPr>
  <dimension ref="A1:K13"/>
  <sheetViews>
    <sheetView zoomScaleSheetLayoutView="130" topLeftCell="A6" workbookViewId="0">
      <pane ySplit="1" topLeftCell="A8" activePane="bottomLeft" state="frozen"/>
      <selection/>
      <selection pane="bottomLeft" activeCell="R9" sqref="R9"/>
    </sheetView>
  </sheetViews>
  <sheetFormatPr defaultColWidth="9.14285714285714" defaultRowHeight="15"/>
  <cols>
    <col min="1" max="2" width="4.57142857142857" style="363" customWidth="1"/>
    <col min="3" max="3" width="6.71428571428571" style="363" customWidth="1"/>
    <col min="4" max="4" width="37" style="363" customWidth="1"/>
    <col min="5" max="5" width="42.7142857142857" style="363" customWidth="1"/>
    <col min="6" max="6" width="26.1428571428571" style="365" customWidth="1"/>
    <col min="7" max="7" width="21.5714285714286" style="365" customWidth="1"/>
    <col min="8" max="8" width="27" style="365" customWidth="1"/>
    <col min="9" max="9" width="25.8571428571429" style="365" customWidth="1"/>
    <col min="10" max="10" width="12.5714285714286" style="363" customWidth="1"/>
    <col min="11" max="11" width="15.2857142857143" style="363" customWidth="1"/>
    <col min="12" max="16384" width="9.14285714285714" style="363"/>
  </cols>
  <sheetData>
    <row r="1" hidden="1"/>
    <row r="2" ht="18.75" hidden="1" spans="3:3">
      <c r="C2" s="366"/>
    </row>
    <row r="3" hidden="1"/>
    <row r="4" hidden="1"/>
    <row r="5" hidden="1"/>
    <row r="6" ht="91.5" customHeight="1" spans="1:9">
      <c r="A6" s="367" t="s">
        <v>2201</v>
      </c>
      <c r="B6" s="368" t="s">
        <v>2202</v>
      </c>
      <c r="C6" s="368" t="s">
        <v>2203</v>
      </c>
      <c r="D6" s="369" t="s">
        <v>1600</v>
      </c>
      <c r="E6" s="370" t="s">
        <v>1601</v>
      </c>
      <c r="F6" s="371" t="s">
        <v>1694</v>
      </c>
      <c r="G6" s="371" t="s">
        <v>1699</v>
      </c>
      <c r="H6" s="371" t="s">
        <v>2204</v>
      </c>
      <c r="I6" s="371" t="s">
        <v>2205</v>
      </c>
    </row>
    <row r="7" s="447" customFormat="1" ht="36.75" customHeight="1" spans="1:9">
      <c r="A7" s="421">
        <v>47</v>
      </c>
      <c r="B7" s="422"/>
      <c r="C7" s="423">
        <v>1</v>
      </c>
      <c r="D7" s="424" t="s">
        <v>2206</v>
      </c>
      <c r="E7" s="424" t="s">
        <v>2206</v>
      </c>
      <c r="F7" s="425">
        <f>+F8</f>
        <v>5398526</v>
      </c>
      <c r="G7" s="425">
        <f t="shared" ref="G7:H7" si="0">+G8</f>
        <v>7197712</v>
      </c>
      <c r="H7" s="425">
        <f t="shared" si="0"/>
        <v>15898633</v>
      </c>
      <c r="I7" s="425">
        <f>+F7+G7+H7</f>
        <v>28494871</v>
      </c>
    </row>
    <row r="8" s="447" customFormat="1" ht="36.75" customHeight="1" spans="1:9">
      <c r="A8" s="426"/>
      <c r="B8" s="427"/>
      <c r="C8" s="428"/>
      <c r="D8" s="429"/>
      <c r="E8" s="429" t="s">
        <v>2206</v>
      </c>
      <c r="F8" s="448">
        <f>+'20 POA'!R8</f>
        <v>5398526</v>
      </c>
      <c r="G8" s="449">
        <f>+'20 POA'!T8</f>
        <v>7197712</v>
      </c>
      <c r="H8" s="449">
        <f>+'20 POA'!V8</f>
        <v>15898633</v>
      </c>
      <c r="I8" s="449">
        <f>+F8+G8+H8</f>
        <v>28494871</v>
      </c>
    </row>
    <row r="9" s="447" customFormat="1" ht="138" customHeight="1" spans="1:9">
      <c r="A9" s="431">
        <v>47</v>
      </c>
      <c r="B9" s="432"/>
      <c r="C9" s="433">
        <v>2</v>
      </c>
      <c r="D9" s="434" t="s">
        <v>1571</v>
      </c>
      <c r="E9" s="435"/>
      <c r="F9" s="437">
        <f>+F10+F11+F12</f>
        <v>3235436</v>
      </c>
      <c r="G9" s="437">
        <f t="shared" ref="G9:I9" si="1">+G10+G11+G12</f>
        <v>4074448</v>
      </c>
      <c r="H9" s="437">
        <f t="shared" si="1"/>
        <v>5551803</v>
      </c>
      <c r="I9" s="437">
        <f t="shared" si="1"/>
        <v>12861687</v>
      </c>
    </row>
    <row r="10" ht="121.5" customHeight="1" spans="1:11">
      <c r="A10" s="450"/>
      <c r="B10" s="451"/>
      <c r="C10" s="452"/>
      <c r="D10" s="453"/>
      <c r="E10" s="454" t="s">
        <v>1581</v>
      </c>
      <c r="F10" s="455">
        <f>+'20 POA'!R10</f>
        <v>2439060</v>
      </c>
      <c r="G10" s="456">
        <f>+'20 POA'!T10</f>
        <v>2924241</v>
      </c>
      <c r="H10" s="456">
        <f>+'20 POA'!V10</f>
        <v>4126620</v>
      </c>
      <c r="I10" s="456">
        <f t="shared" ref="I10:I12" si="2">+F10+G10+H10</f>
        <v>9489921</v>
      </c>
      <c r="J10" s="365"/>
      <c r="K10" s="365"/>
    </row>
    <row r="11" ht="126" customHeight="1" spans="1:11">
      <c r="A11" s="450"/>
      <c r="B11" s="451"/>
      <c r="C11" s="452"/>
      <c r="D11" s="453"/>
      <c r="E11" s="454" t="s">
        <v>1584</v>
      </c>
      <c r="F11" s="455">
        <f>+'20 POA'!R11</f>
        <v>512875</v>
      </c>
      <c r="G11" s="456">
        <f>+'20 POA'!T11</f>
        <v>879386</v>
      </c>
      <c r="H11" s="456">
        <f>+'20 POA'!V11</f>
        <v>1038449</v>
      </c>
      <c r="I11" s="456">
        <f t="shared" si="2"/>
        <v>2430710</v>
      </c>
      <c r="J11" s="365"/>
      <c r="K11" s="365"/>
    </row>
    <row r="12" ht="151.5" customHeight="1" spans="1:11">
      <c r="A12" s="457"/>
      <c r="B12" s="458"/>
      <c r="C12" s="459"/>
      <c r="D12" s="460"/>
      <c r="E12" s="461" t="s">
        <v>2207</v>
      </c>
      <c r="F12" s="455">
        <f>+'20 POA'!R12</f>
        <v>283501</v>
      </c>
      <c r="G12" s="456">
        <f>+'20 POA'!T12</f>
        <v>270821</v>
      </c>
      <c r="H12" s="456">
        <f>+'20 POA'!V12</f>
        <v>386734</v>
      </c>
      <c r="I12" s="456">
        <f t="shared" si="2"/>
        <v>941056</v>
      </c>
      <c r="J12" s="365"/>
      <c r="K12" s="365"/>
    </row>
    <row r="13" s="419" customFormat="1" ht="38.25" customHeight="1" spans="1:9">
      <c r="A13" s="443" t="s">
        <v>2208</v>
      </c>
      <c r="B13" s="444"/>
      <c r="C13" s="444"/>
      <c r="D13" s="444"/>
      <c r="E13" s="444"/>
      <c r="F13" s="462">
        <f>+F7+F9</f>
        <v>8633962</v>
      </c>
      <c r="G13" s="462">
        <f>+G7+G9</f>
        <v>11272160</v>
      </c>
      <c r="H13" s="462">
        <f>+H7+H9</f>
        <v>21450436</v>
      </c>
      <c r="I13" s="462">
        <f>+I7+I9</f>
        <v>41356558</v>
      </c>
    </row>
  </sheetData>
  <mergeCells count="1">
    <mergeCell ref="A13:E13"/>
  </mergeCells>
  <pageMargins left="0.708661417322835" right="0.708661417322835" top="0.748031496062992" bottom="0.748031496062992" header="0.31496062992126" footer="0.31496062992126"/>
  <pageSetup paperSize="1" scale="68" fitToHeight="0" orientation="landscape"/>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3" tint="-0.249977111117893"/>
    <pageSetUpPr fitToPage="1"/>
  </sheetPr>
  <dimension ref="A1:G11"/>
  <sheetViews>
    <sheetView zoomScale="130" zoomScaleNormal="130" zoomScaleSheetLayoutView="85" topLeftCell="A7" workbookViewId="0">
      <selection activeCell="R9" sqref="R9"/>
    </sheetView>
  </sheetViews>
  <sheetFormatPr defaultColWidth="9.14285714285714" defaultRowHeight="15" outlineLevelCol="6"/>
  <cols>
    <col min="1" max="2" width="4.57142857142857" style="363" customWidth="1"/>
    <col min="3" max="3" width="6.71428571428571" style="363" customWidth="1"/>
    <col min="4" max="4" width="35.2857142857143" style="363" customWidth="1"/>
    <col min="5" max="5" width="46" style="363" customWidth="1"/>
    <col min="6" max="6" width="14.8571428571429" style="364" customWidth="1"/>
    <col min="7" max="7" width="19.4285714285714" style="365" customWidth="1"/>
    <col min="8" max="16384" width="9.14285714285714" style="363"/>
  </cols>
  <sheetData>
    <row r="1" hidden="1"/>
    <row r="2" ht="18.75" hidden="1" spans="3:3">
      <c r="C2" s="366"/>
    </row>
    <row r="3" hidden="1"/>
    <row r="4" hidden="1"/>
    <row r="5" hidden="1"/>
    <row r="6" ht="91.5" customHeight="1" spans="1:7">
      <c r="A6" s="367" t="s">
        <v>2201</v>
      </c>
      <c r="B6" s="368" t="s">
        <v>2202</v>
      </c>
      <c r="C6" s="368" t="s">
        <v>2203</v>
      </c>
      <c r="D6" s="369" t="s">
        <v>1600</v>
      </c>
      <c r="E6" s="370" t="s">
        <v>1601</v>
      </c>
      <c r="F6" s="370" t="s">
        <v>1541</v>
      </c>
      <c r="G6" s="420" t="s">
        <v>2209</v>
      </c>
    </row>
    <row r="7" ht="36.75" customHeight="1" spans="1:7">
      <c r="A7" s="421">
        <v>47</v>
      </c>
      <c r="B7" s="422"/>
      <c r="C7" s="423">
        <v>1</v>
      </c>
      <c r="D7" s="424" t="s">
        <v>2206</v>
      </c>
      <c r="E7" s="424"/>
      <c r="F7" s="422" t="s">
        <v>1531</v>
      </c>
      <c r="G7" s="425">
        <f>+G8</f>
        <v>551223</v>
      </c>
    </row>
    <row r="8" ht="36.75" customHeight="1" spans="1:7">
      <c r="A8" s="426"/>
      <c r="B8" s="427"/>
      <c r="C8" s="428"/>
      <c r="D8" s="429"/>
      <c r="E8" s="429" t="s">
        <v>2206</v>
      </c>
      <c r="F8" s="427" t="s">
        <v>1531</v>
      </c>
      <c r="G8" s="430">
        <v>551223</v>
      </c>
    </row>
    <row r="9" ht="151.5" customHeight="1" spans="1:7">
      <c r="A9" s="431">
        <v>47</v>
      </c>
      <c r="B9" s="432"/>
      <c r="C9" s="433">
        <v>2</v>
      </c>
      <c r="D9" s="434" t="s">
        <v>1571</v>
      </c>
      <c r="E9" s="435"/>
      <c r="F9" s="436" t="s">
        <v>1535</v>
      </c>
      <c r="G9" s="437">
        <f>+G10</f>
        <v>199768</v>
      </c>
    </row>
    <row r="10" ht="104.25" customHeight="1" spans="1:7">
      <c r="A10" s="438"/>
      <c r="B10" s="439"/>
      <c r="C10" s="440"/>
      <c r="D10" s="441"/>
      <c r="E10" s="442" t="s">
        <v>1581</v>
      </c>
      <c r="F10" s="436" t="s">
        <v>1535</v>
      </c>
      <c r="G10" s="430">
        <v>199768</v>
      </c>
    </row>
    <row r="11" s="419" customFormat="1" ht="38.25" customHeight="1" spans="1:7">
      <c r="A11" s="443" t="s">
        <v>2208</v>
      </c>
      <c r="B11" s="444"/>
      <c r="C11" s="444"/>
      <c r="D11" s="444"/>
      <c r="E11" s="444"/>
      <c r="F11" s="445"/>
      <c r="G11" s="446">
        <f>+G7+G9</f>
        <v>750991</v>
      </c>
    </row>
  </sheetData>
  <mergeCells count="1">
    <mergeCell ref="A11:F11"/>
  </mergeCells>
  <pageMargins left="0.708661417322835" right="0.708661417322835" top="0.748031496062992" bottom="0.748031496062992" header="0.31496062992126" footer="0.31496062992126"/>
  <pageSetup paperSize="1" scale="68" fitToHeight="0"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3" tint="-0.249977111117893"/>
    <pageSetUpPr fitToPage="1"/>
  </sheetPr>
  <dimension ref="A1:P13"/>
  <sheetViews>
    <sheetView zoomScale="85" zoomScaleNormal="85" zoomScaleSheetLayoutView="85" topLeftCell="E6" workbookViewId="0">
      <pane ySplit="1" topLeftCell="A10" activePane="bottomLeft" state="frozen"/>
      <selection/>
      <selection pane="bottomLeft" activeCell="R9" sqref="R9"/>
    </sheetView>
  </sheetViews>
  <sheetFormatPr defaultColWidth="9.14285714285714" defaultRowHeight="15"/>
  <cols>
    <col min="1" max="1" width="9" style="363" customWidth="1"/>
    <col min="2" max="2" width="4.57142857142857" style="363" customWidth="1"/>
    <col min="3" max="3" width="6.71428571428571" style="363" customWidth="1"/>
    <col min="4" max="4" width="49.5714285714286" style="363" customWidth="1"/>
    <col min="5" max="5" width="50.4285714285714" style="363" customWidth="1"/>
    <col min="6" max="6" width="19.4285714285714" style="364" customWidth="1"/>
    <col min="7" max="7" width="15.5714285714286" style="363" customWidth="1"/>
    <col min="8" max="8" width="26.4285714285714" style="365" customWidth="1"/>
    <col min="9" max="9" width="9.14285714285714" style="363" customWidth="1"/>
    <col min="10" max="10" width="31" style="365" customWidth="1"/>
    <col min="11" max="11" width="9.14285714285714" style="363" customWidth="1"/>
    <col min="12" max="12" width="29.4285714285714" style="365" customWidth="1"/>
    <col min="13" max="13" width="9.14285714285714" style="363" customWidth="1"/>
    <col min="14" max="14" width="27.2857142857143" style="365" customWidth="1"/>
    <col min="15" max="15" width="10.8571428571429" style="363" customWidth="1"/>
    <col min="16" max="16" width="28.8571428571429" style="365" customWidth="1"/>
    <col min="17" max="17" width="9.14285714285714" style="363" customWidth="1"/>
    <col min="18" max="16384" width="9.14285714285714" style="363"/>
  </cols>
  <sheetData>
    <row r="1" hidden="1"/>
    <row r="2" ht="18.75" hidden="1" spans="3:3">
      <c r="C2" s="366"/>
    </row>
    <row r="3" hidden="1"/>
    <row r="4" hidden="1"/>
    <row r="5" hidden="1"/>
    <row r="6" ht="110.25" customHeight="1" spans="1:16">
      <c r="A6" s="367" t="s">
        <v>2201</v>
      </c>
      <c r="B6" s="368" t="s">
        <v>2202</v>
      </c>
      <c r="C6" s="368" t="s">
        <v>2203</v>
      </c>
      <c r="D6" s="369" t="s">
        <v>1600</v>
      </c>
      <c r="E6" s="370" t="s">
        <v>1601</v>
      </c>
      <c r="F6" s="370" t="s">
        <v>1541</v>
      </c>
      <c r="G6" s="371">
        <v>2025</v>
      </c>
      <c r="H6" s="371"/>
      <c r="I6" s="371">
        <v>2026</v>
      </c>
      <c r="J6" s="371"/>
      <c r="K6" s="371">
        <v>2027</v>
      </c>
      <c r="L6" s="371"/>
      <c r="M6" s="371">
        <v>2028</v>
      </c>
      <c r="N6" s="371"/>
      <c r="O6" s="371">
        <v>2029</v>
      </c>
      <c r="P6" s="409"/>
    </row>
    <row r="7" s="361" customFormat="1" ht="62.25" customHeight="1" spans="1:16">
      <c r="A7" s="372">
        <v>47</v>
      </c>
      <c r="B7" s="373"/>
      <c r="C7" s="374">
        <v>1</v>
      </c>
      <c r="D7" s="375" t="s">
        <v>2206</v>
      </c>
      <c r="E7" s="375" t="s">
        <v>2206</v>
      </c>
      <c r="F7" s="373" t="s">
        <v>1531</v>
      </c>
      <c r="G7" s="376">
        <f t="shared" ref="G7:P7" si="0">+G8</f>
        <v>12</v>
      </c>
      <c r="H7" s="377">
        <f t="shared" si="0"/>
        <v>28494871</v>
      </c>
      <c r="I7" s="376">
        <f t="shared" si="0"/>
        <v>12</v>
      </c>
      <c r="J7" s="377">
        <f t="shared" si="0"/>
        <v>27855562</v>
      </c>
      <c r="K7" s="376">
        <f t="shared" si="0"/>
        <v>12</v>
      </c>
      <c r="L7" s="377">
        <f t="shared" si="0"/>
        <v>29745562</v>
      </c>
      <c r="M7" s="376">
        <f t="shared" si="0"/>
        <v>12</v>
      </c>
      <c r="N7" s="377">
        <f t="shared" si="0"/>
        <v>31656362</v>
      </c>
      <c r="O7" s="376">
        <f t="shared" si="0"/>
        <v>12</v>
      </c>
      <c r="P7" s="410">
        <f t="shared" si="0"/>
        <v>31330561</v>
      </c>
    </row>
    <row r="8" s="361" customFormat="1" ht="61.5" customHeight="1" spans="1:16">
      <c r="A8" s="378"/>
      <c r="B8" s="379"/>
      <c r="C8" s="380"/>
      <c r="D8" s="381"/>
      <c r="E8" s="381" t="s">
        <v>2206</v>
      </c>
      <c r="F8" s="379" t="s">
        <v>1531</v>
      </c>
      <c r="G8" s="380">
        <v>12</v>
      </c>
      <c r="H8" s="382">
        <f>+'Cuatrimestral 2025'!I8</f>
        <v>28494871</v>
      </c>
      <c r="I8" s="380">
        <v>12</v>
      </c>
      <c r="J8" s="411">
        <v>27855562</v>
      </c>
      <c r="K8" s="380">
        <v>12</v>
      </c>
      <c r="L8" s="411">
        <v>29745562</v>
      </c>
      <c r="M8" s="380">
        <v>12</v>
      </c>
      <c r="N8" s="411">
        <v>31656362</v>
      </c>
      <c r="O8" s="380">
        <v>12</v>
      </c>
      <c r="P8" s="412">
        <v>31330561</v>
      </c>
    </row>
    <row r="9" s="361" customFormat="1" ht="186" customHeight="1" spans="1:16">
      <c r="A9" s="372">
        <v>47</v>
      </c>
      <c r="B9" s="383"/>
      <c r="C9" s="384">
        <v>2</v>
      </c>
      <c r="D9" s="385" t="s">
        <v>1571</v>
      </c>
      <c r="E9" s="386"/>
      <c r="F9" s="387" t="s">
        <v>1535</v>
      </c>
      <c r="G9" s="388">
        <f>+G10+G11</f>
        <v>293</v>
      </c>
      <c r="H9" s="389">
        <f>+H10+H11+H12</f>
        <v>12861687</v>
      </c>
      <c r="I9" s="388">
        <f>+I10+I11</f>
        <v>161</v>
      </c>
      <c r="J9" s="389">
        <f>+J10+J11+J12</f>
        <v>10144438</v>
      </c>
      <c r="K9" s="388">
        <f>+K10+K11</f>
        <v>161</v>
      </c>
      <c r="L9" s="389">
        <f>+L10+L11+L12</f>
        <v>10254438</v>
      </c>
      <c r="M9" s="388">
        <f>+M10+M11</f>
        <v>159</v>
      </c>
      <c r="N9" s="389">
        <f>+N10+N11+N12</f>
        <v>10343638</v>
      </c>
      <c r="O9" s="388">
        <f>+O10+O11</f>
        <v>159</v>
      </c>
      <c r="P9" s="413">
        <f>+P10+P11+P12</f>
        <v>10669439</v>
      </c>
    </row>
    <row r="10" s="361" customFormat="1" ht="129" customHeight="1" spans="1:16">
      <c r="A10" s="390"/>
      <c r="B10" s="391"/>
      <c r="C10" s="392"/>
      <c r="D10" s="393"/>
      <c r="E10" s="394" t="s">
        <v>1581</v>
      </c>
      <c r="F10" s="395" t="s">
        <v>1535</v>
      </c>
      <c r="G10" s="392">
        <v>286</v>
      </c>
      <c r="H10" s="396">
        <f>+'Cuatrimestral 2025'!I10</f>
        <v>9489921</v>
      </c>
      <c r="I10" s="392">
        <f>153+1</f>
        <v>154</v>
      </c>
      <c r="J10" s="396">
        <v>7123758</v>
      </c>
      <c r="K10" s="392">
        <f>153+1</f>
        <v>154</v>
      </c>
      <c r="L10" s="396">
        <v>6973398</v>
      </c>
      <c r="M10" s="392">
        <f>153+1</f>
        <v>154</v>
      </c>
      <c r="N10" s="396">
        <v>7312558</v>
      </c>
      <c r="O10" s="392">
        <f>153+1</f>
        <v>154</v>
      </c>
      <c r="P10" s="414">
        <v>7638359</v>
      </c>
    </row>
    <row r="11" s="361" customFormat="1" ht="122.25" customHeight="1" spans="1:16">
      <c r="A11" s="390"/>
      <c r="B11" s="391"/>
      <c r="C11" s="392"/>
      <c r="D11" s="393"/>
      <c r="E11" s="394" t="s">
        <v>1584</v>
      </c>
      <c r="F11" s="395" t="s">
        <v>1535</v>
      </c>
      <c r="G11" s="392">
        <f>5+2</f>
        <v>7</v>
      </c>
      <c r="H11" s="396">
        <f>+'20 POA'!X11</f>
        <v>2430710</v>
      </c>
      <c r="I11" s="392">
        <f>5+2</f>
        <v>7</v>
      </c>
      <c r="J11" s="396">
        <v>2102110</v>
      </c>
      <c r="K11" s="392">
        <f>5+2</f>
        <v>7</v>
      </c>
      <c r="L11" s="396">
        <v>2357470</v>
      </c>
      <c r="M11" s="392">
        <f>3+2</f>
        <v>5</v>
      </c>
      <c r="N11" s="396">
        <v>2107510</v>
      </c>
      <c r="O11" s="415">
        <f>3+2</f>
        <v>5</v>
      </c>
      <c r="P11" s="414">
        <v>2107510</v>
      </c>
    </row>
    <row r="12" s="361" customFormat="1" ht="164.25" customHeight="1" spans="1:16">
      <c r="A12" s="397"/>
      <c r="B12" s="398"/>
      <c r="C12" s="399"/>
      <c r="D12" s="400"/>
      <c r="E12" s="401" t="s">
        <v>2207</v>
      </c>
      <c r="F12" s="402" t="s">
        <v>1531</v>
      </c>
      <c r="G12" s="399">
        <v>14</v>
      </c>
      <c r="H12" s="403">
        <f>+'Cuatrimestral 2025'!I12</f>
        <v>941056</v>
      </c>
      <c r="I12" s="399">
        <v>14</v>
      </c>
      <c r="J12" s="403">
        <v>918570</v>
      </c>
      <c r="K12" s="399">
        <v>13</v>
      </c>
      <c r="L12" s="416">
        <v>923570</v>
      </c>
      <c r="M12" s="399">
        <v>13</v>
      </c>
      <c r="N12" s="416">
        <v>923570</v>
      </c>
      <c r="O12" s="417">
        <v>14</v>
      </c>
      <c r="P12" s="418">
        <v>923570</v>
      </c>
    </row>
    <row r="13" s="362" customFormat="1" ht="38.25" customHeight="1" spans="1:16">
      <c r="A13" s="404" t="s">
        <v>2208</v>
      </c>
      <c r="B13" s="405"/>
      <c r="C13" s="405"/>
      <c r="D13" s="405"/>
      <c r="E13" s="405"/>
      <c r="F13" s="406"/>
      <c r="G13" s="407">
        <f>+H7+H9</f>
        <v>41356558</v>
      </c>
      <c r="H13" s="408"/>
      <c r="I13" s="407">
        <f t="shared" ref="I13" si="1">+J7+J9</f>
        <v>38000000</v>
      </c>
      <c r="J13" s="408"/>
      <c r="K13" s="407">
        <f t="shared" ref="K13" si="2">+L7+L9</f>
        <v>40000000</v>
      </c>
      <c r="L13" s="408"/>
      <c r="M13" s="407">
        <f>+N7+N9</f>
        <v>42000000</v>
      </c>
      <c r="N13" s="408"/>
      <c r="O13" s="407">
        <f t="shared" ref="O13" si="3">+P7+P9</f>
        <v>42000000</v>
      </c>
      <c r="P13" s="408"/>
    </row>
  </sheetData>
  <mergeCells count="11">
    <mergeCell ref="G6:H6"/>
    <mergeCell ref="I6:J6"/>
    <mergeCell ref="K6:L6"/>
    <mergeCell ref="M6:N6"/>
    <mergeCell ref="O6:P6"/>
    <mergeCell ref="A13:F13"/>
    <mergeCell ref="G13:H13"/>
    <mergeCell ref="I13:J13"/>
    <mergeCell ref="K13:L13"/>
    <mergeCell ref="M13:N13"/>
    <mergeCell ref="O13:P13"/>
  </mergeCells>
  <pageMargins left="0.708661417322835" right="0.708661417322835" top="0.748031496062992" bottom="0.748031496062992" header="0.31496062992126" footer="0.31496062992126"/>
  <pageSetup paperSize="1" scale="50" fitToHeight="0" orientation="landscape"/>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R9" sqref="R9"/>
    </sheetView>
  </sheetViews>
  <sheetFormatPr defaultColWidth="11.4285714285714" defaultRowHeight="12.75"/>
  <sheetData/>
  <pageMargins left="0.7" right="0.7" top="0.75" bottom="0.75" header="0.3" footer="0.3"/>
  <pageSetup paperSize="1" orientation="portrait"/>
  <headerFooter/>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pageSetUpPr fitToPage="1"/>
  </sheetPr>
  <dimension ref="A2:AM47"/>
  <sheetViews>
    <sheetView tabSelected="1" view="pageBreakPreview" zoomScale="85" zoomScaleNormal="70" workbookViewId="0">
      <selection activeCell="A6" sqref="A6:A9"/>
    </sheetView>
  </sheetViews>
  <sheetFormatPr defaultColWidth="11.4285714285714" defaultRowHeight="13.5"/>
  <cols>
    <col min="1" max="1" width="42.1428571428571" style="60" customWidth="1"/>
    <col min="2" max="2" width="21.8571428571429" style="60" customWidth="1"/>
    <col min="3" max="3" width="39.2857142857143" style="60" customWidth="1"/>
    <col min="4" max="4" width="43.7142857142857" style="60" customWidth="1"/>
    <col min="5" max="5" width="16.2857142857143" style="60" customWidth="1"/>
    <col min="6" max="6" width="12" style="60" customWidth="1"/>
    <col min="7" max="7" width="12.2857142857143" style="60" customWidth="1"/>
    <col min="8" max="8" width="14" style="60" customWidth="1"/>
    <col min="9" max="9" width="15.5714285714286" style="60" customWidth="1"/>
    <col min="10" max="10" width="13" style="60" customWidth="1"/>
    <col min="11" max="11" width="13.2857142857143" style="60" customWidth="1"/>
    <col min="12" max="12" width="13" style="60" customWidth="1"/>
    <col min="13" max="13" width="12.4285714285714" style="60" customWidth="1"/>
    <col min="14" max="14" width="13.4285714285714" style="60" customWidth="1"/>
    <col min="15" max="15" width="12.4285714285714" style="60" customWidth="1"/>
    <col min="16" max="16" width="16.4285714285714" style="60" customWidth="1"/>
    <col min="17" max="18" width="11.4285714285714" style="65"/>
    <col min="19" max="16384" width="11.4285714285714" style="60"/>
  </cols>
  <sheetData>
    <row r="2" ht="34.5" customHeight="1" spans="1:39">
      <c r="A2" s="292" t="s">
        <v>2210</v>
      </c>
      <c r="B2" s="293"/>
      <c r="C2" s="293"/>
      <c r="D2" s="293"/>
      <c r="E2" s="293"/>
      <c r="F2" s="293"/>
      <c r="G2" s="293"/>
      <c r="H2" s="293"/>
      <c r="I2" s="293"/>
      <c r="J2" s="293"/>
      <c r="K2" s="293"/>
      <c r="L2" s="293"/>
      <c r="M2" s="293"/>
      <c r="N2" s="336"/>
      <c r="O2" s="337" t="s">
        <v>1509</v>
      </c>
      <c r="P2" s="338"/>
      <c r="S2" s="65"/>
      <c r="T2" s="65"/>
      <c r="U2" s="65"/>
      <c r="V2" s="65"/>
      <c r="W2" s="65"/>
      <c r="X2" s="65"/>
      <c r="Y2" s="65"/>
      <c r="Z2" s="65"/>
      <c r="AA2" s="65"/>
      <c r="AB2" s="65"/>
      <c r="AC2" s="65"/>
      <c r="AD2" s="65"/>
      <c r="AE2" s="65"/>
      <c r="AF2" s="65"/>
      <c r="AG2" s="65"/>
      <c r="AH2" s="65"/>
      <c r="AI2" s="65"/>
      <c r="AJ2" s="65"/>
      <c r="AK2" s="65"/>
      <c r="AL2" s="65"/>
      <c r="AM2" s="65"/>
    </row>
    <row r="3" ht="33" customHeight="1" spans="1:39">
      <c r="A3" s="294" t="s">
        <v>2211</v>
      </c>
      <c r="B3" s="295"/>
      <c r="C3" s="295"/>
      <c r="D3" s="295"/>
      <c r="E3" s="295"/>
      <c r="F3" s="295"/>
      <c r="G3" s="295"/>
      <c r="H3" s="295"/>
      <c r="I3" s="295"/>
      <c r="J3" s="295"/>
      <c r="K3" s="295"/>
      <c r="L3" s="295"/>
      <c r="M3" s="295"/>
      <c r="N3" s="295"/>
      <c r="O3" s="295"/>
      <c r="P3" s="339"/>
      <c r="Q3" s="339"/>
      <c r="R3" s="339"/>
      <c r="S3" s="339"/>
      <c r="T3" s="339"/>
      <c r="U3" s="339"/>
      <c r="V3" s="65"/>
      <c r="W3" s="65"/>
      <c r="X3" s="65"/>
      <c r="Y3" s="65"/>
      <c r="Z3" s="65"/>
      <c r="AA3" s="65"/>
      <c r="AB3" s="65"/>
      <c r="AC3" s="65"/>
      <c r="AD3" s="65"/>
      <c r="AE3" s="65"/>
      <c r="AF3" s="65"/>
      <c r="AG3" s="65"/>
      <c r="AH3" s="65"/>
      <c r="AI3" s="65"/>
      <c r="AJ3" s="65"/>
      <c r="AK3" s="65"/>
      <c r="AL3" s="65"/>
      <c r="AM3" s="65"/>
    </row>
    <row r="4" ht="27" customHeight="1" spans="1:39">
      <c r="A4" s="296" t="s">
        <v>2212</v>
      </c>
      <c r="B4" s="297"/>
      <c r="C4" s="297"/>
      <c r="D4" s="297"/>
      <c r="E4" s="297"/>
      <c r="F4" s="297"/>
      <c r="G4" s="297"/>
      <c r="H4" s="297"/>
      <c r="I4" s="297"/>
      <c r="J4" s="297"/>
      <c r="K4" s="297"/>
      <c r="L4" s="297"/>
      <c r="M4" s="297"/>
      <c r="N4" s="297"/>
      <c r="O4" s="297"/>
      <c r="P4" s="65"/>
      <c r="S4" s="65"/>
      <c r="T4" s="65"/>
      <c r="U4" s="65"/>
      <c r="V4" s="65"/>
      <c r="W4" s="65"/>
      <c r="X4" s="65"/>
      <c r="Y4" s="65"/>
      <c r="Z4" s="65"/>
      <c r="AA4" s="65"/>
      <c r="AB4" s="65"/>
      <c r="AC4" s="65"/>
      <c r="AD4" s="65"/>
      <c r="AE4" s="65"/>
      <c r="AF4" s="65"/>
      <c r="AG4" s="65"/>
      <c r="AH4" s="65"/>
      <c r="AI4" s="65"/>
      <c r="AJ4" s="65"/>
      <c r="AK4" s="65"/>
      <c r="AL4" s="65"/>
      <c r="AM4" s="65"/>
    </row>
    <row r="5" ht="21" spans="1:39">
      <c r="A5" s="298"/>
      <c r="D5" s="299"/>
      <c r="E5" s="299"/>
      <c r="F5" s="299"/>
      <c r="G5" s="299"/>
      <c r="H5" s="299"/>
      <c r="I5" s="299"/>
      <c r="J5" s="299"/>
      <c r="K5" s="299"/>
      <c r="L5" s="299"/>
      <c r="M5" s="299"/>
      <c r="N5" s="299"/>
      <c r="O5" s="299"/>
      <c r="P5" s="65"/>
      <c r="S5" s="65"/>
      <c r="T5" s="65"/>
      <c r="U5" s="65"/>
      <c r="V5" s="65"/>
      <c r="W5" s="65"/>
      <c r="X5" s="65"/>
      <c r="Y5" s="65"/>
      <c r="Z5" s="65"/>
      <c r="AA5" s="65"/>
      <c r="AB5" s="65"/>
      <c r="AC5" s="65"/>
      <c r="AD5" s="65"/>
      <c r="AE5" s="65"/>
      <c r="AF5" s="65"/>
      <c r="AG5" s="65"/>
      <c r="AH5" s="65"/>
      <c r="AI5" s="65"/>
      <c r="AJ5" s="65"/>
      <c r="AK5" s="65"/>
      <c r="AL5" s="65"/>
      <c r="AM5" s="65"/>
    </row>
    <row r="6" ht="15.75" spans="1:39">
      <c r="A6" s="300" t="s">
        <v>2213</v>
      </c>
      <c r="B6" s="301" t="s">
        <v>1576</v>
      </c>
      <c r="C6" s="301" t="s">
        <v>1556</v>
      </c>
      <c r="D6" s="301" t="s">
        <v>1557</v>
      </c>
      <c r="E6" s="302"/>
      <c r="F6" s="302"/>
      <c r="G6" s="302"/>
      <c r="H6" s="302"/>
      <c r="I6" s="302"/>
      <c r="J6" s="302"/>
      <c r="K6" s="302"/>
      <c r="L6" s="302"/>
      <c r="M6" s="302"/>
      <c r="N6" s="301"/>
      <c r="O6" s="340"/>
      <c r="P6" s="65"/>
      <c r="S6" s="65"/>
      <c r="T6" s="65"/>
      <c r="U6" s="65"/>
      <c r="V6" s="65"/>
      <c r="W6" s="65"/>
      <c r="X6" s="65"/>
      <c r="Y6" s="65"/>
      <c r="Z6" s="65"/>
      <c r="AA6" s="65"/>
      <c r="AB6" s="65"/>
      <c r="AC6" s="65"/>
      <c r="AD6" s="65"/>
      <c r="AE6" s="65"/>
      <c r="AF6" s="65"/>
      <c r="AG6" s="65"/>
      <c r="AH6" s="65"/>
      <c r="AI6" s="65"/>
      <c r="AJ6" s="65"/>
      <c r="AK6" s="65"/>
      <c r="AL6" s="65"/>
      <c r="AM6" s="65"/>
    </row>
    <row r="7" ht="33.75" customHeight="1" spans="1:39">
      <c r="A7" s="300"/>
      <c r="B7" s="301"/>
      <c r="C7" s="301"/>
      <c r="D7" s="303" t="s">
        <v>2214</v>
      </c>
      <c r="E7" s="304" t="s">
        <v>2215</v>
      </c>
      <c r="F7" s="305"/>
      <c r="G7" s="73"/>
      <c r="H7" s="304" t="s">
        <v>2216</v>
      </c>
      <c r="I7" s="305"/>
      <c r="J7" s="341" t="s">
        <v>2217</v>
      </c>
      <c r="K7" s="305"/>
      <c r="L7" s="304" t="s">
        <v>2218</v>
      </c>
      <c r="M7" s="305"/>
      <c r="N7" s="304" t="s">
        <v>2219</v>
      </c>
      <c r="O7" s="342"/>
      <c r="P7" s="65"/>
      <c r="S7" s="65"/>
      <c r="T7" s="65"/>
      <c r="U7" s="65"/>
      <c r="V7" s="65"/>
      <c r="W7" s="65"/>
      <c r="X7" s="65"/>
      <c r="Y7" s="65"/>
      <c r="Z7" s="65"/>
      <c r="AA7" s="65"/>
      <c r="AB7" s="65"/>
      <c r="AC7" s="65"/>
      <c r="AD7" s="65"/>
      <c r="AE7" s="65"/>
      <c r="AF7" s="65"/>
      <c r="AG7" s="65"/>
      <c r="AH7" s="65"/>
      <c r="AI7" s="65"/>
      <c r="AJ7" s="65"/>
      <c r="AK7" s="65"/>
      <c r="AL7" s="65"/>
      <c r="AM7" s="65"/>
    </row>
    <row r="8" ht="24.75" customHeight="1" spans="1:39">
      <c r="A8" s="300"/>
      <c r="B8" s="301"/>
      <c r="C8" s="301"/>
      <c r="D8" s="306"/>
      <c r="E8" s="307" t="s">
        <v>1562</v>
      </c>
      <c r="F8" s="308" t="s">
        <v>1563</v>
      </c>
      <c r="G8" s="309" t="s">
        <v>1564</v>
      </c>
      <c r="H8" s="307" t="s">
        <v>1565</v>
      </c>
      <c r="I8" s="343"/>
      <c r="J8" s="344" t="s">
        <v>1565</v>
      </c>
      <c r="K8" s="343"/>
      <c r="L8" s="307" t="s">
        <v>1565</v>
      </c>
      <c r="M8" s="343"/>
      <c r="N8" s="311" t="s">
        <v>1565</v>
      </c>
      <c r="O8" s="345"/>
      <c r="P8" s="65"/>
      <c r="S8" s="65"/>
      <c r="T8" s="65"/>
      <c r="U8" s="65"/>
      <c r="V8" s="65"/>
      <c r="W8" s="65"/>
      <c r="X8" s="65"/>
      <c r="Y8" s="65"/>
      <c r="Z8" s="65"/>
      <c r="AA8" s="65"/>
      <c r="AB8" s="65"/>
      <c r="AC8" s="65"/>
      <c r="AD8" s="65"/>
      <c r="AE8" s="65"/>
      <c r="AF8" s="65"/>
      <c r="AG8" s="65"/>
      <c r="AH8" s="65"/>
      <c r="AI8" s="65"/>
      <c r="AJ8" s="65"/>
      <c r="AK8" s="65"/>
      <c r="AL8" s="65"/>
      <c r="AM8" s="65"/>
    </row>
    <row r="9" ht="30.75" spans="1:39">
      <c r="A9" s="300"/>
      <c r="B9" s="301"/>
      <c r="C9" s="301"/>
      <c r="D9" s="310"/>
      <c r="E9" s="311"/>
      <c r="F9" s="312"/>
      <c r="G9" s="313"/>
      <c r="H9" s="314" t="s">
        <v>1563</v>
      </c>
      <c r="I9" s="346" t="s">
        <v>1564</v>
      </c>
      <c r="J9" s="347" t="s">
        <v>1563</v>
      </c>
      <c r="K9" s="346" t="s">
        <v>1564</v>
      </c>
      <c r="L9" s="314" t="s">
        <v>1563</v>
      </c>
      <c r="M9" s="346" t="s">
        <v>1564</v>
      </c>
      <c r="N9" s="348" t="s">
        <v>1563</v>
      </c>
      <c r="O9" s="313" t="s">
        <v>1564</v>
      </c>
      <c r="P9" s="65"/>
      <c r="S9" s="65"/>
      <c r="T9" s="65"/>
      <c r="U9" s="65"/>
      <c r="V9" s="65"/>
      <c r="W9" s="65"/>
      <c r="X9" s="65"/>
      <c r="Y9" s="65"/>
      <c r="Z9" s="65"/>
      <c r="AA9" s="65"/>
      <c r="AB9" s="65"/>
      <c r="AC9" s="65"/>
      <c r="AD9" s="65"/>
      <c r="AE9" s="65"/>
      <c r="AF9" s="65"/>
      <c r="AG9" s="65"/>
      <c r="AH9" s="65"/>
      <c r="AI9" s="65"/>
      <c r="AJ9" s="65"/>
      <c r="AK9" s="65"/>
      <c r="AL9" s="65"/>
      <c r="AM9" s="65"/>
    </row>
    <row r="10" ht="109.5" customHeight="1" spans="1:39">
      <c r="A10" s="315" t="str">
        <f>+'19 Ficha de Indicadores POM'!A8</f>
        <v>Direccion y coordinación</v>
      </c>
      <c r="B10" s="315" t="str">
        <f>+'19 Ficha de Indicadores POM'!B8</f>
        <v>Documento</v>
      </c>
      <c r="C10" s="315" t="str">
        <f>+'19 Ficha de Indicadores POM'!C8</f>
        <v>Porcentaje de informes de gestión institucional</v>
      </c>
      <c r="D10" s="315" t="str">
        <f>+'19 Ficha de Indicadores POM'!D8</f>
        <v>Numero de informes de gestión institucional / Total de informes programados * 100</v>
      </c>
      <c r="E10" s="316">
        <f>+'[1]19 Ficha de Indicadores POM'!E7</f>
        <v>2019</v>
      </c>
      <c r="F10" s="316">
        <f>+'[1]19 Ficha de Indicadores POM'!F7</f>
        <v>12</v>
      </c>
      <c r="G10" s="317">
        <f>+'[1]19 Ficha de Indicadores POM'!G7</f>
        <v>1</v>
      </c>
      <c r="H10" s="316">
        <f>+H27</f>
        <v>3</v>
      </c>
      <c r="I10" s="349">
        <f>+I27</f>
        <v>0.25</v>
      </c>
      <c r="J10" s="316">
        <f>+J27</f>
        <v>4</v>
      </c>
      <c r="K10" s="350">
        <f>+K27</f>
        <v>0.333333333333333</v>
      </c>
      <c r="L10" s="316">
        <f>'20 POA'!U7</f>
        <v>5</v>
      </c>
      <c r="M10" s="349">
        <f>+M27</f>
        <v>0.416666666666667</v>
      </c>
      <c r="N10" s="316">
        <f t="shared" ref="N10:O11" si="0">+H10+J10+L10</f>
        <v>12</v>
      </c>
      <c r="O10" s="351">
        <f t="shared" si="0"/>
        <v>1</v>
      </c>
      <c r="P10" s="65"/>
      <c r="S10" s="65"/>
      <c r="T10" s="65"/>
      <c r="U10" s="65"/>
      <c r="V10" s="65"/>
      <c r="W10" s="65"/>
      <c r="X10" s="65"/>
      <c r="Y10" s="65"/>
      <c r="Z10" s="65"/>
      <c r="AA10" s="65"/>
      <c r="AB10" s="65"/>
      <c r="AC10" s="65"/>
      <c r="AD10" s="65"/>
      <c r="AE10" s="65"/>
      <c r="AF10" s="65"/>
      <c r="AG10" s="65"/>
      <c r="AH10" s="65"/>
      <c r="AI10" s="65"/>
      <c r="AJ10" s="65"/>
      <c r="AK10" s="65"/>
      <c r="AL10" s="65"/>
      <c r="AM10" s="65"/>
    </row>
    <row r="11" ht="227.25" customHeight="1" spans="1:39">
      <c r="A11" s="315" t="str">
        <f>+'19 Ficha de Indicadores POM'!A9</f>
        <v>Entidades públicas y espacios estratégicos con asesoría y acompañamiento técnico para la gestión de políticas públicas, la comunicación y generación de estadísticas con enfoque de control de convencionalidad.</v>
      </c>
      <c r="B11" s="315" t="str">
        <f>+'19 Ficha de Indicadores POM'!B9</f>
        <v>Entidad</v>
      </c>
      <c r="C11" s="315" t="str">
        <f>+'19 Ficha de Indicadores POM'!C9</f>
        <v>Porcentaje de entidades públicas y espacios estratégicos con asesoría y acompañamiento técnico para la gestión de políticas públicas, la comunicación y generación de estadísticas con enfoque de control de convencionalidad.</v>
      </c>
      <c r="D11" s="315" t="str">
        <f>+'19 Ficha de Indicadores POM'!D9</f>
        <v>Número de entidades públicas y espacios estratégicos con asesoría y acompañamiento técnico para la gestión de políticas públicas, la comunicación y generación de estadísticas con enfoque de control de convencionalidad / Total de entidades  públicas y espacios estratégicos con asesoría y acompañamiento técnico  programadas * 100</v>
      </c>
      <c r="E11" s="318">
        <v>2024</v>
      </c>
      <c r="F11" s="318">
        <v>0</v>
      </c>
      <c r="G11" s="319">
        <v>0</v>
      </c>
      <c r="H11" s="318">
        <f>+H28+H29</f>
        <v>120</v>
      </c>
      <c r="I11" s="352">
        <f>(H11/293)</f>
        <v>0.409556313993174</v>
      </c>
      <c r="J11" s="318">
        <f>+J28+J29</f>
        <v>87</v>
      </c>
      <c r="K11" s="352">
        <f>(J11/293)</f>
        <v>0.296928327645051</v>
      </c>
      <c r="L11" s="318">
        <f>+L28+L29</f>
        <v>56</v>
      </c>
      <c r="M11" s="352">
        <f>(L11/293)</f>
        <v>0.191126279863481</v>
      </c>
      <c r="N11" s="316">
        <f t="shared" si="0"/>
        <v>263</v>
      </c>
      <c r="O11" s="353">
        <f t="shared" si="0"/>
        <v>0.897610921501707</v>
      </c>
      <c r="P11" s="65"/>
      <c r="S11" s="65"/>
      <c r="T11" s="65"/>
      <c r="U11" s="65"/>
      <c r="V11" s="65"/>
      <c r="W11" s="65"/>
      <c r="X11" s="65"/>
      <c r="Y11" s="65"/>
      <c r="Z11" s="65"/>
      <c r="AA11" s="65"/>
      <c r="AB11" s="65"/>
      <c r="AC11" s="65"/>
      <c r="AD11" s="65"/>
      <c r="AE11" s="65"/>
      <c r="AF11" s="65"/>
      <c r="AG11" s="65"/>
      <c r="AH11" s="65"/>
      <c r="AI11" s="65"/>
      <c r="AJ11" s="65"/>
      <c r="AK11" s="65"/>
      <c r="AL11" s="65"/>
      <c r="AM11" s="65"/>
    </row>
    <row r="12" ht="16.5" spans="1:39">
      <c r="A12" s="320"/>
      <c r="B12" s="320"/>
      <c r="C12" s="320"/>
      <c r="D12" s="320"/>
      <c r="E12" s="320"/>
      <c r="F12" s="320"/>
      <c r="G12" s="320"/>
      <c r="H12" s="320"/>
      <c r="I12" s="320"/>
      <c r="J12" s="320"/>
      <c r="K12" s="320"/>
      <c r="L12" s="320"/>
      <c r="M12" s="320"/>
      <c r="N12" s="320"/>
      <c r="O12" s="320"/>
      <c r="P12" s="65"/>
      <c r="S12" s="65"/>
      <c r="T12" s="65"/>
      <c r="U12" s="65"/>
      <c r="V12" s="65"/>
      <c r="W12" s="65"/>
      <c r="X12" s="65"/>
      <c r="Y12" s="65"/>
      <c r="Z12" s="65"/>
      <c r="AA12" s="65"/>
      <c r="AB12" s="65"/>
      <c r="AC12" s="65"/>
      <c r="AD12" s="65"/>
      <c r="AE12" s="65"/>
      <c r="AF12" s="65"/>
      <c r="AG12" s="65"/>
      <c r="AH12" s="65"/>
      <c r="AI12" s="65"/>
      <c r="AJ12" s="65"/>
      <c r="AK12" s="65"/>
      <c r="AL12" s="65"/>
      <c r="AM12" s="65"/>
    </row>
    <row r="13" ht="14.25" customHeight="1" spans="1:39">
      <c r="A13" s="321" t="s">
        <v>2220</v>
      </c>
      <c r="B13" s="322"/>
      <c r="C13" s="322"/>
      <c r="D13" s="322"/>
      <c r="E13" s="322"/>
      <c r="F13" s="322"/>
      <c r="G13" s="322"/>
      <c r="H13" s="322"/>
      <c r="I13" s="322"/>
      <c r="J13" s="322"/>
      <c r="K13" s="322"/>
      <c r="L13" s="322"/>
      <c r="M13" s="322"/>
      <c r="N13" s="322"/>
      <c r="O13" s="322"/>
      <c r="P13" s="65"/>
      <c r="S13" s="65"/>
      <c r="T13" s="65"/>
      <c r="U13" s="65"/>
      <c r="V13" s="65"/>
      <c r="W13" s="65"/>
      <c r="X13" s="65"/>
      <c r="Y13" s="65"/>
      <c r="Z13" s="65"/>
      <c r="AA13" s="65"/>
      <c r="AB13" s="65"/>
      <c r="AC13" s="65"/>
      <c r="AD13" s="65"/>
      <c r="AE13" s="65"/>
      <c r="AF13" s="65"/>
      <c r="AG13" s="65"/>
      <c r="AH13" s="65"/>
      <c r="AI13" s="65"/>
      <c r="AJ13" s="65"/>
      <c r="AK13" s="65"/>
      <c r="AL13" s="65"/>
      <c r="AM13" s="65"/>
    </row>
    <row r="14" ht="14.25" customHeight="1" spans="1:39">
      <c r="A14" s="322"/>
      <c r="B14" s="322"/>
      <c r="C14" s="322"/>
      <c r="D14" s="322"/>
      <c r="E14" s="322"/>
      <c r="F14" s="322"/>
      <c r="G14" s="322"/>
      <c r="H14" s="322"/>
      <c r="I14" s="322"/>
      <c r="J14" s="322"/>
      <c r="K14" s="322"/>
      <c r="L14" s="322"/>
      <c r="M14" s="322"/>
      <c r="N14" s="322"/>
      <c r="O14" s="322"/>
      <c r="P14" s="65"/>
      <c r="S14" s="65"/>
      <c r="T14" s="65"/>
      <c r="U14" s="65"/>
      <c r="V14" s="65"/>
      <c r="W14" s="65"/>
      <c r="X14" s="65"/>
      <c r="Y14" s="65"/>
      <c r="Z14" s="65"/>
      <c r="AA14" s="65"/>
      <c r="AB14" s="65"/>
      <c r="AC14" s="65"/>
      <c r="AD14" s="65"/>
      <c r="AE14" s="65"/>
      <c r="AF14" s="65"/>
      <c r="AG14" s="65"/>
      <c r="AH14" s="65"/>
      <c r="AI14" s="65"/>
      <c r="AJ14" s="65"/>
      <c r="AK14" s="65"/>
      <c r="AL14" s="65"/>
      <c r="AM14" s="65"/>
    </row>
    <row r="15" ht="14.25" customHeight="1" spans="1:39">
      <c r="A15" s="322"/>
      <c r="B15" s="322"/>
      <c r="C15" s="322"/>
      <c r="D15" s="322"/>
      <c r="E15" s="322"/>
      <c r="F15" s="322"/>
      <c r="G15" s="322"/>
      <c r="H15" s="322"/>
      <c r="I15" s="322"/>
      <c r="J15" s="322"/>
      <c r="K15" s="322"/>
      <c r="L15" s="322"/>
      <c r="M15" s="322"/>
      <c r="N15" s="322"/>
      <c r="O15" s="322"/>
      <c r="P15" s="65"/>
      <c r="S15" s="65"/>
      <c r="T15" s="65"/>
      <c r="U15" s="65"/>
      <c r="V15" s="65"/>
      <c r="W15" s="65"/>
      <c r="X15" s="65"/>
      <c r="Y15" s="65"/>
      <c r="Z15" s="65"/>
      <c r="AA15" s="65"/>
      <c r="AB15" s="65"/>
      <c r="AC15" s="65"/>
      <c r="AD15" s="65"/>
      <c r="AE15" s="65"/>
      <c r="AF15" s="65"/>
      <c r="AG15" s="65"/>
      <c r="AH15" s="65"/>
      <c r="AI15" s="65"/>
      <c r="AJ15" s="65"/>
      <c r="AK15" s="65"/>
      <c r="AL15" s="65"/>
      <c r="AM15" s="65"/>
    </row>
    <row r="16" ht="16.5" spans="1:39">
      <c r="A16" s="323"/>
      <c r="B16" s="323"/>
      <c r="C16" s="323"/>
      <c r="D16" s="323"/>
      <c r="E16" s="323"/>
      <c r="F16" s="323"/>
      <c r="G16" s="323"/>
      <c r="H16" s="323"/>
      <c r="I16" s="323"/>
      <c r="J16" s="323"/>
      <c r="K16" s="323"/>
      <c r="L16" s="323"/>
      <c r="M16" s="323"/>
      <c r="N16" s="323"/>
      <c r="O16" s="323"/>
      <c r="P16" s="65"/>
      <c r="S16" s="65"/>
      <c r="T16" s="65"/>
      <c r="U16" s="65"/>
      <c r="V16" s="65"/>
      <c r="W16" s="65"/>
      <c r="X16" s="65"/>
      <c r="Y16" s="65"/>
      <c r="Z16" s="65"/>
      <c r="AA16" s="65"/>
      <c r="AB16" s="65"/>
      <c r="AC16" s="65"/>
      <c r="AD16" s="65"/>
      <c r="AE16" s="65"/>
      <c r="AF16" s="65"/>
      <c r="AG16" s="65"/>
      <c r="AH16" s="65"/>
      <c r="AI16" s="65"/>
      <c r="AJ16" s="65"/>
      <c r="AK16" s="65"/>
      <c r="AL16" s="65"/>
      <c r="AM16" s="65"/>
    </row>
    <row r="17" ht="16.5" spans="1:39">
      <c r="A17" s="323"/>
      <c r="B17" s="323"/>
      <c r="C17" s="323"/>
      <c r="D17" s="323"/>
      <c r="E17" s="323"/>
      <c r="F17" s="323"/>
      <c r="G17" s="323"/>
      <c r="H17" s="323"/>
      <c r="I17" s="323"/>
      <c r="J17" s="323"/>
      <c r="K17" s="323"/>
      <c r="L17" s="323"/>
      <c r="M17" s="323"/>
      <c r="N17" s="323"/>
      <c r="O17" s="323"/>
      <c r="P17" s="65"/>
      <c r="S17" s="65"/>
      <c r="T17" s="65"/>
      <c r="U17" s="65"/>
      <c r="V17" s="65"/>
      <c r="W17" s="65"/>
      <c r="X17" s="65"/>
      <c r="Y17" s="65"/>
      <c r="Z17" s="65"/>
      <c r="AA17" s="65"/>
      <c r="AB17" s="65"/>
      <c r="AC17" s="65"/>
      <c r="AD17" s="65"/>
      <c r="AE17" s="65"/>
      <c r="AF17" s="65"/>
      <c r="AG17" s="65"/>
      <c r="AH17" s="65"/>
      <c r="AI17" s="65"/>
      <c r="AJ17" s="65"/>
      <c r="AK17" s="65"/>
      <c r="AL17" s="65"/>
      <c r="AM17" s="65"/>
    </row>
    <row r="18" ht="16.5" spans="1:39">
      <c r="A18" s="323"/>
      <c r="B18" s="323"/>
      <c r="C18" s="323"/>
      <c r="D18" s="323"/>
      <c r="E18" s="323"/>
      <c r="F18" s="323"/>
      <c r="G18" s="323"/>
      <c r="H18" s="323"/>
      <c r="I18" s="323"/>
      <c r="J18" s="323"/>
      <c r="K18" s="323"/>
      <c r="L18" s="323"/>
      <c r="M18" s="323"/>
      <c r="N18" s="323"/>
      <c r="O18" s="323"/>
      <c r="P18" s="65"/>
      <c r="S18" s="65"/>
      <c r="T18" s="65"/>
      <c r="U18" s="65"/>
      <c r="V18" s="65"/>
      <c r="W18" s="65"/>
      <c r="X18" s="65"/>
      <c r="Y18" s="65"/>
      <c r="Z18" s="65"/>
      <c r="AA18" s="65"/>
      <c r="AB18" s="65"/>
      <c r="AC18" s="65"/>
      <c r="AD18" s="65"/>
      <c r="AE18" s="65"/>
      <c r="AF18" s="65"/>
      <c r="AG18" s="65"/>
      <c r="AH18" s="65"/>
      <c r="AI18" s="65"/>
      <c r="AJ18" s="65"/>
      <c r="AK18" s="65"/>
      <c r="AL18" s="65"/>
      <c r="AM18" s="65"/>
    </row>
    <row r="19" ht="16.5" spans="1:39">
      <c r="A19" s="323"/>
      <c r="B19" s="323"/>
      <c r="C19" s="323"/>
      <c r="D19" s="323"/>
      <c r="E19" s="323"/>
      <c r="F19" s="323"/>
      <c r="G19" s="323"/>
      <c r="H19" s="323"/>
      <c r="I19" s="323"/>
      <c r="J19" s="323"/>
      <c r="K19" s="323"/>
      <c r="L19" s="323"/>
      <c r="M19" s="323"/>
      <c r="N19" s="323"/>
      <c r="O19" s="323"/>
      <c r="P19" s="65"/>
      <c r="S19" s="65"/>
      <c r="T19" s="65"/>
      <c r="U19" s="65"/>
      <c r="V19" s="65"/>
      <c r="W19" s="65"/>
      <c r="X19" s="65"/>
      <c r="Y19" s="65"/>
      <c r="Z19" s="65"/>
      <c r="AA19" s="65"/>
      <c r="AB19" s="65"/>
      <c r="AC19" s="65"/>
      <c r="AD19" s="65"/>
      <c r="AE19" s="65"/>
      <c r="AF19" s="65"/>
      <c r="AG19" s="65"/>
      <c r="AH19" s="65"/>
      <c r="AI19" s="65"/>
      <c r="AJ19" s="65"/>
      <c r="AK19" s="65"/>
      <c r="AL19" s="65"/>
      <c r="AM19" s="65"/>
    </row>
    <row r="20" ht="17.25" spans="1:39">
      <c r="A20" s="323"/>
      <c r="B20" s="323"/>
      <c r="C20" s="323"/>
      <c r="D20" s="323"/>
      <c r="E20" s="323"/>
      <c r="F20" s="323"/>
      <c r="G20" s="323"/>
      <c r="H20" s="323"/>
      <c r="I20" s="323"/>
      <c r="J20" s="323"/>
      <c r="K20" s="323"/>
      <c r="L20" s="323"/>
      <c r="M20" s="323"/>
      <c r="N20" s="323"/>
      <c r="O20" s="323"/>
      <c r="P20" s="65"/>
      <c r="S20" s="65"/>
      <c r="T20" s="65"/>
      <c r="U20" s="65"/>
      <c r="V20" s="65"/>
      <c r="W20" s="65"/>
      <c r="X20" s="65"/>
      <c r="Y20" s="65"/>
      <c r="Z20" s="65"/>
      <c r="AA20" s="65"/>
      <c r="AB20" s="65"/>
      <c r="AC20" s="65"/>
      <c r="AD20" s="65"/>
      <c r="AE20" s="65"/>
      <c r="AF20" s="65"/>
      <c r="AG20" s="65"/>
      <c r="AH20" s="65"/>
      <c r="AI20" s="65"/>
      <c r="AJ20" s="65"/>
      <c r="AK20" s="65"/>
      <c r="AL20" s="65"/>
      <c r="AM20" s="65"/>
    </row>
    <row r="21" ht="34.5" customHeight="1" spans="1:39">
      <c r="A21" s="324" t="s">
        <v>2221</v>
      </c>
      <c r="B21" s="325"/>
      <c r="C21" s="325"/>
      <c r="D21" s="325"/>
      <c r="E21" s="325"/>
      <c r="F21" s="325"/>
      <c r="G21" s="325"/>
      <c r="H21" s="325"/>
      <c r="I21" s="325"/>
      <c r="J21" s="325"/>
      <c r="K21" s="325"/>
      <c r="L21" s="325"/>
      <c r="M21" s="325"/>
      <c r="N21" s="325"/>
      <c r="O21" s="325"/>
      <c r="P21" s="65"/>
      <c r="S21" s="65"/>
      <c r="T21" s="65"/>
      <c r="U21" s="65"/>
      <c r="V21" s="65"/>
      <c r="W21" s="65"/>
      <c r="X21" s="65"/>
      <c r="Y21" s="65"/>
      <c r="Z21" s="65"/>
      <c r="AA21" s="65"/>
      <c r="AB21" s="65"/>
      <c r="AC21" s="65"/>
      <c r="AD21" s="65"/>
      <c r="AE21" s="65"/>
      <c r="AF21" s="65"/>
      <c r="AG21" s="65"/>
      <c r="AH21" s="65"/>
      <c r="AI21" s="65"/>
      <c r="AJ21" s="65"/>
      <c r="AK21" s="65"/>
      <c r="AL21" s="65"/>
      <c r="AM21" s="65"/>
    </row>
    <row r="22" ht="15.75" spans="1:39">
      <c r="A22" s="326"/>
      <c r="B22" s="326"/>
      <c r="C22" s="326"/>
      <c r="D22" s="326"/>
      <c r="E22" s="326"/>
      <c r="F22" s="326"/>
      <c r="G22" s="326"/>
      <c r="H22" s="326"/>
      <c r="I22" s="326"/>
      <c r="J22" s="354"/>
      <c r="K22" s="326"/>
      <c r="L22" s="355"/>
      <c r="M22" s="356"/>
      <c r="N22" s="355"/>
      <c r="O22" s="356"/>
      <c r="P22" s="65"/>
      <c r="S22" s="65"/>
      <c r="T22" s="65"/>
      <c r="U22" s="65"/>
      <c r="V22" s="65"/>
      <c r="W22" s="65"/>
      <c r="X22" s="65"/>
      <c r="Y22" s="65"/>
      <c r="Z22" s="65"/>
      <c r="AA22" s="65"/>
      <c r="AB22" s="65"/>
      <c r="AC22" s="65"/>
      <c r="AD22" s="65"/>
      <c r="AE22" s="65"/>
      <c r="AF22" s="65"/>
      <c r="AG22" s="65"/>
      <c r="AH22" s="65"/>
      <c r="AI22" s="65"/>
      <c r="AJ22" s="65"/>
      <c r="AK22" s="65"/>
      <c r="AL22" s="65"/>
      <c r="AM22" s="65"/>
    </row>
    <row r="23" ht="28.5" customHeight="1" spans="1:39">
      <c r="A23" s="300" t="s">
        <v>2222</v>
      </c>
      <c r="B23" s="301" t="s">
        <v>1576</v>
      </c>
      <c r="C23" s="301" t="s">
        <v>1556</v>
      </c>
      <c r="D23" s="301" t="s">
        <v>2223</v>
      </c>
      <c r="E23" s="302"/>
      <c r="F23" s="302"/>
      <c r="G23" s="302"/>
      <c r="H23" s="302"/>
      <c r="I23" s="302"/>
      <c r="J23" s="302"/>
      <c r="K23" s="302"/>
      <c r="L23" s="302"/>
      <c r="M23" s="302"/>
      <c r="N23" s="357"/>
      <c r="O23" s="358"/>
      <c r="P23" s="65"/>
      <c r="S23" s="65"/>
      <c r="T23" s="65"/>
      <c r="U23" s="65"/>
      <c r="V23" s="65"/>
      <c r="W23" s="65"/>
      <c r="X23" s="65"/>
      <c r="Y23" s="65"/>
      <c r="Z23" s="65"/>
      <c r="AA23" s="65"/>
      <c r="AB23" s="65"/>
      <c r="AC23" s="65"/>
      <c r="AD23" s="65"/>
      <c r="AE23" s="65"/>
      <c r="AF23" s="65"/>
      <c r="AG23" s="65"/>
      <c r="AH23" s="65"/>
      <c r="AI23" s="65"/>
      <c r="AJ23" s="65"/>
      <c r="AK23" s="65"/>
      <c r="AL23" s="65"/>
      <c r="AM23" s="65"/>
    </row>
    <row r="24" ht="29.25" customHeight="1" spans="1:39">
      <c r="A24" s="300"/>
      <c r="B24" s="301"/>
      <c r="C24" s="301"/>
      <c r="D24" s="303" t="s">
        <v>2214</v>
      </c>
      <c r="E24" s="304" t="s">
        <v>2215</v>
      </c>
      <c r="F24" s="305"/>
      <c r="G24" s="73"/>
      <c r="H24" s="304" t="s">
        <v>2216</v>
      </c>
      <c r="I24" s="305"/>
      <c r="J24" s="341" t="s">
        <v>2217</v>
      </c>
      <c r="K24" s="305"/>
      <c r="L24" s="304" t="s">
        <v>2218</v>
      </c>
      <c r="M24" s="305"/>
      <c r="N24" s="304" t="s">
        <v>2219</v>
      </c>
      <c r="O24" s="342"/>
      <c r="P24" s="65"/>
      <c r="S24" s="65"/>
      <c r="T24" s="65"/>
      <c r="U24" s="65"/>
      <c r="V24" s="65"/>
      <c r="W24" s="65"/>
      <c r="X24" s="65"/>
      <c r="Y24" s="65"/>
      <c r="Z24" s="65"/>
      <c r="AA24" s="65"/>
      <c r="AB24" s="65"/>
      <c r="AC24" s="65"/>
      <c r="AD24" s="65"/>
      <c r="AE24" s="65"/>
      <c r="AF24" s="65"/>
      <c r="AG24" s="65"/>
      <c r="AH24" s="65"/>
      <c r="AI24" s="65"/>
      <c r="AJ24" s="65"/>
      <c r="AK24" s="65"/>
      <c r="AL24" s="65"/>
      <c r="AM24" s="65"/>
    </row>
    <row r="25" ht="23.25" customHeight="1" spans="1:39">
      <c r="A25" s="300"/>
      <c r="B25" s="301"/>
      <c r="C25" s="301"/>
      <c r="D25" s="306"/>
      <c r="E25" s="307" t="s">
        <v>1562</v>
      </c>
      <c r="F25" s="308" t="s">
        <v>1563</v>
      </c>
      <c r="G25" s="309" t="s">
        <v>1564</v>
      </c>
      <c r="H25" s="307" t="s">
        <v>1565</v>
      </c>
      <c r="I25" s="343"/>
      <c r="J25" s="307" t="s">
        <v>1565</v>
      </c>
      <c r="K25" s="343"/>
      <c r="L25" s="307" t="s">
        <v>1565</v>
      </c>
      <c r="M25" s="343"/>
      <c r="N25" s="307" t="s">
        <v>1565</v>
      </c>
      <c r="O25" s="359"/>
      <c r="P25" s="65"/>
      <c r="S25" s="65"/>
      <c r="T25" s="65"/>
      <c r="U25" s="65"/>
      <c r="V25" s="65"/>
      <c r="W25" s="65"/>
      <c r="X25" s="65"/>
      <c r="Y25" s="65"/>
      <c r="Z25" s="65"/>
      <c r="AA25" s="65"/>
      <c r="AB25" s="65"/>
      <c r="AC25" s="65"/>
      <c r="AD25" s="65"/>
      <c r="AE25" s="65"/>
      <c r="AF25" s="65"/>
      <c r="AG25" s="65"/>
      <c r="AH25" s="65"/>
      <c r="AI25" s="65"/>
      <c r="AJ25" s="65"/>
      <c r="AK25" s="65"/>
      <c r="AL25" s="65"/>
      <c r="AM25" s="65"/>
    </row>
    <row r="26" ht="30" spans="1:39">
      <c r="A26" s="327"/>
      <c r="B26" s="303"/>
      <c r="C26" s="303"/>
      <c r="D26" s="306"/>
      <c r="E26" s="328"/>
      <c r="F26" s="329"/>
      <c r="G26" s="330"/>
      <c r="H26" s="331" t="s">
        <v>1563</v>
      </c>
      <c r="I26" s="308" t="s">
        <v>1564</v>
      </c>
      <c r="J26" s="331" t="s">
        <v>1563</v>
      </c>
      <c r="K26" s="308" t="s">
        <v>1564</v>
      </c>
      <c r="L26" s="331" t="s">
        <v>1563</v>
      </c>
      <c r="M26" s="308" t="s">
        <v>1564</v>
      </c>
      <c r="N26" s="331" t="s">
        <v>1563</v>
      </c>
      <c r="O26" s="309" t="s">
        <v>1564</v>
      </c>
      <c r="P26" s="65"/>
      <c r="S26" s="65"/>
      <c r="T26" s="65"/>
      <c r="U26" s="65"/>
      <c r="V26" s="65"/>
      <c r="W26" s="65"/>
      <c r="X26" s="65"/>
      <c r="Y26" s="65"/>
      <c r="Z26" s="65"/>
      <c r="AA26" s="65"/>
      <c r="AB26" s="65"/>
      <c r="AC26" s="65"/>
      <c r="AD26" s="65"/>
      <c r="AE26" s="65"/>
      <c r="AF26" s="65"/>
      <c r="AG26" s="65"/>
      <c r="AH26" s="65"/>
      <c r="AI26" s="65"/>
      <c r="AJ26" s="65"/>
      <c r="AK26" s="65"/>
      <c r="AL26" s="65"/>
      <c r="AM26" s="65"/>
    </row>
    <row r="27" s="291" customFormat="1" ht="125" customHeight="1" spans="1:39">
      <c r="A27" s="332" t="str">
        <f>+'19 Ficha de Indicadores POM'!A33</f>
        <v>Direccion y coordinación </v>
      </c>
      <c r="B27" s="332" t="str">
        <f>+'19 Ficha de Indicadores POM'!B33</f>
        <v>Documento</v>
      </c>
      <c r="C27" s="332" t="str">
        <f>+'19 Ficha de Indicadores POM'!C33</f>
        <v>Porcentaje de informes de gestión institucional</v>
      </c>
      <c r="D27" s="332" t="str">
        <f>+'19 Ficha de Indicadores POM'!D33</f>
        <v>Número de informes de gestión institucional / Total de informes programados * 100</v>
      </c>
      <c r="E27" s="333">
        <f>+'[1]19 Ficha de Indicadores POM'!E34</f>
        <v>2019</v>
      </c>
      <c r="F27" s="333">
        <f>+'[1]19 Ficha de Indicadores POM'!F34</f>
        <v>12</v>
      </c>
      <c r="G27" s="334">
        <v>1</v>
      </c>
      <c r="H27" s="333">
        <v>3</v>
      </c>
      <c r="I27" s="352">
        <f>(H27/12)</f>
        <v>0.25</v>
      </c>
      <c r="J27" s="333">
        <f>'20 POA'!S8</f>
        <v>4</v>
      </c>
      <c r="K27" s="352">
        <f>(J27/12)</f>
        <v>0.333333333333333</v>
      </c>
      <c r="L27" s="333">
        <f>'20 POA'!U8</f>
        <v>5</v>
      </c>
      <c r="M27" s="352">
        <f>+L27/12</f>
        <v>0.416666666666667</v>
      </c>
      <c r="N27" s="333">
        <f>+H27+J27+L27</f>
        <v>12</v>
      </c>
      <c r="O27" s="352">
        <f>+I27+K27+M27</f>
        <v>1</v>
      </c>
      <c r="P27" s="360"/>
      <c r="Q27" s="360"/>
      <c r="R27" s="360"/>
      <c r="S27" s="360"/>
      <c r="T27" s="360"/>
      <c r="U27" s="360"/>
      <c r="V27" s="360"/>
      <c r="W27" s="360"/>
      <c r="X27" s="360"/>
      <c r="Y27" s="360"/>
      <c r="Z27" s="360"/>
      <c r="AA27" s="360"/>
      <c r="AB27" s="360"/>
      <c r="AC27" s="360"/>
      <c r="AD27" s="360"/>
      <c r="AE27" s="360"/>
      <c r="AF27" s="360"/>
      <c r="AG27" s="360"/>
      <c r="AH27" s="360"/>
      <c r="AI27" s="360"/>
      <c r="AJ27" s="360"/>
      <c r="AK27" s="360"/>
      <c r="AL27" s="360"/>
      <c r="AM27" s="360"/>
    </row>
    <row r="28" s="291" customFormat="1" ht="210" customHeight="1" spans="1:39">
      <c r="A28" s="332" t="str">
        <f>+'19 Ficha de Indicadores POM'!A34</f>
        <v>Entidades públicas y espacios estratégicos con asesoría y acompañamiento técnico para la gestión de políticas públicas con enfoque de control de convencionalidad.</v>
      </c>
      <c r="B28" s="332" t="str">
        <f>+'19 Ficha de Indicadores POM'!B34</f>
        <v>Entidad</v>
      </c>
      <c r="C28" s="332" t="str">
        <f>+'19 Ficha de Indicadores POM'!C34</f>
        <v>Porcentaje  de entidades públicas y espacios estratégicos con asesoría y acompañamiento técnico para la gestión de políticas públicas con enfoque de control de convencionalidad.</v>
      </c>
      <c r="D28" s="332" t="str">
        <f>+'19 Ficha de Indicadores POM'!D34</f>
        <v>Número de entidades públicas y espacios estratégicos con asesoría y acompañamiento técnico para la gestión de políticas públicas con enfoque de control de convencionalidad / Total de entidades  públicas y espacios estratégicos con asesoría y acompañamiento técnico  programadas * 100</v>
      </c>
      <c r="E28" s="333">
        <v>2024</v>
      </c>
      <c r="F28" s="333">
        <v>0</v>
      </c>
      <c r="G28" s="335">
        <v>0</v>
      </c>
      <c r="H28" s="333">
        <v>120</v>
      </c>
      <c r="I28" s="352">
        <f>(H28/286)</f>
        <v>0.41958041958042</v>
      </c>
      <c r="J28" s="333">
        <v>86</v>
      </c>
      <c r="K28" s="352">
        <f>(J28/286)</f>
        <v>0.300699300699301</v>
      </c>
      <c r="L28" s="333">
        <v>50</v>
      </c>
      <c r="M28" s="352">
        <f>+L28/286</f>
        <v>0.174825174825175</v>
      </c>
      <c r="N28" s="333">
        <f t="shared" ref="N28:O30" si="1">+H28+J28+L28</f>
        <v>256</v>
      </c>
      <c r="O28" s="352">
        <f>+I28+K28+M28</f>
        <v>0.895104895104895</v>
      </c>
      <c r="P28" s="360"/>
      <c r="Q28" s="360"/>
      <c r="R28" s="360"/>
      <c r="S28" s="360"/>
      <c r="T28" s="360"/>
      <c r="U28" s="360"/>
      <c r="V28" s="360"/>
      <c r="W28" s="360"/>
      <c r="X28" s="360"/>
      <c r="Y28" s="360"/>
      <c r="Z28" s="360"/>
      <c r="AA28" s="360"/>
      <c r="AB28" s="360"/>
      <c r="AC28" s="360"/>
      <c r="AD28" s="360"/>
      <c r="AE28" s="360"/>
      <c r="AF28" s="360"/>
      <c r="AG28" s="360"/>
      <c r="AH28" s="360"/>
      <c r="AI28" s="360"/>
      <c r="AJ28" s="360"/>
      <c r="AK28" s="360"/>
      <c r="AL28" s="360"/>
      <c r="AM28" s="360"/>
    </row>
    <row r="29" s="291" customFormat="1" ht="200.25" customHeight="1" spans="1:39">
      <c r="A29" s="332" t="str">
        <f>+'19 Ficha de Indicadores POM'!A35</f>
        <v>Entidades públicas asistidas técnicamente en el abordaje de la comunicación y generación de estadísticas sobre brechas de inequidad y desigualdad entre hombres y mujeres.</v>
      </c>
      <c r="B29" s="332" t="str">
        <f>+'19 Ficha de Indicadores POM'!B35</f>
        <v>Entidad</v>
      </c>
      <c r="C29" s="332" t="str">
        <f>+'19 Ficha de Indicadores POM'!C35</f>
        <v>Porcentaje  de entidades públicas asistidas técnicamente en el abordaje de la comunicación y generación de estadísticas sobre brechas de inequidad y desigualdad entre hombres y mujeres.</v>
      </c>
      <c r="D29" s="332" t="str">
        <f>+'19 Ficha de Indicadores POM'!D35</f>
        <v>Número de entidades públicas asistidas técnicamente en el abordaje de la comunicación y generación de estadísticas sobre brechas de inequidad y desigualdad entre hombres y mujeres / Total de entidades  públicas asistidas técnicamente programadas * 100</v>
      </c>
      <c r="E29" s="333">
        <v>2024</v>
      </c>
      <c r="F29" s="333">
        <v>0</v>
      </c>
      <c r="G29" s="335">
        <f>+F29/7</f>
        <v>0</v>
      </c>
      <c r="H29" s="333">
        <f>'20 POA'!Q11</f>
        <v>0</v>
      </c>
      <c r="I29" s="352">
        <f>+H29/7</f>
        <v>0</v>
      </c>
      <c r="J29" s="333">
        <f>'20 POA'!S11</f>
        <v>1</v>
      </c>
      <c r="K29" s="352">
        <f>+J29/7</f>
        <v>0.142857142857143</v>
      </c>
      <c r="L29" s="333">
        <f>'20 POA'!U11</f>
        <v>6</v>
      </c>
      <c r="M29" s="352">
        <f>+L29/7</f>
        <v>0.857142857142857</v>
      </c>
      <c r="N29" s="333">
        <f t="shared" si="1"/>
        <v>7</v>
      </c>
      <c r="O29" s="352">
        <f>+I29+K29+M29</f>
        <v>1</v>
      </c>
      <c r="P29" s="360"/>
      <c r="Q29" s="360"/>
      <c r="R29" s="360"/>
      <c r="S29" s="360"/>
      <c r="T29" s="360"/>
      <c r="U29" s="360"/>
      <c r="V29" s="360"/>
      <c r="W29" s="360"/>
      <c r="X29" s="360"/>
      <c r="Y29" s="360"/>
      <c r="Z29" s="360"/>
      <c r="AA29" s="360"/>
      <c r="AB29" s="360"/>
      <c r="AC29" s="360"/>
      <c r="AD29" s="360"/>
      <c r="AE29" s="360"/>
      <c r="AF29" s="360"/>
      <c r="AG29" s="360"/>
      <c r="AH29" s="360"/>
      <c r="AI29" s="360"/>
      <c r="AJ29" s="360"/>
      <c r="AK29" s="360"/>
      <c r="AL29" s="360"/>
      <c r="AM29" s="360"/>
    </row>
    <row r="30" s="291" customFormat="1" ht="187" customHeight="1" spans="1:39">
      <c r="A30" s="332" t="str">
        <f>+'19 Ficha de Indicadores POM'!A36</f>
        <v>Informes de avances en el cumplimiento de tratados y convenios internacionales, normativas y propuestas de aplicación de estándares internacionales sobre derechos humanos de las mujeres en la gestión de políticas públicas</v>
      </c>
      <c r="B30" s="332" t="str">
        <f>+'19 Ficha de Indicadores POM'!B36</f>
        <v>Documento</v>
      </c>
      <c r="C30" s="332" t="str">
        <f>+'19 Ficha de Indicadores POM'!C36</f>
        <v>Porcentaje de informes de avances en el cumplimiento de tratados y convenios internacionales, normativas y propuestas de aplicación de estándares internacionales sobre derechos humanos de las mujeres en la gestión de políticas públicas.</v>
      </c>
      <c r="D30" s="332" t="str">
        <f>+'19 Ficha de Indicadores POM'!D36</f>
        <v>Número de informes de avances en el cumplimiento de tratados y convenios internacionales, normativas y propuestas de aplicación de estándares internacionales sobre derechos humanos de las mujeres en la gestión de políticas públicas / Total de informes programados * 100</v>
      </c>
      <c r="E30" s="333">
        <v>2024</v>
      </c>
      <c r="F30" s="333">
        <v>0</v>
      </c>
      <c r="G30" s="335">
        <v>0</v>
      </c>
      <c r="H30" s="333">
        <f>'20 POA'!Q12</f>
        <v>1</v>
      </c>
      <c r="I30" s="352">
        <f>+H30/14</f>
        <v>0.0714285714285714</v>
      </c>
      <c r="J30" s="333">
        <f>'20 POA'!S12</f>
        <v>4</v>
      </c>
      <c r="K30" s="352">
        <f>+J30/14</f>
        <v>0.285714285714286</v>
      </c>
      <c r="L30" s="333">
        <f>'20 POA'!U12</f>
        <v>9</v>
      </c>
      <c r="M30" s="352">
        <f>+L30/14</f>
        <v>0.642857142857143</v>
      </c>
      <c r="N30" s="333">
        <f t="shared" si="1"/>
        <v>14</v>
      </c>
      <c r="O30" s="352">
        <f t="shared" si="1"/>
        <v>1</v>
      </c>
      <c r="P30" s="360"/>
      <c r="Q30" s="360"/>
      <c r="R30" s="360"/>
      <c r="S30" s="360"/>
      <c r="T30" s="360"/>
      <c r="U30" s="360"/>
      <c r="V30" s="360"/>
      <c r="W30" s="360"/>
      <c r="X30" s="360"/>
      <c r="Y30" s="360"/>
      <c r="Z30" s="360"/>
      <c r="AA30" s="360"/>
      <c r="AB30" s="360"/>
      <c r="AC30" s="360"/>
      <c r="AD30" s="360"/>
      <c r="AE30" s="360"/>
      <c r="AF30" s="360"/>
      <c r="AG30" s="360"/>
      <c r="AH30" s="360"/>
      <c r="AI30" s="360"/>
      <c r="AJ30" s="360"/>
      <c r="AK30" s="360"/>
      <c r="AL30" s="360"/>
      <c r="AM30" s="360"/>
    </row>
    <row r="31" spans="1:39">
      <c r="A31" s="321" t="s">
        <v>2224</v>
      </c>
      <c r="B31" s="322"/>
      <c r="C31" s="322"/>
      <c r="D31" s="322"/>
      <c r="E31" s="322"/>
      <c r="F31" s="322"/>
      <c r="G31" s="322"/>
      <c r="H31" s="322"/>
      <c r="I31" s="322"/>
      <c r="J31" s="322"/>
      <c r="K31" s="322"/>
      <c r="L31" s="322"/>
      <c r="M31" s="322"/>
      <c r="N31" s="322"/>
      <c r="O31" s="322"/>
      <c r="P31" s="65"/>
      <c r="S31" s="65"/>
      <c r="T31" s="65"/>
      <c r="U31" s="65"/>
      <c r="V31" s="65"/>
      <c r="W31" s="65"/>
      <c r="X31" s="65"/>
      <c r="Y31" s="65"/>
      <c r="Z31" s="65"/>
      <c r="AA31" s="65"/>
      <c r="AB31" s="65"/>
      <c r="AC31" s="65"/>
      <c r="AD31" s="65"/>
      <c r="AE31" s="65"/>
      <c r="AF31" s="65"/>
      <c r="AG31" s="65"/>
      <c r="AH31" s="65"/>
      <c r="AI31" s="65"/>
      <c r="AJ31" s="65"/>
      <c r="AK31" s="65"/>
      <c r="AL31" s="65"/>
      <c r="AM31" s="65"/>
    </row>
    <row r="32" spans="1:39">
      <c r="A32" s="322"/>
      <c r="B32" s="322"/>
      <c r="C32" s="322"/>
      <c r="D32" s="322"/>
      <c r="E32" s="322"/>
      <c r="F32" s="322"/>
      <c r="G32" s="322"/>
      <c r="H32" s="322"/>
      <c r="I32" s="322"/>
      <c r="J32" s="322"/>
      <c r="K32" s="322"/>
      <c r="L32" s="322"/>
      <c r="M32" s="322"/>
      <c r="N32" s="322"/>
      <c r="O32" s="322"/>
      <c r="P32" s="65"/>
      <c r="S32" s="65"/>
      <c r="T32" s="65"/>
      <c r="U32" s="65"/>
      <c r="V32" s="65"/>
      <c r="W32" s="65"/>
      <c r="X32" s="65"/>
      <c r="Y32" s="65"/>
      <c r="Z32" s="65"/>
      <c r="AA32" s="65"/>
      <c r="AB32" s="65"/>
      <c r="AC32" s="65"/>
      <c r="AD32" s="65"/>
      <c r="AE32" s="65"/>
      <c r="AF32" s="65"/>
      <c r="AG32" s="65"/>
      <c r="AH32" s="65"/>
      <c r="AI32" s="65"/>
      <c r="AJ32" s="65"/>
      <c r="AK32" s="65"/>
      <c r="AL32" s="65"/>
      <c r="AM32" s="65"/>
    </row>
    <row r="33" ht="38.1" customHeight="1" spans="1:39">
      <c r="A33" s="322"/>
      <c r="B33" s="322"/>
      <c r="C33" s="322"/>
      <c r="D33" s="322"/>
      <c r="E33" s="322"/>
      <c r="F33" s="322"/>
      <c r="G33" s="322"/>
      <c r="H33" s="322"/>
      <c r="I33" s="322"/>
      <c r="J33" s="322"/>
      <c r="K33" s="322"/>
      <c r="L33" s="322"/>
      <c r="M33" s="322"/>
      <c r="N33" s="322"/>
      <c r="O33" s="322"/>
      <c r="P33" s="65"/>
      <c r="S33" s="65"/>
      <c r="T33" s="65"/>
      <c r="U33" s="65"/>
      <c r="V33" s="65"/>
      <c r="W33" s="65"/>
      <c r="X33" s="65"/>
      <c r="Y33" s="65"/>
      <c r="Z33" s="65"/>
      <c r="AA33" s="65"/>
      <c r="AB33" s="65"/>
      <c r="AC33" s="65"/>
      <c r="AD33" s="65"/>
      <c r="AE33" s="65"/>
      <c r="AF33" s="65"/>
      <c r="AG33" s="65"/>
      <c r="AH33" s="65"/>
      <c r="AI33" s="65"/>
      <c r="AJ33" s="65"/>
      <c r="AK33" s="65"/>
      <c r="AL33" s="65"/>
      <c r="AM33" s="65"/>
    </row>
    <row r="34" spans="1:39">
      <c r="A34" s="65"/>
      <c r="B34" s="65"/>
      <c r="C34" s="65"/>
      <c r="D34" s="65"/>
      <c r="E34" s="65"/>
      <c r="F34" s="65"/>
      <c r="G34" s="65"/>
      <c r="H34" s="65"/>
      <c r="I34" s="65"/>
      <c r="J34" s="65"/>
      <c r="K34" s="65"/>
      <c r="L34" s="65"/>
      <c r="M34" s="65"/>
      <c r="N34" s="65"/>
      <c r="O34" s="65"/>
      <c r="P34" s="65"/>
      <c r="S34" s="65"/>
      <c r="T34" s="65"/>
      <c r="U34" s="65"/>
      <c r="V34" s="65"/>
      <c r="W34" s="65"/>
      <c r="X34" s="65"/>
      <c r="Y34" s="65"/>
      <c r="Z34" s="65"/>
      <c r="AA34" s="65"/>
      <c r="AB34" s="65"/>
      <c r="AC34" s="65"/>
      <c r="AD34" s="65"/>
      <c r="AE34" s="65"/>
      <c r="AF34" s="65"/>
      <c r="AG34" s="65"/>
      <c r="AH34" s="65"/>
      <c r="AI34" s="65"/>
      <c r="AJ34" s="65"/>
      <c r="AK34" s="65"/>
      <c r="AL34" s="65"/>
      <c r="AM34" s="65"/>
    </row>
    <row r="35" spans="1:39">
      <c r="A35" s="65"/>
      <c r="B35" s="65"/>
      <c r="C35" s="65"/>
      <c r="D35" s="65"/>
      <c r="E35" s="65"/>
      <c r="F35" s="65"/>
      <c r="G35" s="65"/>
      <c r="H35" s="65"/>
      <c r="I35" s="65"/>
      <c r="J35" s="65"/>
      <c r="K35" s="65"/>
      <c r="L35" s="65"/>
      <c r="M35" s="65"/>
      <c r="N35" s="65"/>
      <c r="O35" s="65"/>
      <c r="P35" s="65"/>
      <c r="S35" s="65"/>
      <c r="T35" s="65"/>
      <c r="U35" s="65"/>
      <c r="V35" s="65"/>
      <c r="W35" s="65"/>
      <c r="X35" s="65"/>
      <c r="Y35" s="65"/>
      <c r="Z35" s="65"/>
      <c r="AA35" s="65"/>
      <c r="AB35" s="65"/>
      <c r="AC35" s="65"/>
      <c r="AD35" s="65"/>
      <c r="AE35" s="65"/>
      <c r="AF35" s="65"/>
      <c r="AG35" s="65"/>
      <c r="AH35" s="65"/>
      <c r="AI35" s="65"/>
      <c r="AJ35" s="65"/>
      <c r="AK35" s="65"/>
      <c r="AL35" s="65"/>
      <c r="AM35" s="65"/>
    </row>
    <row r="36" spans="1:39">
      <c r="A36" s="65"/>
      <c r="B36" s="65"/>
      <c r="C36" s="65"/>
      <c r="D36" s="65"/>
      <c r="E36" s="65"/>
      <c r="F36" s="65"/>
      <c r="G36" s="65"/>
      <c r="H36" s="65"/>
      <c r="I36" s="65"/>
      <c r="J36" s="65"/>
      <c r="K36" s="65"/>
      <c r="L36" s="65"/>
      <c r="M36" s="65"/>
      <c r="N36" s="65"/>
      <c r="O36" s="65"/>
      <c r="P36" s="65"/>
      <c r="S36" s="65"/>
      <c r="T36" s="65"/>
      <c r="U36" s="65"/>
      <c r="V36" s="65"/>
      <c r="W36" s="65"/>
      <c r="X36" s="65"/>
      <c r="Y36" s="65"/>
      <c r="Z36" s="65"/>
      <c r="AA36" s="65"/>
      <c r="AB36" s="65"/>
      <c r="AC36" s="65"/>
      <c r="AD36" s="65"/>
      <c r="AE36" s="65"/>
      <c r="AF36" s="65"/>
      <c r="AG36" s="65"/>
      <c r="AH36" s="65"/>
      <c r="AI36" s="65"/>
      <c r="AJ36" s="65"/>
      <c r="AK36" s="65"/>
      <c r="AL36" s="65"/>
      <c r="AM36" s="65"/>
    </row>
    <row r="37" spans="1:39">
      <c r="A37" s="65"/>
      <c r="B37" s="65"/>
      <c r="C37" s="65"/>
      <c r="D37" s="65"/>
      <c r="E37" s="65"/>
      <c r="F37" s="65"/>
      <c r="G37" s="65"/>
      <c r="H37" s="65"/>
      <c r="I37" s="65"/>
      <c r="J37" s="65"/>
      <c r="K37" s="65"/>
      <c r="L37" s="65"/>
      <c r="M37" s="65"/>
      <c r="N37" s="65"/>
      <c r="O37" s="65"/>
      <c r="P37" s="65"/>
      <c r="S37" s="65"/>
      <c r="T37" s="65"/>
      <c r="U37" s="65"/>
      <c r="V37" s="65"/>
      <c r="W37" s="65"/>
      <c r="X37" s="65"/>
      <c r="Y37" s="65"/>
      <c r="Z37" s="65"/>
      <c r="AA37" s="65"/>
      <c r="AB37" s="65"/>
      <c r="AC37" s="65"/>
      <c r="AD37" s="65"/>
      <c r="AE37" s="65"/>
      <c r="AF37" s="65"/>
      <c r="AG37" s="65"/>
      <c r="AH37" s="65"/>
      <c r="AI37" s="65"/>
      <c r="AJ37" s="65"/>
      <c r="AK37" s="65"/>
      <c r="AL37" s="65"/>
      <c r="AM37" s="65"/>
    </row>
    <row r="38" spans="1:39">
      <c r="A38" s="65"/>
      <c r="B38" s="65"/>
      <c r="C38" s="65"/>
      <c r="D38" s="65"/>
      <c r="E38" s="65"/>
      <c r="F38" s="65"/>
      <c r="G38" s="65"/>
      <c r="H38" s="65"/>
      <c r="I38" s="65"/>
      <c r="J38" s="65"/>
      <c r="K38" s="65"/>
      <c r="L38" s="65"/>
      <c r="M38" s="65"/>
      <c r="N38" s="65"/>
      <c r="O38" s="65"/>
      <c r="P38" s="65"/>
      <c r="S38" s="65"/>
      <c r="T38" s="65"/>
      <c r="U38" s="65"/>
      <c r="V38" s="65"/>
      <c r="W38" s="65"/>
      <c r="X38" s="65"/>
      <c r="Y38" s="65"/>
      <c r="Z38" s="65"/>
      <c r="AA38" s="65"/>
      <c r="AB38" s="65"/>
      <c r="AC38" s="65"/>
      <c r="AD38" s="65"/>
      <c r="AE38" s="65"/>
      <c r="AF38" s="65"/>
      <c r="AG38" s="65"/>
      <c r="AH38" s="65"/>
      <c r="AI38" s="65"/>
      <c r="AJ38" s="65"/>
      <c r="AK38" s="65"/>
      <c r="AL38" s="65"/>
      <c r="AM38" s="65"/>
    </row>
    <row r="39" spans="1:39">
      <c r="A39" s="65"/>
      <c r="B39" s="65"/>
      <c r="C39" s="65"/>
      <c r="D39" s="65"/>
      <c r="E39" s="65"/>
      <c r="F39" s="65"/>
      <c r="G39" s="65"/>
      <c r="H39" s="65"/>
      <c r="I39" s="65"/>
      <c r="J39" s="65"/>
      <c r="K39" s="65"/>
      <c r="L39" s="65"/>
      <c r="M39" s="65"/>
      <c r="N39" s="65"/>
      <c r="O39" s="65"/>
      <c r="P39" s="65"/>
      <c r="S39" s="65"/>
      <c r="T39" s="65"/>
      <c r="U39" s="65"/>
      <c r="V39" s="65"/>
      <c r="W39" s="65"/>
      <c r="X39" s="65"/>
      <c r="Y39" s="65"/>
      <c r="Z39" s="65"/>
      <c r="AA39" s="65"/>
      <c r="AB39" s="65"/>
      <c r="AC39" s="65"/>
      <c r="AD39" s="65"/>
      <c r="AE39" s="65"/>
      <c r="AF39" s="65"/>
      <c r="AG39" s="65"/>
      <c r="AH39" s="65"/>
      <c r="AI39" s="65"/>
      <c r="AJ39" s="65"/>
      <c r="AK39" s="65"/>
      <c r="AL39" s="65"/>
      <c r="AM39" s="65"/>
    </row>
    <row r="40" spans="1:39">
      <c r="A40" s="65"/>
      <c r="B40" s="65"/>
      <c r="C40" s="65"/>
      <c r="D40" s="65"/>
      <c r="E40" s="65"/>
      <c r="F40" s="65"/>
      <c r="G40" s="65"/>
      <c r="H40" s="65"/>
      <c r="I40" s="65"/>
      <c r="J40" s="65"/>
      <c r="K40" s="65"/>
      <c r="L40" s="65"/>
      <c r="M40" s="65"/>
      <c r="N40" s="65"/>
      <c r="O40" s="65"/>
      <c r="P40" s="65"/>
      <c r="S40" s="65"/>
      <c r="T40" s="65"/>
      <c r="U40" s="65"/>
      <c r="V40" s="65"/>
      <c r="W40" s="65"/>
      <c r="X40" s="65"/>
      <c r="Y40" s="65"/>
      <c r="Z40" s="65"/>
      <c r="AA40" s="65"/>
      <c r="AB40" s="65"/>
      <c r="AC40" s="65"/>
      <c r="AD40" s="65"/>
      <c r="AE40" s="65"/>
      <c r="AF40" s="65"/>
      <c r="AG40" s="65"/>
      <c r="AH40" s="65"/>
      <c r="AI40" s="65"/>
      <c r="AJ40" s="65"/>
      <c r="AK40" s="65"/>
      <c r="AL40" s="65"/>
      <c r="AM40" s="65"/>
    </row>
    <row r="41" spans="1:39">
      <c r="A41" s="65"/>
      <c r="B41" s="65"/>
      <c r="C41" s="65"/>
      <c r="D41" s="65"/>
      <c r="E41" s="65"/>
      <c r="F41" s="65"/>
      <c r="G41" s="65"/>
      <c r="H41" s="65"/>
      <c r="I41" s="65"/>
      <c r="J41" s="65"/>
      <c r="K41" s="65"/>
      <c r="L41" s="65"/>
      <c r="M41" s="65"/>
      <c r="N41" s="65"/>
      <c r="O41" s="65"/>
      <c r="P41" s="65"/>
      <c r="S41" s="65"/>
      <c r="T41" s="65"/>
      <c r="U41" s="65"/>
      <c r="V41" s="65"/>
      <c r="W41" s="65"/>
      <c r="X41" s="65"/>
      <c r="Y41" s="65"/>
      <c r="Z41" s="65"/>
      <c r="AA41" s="65"/>
      <c r="AB41" s="65"/>
      <c r="AC41" s="65"/>
      <c r="AD41" s="65"/>
      <c r="AE41" s="65"/>
      <c r="AF41" s="65"/>
      <c r="AG41" s="65"/>
      <c r="AH41" s="65"/>
      <c r="AI41" s="65"/>
      <c r="AJ41" s="65"/>
      <c r="AK41" s="65"/>
      <c r="AL41" s="65"/>
      <c r="AM41" s="65"/>
    </row>
    <row r="42" spans="1:39">
      <c r="A42" s="65"/>
      <c r="B42" s="65"/>
      <c r="C42" s="65"/>
      <c r="D42" s="65"/>
      <c r="E42" s="65"/>
      <c r="F42" s="65"/>
      <c r="G42" s="65"/>
      <c r="H42" s="65"/>
      <c r="I42" s="65"/>
      <c r="J42" s="65"/>
      <c r="K42" s="65"/>
      <c r="L42" s="65"/>
      <c r="M42" s="65"/>
      <c r="N42" s="65"/>
      <c r="O42" s="65"/>
      <c r="P42" s="65"/>
      <c r="S42" s="65"/>
      <c r="T42" s="65"/>
      <c r="U42" s="65"/>
      <c r="V42" s="65"/>
      <c r="W42" s="65"/>
      <c r="X42" s="65"/>
      <c r="Y42" s="65"/>
      <c r="Z42" s="65"/>
      <c r="AA42" s="65"/>
      <c r="AB42" s="65"/>
      <c r="AC42" s="65"/>
      <c r="AD42" s="65"/>
      <c r="AE42" s="65"/>
      <c r="AF42" s="65"/>
      <c r="AG42" s="65"/>
      <c r="AH42" s="65"/>
      <c r="AI42" s="65"/>
      <c r="AJ42" s="65"/>
      <c r="AK42" s="65"/>
      <c r="AL42" s="65"/>
      <c r="AM42" s="65"/>
    </row>
    <row r="43" spans="1:39">
      <c r="A43" s="65"/>
      <c r="B43" s="65"/>
      <c r="C43" s="65"/>
      <c r="D43" s="65"/>
      <c r="E43" s="65"/>
      <c r="F43" s="65"/>
      <c r="G43" s="65"/>
      <c r="H43" s="65"/>
      <c r="I43" s="65"/>
      <c r="J43" s="65"/>
      <c r="K43" s="65"/>
      <c r="L43" s="65"/>
      <c r="M43" s="65"/>
      <c r="N43" s="65"/>
      <c r="O43" s="65"/>
      <c r="P43" s="65"/>
      <c r="S43" s="65"/>
      <c r="T43" s="65"/>
      <c r="U43" s="65"/>
      <c r="V43" s="65"/>
      <c r="W43" s="65"/>
      <c r="X43" s="65"/>
      <c r="Y43" s="65"/>
      <c r="Z43" s="65"/>
      <c r="AA43" s="65"/>
      <c r="AB43" s="65"/>
      <c r="AC43" s="65"/>
      <c r="AD43" s="65"/>
      <c r="AE43" s="65"/>
      <c r="AF43" s="65"/>
      <c r="AG43" s="65"/>
      <c r="AH43" s="65"/>
      <c r="AI43" s="65"/>
      <c r="AJ43" s="65"/>
      <c r="AK43" s="65"/>
      <c r="AL43" s="65"/>
      <c r="AM43" s="65"/>
    </row>
    <row r="44" spans="1:39">
      <c r="A44" s="65"/>
      <c r="B44" s="65"/>
      <c r="C44" s="65"/>
      <c r="D44" s="65"/>
      <c r="E44" s="65"/>
      <c r="F44" s="65"/>
      <c r="G44" s="65"/>
      <c r="H44" s="65"/>
      <c r="I44" s="65"/>
      <c r="J44" s="65"/>
      <c r="K44" s="65"/>
      <c r="L44" s="65"/>
      <c r="M44" s="65"/>
      <c r="N44" s="65"/>
      <c r="O44" s="65"/>
      <c r="P44" s="65"/>
      <c r="S44" s="65"/>
      <c r="T44" s="65"/>
      <c r="U44" s="65"/>
      <c r="V44" s="65"/>
      <c r="W44" s="65"/>
      <c r="X44" s="65"/>
      <c r="Y44" s="65"/>
      <c r="Z44" s="65"/>
      <c r="AA44" s="65"/>
      <c r="AB44" s="65"/>
      <c r="AC44" s="65"/>
      <c r="AD44" s="65"/>
      <c r="AE44" s="65"/>
      <c r="AF44" s="65"/>
      <c r="AG44" s="65"/>
      <c r="AH44" s="65"/>
      <c r="AI44" s="65"/>
      <c r="AJ44" s="65"/>
      <c r="AK44" s="65"/>
      <c r="AL44" s="65"/>
      <c r="AM44" s="65"/>
    </row>
    <row r="45" spans="1:39">
      <c r="A45" s="65"/>
      <c r="B45" s="65"/>
      <c r="C45" s="65"/>
      <c r="D45" s="65"/>
      <c r="E45" s="65"/>
      <c r="F45" s="65"/>
      <c r="G45" s="65"/>
      <c r="H45" s="65"/>
      <c r="I45" s="65"/>
      <c r="J45" s="65"/>
      <c r="K45" s="65"/>
      <c r="L45" s="65"/>
      <c r="M45" s="65"/>
      <c r="N45" s="65"/>
      <c r="O45" s="65"/>
      <c r="P45" s="65"/>
      <c r="S45" s="65"/>
      <c r="T45" s="65"/>
      <c r="U45" s="65"/>
      <c r="V45" s="65"/>
      <c r="W45" s="65"/>
      <c r="X45" s="65"/>
      <c r="Y45" s="65"/>
      <c r="Z45" s="65"/>
      <c r="AA45" s="65"/>
      <c r="AB45" s="65"/>
      <c r="AC45" s="65"/>
      <c r="AD45" s="65"/>
      <c r="AE45" s="65"/>
      <c r="AF45" s="65"/>
      <c r="AG45" s="65"/>
      <c r="AH45" s="65"/>
      <c r="AI45" s="65"/>
      <c r="AJ45" s="65"/>
      <c r="AK45" s="65"/>
      <c r="AL45" s="65"/>
      <c r="AM45" s="65"/>
    </row>
    <row r="46" spans="1:39">
      <c r="A46" s="65"/>
      <c r="B46" s="65"/>
      <c r="C46" s="65"/>
      <c r="D46" s="65"/>
      <c r="E46" s="65"/>
      <c r="F46" s="65"/>
      <c r="G46" s="65"/>
      <c r="H46" s="65"/>
      <c r="I46" s="65"/>
      <c r="J46" s="65"/>
      <c r="K46" s="65"/>
      <c r="L46" s="65"/>
      <c r="M46" s="65"/>
      <c r="N46" s="65"/>
      <c r="O46" s="65"/>
      <c r="P46" s="65"/>
      <c r="S46" s="65"/>
      <c r="T46" s="65"/>
      <c r="U46" s="65"/>
      <c r="V46" s="65"/>
      <c r="W46" s="65"/>
      <c r="X46" s="65"/>
      <c r="Y46" s="65"/>
      <c r="Z46" s="65"/>
      <c r="AA46" s="65"/>
      <c r="AB46" s="65"/>
      <c r="AC46" s="65"/>
      <c r="AD46" s="65"/>
      <c r="AE46" s="65"/>
      <c r="AF46" s="65"/>
      <c r="AG46" s="65"/>
      <c r="AH46" s="65"/>
      <c r="AI46" s="65"/>
      <c r="AJ46" s="65"/>
      <c r="AK46" s="65"/>
      <c r="AL46" s="65"/>
      <c r="AM46" s="65"/>
    </row>
    <row r="47" spans="1:38">
      <c r="A47" s="65"/>
      <c r="B47" s="65"/>
      <c r="C47" s="65"/>
      <c r="D47" s="65"/>
      <c r="E47" s="65"/>
      <c r="F47" s="65"/>
      <c r="G47" s="65"/>
      <c r="H47" s="65"/>
      <c r="I47" s="65"/>
      <c r="J47" s="65"/>
      <c r="K47" s="65"/>
      <c r="L47" s="65"/>
      <c r="M47" s="65"/>
      <c r="N47" s="65"/>
      <c r="O47" s="65"/>
      <c r="P47" s="65"/>
      <c r="S47" s="65"/>
      <c r="T47" s="65"/>
      <c r="U47" s="65"/>
      <c r="V47" s="65"/>
      <c r="W47" s="65"/>
      <c r="X47" s="65"/>
      <c r="Y47" s="65"/>
      <c r="Z47" s="65"/>
      <c r="AA47" s="65"/>
      <c r="AB47" s="65"/>
      <c r="AC47" s="65"/>
      <c r="AD47" s="65"/>
      <c r="AE47" s="65"/>
      <c r="AF47" s="65"/>
      <c r="AG47" s="65"/>
      <c r="AH47" s="65"/>
      <c r="AI47" s="65"/>
      <c r="AJ47" s="65"/>
      <c r="AK47" s="65"/>
      <c r="AL47" s="65"/>
    </row>
  </sheetData>
  <mergeCells count="41">
    <mergeCell ref="A2:N2"/>
    <mergeCell ref="A3:O3"/>
    <mergeCell ref="A4:O4"/>
    <mergeCell ref="D6:M6"/>
    <mergeCell ref="N6:O6"/>
    <mergeCell ref="E7:G7"/>
    <mergeCell ref="H7:I7"/>
    <mergeCell ref="J7:K7"/>
    <mergeCell ref="L7:M7"/>
    <mergeCell ref="N7:O7"/>
    <mergeCell ref="H8:I8"/>
    <mergeCell ref="J8:K8"/>
    <mergeCell ref="L8:M8"/>
    <mergeCell ref="N8:O8"/>
    <mergeCell ref="A21:O21"/>
    <mergeCell ref="D23:M23"/>
    <mergeCell ref="E24:G24"/>
    <mergeCell ref="H24:I24"/>
    <mergeCell ref="J24:K24"/>
    <mergeCell ref="L24:M24"/>
    <mergeCell ref="N24:O24"/>
    <mergeCell ref="H25:I25"/>
    <mergeCell ref="J25:K25"/>
    <mergeCell ref="L25:M25"/>
    <mergeCell ref="N25:O25"/>
    <mergeCell ref="A6:A9"/>
    <mergeCell ref="A23:A26"/>
    <mergeCell ref="B6:B9"/>
    <mergeCell ref="B23:B26"/>
    <mergeCell ref="C6:C9"/>
    <mergeCell ref="C23:C26"/>
    <mergeCell ref="D7:D9"/>
    <mergeCell ref="D24:D26"/>
    <mergeCell ref="E8:E9"/>
    <mergeCell ref="E25:E26"/>
    <mergeCell ref="F8:F9"/>
    <mergeCell ref="F25:F26"/>
    <mergeCell ref="G8:G9"/>
    <mergeCell ref="G25:G26"/>
    <mergeCell ref="A31:O33"/>
    <mergeCell ref="A13:O15"/>
  </mergeCells>
  <pageMargins left="0.7" right="0.7" top="0.75" bottom="0.75" header="0.3" footer="0.3"/>
  <pageSetup paperSize="14" scale="51" fitToHeight="0" orientation="landscape"/>
  <headerFooter/>
  <rowBreaks count="2" manualBreakCount="2">
    <brk id="16" max="14" man="1"/>
    <brk id="33" max="14" man="1"/>
  </rowBreaks>
  <colBreaks count="1" manualBreakCount="1">
    <brk id="15" max="1048575" man="1"/>
  </colBreaks>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72"/>
  <sheetViews>
    <sheetView showGridLines="0" zoomScale="40" zoomScaleNormal="40" topLeftCell="E1" workbookViewId="0">
      <pane ySplit="2" topLeftCell="A60" activePane="bottomLeft" state="frozen"/>
      <selection/>
      <selection pane="bottomLeft" activeCell="H8" sqref="H8"/>
    </sheetView>
  </sheetViews>
  <sheetFormatPr defaultColWidth="11.4285714285714" defaultRowHeight="26.25"/>
  <cols>
    <col min="1" max="1" width="70.2857142857143" style="199" customWidth="1"/>
    <col min="2" max="2" width="69.8571428571429" style="199" customWidth="1"/>
    <col min="3" max="3" width="71" style="200" customWidth="1"/>
    <col min="4" max="4" width="78.8571428571429" style="201" customWidth="1"/>
    <col min="5" max="5" width="23.4285714285714" style="200" customWidth="1"/>
    <col min="6" max="6" width="30.7142857142857" style="202" customWidth="1"/>
    <col min="7" max="7" width="30.8571428571429" style="199" customWidth="1"/>
    <col min="8" max="11" width="20.7142857142857" style="202" customWidth="1"/>
    <col min="12" max="12" width="31.7142857142857" style="203" customWidth="1"/>
    <col min="13" max="13" width="28.4285714285714" style="202" customWidth="1"/>
    <col min="14" max="16" width="20.7142857142857" style="202" customWidth="1"/>
    <col min="17" max="17" width="33.8571428571429" style="202" customWidth="1"/>
    <col min="18" max="18" width="25.4285714285714" style="202" customWidth="1"/>
    <col min="19" max="19" width="20.7142857142857" style="202" customWidth="1"/>
    <col min="20" max="20" width="22.8571428571429" style="202" customWidth="1"/>
    <col min="21" max="21" width="22.1428571428571" style="202" customWidth="1"/>
    <col min="22" max="22" width="32.8571428571429" style="202" customWidth="1"/>
    <col min="23" max="23" width="116.428571428571" style="204" customWidth="1"/>
    <col min="24" max="16384" width="11.4285714285714" style="199"/>
  </cols>
  <sheetData>
    <row r="1" s="193" customFormat="1" ht="56.25" customHeight="1" spans="1:23">
      <c r="A1" s="205" t="s">
        <v>2225</v>
      </c>
      <c r="B1" s="205" t="s">
        <v>1600</v>
      </c>
      <c r="C1" s="205" t="s">
        <v>1601</v>
      </c>
      <c r="D1" s="206" t="s">
        <v>1602</v>
      </c>
      <c r="E1" s="207" t="s">
        <v>2226</v>
      </c>
      <c r="F1" s="208" t="s">
        <v>2227</v>
      </c>
      <c r="G1" s="208" t="s">
        <v>2228</v>
      </c>
      <c r="H1" s="209" t="s">
        <v>2229</v>
      </c>
      <c r="I1" s="209"/>
      <c r="J1" s="209"/>
      <c r="K1" s="209"/>
      <c r="L1" s="211"/>
      <c r="M1" s="251" t="s">
        <v>2230</v>
      </c>
      <c r="N1" s="209"/>
      <c r="O1" s="209"/>
      <c r="P1" s="209"/>
      <c r="Q1" s="211"/>
      <c r="R1" s="251" t="s">
        <v>2231</v>
      </c>
      <c r="S1" s="209"/>
      <c r="T1" s="209"/>
      <c r="U1" s="209"/>
      <c r="V1" s="209"/>
      <c r="W1" s="205" t="s">
        <v>2232</v>
      </c>
    </row>
    <row r="2" s="193" customFormat="1" ht="63.75" customHeight="1" spans="1:23">
      <c r="A2" s="205"/>
      <c r="B2" s="205"/>
      <c r="C2" s="205"/>
      <c r="D2" s="206"/>
      <c r="E2" s="207"/>
      <c r="F2" s="210"/>
      <c r="G2" s="210"/>
      <c r="H2" s="211" t="s">
        <v>1690</v>
      </c>
      <c r="I2" s="207" t="s">
        <v>1691</v>
      </c>
      <c r="J2" s="207" t="s">
        <v>1692</v>
      </c>
      <c r="K2" s="207" t="s">
        <v>1693</v>
      </c>
      <c r="L2" s="207" t="s">
        <v>1694</v>
      </c>
      <c r="M2" s="207" t="s">
        <v>1695</v>
      </c>
      <c r="N2" s="207" t="s">
        <v>1696</v>
      </c>
      <c r="O2" s="207" t="s">
        <v>1697</v>
      </c>
      <c r="P2" s="207" t="s">
        <v>1698</v>
      </c>
      <c r="Q2" s="207" t="s">
        <v>1699</v>
      </c>
      <c r="R2" s="207" t="s">
        <v>1700</v>
      </c>
      <c r="S2" s="207" t="s">
        <v>1701</v>
      </c>
      <c r="T2" s="207" t="s">
        <v>1702</v>
      </c>
      <c r="U2" s="207" t="s">
        <v>1703</v>
      </c>
      <c r="V2" s="251" t="s">
        <v>1704</v>
      </c>
      <c r="W2" s="205"/>
    </row>
    <row r="3" s="194" customFormat="1" ht="114" customHeight="1" spans="1:24">
      <c r="A3" s="212" t="s">
        <v>1706</v>
      </c>
      <c r="B3" s="212" t="s">
        <v>2206</v>
      </c>
      <c r="C3" s="212" t="s">
        <v>2206</v>
      </c>
      <c r="D3" s="213" t="s">
        <v>2148</v>
      </c>
      <c r="E3" s="212">
        <v>11</v>
      </c>
      <c r="F3" s="214" t="s">
        <v>1531</v>
      </c>
      <c r="G3" s="215">
        <f t="shared" ref="G3:G12" si="0">SUM(L3+Q3+V3)</f>
        <v>12</v>
      </c>
      <c r="H3" s="216">
        <v>0</v>
      </c>
      <c r="I3" s="216">
        <v>0</v>
      </c>
      <c r="J3" s="252">
        <v>2</v>
      </c>
      <c r="K3" s="216">
        <v>1</v>
      </c>
      <c r="L3" s="235">
        <f t="shared" ref="L3:L11" si="1">+H3+I3+J3+K3</f>
        <v>3</v>
      </c>
      <c r="M3" s="216">
        <v>1</v>
      </c>
      <c r="N3" s="216">
        <v>1</v>
      </c>
      <c r="O3" s="216">
        <v>1</v>
      </c>
      <c r="P3" s="216">
        <v>1</v>
      </c>
      <c r="Q3" s="235">
        <f t="shared" ref="Q3:Q11" si="2">+M3+N3+O3+P3</f>
        <v>4</v>
      </c>
      <c r="R3" s="216">
        <v>1</v>
      </c>
      <c r="S3" s="216">
        <v>1</v>
      </c>
      <c r="T3" s="216">
        <v>1</v>
      </c>
      <c r="U3" s="216">
        <v>2</v>
      </c>
      <c r="V3" s="265">
        <f t="shared" ref="V3:V11" si="3">+R3+S3+T3+U3</f>
        <v>5</v>
      </c>
      <c r="W3" s="266" t="s">
        <v>1711</v>
      </c>
      <c r="X3" s="267" t="s">
        <v>2233</v>
      </c>
    </row>
    <row r="4" s="194" customFormat="1" ht="123.75" customHeight="1" spans="1:23">
      <c r="A4" s="212" t="s">
        <v>1706</v>
      </c>
      <c r="B4" s="212" t="s">
        <v>2206</v>
      </c>
      <c r="C4" s="212" t="s">
        <v>2206</v>
      </c>
      <c r="D4" s="213" t="s">
        <v>2150</v>
      </c>
      <c r="E4" s="212">
        <v>11</v>
      </c>
      <c r="F4" s="212" t="s">
        <v>1531</v>
      </c>
      <c r="G4" s="215">
        <f t="shared" si="0"/>
        <v>12</v>
      </c>
      <c r="H4" s="216">
        <v>0</v>
      </c>
      <c r="I4" s="216">
        <v>1</v>
      </c>
      <c r="J4" s="216">
        <v>1</v>
      </c>
      <c r="K4" s="216">
        <v>1</v>
      </c>
      <c r="L4" s="235">
        <f t="shared" si="1"/>
        <v>3</v>
      </c>
      <c r="M4" s="216">
        <v>1</v>
      </c>
      <c r="N4" s="216">
        <v>1</v>
      </c>
      <c r="O4" s="216">
        <v>1</v>
      </c>
      <c r="P4" s="216">
        <v>1</v>
      </c>
      <c r="Q4" s="235">
        <f t="shared" si="2"/>
        <v>4</v>
      </c>
      <c r="R4" s="216">
        <v>1</v>
      </c>
      <c r="S4" s="216">
        <v>1</v>
      </c>
      <c r="T4" s="216">
        <v>1</v>
      </c>
      <c r="U4" s="216">
        <v>2</v>
      </c>
      <c r="V4" s="265">
        <f t="shared" si="3"/>
        <v>5</v>
      </c>
      <c r="W4" s="266" t="s">
        <v>1711</v>
      </c>
    </row>
    <row r="5" s="194" customFormat="1" ht="191.25" customHeight="1" spans="1:23">
      <c r="A5" s="212" t="s">
        <v>1706</v>
      </c>
      <c r="B5" s="212" t="s">
        <v>2206</v>
      </c>
      <c r="C5" s="212" t="s">
        <v>2206</v>
      </c>
      <c r="D5" s="213" t="s">
        <v>1708</v>
      </c>
      <c r="E5" s="212">
        <v>11</v>
      </c>
      <c r="F5" s="212" t="s">
        <v>1531</v>
      </c>
      <c r="G5" s="215">
        <f t="shared" si="0"/>
        <v>2</v>
      </c>
      <c r="H5" s="216">
        <v>0</v>
      </c>
      <c r="I5" s="216">
        <v>0</v>
      </c>
      <c r="J5" s="216">
        <v>1</v>
      </c>
      <c r="K5" s="216">
        <v>1</v>
      </c>
      <c r="L5" s="235">
        <f t="shared" si="1"/>
        <v>2</v>
      </c>
      <c r="M5" s="216">
        <v>0</v>
      </c>
      <c r="N5" s="216">
        <v>0</v>
      </c>
      <c r="O5" s="216">
        <v>0</v>
      </c>
      <c r="P5" s="216">
        <v>0</v>
      </c>
      <c r="Q5" s="235">
        <f t="shared" si="2"/>
        <v>0</v>
      </c>
      <c r="R5" s="216">
        <v>0</v>
      </c>
      <c r="S5" s="216">
        <v>0</v>
      </c>
      <c r="T5" s="216">
        <v>0</v>
      </c>
      <c r="U5" s="216">
        <v>0</v>
      </c>
      <c r="V5" s="265">
        <f t="shared" si="3"/>
        <v>0</v>
      </c>
      <c r="W5" s="266" t="s">
        <v>1711</v>
      </c>
    </row>
    <row r="6" s="194" customFormat="1" ht="205.5" customHeight="1" spans="1:23">
      <c r="A6" s="212" t="s">
        <v>1706</v>
      </c>
      <c r="B6" s="212" t="s">
        <v>2206</v>
      </c>
      <c r="C6" s="212" t="s">
        <v>2206</v>
      </c>
      <c r="D6" s="213" t="s">
        <v>2151</v>
      </c>
      <c r="E6" s="212">
        <v>11</v>
      </c>
      <c r="F6" s="212" t="s">
        <v>1531</v>
      </c>
      <c r="G6" s="215">
        <f t="shared" si="0"/>
        <v>2</v>
      </c>
      <c r="H6" s="216">
        <v>0</v>
      </c>
      <c r="I6" s="216">
        <v>1</v>
      </c>
      <c r="J6" s="216">
        <v>0</v>
      </c>
      <c r="K6" s="216">
        <v>0</v>
      </c>
      <c r="L6" s="235">
        <f t="shared" si="1"/>
        <v>1</v>
      </c>
      <c r="M6" s="216">
        <v>0</v>
      </c>
      <c r="N6" s="216">
        <v>0</v>
      </c>
      <c r="O6" s="216">
        <v>0</v>
      </c>
      <c r="P6" s="216">
        <v>0</v>
      </c>
      <c r="Q6" s="235">
        <f t="shared" si="2"/>
        <v>0</v>
      </c>
      <c r="R6" s="216">
        <v>0</v>
      </c>
      <c r="S6" s="216">
        <v>0</v>
      </c>
      <c r="T6" s="216">
        <v>0</v>
      </c>
      <c r="U6" s="216">
        <v>1</v>
      </c>
      <c r="V6" s="265">
        <f t="shared" si="3"/>
        <v>1</v>
      </c>
      <c r="W6" s="266" t="s">
        <v>1711</v>
      </c>
    </row>
    <row r="7" s="194" customFormat="1" ht="180.75" customHeight="1" spans="1:23">
      <c r="A7" s="212" t="s">
        <v>1706</v>
      </c>
      <c r="B7" s="212" t="s">
        <v>2206</v>
      </c>
      <c r="C7" s="212" t="s">
        <v>2206</v>
      </c>
      <c r="D7" s="213" t="s">
        <v>2152</v>
      </c>
      <c r="E7" s="212">
        <v>11</v>
      </c>
      <c r="F7" s="212" t="s">
        <v>1531</v>
      </c>
      <c r="G7" s="215">
        <f t="shared" si="0"/>
        <v>3</v>
      </c>
      <c r="H7" s="216">
        <v>1</v>
      </c>
      <c r="I7" s="216">
        <v>0</v>
      </c>
      <c r="J7" s="216">
        <v>0</v>
      </c>
      <c r="K7" s="216">
        <v>0</v>
      </c>
      <c r="L7" s="235">
        <f t="shared" si="1"/>
        <v>1</v>
      </c>
      <c r="M7" s="216">
        <v>1</v>
      </c>
      <c r="N7" s="216">
        <v>0</v>
      </c>
      <c r="O7" s="216">
        <v>0</v>
      </c>
      <c r="P7" s="216">
        <v>0</v>
      </c>
      <c r="Q7" s="235">
        <f t="shared" si="2"/>
        <v>1</v>
      </c>
      <c r="R7" s="216">
        <v>1</v>
      </c>
      <c r="S7" s="216">
        <v>0</v>
      </c>
      <c r="T7" s="216">
        <v>0</v>
      </c>
      <c r="U7" s="216">
        <v>0</v>
      </c>
      <c r="V7" s="265">
        <f t="shared" si="3"/>
        <v>1</v>
      </c>
      <c r="W7" s="266" t="s">
        <v>1711</v>
      </c>
    </row>
    <row r="8" s="194" customFormat="1" ht="196.5" customHeight="1" spans="1:23">
      <c r="A8" s="212" t="s">
        <v>1706</v>
      </c>
      <c r="B8" s="212" t="s">
        <v>2206</v>
      </c>
      <c r="C8" s="212" t="s">
        <v>2206</v>
      </c>
      <c r="D8" s="213" t="s">
        <v>2153</v>
      </c>
      <c r="E8" s="212">
        <v>11</v>
      </c>
      <c r="F8" s="212" t="s">
        <v>1531</v>
      </c>
      <c r="G8" s="215">
        <f t="shared" si="0"/>
        <v>12</v>
      </c>
      <c r="H8" s="216">
        <v>1</v>
      </c>
      <c r="I8" s="216">
        <v>1</v>
      </c>
      <c r="J8" s="216">
        <v>1</v>
      </c>
      <c r="K8" s="216">
        <v>1</v>
      </c>
      <c r="L8" s="235">
        <f t="shared" si="1"/>
        <v>4</v>
      </c>
      <c r="M8" s="216">
        <v>1</v>
      </c>
      <c r="N8" s="216">
        <v>1</v>
      </c>
      <c r="O8" s="216">
        <v>1</v>
      </c>
      <c r="P8" s="216">
        <v>1</v>
      </c>
      <c r="Q8" s="235">
        <f t="shared" si="2"/>
        <v>4</v>
      </c>
      <c r="R8" s="216">
        <v>1</v>
      </c>
      <c r="S8" s="216">
        <v>1</v>
      </c>
      <c r="T8" s="216">
        <v>1</v>
      </c>
      <c r="U8" s="216">
        <v>1</v>
      </c>
      <c r="V8" s="265">
        <f t="shared" si="3"/>
        <v>4</v>
      </c>
      <c r="W8" s="266" t="s">
        <v>1711</v>
      </c>
    </row>
    <row r="9" s="194" customFormat="1" ht="187.5" customHeight="1" spans="1:23">
      <c r="A9" s="212" t="s">
        <v>1706</v>
      </c>
      <c r="B9" s="212" t="s">
        <v>2206</v>
      </c>
      <c r="C9" s="212" t="s">
        <v>2206</v>
      </c>
      <c r="D9" s="213" t="s">
        <v>2154</v>
      </c>
      <c r="E9" s="212">
        <v>11</v>
      </c>
      <c r="F9" s="212" t="s">
        <v>1531</v>
      </c>
      <c r="G9" s="215">
        <f t="shared" si="0"/>
        <v>1</v>
      </c>
      <c r="H9" s="216">
        <v>0</v>
      </c>
      <c r="I9" s="216">
        <v>0</v>
      </c>
      <c r="J9" s="216">
        <v>0</v>
      </c>
      <c r="K9" s="216">
        <v>0</v>
      </c>
      <c r="L9" s="235">
        <f t="shared" si="1"/>
        <v>0</v>
      </c>
      <c r="M9" s="216">
        <v>0</v>
      </c>
      <c r="N9" s="216">
        <v>0</v>
      </c>
      <c r="O9" s="216">
        <v>1</v>
      </c>
      <c r="P9" s="216">
        <v>0</v>
      </c>
      <c r="Q9" s="235">
        <f t="shared" si="2"/>
        <v>1</v>
      </c>
      <c r="R9" s="216">
        <v>0</v>
      </c>
      <c r="S9" s="216">
        <v>0</v>
      </c>
      <c r="T9" s="216">
        <v>0</v>
      </c>
      <c r="U9" s="216">
        <v>0</v>
      </c>
      <c r="V9" s="265">
        <f t="shared" si="3"/>
        <v>0</v>
      </c>
      <c r="W9" s="266" t="s">
        <v>1711</v>
      </c>
    </row>
    <row r="10" s="194" customFormat="1" ht="150" customHeight="1" spans="1:24">
      <c r="A10" s="212" t="s">
        <v>1706</v>
      </c>
      <c r="B10" s="212" t="s">
        <v>2206</v>
      </c>
      <c r="C10" s="212" t="s">
        <v>2206</v>
      </c>
      <c r="D10" s="213" t="s">
        <v>2155</v>
      </c>
      <c r="E10" s="212">
        <v>11</v>
      </c>
      <c r="F10" s="212" t="s">
        <v>1531</v>
      </c>
      <c r="G10" s="215">
        <f t="shared" si="0"/>
        <v>3</v>
      </c>
      <c r="H10" s="216">
        <v>1</v>
      </c>
      <c r="I10" s="216">
        <v>0</v>
      </c>
      <c r="J10" s="216">
        <v>0</v>
      </c>
      <c r="K10" s="216">
        <v>0</v>
      </c>
      <c r="L10" s="235">
        <f t="shared" si="1"/>
        <v>1</v>
      </c>
      <c r="M10" s="216">
        <v>1</v>
      </c>
      <c r="N10" s="216">
        <v>0</v>
      </c>
      <c r="O10" s="216">
        <v>0</v>
      </c>
      <c r="P10" s="216">
        <v>0</v>
      </c>
      <c r="Q10" s="235">
        <f t="shared" si="2"/>
        <v>1</v>
      </c>
      <c r="R10" s="216">
        <v>1</v>
      </c>
      <c r="S10" s="216">
        <v>0</v>
      </c>
      <c r="T10" s="216">
        <v>0</v>
      </c>
      <c r="U10" s="216">
        <v>0</v>
      </c>
      <c r="V10" s="265">
        <f t="shared" si="3"/>
        <v>1</v>
      </c>
      <c r="W10" s="266" t="s">
        <v>1711</v>
      </c>
      <c r="X10" s="267" t="s">
        <v>2234</v>
      </c>
    </row>
    <row r="11" s="194" customFormat="1" ht="163.5" customHeight="1" spans="1:24">
      <c r="A11" s="212" t="s">
        <v>1706</v>
      </c>
      <c r="B11" s="212" t="s">
        <v>2206</v>
      </c>
      <c r="C11" s="212" t="s">
        <v>2206</v>
      </c>
      <c r="D11" s="213" t="s">
        <v>1712</v>
      </c>
      <c r="E11" s="212">
        <v>11</v>
      </c>
      <c r="F11" s="212" t="s">
        <v>1531</v>
      </c>
      <c r="G11" s="215">
        <f t="shared" si="0"/>
        <v>1</v>
      </c>
      <c r="H11" s="216">
        <v>0</v>
      </c>
      <c r="I11" s="216">
        <v>0</v>
      </c>
      <c r="J11" s="252">
        <v>0</v>
      </c>
      <c r="K11" s="252">
        <v>1</v>
      </c>
      <c r="L11" s="235">
        <f t="shared" si="1"/>
        <v>1</v>
      </c>
      <c r="M11" s="216">
        <v>0</v>
      </c>
      <c r="N11" s="216">
        <v>0</v>
      </c>
      <c r="O11" s="216">
        <v>0</v>
      </c>
      <c r="P11" s="216">
        <v>0</v>
      </c>
      <c r="Q11" s="235">
        <f t="shared" si="2"/>
        <v>0</v>
      </c>
      <c r="R11" s="216">
        <v>0</v>
      </c>
      <c r="S11" s="216">
        <v>0</v>
      </c>
      <c r="T11" s="216">
        <v>0</v>
      </c>
      <c r="U11" s="216">
        <v>0</v>
      </c>
      <c r="V11" s="265">
        <f t="shared" si="3"/>
        <v>0</v>
      </c>
      <c r="W11" s="266" t="s">
        <v>1711</v>
      </c>
      <c r="X11" s="267" t="s">
        <v>2235</v>
      </c>
    </row>
    <row r="12" s="194" customFormat="1" ht="153" spans="1:24">
      <c r="A12" s="212" t="s">
        <v>1706</v>
      </c>
      <c r="B12" s="212" t="s">
        <v>2206</v>
      </c>
      <c r="C12" s="212" t="s">
        <v>2206</v>
      </c>
      <c r="D12" s="213" t="s">
        <v>1716</v>
      </c>
      <c r="E12" s="212">
        <v>11</v>
      </c>
      <c r="F12" s="212" t="s">
        <v>1531</v>
      </c>
      <c r="G12" s="215">
        <f t="shared" si="0"/>
        <v>5</v>
      </c>
      <c r="H12" s="216"/>
      <c r="I12" s="216"/>
      <c r="J12" s="216"/>
      <c r="K12" s="216"/>
      <c r="L12" s="235">
        <f t="shared" ref="L12:L13" si="4">SUM(H12:K12)</f>
        <v>0</v>
      </c>
      <c r="M12" s="216"/>
      <c r="N12" s="216"/>
      <c r="O12" s="216"/>
      <c r="P12" s="216"/>
      <c r="Q12" s="235">
        <f t="shared" ref="Q12:Q13" si="5">SUM(M12:P12)</f>
        <v>0</v>
      </c>
      <c r="R12" s="216"/>
      <c r="S12" s="216"/>
      <c r="T12" s="216">
        <v>5</v>
      </c>
      <c r="U12" s="216"/>
      <c r="V12" s="265">
        <f t="shared" ref="V12:V13" si="6">SUM(R12:U12)</f>
        <v>5</v>
      </c>
      <c r="W12" s="266" t="s">
        <v>2236</v>
      </c>
      <c r="X12" s="267" t="s">
        <v>2237</v>
      </c>
    </row>
    <row r="13" s="194" customFormat="1" ht="150.75" customHeight="1" spans="1:24">
      <c r="A13" s="212" t="s">
        <v>1706</v>
      </c>
      <c r="B13" s="212" t="s">
        <v>2206</v>
      </c>
      <c r="C13" s="212" t="s">
        <v>2206</v>
      </c>
      <c r="D13" s="213" t="s">
        <v>1719</v>
      </c>
      <c r="E13" s="212">
        <v>11</v>
      </c>
      <c r="F13" s="212" t="s">
        <v>1531</v>
      </c>
      <c r="G13" s="215">
        <f t="shared" ref="G13" si="7">SUM(L13+Q13+V13)</f>
        <v>5</v>
      </c>
      <c r="H13" s="216"/>
      <c r="I13" s="216"/>
      <c r="J13" s="216"/>
      <c r="K13" s="216"/>
      <c r="L13" s="235">
        <f t="shared" si="4"/>
        <v>0</v>
      </c>
      <c r="M13" s="216"/>
      <c r="N13" s="216"/>
      <c r="O13" s="216"/>
      <c r="P13" s="216"/>
      <c r="Q13" s="235">
        <f t="shared" si="5"/>
        <v>0</v>
      </c>
      <c r="R13" s="216"/>
      <c r="S13" s="216"/>
      <c r="T13" s="216">
        <v>5</v>
      </c>
      <c r="U13" s="216"/>
      <c r="V13" s="265">
        <f t="shared" si="6"/>
        <v>5</v>
      </c>
      <c r="W13" s="266" t="s">
        <v>2236</v>
      </c>
      <c r="X13" s="267" t="s">
        <v>2237</v>
      </c>
    </row>
    <row r="14" s="194" customFormat="1" ht="155.25" customHeight="1" spans="1:24">
      <c r="A14" s="212" t="s">
        <v>1706</v>
      </c>
      <c r="B14" s="212" t="s">
        <v>2206</v>
      </c>
      <c r="C14" s="212" t="s">
        <v>2206</v>
      </c>
      <c r="D14" s="213" t="s">
        <v>1720</v>
      </c>
      <c r="E14" s="212">
        <v>11</v>
      </c>
      <c r="F14" s="212" t="s">
        <v>1531</v>
      </c>
      <c r="G14" s="215">
        <f t="shared" ref="G14" si="8">SUM(L14+Q14+V14)</f>
        <v>11</v>
      </c>
      <c r="H14" s="216">
        <v>0</v>
      </c>
      <c r="I14" s="216">
        <v>1</v>
      </c>
      <c r="J14" s="216">
        <v>1</v>
      </c>
      <c r="K14" s="216">
        <v>1</v>
      </c>
      <c r="L14" s="235">
        <f t="shared" ref="L14" si="9">SUM(H14:K14)</f>
        <v>3</v>
      </c>
      <c r="M14" s="216">
        <v>1</v>
      </c>
      <c r="N14" s="216">
        <v>1</v>
      </c>
      <c r="O14" s="216">
        <v>1</v>
      </c>
      <c r="P14" s="216">
        <v>1</v>
      </c>
      <c r="Q14" s="235">
        <f t="shared" ref="Q14" si="10">SUM(M14:P14)</f>
        <v>4</v>
      </c>
      <c r="R14" s="216">
        <v>1</v>
      </c>
      <c r="S14" s="216">
        <v>1</v>
      </c>
      <c r="T14" s="216">
        <v>1</v>
      </c>
      <c r="U14" s="216">
        <v>1</v>
      </c>
      <c r="V14" s="265">
        <f t="shared" ref="V14" si="11">SUM(R14:U14)</f>
        <v>4</v>
      </c>
      <c r="W14" s="266" t="s">
        <v>2238</v>
      </c>
      <c r="X14" s="267" t="s">
        <v>2239</v>
      </c>
    </row>
    <row r="15" s="195" customFormat="1" ht="120.75" customHeight="1" spans="1:23">
      <c r="A15" s="212" t="s">
        <v>1706</v>
      </c>
      <c r="B15" s="212" t="s">
        <v>2206</v>
      </c>
      <c r="C15" s="212" t="s">
        <v>2206</v>
      </c>
      <c r="D15" s="217" t="s">
        <v>2240</v>
      </c>
      <c r="E15" s="218">
        <v>11</v>
      </c>
      <c r="F15" s="218" t="s">
        <v>1531</v>
      </c>
      <c r="G15" s="219">
        <f t="shared" ref="G15:G16" si="12">+L15+Q15+V15</f>
        <v>28</v>
      </c>
      <c r="H15" s="216">
        <v>0</v>
      </c>
      <c r="I15" s="216">
        <v>3</v>
      </c>
      <c r="J15" s="216">
        <v>2</v>
      </c>
      <c r="K15" s="216">
        <v>3</v>
      </c>
      <c r="L15" s="235">
        <f t="shared" ref="L15:L16" si="13">SUM(H15:K15)</f>
        <v>8</v>
      </c>
      <c r="M15" s="216">
        <v>2</v>
      </c>
      <c r="N15" s="216">
        <v>2</v>
      </c>
      <c r="O15" s="216">
        <v>2</v>
      </c>
      <c r="P15" s="216">
        <v>3</v>
      </c>
      <c r="Q15" s="235">
        <f t="shared" ref="Q15:Q16" si="14">SUM(M15:P15)</f>
        <v>9</v>
      </c>
      <c r="R15" s="216">
        <v>2</v>
      </c>
      <c r="S15" s="216">
        <v>2</v>
      </c>
      <c r="T15" s="216">
        <v>2</v>
      </c>
      <c r="U15" s="216">
        <v>5</v>
      </c>
      <c r="V15" s="265">
        <f t="shared" ref="V15:V16" si="15">SUM(R15:U15)</f>
        <v>11</v>
      </c>
      <c r="W15" s="268" t="s">
        <v>1730</v>
      </c>
    </row>
    <row r="16" s="195" customFormat="1" ht="144" customHeight="1" spans="1:24">
      <c r="A16" s="212" t="s">
        <v>1706</v>
      </c>
      <c r="B16" s="212" t="s">
        <v>2206</v>
      </c>
      <c r="C16" s="212" t="s">
        <v>2206</v>
      </c>
      <c r="D16" s="217" t="s">
        <v>2159</v>
      </c>
      <c r="E16" s="218">
        <v>11</v>
      </c>
      <c r="F16" s="218" t="s">
        <v>1531</v>
      </c>
      <c r="G16" s="219">
        <f t="shared" si="12"/>
        <v>1</v>
      </c>
      <c r="H16" s="216">
        <v>0</v>
      </c>
      <c r="I16" s="216">
        <v>0</v>
      </c>
      <c r="J16" s="216">
        <v>0</v>
      </c>
      <c r="K16" s="216">
        <v>0</v>
      </c>
      <c r="L16" s="235">
        <f t="shared" si="13"/>
        <v>0</v>
      </c>
      <c r="M16" s="216">
        <v>0</v>
      </c>
      <c r="N16" s="216">
        <v>0</v>
      </c>
      <c r="O16" s="216">
        <v>0</v>
      </c>
      <c r="P16" s="216">
        <v>0</v>
      </c>
      <c r="Q16" s="235">
        <f t="shared" si="14"/>
        <v>0</v>
      </c>
      <c r="R16" s="216">
        <v>0</v>
      </c>
      <c r="S16" s="216">
        <v>1</v>
      </c>
      <c r="T16" s="216">
        <v>0</v>
      </c>
      <c r="U16" s="216">
        <v>0</v>
      </c>
      <c r="V16" s="265">
        <f t="shared" si="15"/>
        <v>1</v>
      </c>
      <c r="W16" s="268" t="s">
        <v>1730</v>
      </c>
      <c r="X16" s="267" t="s">
        <v>2237</v>
      </c>
    </row>
    <row r="17" s="194" customFormat="1" ht="138" customHeight="1" spans="1:24">
      <c r="A17" s="212" t="s">
        <v>1706</v>
      </c>
      <c r="B17" s="212" t="s">
        <v>2206</v>
      </c>
      <c r="C17" s="212" t="s">
        <v>2206</v>
      </c>
      <c r="D17" s="213" t="s">
        <v>1921</v>
      </c>
      <c r="E17" s="212">
        <v>11</v>
      </c>
      <c r="F17" s="212" t="s">
        <v>1531</v>
      </c>
      <c r="G17" s="215">
        <f t="shared" ref="G17:G18" si="16">SUM(L17+Q17+V17)</f>
        <v>30</v>
      </c>
      <c r="H17" s="216">
        <v>5</v>
      </c>
      <c r="I17" s="216">
        <v>2</v>
      </c>
      <c r="J17" s="216">
        <v>3</v>
      </c>
      <c r="K17" s="216">
        <v>2</v>
      </c>
      <c r="L17" s="235">
        <f t="shared" ref="L17:L18" si="17">SUM(H17:K17)</f>
        <v>12</v>
      </c>
      <c r="M17" s="216">
        <v>3</v>
      </c>
      <c r="N17" s="216">
        <v>2</v>
      </c>
      <c r="O17" s="216">
        <v>3</v>
      </c>
      <c r="P17" s="216">
        <v>2</v>
      </c>
      <c r="Q17" s="235">
        <f t="shared" ref="Q17" si="18">SUM(M17:P17)</f>
        <v>10</v>
      </c>
      <c r="R17" s="216">
        <v>3</v>
      </c>
      <c r="S17" s="216">
        <v>2</v>
      </c>
      <c r="T17" s="216">
        <v>2</v>
      </c>
      <c r="U17" s="216">
        <v>1</v>
      </c>
      <c r="V17" s="265">
        <f t="shared" ref="V17" si="19">SUM(R17:U17)</f>
        <v>8</v>
      </c>
      <c r="W17" s="266" t="s">
        <v>1922</v>
      </c>
      <c r="X17" s="194" t="s">
        <v>2241</v>
      </c>
    </row>
    <row r="18" s="194" customFormat="1" ht="154.5" customHeight="1" spans="1:23">
      <c r="A18" s="212" t="s">
        <v>1706</v>
      </c>
      <c r="B18" s="212" t="s">
        <v>2206</v>
      </c>
      <c r="C18" s="212" t="s">
        <v>2206</v>
      </c>
      <c r="D18" s="217" t="s">
        <v>1945</v>
      </c>
      <c r="E18" s="212">
        <v>11</v>
      </c>
      <c r="F18" s="212" t="s">
        <v>2242</v>
      </c>
      <c r="G18" s="215">
        <f t="shared" si="16"/>
        <v>3</v>
      </c>
      <c r="H18" s="216"/>
      <c r="I18" s="216">
        <v>0</v>
      </c>
      <c r="J18" s="216">
        <v>0</v>
      </c>
      <c r="K18" s="216">
        <v>1</v>
      </c>
      <c r="L18" s="235">
        <f t="shared" si="17"/>
        <v>1</v>
      </c>
      <c r="M18" s="216"/>
      <c r="N18" s="216">
        <v>0</v>
      </c>
      <c r="O18" s="216"/>
      <c r="P18" s="216">
        <v>1</v>
      </c>
      <c r="Q18" s="235">
        <f t="shared" ref="Q18:Q20" si="20">SUM(M18:P18)</f>
        <v>1</v>
      </c>
      <c r="R18" s="216">
        <v>0</v>
      </c>
      <c r="S18" s="216"/>
      <c r="T18" s="216">
        <v>0</v>
      </c>
      <c r="U18" s="216">
        <v>1</v>
      </c>
      <c r="V18" s="265">
        <f t="shared" ref="V18:V20" si="21">SUM(R18:U18)</f>
        <v>1</v>
      </c>
      <c r="W18" s="266" t="s">
        <v>919</v>
      </c>
    </row>
    <row r="19" s="194" customFormat="1" ht="165" customHeight="1" spans="1:23">
      <c r="A19" s="212" t="s">
        <v>1706</v>
      </c>
      <c r="B19" s="212" t="s">
        <v>2206</v>
      </c>
      <c r="C19" s="212" t="s">
        <v>2206</v>
      </c>
      <c r="D19" s="217" t="s">
        <v>1963</v>
      </c>
      <c r="E19" s="220" t="s">
        <v>2243</v>
      </c>
      <c r="F19" s="212" t="s">
        <v>2242</v>
      </c>
      <c r="G19" s="215">
        <f t="shared" ref="G19:G22" si="22">SUM(L19+Q19+V19)</f>
        <v>3</v>
      </c>
      <c r="H19" s="216"/>
      <c r="I19" s="216"/>
      <c r="J19" s="216"/>
      <c r="K19" s="216">
        <v>1</v>
      </c>
      <c r="L19" s="235">
        <f t="shared" ref="L19:L21" si="23">SUM(H19:K19)</f>
        <v>1</v>
      </c>
      <c r="M19" s="216"/>
      <c r="N19" s="216"/>
      <c r="O19" s="216"/>
      <c r="P19" s="216">
        <v>1</v>
      </c>
      <c r="Q19" s="235">
        <f t="shared" si="20"/>
        <v>1</v>
      </c>
      <c r="R19" s="216"/>
      <c r="S19" s="216"/>
      <c r="T19" s="216"/>
      <c r="U19" s="216">
        <v>1</v>
      </c>
      <c r="V19" s="265">
        <f t="shared" si="21"/>
        <v>1</v>
      </c>
      <c r="W19" s="266" t="s">
        <v>919</v>
      </c>
    </row>
    <row r="20" s="194" customFormat="1" ht="180.75" customHeight="1" spans="1:23">
      <c r="A20" s="212" t="s">
        <v>1706</v>
      </c>
      <c r="B20" s="212" t="s">
        <v>2206</v>
      </c>
      <c r="C20" s="212" t="s">
        <v>2206</v>
      </c>
      <c r="D20" s="217" t="s">
        <v>1946</v>
      </c>
      <c r="E20" s="212">
        <v>11</v>
      </c>
      <c r="F20" s="212" t="s">
        <v>2242</v>
      </c>
      <c r="G20" s="215">
        <f t="shared" si="22"/>
        <v>2</v>
      </c>
      <c r="H20" s="216"/>
      <c r="I20" s="216"/>
      <c r="J20" s="216"/>
      <c r="K20" s="216">
        <v>1</v>
      </c>
      <c r="L20" s="235">
        <f t="shared" si="23"/>
        <v>1</v>
      </c>
      <c r="M20" s="216"/>
      <c r="N20" s="216"/>
      <c r="O20" s="216">
        <v>1</v>
      </c>
      <c r="P20" s="216"/>
      <c r="Q20" s="235">
        <f t="shared" si="20"/>
        <v>1</v>
      </c>
      <c r="R20" s="216"/>
      <c r="S20" s="216"/>
      <c r="T20" s="216"/>
      <c r="U20" s="216"/>
      <c r="V20" s="265">
        <f t="shared" si="21"/>
        <v>0</v>
      </c>
      <c r="W20" s="266" t="s">
        <v>919</v>
      </c>
    </row>
    <row r="21" s="194" customFormat="1" ht="51" spans="1:23">
      <c r="A21" s="212" t="s">
        <v>1706</v>
      </c>
      <c r="B21" s="212" t="s">
        <v>2206</v>
      </c>
      <c r="C21" s="212" t="s">
        <v>2206</v>
      </c>
      <c r="D21" s="213" t="s">
        <v>2163</v>
      </c>
      <c r="E21" s="212">
        <v>11</v>
      </c>
      <c r="F21" s="212" t="s">
        <v>1531</v>
      </c>
      <c r="G21" s="215">
        <f t="shared" si="22"/>
        <v>1</v>
      </c>
      <c r="H21" s="216">
        <v>1</v>
      </c>
      <c r="I21" s="216"/>
      <c r="J21" s="216"/>
      <c r="K21" s="216" t="s">
        <v>907</v>
      </c>
      <c r="L21" s="235">
        <f t="shared" si="23"/>
        <v>1</v>
      </c>
      <c r="M21" s="216" t="s">
        <v>907</v>
      </c>
      <c r="N21" s="216" t="s">
        <v>907</v>
      </c>
      <c r="O21" s="216" t="s">
        <v>907</v>
      </c>
      <c r="P21" s="216" t="s">
        <v>907</v>
      </c>
      <c r="Q21" s="235">
        <f t="shared" ref="Q21:Q24" si="24">SUM(M21:P21)</f>
        <v>0</v>
      </c>
      <c r="R21" s="216" t="s">
        <v>907</v>
      </c>
      <c r="S21" s="216" t="s">
        <v>907</v>
      </c>
      <c r="T21" s="216" t="s">
        <v>907</v>
      </c>
      <c r="U21" s="216" t="s">
        <v>907</v>
      </c>
      <c r="V21" s="265">
        <f t="shared" ref="V21:V24" si="25">SUM(R21:U21)</f>
        <v>0</v>
      </c>
      <c r="W21" s="266" t="s">
        <v>1970</v>
      </c>
    </row>
    <row r="22" s="195" customFormat="1" ht="76.5" spans="1:23">
      <c r="A22" s="212" t="s">
        <v>1706</v>
      </c>
      <c r="B22" s="212" t="s">
        <v>2206</v>
      </c>
      <c r="C22" s="212" t="s">
        <v>2206</v>
      </c>
      <c r="D22" s="213" t="s">
        <v>1969</v>
      </c>
      <c r="E22" s="212">
        <v>11</v>
      </c>
      <c r="F22" s="212" t="s">
        <v>1531</v>
      </c>
      <c r="G22" s="215">
        <f t="shared" si="22"/>
        <v>10</v>
      </c>
      <c r="H22" s="221"/>
      <c r="I22" s="221"/>
      <c r="J22" s="221"/>
      <c r="K22" s="221" t="s">
        <v>907</v>
      </c>
      <c r="L22" s="235">
        <f t="shared" ref="L22:L24" si="26">SUM(H22:K22)</f>
        <v>0</v>
      </c>
      <c r="M22" s="222">
        <v>1</v>
      </c>
      <c r="N22" s="222">
        <v>1</v>
      </c>
      <c r="O22" s="222">
        <v>1</v>
      </c>
      <c r="P22" s="222">
        <v>3</v>
      </c>
      <c r="Q22" s="235">
        <f t="shared" si="24"/>
        <v>6</v>
      </c>
      <c r="R22" s="222"/>
      <c r="S22" s="222"/>
      <c r="T22" s="222">
        <v>2</v>
      </c>
      <c r="U22" s="222">
        <v>2</v>
      </c>
      <c r="V22" s="265">
        <f t="shared" si="25"/>
        <v>4</v>
      </c>
      <c r="W22" s="266" t="s">
        <v>1970</v>
      </c>
    </row>
    <row r="23" s="195" customFormat="1" ht="153" spans="1:23">
      <c r="A23" s="212" t="s">
        <v>1706</v>
      </c>
      <c r="B23" s="212" t="s">
        <v>2206</v>
      </c>
      <c r="C23" s="212" t="s">
        <v>2206</v>
      </c>
      <c r="D23" s="213" t="s">
        <v>2244</v>
      </c>
      <c r="E23" s="212">
        <v>11</v>
      </c>
      <c r="F23" s="212" t="s">
        <v>1531</v>
      </c>
      <c r="G23" s="215">
        <f t="shared" ref="G23:G24" si="27">SUM(L23+Q23+V23)</f>
        <v>0</v>
      </c>
      <c r="H23" s="221"/>
      <c r="I23" s="221"/>
      <c r="J23" s="221"/>
      <c r="K23" s="221"/>
      <c r="L23" s="235">
        <f t="shared" si="26"/>
        <v>0</v>
      </c>
      <c r="M23" s="222"/>
      <c r="N23" s="222"/>
      <c r="O23" s="222"/>
      <c r="P23" s="222"/>
      <c r="Q23" s="235">
        <f t="shared" si="24"/>
        <v>0</v>
      </c>
      <c r="R23" s="222"/>
      <c r="S23" s="222"/>
      <c r="T23" s="222"/>
      <c r="U23" s="222"/>
      <c r="V23" s="265">
        <f t="shared" si="25"/>
        <v>0</v>
      </c>
      <c r="W23" s="266" t="s">
        <v>1970</v>
      </c>
    </row>
    <row r="24" s="195" customFormat="1" ht="142.5" customHeight="1" spans="1:23">
      <c r="A24" s="212" t="s">
        <v>1706</v>
      </c>
      <c r="B24" s="212" t="s">
        <v>2206</v>
      </c>
      <c r="C24" s="212" t="s">
        <v>2206</v>
      </c>
      <c r="D24" s="213" t="s">
        <v>2166</v>
      </c>
      <c r="E24" s="212">
        <v>11</v>
      </c>
      <c r="F24" s="212" t="s">
        <v>1531</v>
      </c>
      <c r="G24" s="215">
        <f t="shared" si="27"/>
        <v>2</v>
      </c>
      <c r="H24" s="222">
        <v>1</v>
      </c>
      <c r="I24" s="222"/>
      <c r="J24" s="222"/>
      <c r="K24" s="222">
        <v>1</v>
      </c>
      <c r="L24" s="235">
        <f t="shared" si="26"/>
        <v>2</v>
      </c>
      <c r="M24" s="221"/>
      <c r="N24" s="221"/>
      <c r="O24" s="221"/>
      <c r="P24" s="221"/>
      <c r="Q24" s="235">
        <f t="shared" si="24"/>
        <v>0</v>
      </c>
      <c r="R24" s="221"/>
      <c r="S24" s="221"/>
      <c r="T24" s="221"/>
      <c r="U24" s="221"/>
      <c r="V24" s="265">
        <f t="shared" si="25"/>
        <v>0</v>
      </c>
      <c r="W24" s="266" t="s">
        <v>1970</v>
      </c>
    </row>
    <row r="25" s="196" customFormat="1" ht="88.5" customHeight="1" spans="1:24">
      <c r="A25" s="212" t="s">
        <v>1706</v>
      </c>
      <c r="B25" s="212" t="s">
        <v>2206</v>
      </c>
      <c r="C25" s="212" t="s">
        <v>2206</v>
      </c>
      <c r="D25" s="223" t="s">
        <v>2167</v>
      </c>
      <c r="E25" s="218">
        <v>11</v>
      </c>
      <c r="F25" s="218" t="s">
        <v>2242</v>
      </c>
      <c r="G25" s="224">
        <f t="shared" ref="G25:G36" si="28">SUM(L25+Q25+V25)</f>
        <v>1</v>
      </c>
      <c r="H25" s="225">
        <v>0</v>
      </c>
      <c r="I25" s="225">
        <v>0</v>
      </c>
      <c r="J25" s="225">
        <v>0</v>
      </c>
      <c r="K25" s="225">
        <v>0</v>
      </c>
      <c r="L25" s="253">
        <f t="shared" ref="L25:L33" si="29">SUM(H25:K25)</f>
        <v>0</v>
      </c>
      <c r="M25" s="225">
        <v>0</v>
      </c>
      <c r="N25" s="225">
        <v>0</v>
      </c>
      <c r="O25" s="225">
        <v>0</v>
      </c>
      <c r="P25" s="225">
        <v>0</v>
      </c>
      <c r="Q25" s="253">
        <f t="shared" ref="Q25:Q36" si="30">SUM(M25:P25)</f>
        <v>0</v>
      </c>
      <c r="R25" s="225">
        <v>0</v>
      </c>
      <c r="S25" s="225">
        <v>1</v>
      </c>
      <c r="T25" s="225">
        <v>0</v>
      </c>
      <c r="U25" s="225">
        <v>0</v>
      </c>
      <c r="V25" s="269">
        <f t="shared" ref="V25:V36" si="31">SUM(R25:U25)</f>
        <v>1</v>
      </c>
      <c r="W25" s="270" t="s">
        <v>1973</v>
      </c>
      <c r="X25" s="271"/>
    </row>
    <row r="26" s="196" customFormat="1" ht="138.75" customHeight="1" spans="1:24">
      <c r="A26" s="212" t="s">
        <v>1706</v>
      </c>
      <c r="B26" s="212" t="s">
        <v>2206</v>
      </c>
      <c r="C26" s="212" t="s">
        <v>2206</v>
      </c>
      <c r="D26" s="217" t="s">
        <v>1972</v>
      </c>
      <c r="E26" s="226">
        <v>11</v>
      </c>
      <c r="F26" s="226" t="s">
        <v>2242</v>
      </c>
      <c r="G26" s="224">
        <f t="shared" si="28"/>
        <v>3</v>
      </c>
      <c r="H26" s="227">
        <v>0</v>
      </c>
      <c r="I26" s="227">
        <v>0</v>
      </c>
      <c r="J26" s="227">
        <v>0</v>
      </c>
      <c r="K26" s="227">
        <v>1</v>
      </c>
      <c r="L26" s="254">
        <f t="shared" si="29"/>
        <v>1</v>
      </c>
      <c r="M26" s="227">
        <v>0</v>
      </c>
      <c r="N26" s="227">
        <v>0</v>
      </c>
      <c r="O26" s="227">
        <v>0</v>
      </c>
      <c r="P26" s="227">
        <v>1</v>
      </c>
      <c r="Q26" s="254">
        <f t="shared" si="30"/>
        <v>1</v>
      </c>
      <c r="R26" s="227">
        <v>0</v>
      </c>
      <c r="S26" s="227">
        <v>0</v>
      </c>
      <c r="T26" s="227">
        <v>0</v>
      </c>
      <c r="U26" s="227">
        <v>1</v>
      </c>
      <c r="V26" s="272">
        <f t="shared" si="31"/>
        <v>1</v>
      </c>
      <c r="W26" s="270" t="s">
        <v>1973</v>
      </c>
      <c r="X26" s="271"/>
    </row>
    <row r="27" s="196" customFormat="1" ht="51" spans="1:24">
      <c r="A27" s="212" t="s">
        <v>1706</v>
      </c>
      <c r="B27" s="212" t="s">
        <v>2206</v>
      </c>
      <c r="C27" s="212" t="s">
        <v>2206</v>
      </c>
      <c r="D27" s="217" t="s">
        <v>2169</v>
      </c>
      <c r="E27" s="218">
        <v>11</v>
      </c>
      <c r="F27" s="218" t="s">
        <v>2242</v>
      </c>
      <c r="G27" s="224">
        <f t="shared" si="28"/>
        <v>2</v>
      </c>
      <c r="H27" s="225">
        <v>0</v>
      </c>
      <c r="I27" s="225">
        <v>0</v>
      </c>
      <c r="J27" s="225">
        <v>0</v>
      </c>
      <c r="K27" s="225">
        <v>1</v>
      </c>
      <c r="L27" s="253">
        <f t="shared" si="29"/>
        <v>1</v>
      </c>
      <c r="M27" s="225">
        <v>0</v>
      </c>
      <c r="N27" s="225">
        <v>0</v>
      </c>
      <c r="O27" s="225">
        <v>0</v>
      </c>
      <c r="P27" s="225">
        <v>1</v>
      </c>
      <c r="Q27" s="253">
        <f t="shared" si="30"/>
        <v>1</v>
      </c>
      <c r="R27" s="225">
        <v>0</v>
      </c>
      <c r="S27" s="225">
        <v>0</v>
      </c>
      <c r="T27" s="225">
        <v>0</v>
      </c>
      <c r="U27" s="225">
        <v>0</v>
      </c>
      <c r="V27" s="269">
        <f t="shared" si="31"/>
        <v>0</v>
      </c>
      <c r="W27" s="270" t="s">
        <v>1973</v>
      </c>
      <c r="X27" s="271"/>
    </row>
    <row r="28" s="196" customFormat="1" ht="203.25" customHeight="1" spans="1:24">
      <c r="A28" s="212" t="s">
        <v>1706</v>
      </c>
      <c r="B28" s="212" t="s">
        <v>2206</v>
      </c>
      <c r="C28" s="212" t="s">
        <v>2206</v>
      </c>
      <c r="D28" s="217" t="str">
        <f>'22 Acciones'!H58</f>
        <v>1.1.1) Asistencia técnica para el desarrollo informático de la Plataforma de Políticas Públicas. Incluye los módulos de Plan K´atun, Política General de Gobierno (PGG), Políticas Públicas, planes locales y Acuerdos Internacionales.</v>
      </c>
      <c r="E28" s="228">
        <v>61</v>
      </c>
      <c r="F28" s="218" t="s">
        <v>2242</v>
      </c>
      <c r="G28" s="224">
        <f t="shared" ref="G28" si="32">SUM(L28+Q28+V28)</f>
        <v>1</v>
      </c>
      <c r="H28" s="225">
        <v>0</v>
      </c>
      <c r="I28" s="225">
        <v>0</v>
      </c>
      <c r="J28" s="225">
        <v>0</v>
      </c>
      <c r="K28" s="225">
        <v>0</v>
      </c>
      <c r="L28" s="253">
        <f t="shared" ref="L28" si="33">SUM(H28:K28)</f>
        <v>0</v>
      </c>
      <c r="M28" s="225">
        <v>0</v>
      </c>
      <c r="N28" s="225">
        <v>0</v>
      </c>
      <c r="O28" s="225">
        <v>1</v>
      </c>
      <c r="P28" s="225">
        <v>0</v>
      </c>
      <c r="Q28" s="253">
        <f t="shared" ref="Q28" si="34">SUM(M28:P28)</f>
        <v>1</v>
      </c>
      <c r="R28" s="225">
        <v>0</v>
      </c>
      <c r="S28" s="225">
        <v>0</v>
      </c>
      <c r="T28" s="225">
        <v>0</v>
      </c>
      <c r="U28" s="225">
        <v>0</v>
      </c>
      <c r="V28" s="269">
        <f t="shared" ref="V28" si="35">SUM(R28:U28)</f>
        <v>0</v>
      </c>
      <c r="W28" s="270" t="s">
        <v>1973</v>
      </c>
      <c r="X28" s="267" t="s">
        <v>2245</v>
      </c>
    </row>
    <row r="29" s="196" customFormat="1" ht="207.75" customHeight="1" spans="1:24">
      <c r="A29" s="212" t="s">
        <v>1706</v>
      </c>
      <c r="B29" s="212" t="s">
        <v>2206</v>
      </c>
      <c r="C29" s="212" t="s">
        <v>2206</v>
      </c>
      <c r="D29" s="217" t="s">
        <v>2032</v>
      </c>
      <c r="E29" s="218">
        <v>61</v>
      </c>
      <c r="F29" s="218" t="s">
        <v>2242</v>
      </c>
      <c r="G29" s="224">
        <f t="shared" si="28"/>
        <v>1</v>
      </c>
      <c r="H29" s="229">
        <v>0</v>
      </c>
      <c r="I29" s="229">
        <v>0</v>
      </c>
      <c r="J29" s="229">
        <v>0</v>
      </c>
      <c r="K29" s="229">
        <v>0</v>
      </c>
      <c r="L29" s="254">
        <f t="shared" si="29"/>
        <v>0</v>
      </c>
      <c r="M29" s="229">
        <v>0</v>
      </c>
      <c r="N29" s="229">
        <v>1</v>
      </c>
      <c r="O29" s="229">
        <v>0</v>
      </c>
      <c r="P29" s="229">
        <v>0</v>
      </c>
      <c r="Q29" s="254">
        <f t="shared" si="30"/>
        <v>1</v>
      </c>
      <c r="R29" s="229">
        <v>0</v>
      </c>
      <c r="S29" s="229">
        <v>0</v>
      </c>
      <c r="T29" s="229">
        <v>0</v>
      </c>
      <c r="U29" s="229">
        <v>0</v>
      </c>
      <c r="V29" s="272">
        <f t="shared" si="31"/>
        <v>0</v>
      </c>
      <c r="W29" s="270" t="s">
        <v>1973</v>
      </c>
      <c r="X29" s="271"/>
    </row>
    <row r="30" s="196" customFormat="1" ht="229.5" spans="1:24">
      <c r="A30" s="212" t="s">
        <v>1706</v>
      </c>
      <c r="B30" s="212" t="s">
        <v>2206</v>
      </c>
      <c r="C30" s="212" t="s">
        <v>2206</v>
      </c>
      <c r="D30" s="217" t="s">
        <v>2033</v>
      </c>
      <c r="E30" s="218">
        <v>61</v>
      </c>
      <c r="F30" s="218" t="s">
        <v>2242</v>
      </c>
      <c r="G30" s="224">
        <f t="shared" si="28"/>
        <v>1</v>
      </c>
      <c r="H30" s="229">
        <v>0</v>
      </c>
      <c r="I30" s="229">
        <v>1</v>
      </c>
      <c r="J30" s="229">
        <v>0</v>
      </c>
      <c r="K30" s="229">
        <v>0</v>
      </c>
      <c r="L30" s="254">
        <f t="shared" si="29"/>
        <v>1</v>
      </c>
      <c r="M30" s="229">
        <v>0</v>
      </c>
      <c r="N30" s="229">
        <v>0</v>
      </c>
      <c r="O30" s="229">
        <v>0</v>
      </c>
      <c r="P30" s="229">
        <v>0</v>
      </c>
      <c r="Q30" s="254">
        <f t="shared" si="30"/>
        <v>0</v>
      </c>
      <c r="R30" s="229">
        <v>0</v>
      </c>
      <c r="S30" s="229">
        <v>0</v>
      </c>
      <c r="T30" s="229">
        <v>0</v>
      </c>
      <c r="U30" s="229">
        <v>0</v>
      </c>
      <c r="V30" s="272">
        <f t="shared" si="31"/>
        <v>0</v>
      </c>
      <c r="W30" s="270" t="s">
        <v>1973</v>
      </c>
      <c r="X30" s="271"/>
    </row>
    <row r="31" s="196" customFormat="1" ht="198.75" customHeight="1" spans="1:24">
      <c r="A31" s="212" t="s">
        <v>1706</v>
      </c>
      <c r="B31" s="212" t="s">
        <v>2206</v>
      </c>
      <c r="C31" s="212" t="s">
        <v>2206</v>
      </c>
      <c r="D31" s="217" t="s">
        <v>2034</v>
      </c>
      <c r="E31" s="218">
        <v>61</v>
      </c>
      <c r="F31" s="218" t="s">
        <v>2242</v>
      </c>
      <c r="G31" s="224">
        <f t="shared" si="28"/>
        <v>1</v>
      </c>
      <c r="H31" s="229">
        <v>0</v>
      </c>
      <c r="I31" s="229">
        <v>0</v>
      </c>
      <c r="J31" s="229">
        <v>0</v>
      </c>
      <c r="K31" s="229">
        <v>0</v>
      </c>
      <c r="L31" s="253">
        <f t="shared" si="29"/>
        <v>0</v>
      </c>
      <c r="M31" s="229">
        <v>0</v>
      </c>
      <c r="N31" s="229">
        <v>0</v>
      </c>
      <c r="O31" s="229">
        <v>0</v>
      </c>
      <c r="P31" s="229">
        <v>0</v>
      </c>
      <c r="Q31" s="253">
        <f t="shared" si="30"/>
        <v>0</v>
      </c>
      <c r="R31" s="229">
        <v>0</v>
      </c>
      <c r="S31" s="229">
        <v>1</v>
      </c>
      <c r="T31" s="229">
        <v>0</v>
      </c>
      <c r="U31" s="229">
        <v>0</v>
      </c>
      <c r="V31" s="273">
        <f t="shared" si="31"/>
        <v>1</v>
      </c>
      <c r="W31" s="270" t="s">
        <v>1973</v>
      </c>
      <c r="X31" s="271"/>
    </row>
    <row r="32" s="196" customFormat="1" ht="177" customHeight="1" spans="1:24">
      <c r="A32" s="212" t="s">
        <v>1706</v>
      </c>
      <c r="B32" s="212" t="s">
        <v>2206</v>
      </c>
      <c r="C32" s="212" t="s">
        <v>2206</v>
      </c>
      <c r="D32" s="217" t="str">
        <f>'22 Acciones'!H66</f>
        <v>1.1.7) Adquisición de equipo de cómputo para el funcionamiento e Implementación del Sistema de Seguimiento y Evaluación de la PNPDIM</v>
      </c>
      <c r="E32" s="218">
        <v>61</v>
      </c>
      <c r="F32" s="218" t="s">
        <v>2242</v>
      </c>
      <c r="G32" s="224">
        <f t="shared" ref="G32" si="36">SUM(L32+Q32+V32)</f>
        <v>1</v>
      </c>
      <c r="H32" s="229">
        <v>0</v>
      </c>
      <c r="I32" s="229">
        <v>0</v>
      </c>
      <c r="J32" s="229">
        <v>0</v>
      </c>
      <c r="K32" s="229">
        <v>0</v>
      </c>
      <c r="L32" s="253">
        <f t="shared" ref="L32" si="37">SUM(H32:K32)</f>
        <v>0</v>
      </c>
      <c r="M32" s="255">
        <v>0</v>
      </c>
      <c r="N32" s="229">
        <v>0</v>
      </c>
      <c r="O32" s="229">
        <v>0</v>
      </c>
      <c r="P32" s="229">
        <v>0</v>
      </c>
      <c r="Q32" s="253">
        <f t="shared" ref="Q32" si="38">SUM(M32:P32)</f>
        <v>0</v>
      </c>
      <c r="R32" s="229">
        <v>0</v>
      </c>
      <c r="S32" s="229">
        <v>0</v>
      </c>
      <c r="T32" s="229">
        <v>0</v>
      </c>
      <c r="U32" s="229">
        <v>1</v>
      </c>
      <c r="V32" s="273">
        <f t="shared" ref="V32" si="39">SUM(R32:U32)</f>
        <v>1</v>
      </c>
      <c r="W32" s="270" t="s">
        <v>1973</v>
      </c>
      <c r="X32" s="267" t="s">
        <v>2245</v>
      </c>
    </row>
    <row r="33" s="194" customFormat="1" ht="102" spans="1:23">
      <c r="A33" s="212" t="s">
        <v>1706</v>
      </c>
      <c r="B33" s="212" t="s">
        <v>2206</v>
      </c>
      <c r="C33" s="212" t="s">
        <v>2206</v>
      </c>
      <c r="D33" s="213" t="s">
        <v>2246</v>
      </c>
      <c r="E33" s="212">
        <v>11</v>
      </c>
      <c r="F33" s="212" t="s">
        <v>1531</v>
      </c>
      <c r="G33" s="215">
        <f t="shared" si="28"/>
        <v>4</v>
      </c>
      <c r="H33" s="216">
        <v>0</v>
      </c>
      <c r="I33" s="216">
        <v>0</v>
      </c>
      <c r="J33" s="216">
        <v>1</v>
      </c>
      <c r="K33" s="216">
        <v>1</v>
      </c>
      <c r="L33" s="235">
        <f t="shared" si="29"/>
        <v>2</v>
      </c>
      <c r="M33" s="216">
        <v>1</v>
      </c>
      <c r="N33" s="216">
        <v>0</v>
      </c>
      <c r="O33" s="216">
        <v>0</v>
      </c>
      <c r="P33" s="216">
        <v>0</v>
      </c>
      <c r="Q33" s="235">
        <f t="shared" si="30"/>
        <v>1</v>
      </c>
      <c r="R33" s="216">
        <v>0</v>
      </c>
      <c r="S33" s="216">
        <v>0</v>
      </c>
      <c r="T33" s="216">
        <v>0</v>
      </c>
      <c r="U33" s="216">
        <v>1</v>
      </c>
      <c r="V33" s="265">
        <f t="shared" si="31"/>
        <v>1</v>
      </c>
      <c r="W33" s="266" t="s">
        <v>2038</v>
      </c>
    </row>
    <row r="34" s="194" customFormat="1" ht="120" customHeight="1" spans="1:23">
      <c r="A34" s="212" t="s">
        <v>1706</v>
      </c>
      <c r="B34" s="212" t="s">
        <v>2206</v>
      </c>
      <c r="C34" s="212" t="s">
        <v>2206</v>
      </c>
      <c r="D34" s="213" t="s">
        <v>2040</v>
      </c>
      <c r="E34" s="212">
        <v>11</v>
      </c>
      <c r="F34" s="212" t="s">
        <v>1531</v>
      </c>
      <c r="G34" s="215">
        <f t="shared" si="28"/>
        <v>1</v>
      </c>
      <c r="H34" s="216">
        <v>0</v>
      </c>
      <c r="I34" s="216">
        <v>0</v>
      </c>
      <c r="J34" s="216">
        <v>0</v>
      </c>
      <c r="K34" s="216">
        <v>0</v>
      </c>
      <c r="L34" s="235">
        <f t="shared" ref="L34:L36" si="40">SUM(H34:K34)</f>
        <v>0</v>
      </c>
      <c r="M34" s="216">
        <v>0</v>
      </c>
      <c r="N34" s="216">
        <v>0</v>
      </c>
      <c r="O34" s="216">
        <v>0</v>
      </c>
      <c r="P34" s="216">
        <v>0</v>
      </c>
      <c r="Q34" s="235">
        <f t="shared" si="30"/>
        <v>0</v>
      </c>
      <c r="R34" s="216">
        <v>0</v>
      </c>
      <c r="S34" s="216">
        <v>0</v>
      </c>
      <c r="T34" s="216">
        <v>0</v>
      </c>
      <c r="U34" s="216">
        <v>1</v>
      </c>
      <c r="V34" s="265">
        <f t="shared" si="31"/>
        <v>1</v>
      </c>
      <c r="W34" s="266" t="s">
        <v>2038</v>
      </c>
    </row>
    <row r="35" s="194" customFormat="1" ht="82.5" customHeight="1" spans="1:23">
      <c r="A35" s="212" t="s">
        <v>1706</v>
      </c>
      <c r="B35" s="212" t="s">
        <v>2206</v>
      </c>
      <c r="C35" s="212" t="s">
        <v>2206</v>
      </c>
      <c r="D35" s="213" t="s">
        <v>2042</v>
      </c>
      <c r="E35" s="212">
        <v>61</v>
      </c>
      <c r="F35" s="212" t="s">
        <v>1531</v>
      </c>
      <c r="G35" s="215">
        <f t="shared" si="28"/>
        <v>1</v>
      </c>
      <c r="H35" s="216">
        <v>0</v>
      </c>
      <c r="I35" s="216">
        <v>0</v>
      </c>
      <c r="J35" s="216">
        <v>0</v>
      </c>
      <c r="K35" s="216">
        <v>0</v>
      </c>
      <c r="L35" s="235">
        <f t="shared" si="40"/>
        <v>0</v>
      </c>
      <c r="M35" s="216">
        <v>0</v>
      </c>
      <c r="N35" s="216">
        <v>0</v>
      </c>
      <c r="O35" s="216">
        <v>0</v>
      </c>
      <c r="P35" s="216">
        <v>1</v>
      </c>
      <c r="Q35" s="235">
        <f t="shared" si="30"/>
        <v>1</v>
      </c>
      <c r="R35" s="216">
        <v>0</v>
      </c>
      <c r="S35" s="216">
        <v>0</v>
      </c>
      <c r="T35" s="216">
        <v>0</v>
      </c>
      <c r="U35" s="216">
        <v>0</v>
      </c>
      <c r="V35" s="265">
        <f t="shared" si="31"/>
        <v>0</v>
      </c>
      <c r="W35" s="266" t="s">
        <v>2038</v>
      </c>
    </row>
    <row r="36" s="194" customFormat="1" ht="132.75" customHeight="1" spans="1:24">
      <c r="A36" s="212" t="s">
        <v>1706</v>
      </c>
      <c r="B36" s="212" t="s">
        <v>2206</v>
      </c>
      <c r="C36" s="212" t="s">
        <v>2206</v>
      </c>
      <c r="D36" s="213" t="s">
        <v>2045</v>
      </c>
      <c r="E36" s="212">
        <v>11</v>
      </c>
      <c r="F36" s="212" t="s">
        <v>1531</v>
      </c>
      <c r="G36" s="215">
        <f t="shared" si="28"/>
        <v>12</v>
      </c>
      <c r="H36" s="216">
        <v>1</v>
      </c>
      <c r="I36" s="216">
        <v>1</v>
      </c>
      <c r="J36" s="216">
        <v>1</v>
      </c>
      <c r="K36" s="216">
        <v>1</v>
      </c>
      <c r="L36" s="235">
        <f t="shared" si="40"/>
        <v>4</v>
      </c>
      <c r="M36" s="216">
        <v>1</v>
      </c>
      <c r="N36" s="216">
        <v>1</v>
      </c>
      <c r="O36" s="216">
        <v>1</v>
      </c>
      <c r="P36" s="216">
        <v>1</v>
      </c>
      <c r="Q36" s="235">
        <f t="shared" si="30"/>
        <v>4</v>
      </c>
      <c r="R36" s="216">
        <v>1</v>
      </c>
      <c r="S36" s="216">
        <v>1</v>
      </c>
      <c r="T36" s="216">
        <v>1</v>
      </c>
      <c r="U36" s="216">
        <v>1</v>
      </c>
      <c r="V36" s="265">
        <f t="shared" si="31"/>
        <v>4</v>
      </c>
      <c r="W36" s="266" t="s">
        <v>2046</v>
      </c>
      <c r="X36" s="267"/>
    </row>
    <row r="37" s="194" customFormat="1" ht="138.75" customHeight="1" spans="1:24">
      <c r="A37" s="212" t="s">
        <v>1706</v>
      </c>
      <c r="B37" s="212" t="s">
        <v>2206</v>
      </c>
      <c r="C37" s="212" t="s">
        <v>2206</v>
      </c>
      <c r="D37" s="213" t="s">
        <v>2173</v>
      </c>
      <c r="E37" s="212">
        <v>11</v>
      </c>
      <c r="F37" s="212" t="s">
        <v>1531</v>
      </c>
      <c r="G37" s="215">
        <f t="shared" ref="G37:G39" si="41">SUM(L37+Q37+V37)</f>
        <v>1</v>
      </c>
      <c r="H37" s="216">
        <v>0</v>
      </c>
      <c r="I37" s="252">
        <v>0</v>
      </c>
      <c r="J37" s="216">
        <v>0</v>
      </c>
      <c r="K37" s="216">
        <v>0</v>
      </c>
      <c r="L37" s="235">
        <f t="shared" ref="L37:L38" si="42">SUM(H37:K37)</f>
        <v>0</v>
      </c>
      <c r="M37" s="216">
        <v>0</v>
      </c>
      <c r="N37" s="216">
        <v>1</v>
      </c>
      <c r="O37" s="216">
        <v>0</v>
      </c>
      <c r="P37" s="216">
        <v>0</v>
      </c>
      <c r="Q37" s="235">
        <f t="shared" ref="Q37:Q38" si="43">SUM(M37:P37)</f>
        <v>1</v>
      </c>
      <c r="R37" s="216">
        <v>0</v>
      </c>
      <c r="S37" s="216">
        <v>0</v>
      </c>
      <c r="T37" s="216">
        <v>0</v>
      </c>
      <c r="U37" s="216">
        <v>0</v>
      </c>
      <c r="V37" s="265">
        <f t="shared" ref="V37:V38" si="44">SUM(R37:U37)</f>
        <v>0</v>
      </c>
      <c r="W37" s="266" t="s">
        <v>2046</v>
      </c>
      <c r="X37" s="267" t="s">
        <v>2247</v>
      </c>
    </row>
    <row r="38" s="194" customFormat="1" ht="129" customHeight="1" spans="1:23">
      <c r="A38" s="212" t="s">
        <v>1706</v>
      </c>
      <c r="B38" s="212" t="s">
        <v>2206</v>
      </c>
      <c r="C38" s="212" t="s">
        <v>2206</v>
      </c>
      <c r="D38" s="213" t="s">
        <v>2174</v>
      </c>
      <c r="E38" s="212">
        <v>11</v>
      </c>
      <c r="F38" s="212" t="s">
        <v>1531</v>
      </c>
      <c r="G38" s="215">
        <f t="shared" si="41"/>
        <v>3</v>
      </c>
      <c r="H38" s="216">
        <v>1</v>
      </c>
      <c r="I38" s="216">
        <v>0</v>
      </c>
      <c r="J38" s="216">
        <v>0</v>
      </c>
      <c r="K38" s="216">
        <v>0</v>
      </c>
      <c r="L38" s="235">
        <f t="shared" si="42"/>
        <v>1</v>
      </c>
      <c r="M38" s="216">
        <v>1</v>
      </c>
      <c r="N38" s="216">
        <v>0</v>
      </c>
      <c r="O38" s="216">
        <v>0</v>
      </c>
      <c r="P38" s="216">
        <v>0</v>
      </c>
      <c r="Q38" s="235">
        <f t="shared" si="43"/>
        <v>1</v>
      </c>
      <c r="R38" s="216">
        <v>1</v>
      </c>
      <c r="S38" s="216">
        <v>0</v>
      </c>
      <c r="T38" s="216">
        <v>0</v>
      </c>
      <c r="U38" s="216">
        <v>0</v>
      </c>
      <c r="V38" s="265">
        <f t="shared" si="44"/>
        <v>1</v>
      </c>
      <c r="W38" s="266" t="s">
        <v>2046</v>
      </c>
    </row>
    <row r="39" s="196" customFormat="1" ht="162" customHeight="1" spans="1:24">
      <c r="A39" s="212" t="s">
        <v>1706</v>
      </c>
      <c r="B39" s="212" t="s">
        <v>2206</v>
      </c>
      <c r="C39" s="212" t="s">
        <v>2206</v>
      </c>
      <c r="D39" s="217" t="s">
        <v>2047</v>
      </c>
      <c r="E39" s="218">
        <v>11</v>
      </c>
      <c r="F39" s="218" t="s">
        <v>1531</v>
      </c>
      <c r="G39" s="224">
        <f t="shared" si="41"/>
        <v>3</v>
      </c>
      <c r="H39" s="225">
        <v>0</v>
      </c>
      <c r="I39" s="225">
        <v>0</v>
      </c>
      <c r="J39" s="225">
        <v>0</v>
      </c>
      <c r="K39" s="225">
        <v>1</v>
      </c>
      <c r="L39" s="253">
        <f t="shared" ref="L39:L47" si="45">SUM(H39:K39)</f>
        <v>1</v>
      </c>
      <c r="M39" s="225">
        <v>0</v>
      </c>
      <c r="N39" s="225">
        <v>0</v>
      </c>
      <c r="O39" s="225">
        <v>0</v>
      </c>
      <c r="P39" s="225">
        <v>1</v>
      </c>
      <c r="Q39" s="253">
        <f t="shared" ref="Q39:Q47" si="46">SUM(M39:P39)</f>
        <v>1</v>
      </c>
      <c r="R39" s="225">
        <v>0</v>
      </c>
      <c r="S39" s="225">
        <v>0</v>
      </c>
      <c r="T39" s="225">
        <v>0</v>
      </c>
      <c r="U39" s="225">
        <v>1</v>
      </c>
      <c r="V39" s="269">
        <f t="shared" ref="V39:V47" si="47">SUM(R39:U39)</f>
        <v>1</v>
      </c>
      <c r="W39" s="270" t="s">
        <v>2248</v>
      </c>
      <c r="X39" s="271"/>
    </row>
    <row r="40" s="194" customFormat="1" ht="189" customHeight="1" spans="1:23">
      <c r="A40" s="212" t="s">
        <v>1706</v>
      </c>
      <c r="B40" s="212" t="s">
        <v>2206</v>
      </c>
      <c r="C40" s="212" t="s">
        <v>2206</v>
      </c>
      <c r="D40" s="213" t="s">
        <v>2249</v>
      </c>
      <c r="E40" s="212">
        <v>11</v>
      </c>
      <c r="F40" s="212" t="s">
        <v>1531</v>
      </c>
      <c r="G40" s="215">
        <f>+L40+Q40+V40</f>
        <v>4</v>
      </c>
      <c r="H40" s="230">
        <v>0</v>
      </c>
      <c r="I40" s="230">
        <v>0</v>
      </c>
      <c r="J40" s="230">
        <v>0</v>
      </c>
      <c r="K40" s="230">
        <v>0</v>
      </c>
      <c r="L40" s="235">
        <f t="shared" si="45"/>
        <v>0</v>
      </c>
      <c r="M40" s="230">
        <v>0</v>
      </c>
      <c r="N40" s="230">
        <v>2</v>
      </c>
      <c r="O40" s="230">
        <v>0</v>
      </c>
      <c r="P40" s="230">
        <v>0</v>
      </c>
      <c r="Q40" s="235">
        <f t="shared" si="46"/>
        <v>2</v>
      </c>
      <c r="R40" s="230">
        <v>0</v>
      </c>
      <c r="S40" s="230">
        <v>0</v>
      </c>
      <c r="T40" s="230">
        <v>0</v>
      </c>
      <c r="U40" s="230">
        <v>2</v>
      </c>
      <c r="V40" s="265">
        <f t="shared" si="47"/>
        <v>2</v>
      </c>
      <c r="W40" s="266" t="s">
        <v>2050</v>
      </c>
    </row>
    <row r="41" s="194" customFormat="1" ht="154.5" customHeight="1" spans="1:24">
      <c r="A41" s="212" t="s">
        <v>1706</v>
      </c>
      <c r="B41" s="212" t="s">
        <v>2206</v>
      </c>
      <c r="C41" s="212" t="s">
        <v>2206</v>
      </c>
      <c r="D41" s="217" t="s">
        <v>2178</v>
      </c>
      <c r="E41" s="212">
        <v>11</v>
      </c>
      <c r="F41" s="212" t="s">
        <v>1531</v>
      </c>
      <c r="G41" s="215">
        <f>+L41+Q41+V41</f>
        <v>3</v>
      </c>
      <c r="H41" s="230">
        <v>0</v>
      </c>
      <c r="I41" s="230">
        <v>0</v>
      </c>
      <c r="J41" s="230">
        <v>0</v>
      </c>
      <c r="K41" s="230">
        <v>1</v>
      </c>
      <c r="L41" s="235">
        <f t="shared" si="45"/>
        <v>1</v>
      </c>
      <c r="M41" s="230">
        <v>0</v>
      </c>
      <c r="N41" s="230">
        <v>0</v>
      </c>
      <c r="O41" s="230">
        <v>0</v>
      </c>
      <c r="P41" s="230">
        <v>1</v>
      </c>
      <c r="Q41" s="235">
        <f t="shared" si="46"/>
        <v>1</v>
      </c>
      <c r="R41" s="230">
        <v>0</v>
      </c>
      <c r="S41" s="230">
        <v>0</v>
      </c>
      <c r="T41" s="230">
        <v>0</v>
      </c>
      <c r="U41" s="230">
        <v>1</v>
      </c>
      <c r="V41" s="265">
        <f t="shared" si="47"/>
        <v>1</v>
      </c>
      <c r="W41" s="266" t="s">
        <v>2050</v>
      </c>
      <c r="X41" s="267" t="s">
        <v>2250</v>
      </c>
    </row>
    <row r="42" s="194" customFormat="1" ht="283.5" customHeight="1" spans="1:23">
      <c r="A42" s="231" t="s">
        <v>1714</v>
      </c>
      <c r="B42" s="232" t="s">
        <v>1571</v>
      </c>
      <c r="C42" s="232" t="s">
        <v>1581</v>
      </c>
      <c r="D42" s="233" t="s">
        <v>2068</v>
      </c>
      <c r="E42" s="234" t="s">
        <v>2243</v>
      </c>
      <c r="F42" s="218" t="s">
        <v>1535</v>
      </c>
      <c r="G42" s="235">
        <f t="shared" ref="G42:G48" si="48">SUM(L42+Q42+V42)</f>
        <v>181</v>
      </c>
      <c r="H42" s="236">
        <v>0</v>
      </c>
      <c r="I42" s="236">
        <v>0</v>
      </c>
      <c r="J42" s="236">
        <v>0</v>
      </c>
      <c r="K42" s="256">
        <v>95</v>
      </c>
      <c r="L42" s="257">
        <f t="shared" si="45"/>
        <v>95</v>
      </c>
      <c r="M42" s="236">
        <v>0</v>
      </c>
      <c r="N42" s="236">
        <v>0</v>
      </c>
      <c r="O42" s="236">
        <v>0</v>
      </c>
      <c r="P42" s="258">
        <v>63</v>
      </c>
      <c r="Q42" s="257">
        <f t="shared" si="46"/>
        <v>63</v>
      </c>
      <c r="R42" s="236">
        <v>0</v>
      </c>
      <c r="S42" s="236">
        <v>0</v>
      </c>
      <c r="T42" s="256">
        <v>23</v>
      </c>
      <c r="U42" s="236">
        <v>0</v>
      </c>
      <c r="V42" s="274">
        <f t="shared" si="47"/>
        <v>23</v>
      </c>
      <c r="W42" s="266" t="s">
        <v>2065</v>
      </c>
    </row>
    <row r="43" s="194" customFormat="1" ht="282" customHeight="1" spans="1:23">
      <c r="A43" s="231" t="s">
        <v>1714</v>
      </c>
      <c r="B43" s="232" t="s">
        <v>1571</v>
      </c>
      <c r="C43" s="232" t="s">
        <v>1581</v>
      </c>
      <c r="D43" s="233" t="s">
        <v>2066</v>
      </c>
      <c r="E43" s="234" t="s">
        <v>2243</v>
      </c>
      <c r="F43" s="218" t="s">
        <v>1535</v>
      </c>
      <c r="G43" s="235">
        <f t="shared" si="48"/>
        <v>104</v>
      </c>
      <c r="H43" s="230">
        <v>0</v>
      </c>
      <c r="I43" s="230">
        <v>0</v>
      </c>
      <c r="J43" s="230">
        <v>0</v>
      </c>
      <c r="K43" s="259">
        <v>25</v>
      </c>
      <c r="L43" s="257">
        <f t="shared" si="45"/>
        <v>25</v>
      </c>
      <c r="M43" s="230">
        <v>0</v>
      </c>
      <c r="N43" s="230">
        <v>0</v>
      </c>
      <c r="O43" s="230">
        <v>0</v>
      </c>
      <c r="P43" s="259">
        <v>23</v>
      </c>
      <c r="Q43" s="257">
        <f t="shared" si="46"/>
        <v>23</v>
      </c>
      <c r="R43" s="230">
        <v>0</v>
      </c>
      <c r="S43" s="230">
        <v>0</v>
      </c>
      <c r="T43" s="259">
        <v>56</v>
      </c>
      <c r="U43" s="230">
        <v>0</v>
      </c>
      <c r="V43" s="274">
        <f t="shared" si="47"/>
        <v>56</v>
      </c>
      <c r="W43" s="266" t="s">
        <v>2065</v>
      </c>
    </row>
    <row r="44" s="194" customFormat="1" ht="249.75" customHeight="1" spans="1:23">
      <c r="A44" s="231" t="s">
        <v>1714</v>
      </c>
      <c r="B44" s="232" t="s">
        <v>1571</v>
      </c>
      <c r="C44" s="232" t="s">
        <v>1581</v>
      </c>
      <c r="D44" s="213" t="s">
        <v>2181</v>
      </c>
      <c r="E44" s="237">
        <v>11</v>
      </c>
      <c r="F44" s="237" t="s">
        <v>2251</v>
      </c>
      <c r="G44" s="235">
        <f t="shared" si="48"/>
        <v>2</v>
      </c>
      <c r="H44" s="238">
        <v>0</v>
      </c>
      <c r="I44" s="238">
        <v>0</v>
      </c>
      <c r="J44" s="238">
        <v>0</v>
      </c>
      <c r="K44" s="238">
        <v>1</v>
      </c>
      <c r="L44" s="257">
        <f t="shared" si="45"/>
        <v>1</v>
      </c>
      <c r="M44" s="238">
        <v>0</v>
      </c>
      <c r="N44" s="238">
        <v>0</v>
      </c>
      <c r="O44" s="238">
        <v>0</v>
      </c>
      <c r="P44" s="238">
        <v>0</v>
      </c>
      <c r="Q44" s="257">
        <f t="shared" si="46"/>
        <v>0</v>
      </c>
      <c r="R44" s="238">
        <v>0</v>
      </c>
      <c r="S44" s="238">
        <v>1</v>
      </c>
      <c r="T44" s="238">
        <v>0</v>
      </c>
      <c r="U44" s="238">
        <v>0</v>
      </c>
      <c r="V44" s="274">
        <f t="shared" si="47"/>
        <v>1</v>
      </c>
      <c r="W44" s="266" t="s">
        <v>2065</v>
      </c>
    </row>
    <row r="45" s="194" customFormat="1" ht="276" customHeight="1" spans="1:23">
      <c r="A45" s="231" t="s">
        <v>1714</v>
      </c>
      <c r="B45" s="232" t="s">
        <v>1571</v>
      </c>
      <c r="C45" s="232" t="s">
        <v>1581</v>
      </c>
      <c r="D45" s="213" t="s">
        <v>2064</v>
      </c>
      <c r="E45" s="234" t="s">
        <v>2243</v>
      </c>
      <c r="F45" s="239" t="s">
        <v>2182</v>
      </c>
      <c r="G45" s="235">
        <f t="shared" si="48"/>
        <v>54</v>
      </c>
      <c r="H45" s="238">
        <v>0</v>
      </c>
      <c r="I45" s="238">
        <v>0</v>
      </c>
      <c r="J45" s="238">
        <v>0</v>
      </c>
      <c r="K45" s="238">
        <v>0</v>
      </c>
      <c r="L45" s="257">
        <f t="shared" si="45"/>
        <v>0</v>
      </c>
      <c r="M45" s="238">
        <v>0</v>
      </c>
      <c r="N45" s="238">
        <v>0</v>
      </c>
      <c r="O45" s="238">
        <v>0</v>
      </c>
      <c r="P45" s="238">
        <v>0</v>
      </c>
      <c r="Q45" s="257">
        <f t="shared" si="46"/>
        <v>0</v>
      </c>
      <c r="R45" s="238">
        <v>0</v>
      </c>
      <c r="S45" s="238">
        <v>0</v>
      </c>
      <c r="T45" s="238">
        <v>46</v>
      </c>
      <c r="U45" s="238">
        <v>8</v>
      </c>
      <c r="V45" s="274">
        <f t="shared" si="47"/>
        <v>54</v>
      </c>
      <c r="W45" s="266" t="s">
        <v>2065</v>
      </c>
    </row>
    <row r="46" s="194" customFormat="1" ht="246" customHeight="1" spans="1:23">
      <c r="A46" s="231" t="s">
        <v>1714</v>
      </c>
      <c r="B46" s="232" t="s">
        <v>1571</v>
      </c>
      <c r="C46" s="232" t="s">
        <v>1581</v>
      </c>
      <c r="D46" s="240" t="s">
        <v>2252</v>
      </c>
      <c r="E46" s="239">
        <v>11</v>
      </c>
      <c r="F46" s="239" t="s">
        <v>1531</v>
      </c>
      <c r="G46" s="235">
        <f t="shared" si="48"/>
        <v>1</v>
      </c>
      <c r="H46" s="238">
        <v>0</v>
      </c>
      <c r="I46" s="238">
        <v>0</v>
      </c>
      <c r="J46" s="238">
        <v>0</v>
      </c>
      <c r="K46" s="238">
        <v>0</v>
      </c>
      <c r="L46" s="257">
        <f t="shared" si="45"/>
        <v>0</v>
      </c>
      <c r="M46" s="238">
        <v>0</v>
      </c>
      <c r="N46" s="238">
        <v>0</v>
      </c>
      <c r="O46" s="238">
        <v>0</v>
      </c>
      <c r="P46" s="238">
        <v>0</v>
      </c>
      <c r="Q46" s="257">
        <f t="shared" si="46"/>
        <v>0</v>
      </c>
      <c r="R46" s="238">
        <v>0</v>
      </c>
      <c r="S46" s="238">
        <v>0</v>
      </c>
      <c r="T46" s="238">
        <v>1</v>
      </c>
      <c r="U46" s="238">
        <v>0</v>
      </c>
      <c r="V46" s="274">
        <f t="shared" si="47"/>
        <v>1</v>
      </c>
      <c r="W46" s="266" t="s">
        <v>2065</v>
      </c>
    </row>
    <row r="47" s="194" customFormat="1" ht="255.75" customHeight="1" spans="1:24">
      <c r="A47" s="231" t="s">
        <v>1714</v>
      </c>
      <c r="B47" s="232" t="s">
        <v>1571</v>
      </c>
      <c r="C47" s="232" t="s">
        <v>1581</v>
      </c>
      <c r="D47" s="213" t="s">
        <v>2183</v>
      </c>
      <c r="E47" s="239">
        <v>11</v>
      </c>
      <c r="F47" s="239" t="s">
        <v>1531</v>
      </c>
      <c r="G47" s="235">
        <f t="shared" si="48"/>
        <v>1</v>
      </c>
      <c r="H47" s="238">
        <v>0</v>
      </c>
      <c r="I47" s="238">
        <v>0</v>
      </c>
      <c r="J47" s="238">
        <v>0</v>
      </c>
      <c r="K47" s="238">
        <v>0</v>
      </c>
      <c r="L47" s="257">
        <f t="shared" si="45"/>
        <v>0</v>
      </c>
      <c r="M47" s="238">
        <v>0</v>
      </c>
      <c r="N47" s="238">
        <v>0</v>
      </c>
      <c r="O47" s="238">
        <v>0</v>
      </c>
      <c r="P47" s="238">
        <v>0</v>
      </c>
      <c r="Q47" s="257">
        <f t="shared" si="46"/>
        <v>0</v>
      </c>
      <c r="R47" s="238">
        <v>0</v>
      </c>
      <c r="S47" s="238">
        <v>0</v>
      </c>
      <c r="T47" s="238">
        <v>1</v>
      </c>
      <c r="U47" s="238">
        <v>0</v>
      </c>
      <c r="V47" s="274">
        <f t="shared" si="47"/>
        <v>1</v>
      </c>
      <c r="W47" s="266" t="s">
        <v>2065</v>
      </c>
      <c r="X47" s="275"/>
    </row>
    <row r="48" s="194" customFormat="1" ht="255.75" customHeight="1" spans="1:24">
      <c r="A48" s="231" t="s">
        <v>1714</v>
      </c>
      <c r="B48" s="232" t="s">
        <v>1571</v>
      </c>
      <c r="C48" s="232" t="s">
        <v>1581</v>
      </c>
      <c r="D48" s="213" t="s">
        <v>2185</v>
      </c>
      <c r="E48" s="239">
        <v>11</v>
      </c>
      <c r="F48" s="239" t="s">
        <v>1531</v>
      </c>
      <c r="G48" s="235">
        <f t="shared" si="48"/>
        <v>1</v>
      </c>
      <c r="H48" s="238">
        <v>0</v>
      </c>
      <c r="I48" s="238">
        <v>0</v>
      </c>
      <c r="J48" s="238">
        <v>0</v>
      </c>
      <c r="K48" s="238">
        <v>0</v>
      </c>
      <c r="L48" s="257">
        <f t="shared" ref="L48" si="49">SUM(H48:K48)</f>
        <v>0</v>
      </c>
      <c r="M48" s="238">
        <v>0</v>
      </c>
      <c r="N48" s="238">
        <v>0</v>
      </c>
      <c r="O48" s="238">
        <v>0</v>
      </c>
      <c r="P48" s="238">
        <v>0</v>
      </c>
      <c r="Q48" s="257">
        <f t="shared" ref="Q48" si="50">SUM(M48:P48)</f>
        <v>0</v>
      </c>
      <c r="R48" s="238">
        <v>0</v>
      </c>
      <c r="S48" s="238">
        <v>0</v>
      </c>
      <c r="T48" s="238">
        <v>0</v>
      </c>
      <c r="U48" s="238">
        <v>1</v>
      </c>
      <c r="V48" s="274">
        <f t="shared" ref="V48" si="51">SUM(R48:U48)</f>
        <v>1</v>
      </c>
      <c r="W48" s="266" t="s">
        <v>2065</v>
      </c>
      <c r="X48" s="275"/>
    </row>
    <row r="49" s="194" customFormat="1" ht="178.5" spans="1:23">
      <c r="A49" s="231" t="s">
        <v>1714</v>
      </c>
      <c r="B49" s="232" t="s">
        <v>1571</v>
      </c>
      <c r="C49" s="232" t="s">
        <v>1581</v>
      </c>
      <c r="D49" s="213" t="s">
        <v>2116</v>
      </c>
      <c r="E49" s="220" t="s">
        <v>2243</v>
      </c>
      <c r="F49" s="214" t="s">
        <v>2253</v>
      </c>
      <c r="G49" s="235">
        <f t="shared" ref="G49:G72" si="52">SUM(L49+Q49+V49)</f>
        <v>1</v>
      </c>
      <c r="H49" s="216"/>
      <c r="I49" s="216"/>
      <c r="J49" s="216"/>
      <c r="K49" s="216"/>
      <c r="L49" s="235">
        <f t="shared" ref="L49:L71" si="53">SUM(H49:K49)</f>
        <v>0</v>
      </c>
      <c r="M49" s="216"/>
      <c r="N49" s="216"/>
      <c r="O49" s="216"/>
      <c r="P49" s="216"/>
      <c r="Q49" s="235">
        <f t="shared" ref="Q49" si="54">SUM(M49:P49)</f>
        <v>0</v>
      </c>
      <c r="R49" s="216"/>
      <c r="S49" s="216"/>
      <c r="T49" s="216">
        <v>1</v>
      </c>
      <c r="U49" s="216"/>
      <c r="V49" s="265">
        <f t="shared" ref="V49" si="55">SUM(R49:U49)</f>
        <v>1</v>
      </c>
      <c r="W49" s="266" t="s">
        <v>2117</v>
      </c>
    </row>
    <row r="50" s="194" customFormat="1" ht="178.5" spans="1:23">
      <c r="A50" s="231" t="s">
        <v>1714</v>
      </c>
      <c r="B50" s="232" t="s">
        <v>1571</v>
      </c>
      <c r="C50" s="232" t="s">
        <v>1587</v>
      </c>
      <c r="D50" s="213" t="s">
        <v>2119</v>
      </c>
      <c r="E50" s="220" t="s">
        <v>2243</v>
      </c>
      <c r="F50" s="212" t="s">
        <v>1531</v>
      </c>
      <c r="G50" s="235">
        <f t="shared" ref="G50:G57" si="56">SUM(L50+Q50+V50)</f>
        <v>3</v>
      </c>
      <c r="H50" s="216"/>
      <c r="I50" s="216"/>
      <c r="J50" s="216"/>
      <c r="K50" s="216"/>
      <c r="L50" s="235">
        <f t="shared" ref="L50:L57" si="57">SUM(H50:K50)</f>
        <v>0</v>
      </c>
      <c r="M50" s="216"/>
      <c r="N50" s="216">
        <v>1</v>
      </c>
      <c r="O50" s="216"/>
      <c r="P50" s="216"/>
      <c r="Q50" s="235">
        <f t="shared" ref="Q50:Q57" si="58">SUM(M50:P50)</f>
        <v>1</v>
      </c>
      <c r="R50" s="216"/>
      <c r="S50" s="216"/>
      <c r="T50" s="216">
        <v>1</v>
      </c>
      <c r="U50" s="216">
        <v>1</v>
      </c>
      <c r="V50" s="265">
        <f t="shared" ref="V50:V57" si="59">SUM(R50:U50)</f>
        <v>2</v>
      </c>
      <c r="W50" s="266" t="s">
        <v>2117</v>
      </c>
    </row>
    <row r="51" s="194" customFormat="1" ht="178.5" spans="1:23">
      <c r="A51" s="231" t="s">
        <v>1714</v>
      </c>
      <c r="B51" s="232" t="s">
        <v>1571</v>
      </c>
      <c r="C51" s="232" t="s">
        <v>1587</v>
      </c>
      <c r="D51" s="213" t="s">
        <v>2192</v>
      </c>
      <c r="E51" s="212">
        <v>11</v>
      </c>
      <c r="F51" s="212" t="s">
        <v>1531</v>
      </c>
      <c r="G51" s="235">
        <f t="shared" si="56"/>
        <v>1</v>
      </c>
      <c r="H51" s="216"/>
      <c r="I51" s="216"/>
      <c r="J51" s="216"/>
      <c r="K51" s="216"/>
      <c r="L51" s="235">
        <f t="shared" si="57"/>
        <v>0</v>
      </c>
      <c r="M51" s="216"/>
      <c r="N51" s="216"/>
      <c r="O51" s="216"/>
      <c r="P51" s="216"/>
      <c r="Q51" s="235">
        <f t="shared" si="58"/>
        <v>0</v>
      </c>
      <c r="R51" s="216"/>
      <c r="S51" s="216"/>
      <c r="T51" s="216"/>
      <c r="U51" s="216">
        <v>1</v>
      </c>
      <c r="V51" s="265">
        <f t="shared" si="59"/>
        <v>1</v>
      </c>
      <c r="W51" s="266" t="s">
        <v>2117</v>
      </c>
    </row>
    <row r="52" s="194" customFormat="1" ht="178.5" spans="1:24">
      <c r="A52" s="231" t="s">
        <v>1714</v>
      </c>
      <c r="B52" s="232" t="s">
        <v>1571</v>
      </c>
      <c r="C52" s="232" t="s">
        <v>1587</v>
      </c>
      <c r="D52" s="213" t="s">
        <v>2193</v>
      </c>
      <c r="E52" s="212">
        <v>11</v>
      </c>
      <c r="F52" s="212" t="s">
        <v>1531</v>
      </c>
      <c r="G52" s="235">
        <f t="shared" si="56"/>
        <v>0</v>
      </c>
      <c r="H52" s="216"/>
      <c r="I52" s="216"/>
      <c r="J52" s="252"/>
      <c r="K52" s="216"/>
      <c r="L52" s="235">
        <f t="shared" si="57"/>
        <v>0</v>
      </c>
      <c r="M52" s="216"/>
      <c r="N52" s="252"/>
      <c r="O52" s="216"/>
      <c r="P52" s="216"/>
      <c r="Q52" s="235">
        <f t="shared" si="58"/>
        <v>0</v>
      </c>
      <c r="R52" s="216"/>
      <c r="S52" s="216"/>
      <c r="T52" s="216"/>
      <c r="U52" s="216"/>
      <c r="V52" s="265">
        <f t="shared" si="59"/>
        <v>0</v>
      </c>
      <c r="W52" s="266" t="s">
        <v>2117</v>
      </c>
      <c r="X52" s="267" t="s">
        <v>2254</v>
      </c>
    </row>
    <row r="53" s="194" customFormat="1" ht="178.5" spans="1:23">
      <c r="A53" s="231" t="s">
        <v>1714</v>
      </c>
      <c r="B53" s="232" t="s">
        <v>1571</v>
      </c>
      <c r="C53" s="232" t="s">
        <v>1587</v>
      </c>
      <c r="D53" s="213" t="s">
        <v>2194</v>
      </c>
      <c r="E53" s="212">
        <v>11</v>
      </c>
      <c r="F53" s="212" t="s">
        <v>1531</v>
      </c>
      <c r="G53" s="235">
        <f t="shared" si="56"/>
        <v>2</v>
      </c>
      <c r="H53" s="216"/>
      <c r="I53" s="216"/>
      <c r="J53" s="216"/>
      <c r="K53" s="216"/>
      <c r="L53" s="235">
        <f t="shared" si="57"/>
        <v>0</v>
      </c>
      <c r="M53" s="216"/>
      <c r="N53" s="216">
        <v>1</v>
      </c>
      <c r="O53" s="216"/>
      <c r="P53" s="216"/>
      <c r="Q53" s="235">
        <f t="shared" si="58"/>
        <v>1</v>
      </c>
      <c r="R53" s="216"/>
      <c r="S53" s="216"/>
      <c r="T53" s="216"/>
      <c r="U53" s="216">
        <v>1</v>
      </c>
      <c r="V53" s="265">
        <f t="shared" si="59"/>
        <v>1</v>
      </c>
      <c r="W53" s="266" t="s">
        <v>2117</v>
      </c>
    </row>
    <row r="54" s="194" customFormat="1" ht="178.5" spans="1:23">
      <c r="A54" s="231" t="s">
        <v>1714</v>
      </c>
      <c r="B54" s="232" t="s">
        <v>1571</v>
      </c>
      <c r="C54" s="232" t="s">
        <v>1587</v>
      </c>
      <c r="D54" s="213" t="s">
        <v>2195</v>
      </c>
      <c r="E54" s="212">
        <v>11</v>
      </c>
      <c r="F54" s="212" t="s">
        <v>1531</v>
      </c>
      <c r="G54" s="235">
        <f t="shared" si="56"/>
        <v>1</v>
      </c>
      <c r="H54" s="216"/>
      <c r="I54" s="216"/>
      <c r="J54" s="216"/>
      <c r="K54" s="216"/>
      <c r="L54" s="235">
        <f t="shared" si="57"/>
        <v>0</v>
      </c>
      <c r="M54" s="216"/>
      <c r="N54" s="216"/>
      <c r="O54" s="216"/>
      <c r="P54" s="216"/>
      <c r="Q54" s="235">
        <f t="shared" si="58"/>
        <v>0</v>
      </c>
      <c r="R54" s="216"/>
      <c r="S54" s="216"/>
      <c r="T54" s="216"/>
      <c r="U54" s="216">
        <v>1</v>
      </c>
      <c r="V54" s="265">
        <f t="shared" si="59"/>
        <v>1</v>
      </c>
      <c r="W54" s="266" t="s">
        <v>2117</v>
      </c>
    </row>
    <row r="55" s="194" customFormat="1" ht="178.5" spans="1:23">
      <c r="A55" s="231" t="s">
        <v>1714</v>
      </c>
      <c r="B55" s="232" t="s">
        <v>1571</v>
      </c>
      <c r="C55" s="232" t="s">
        <v>1587</v>
      </c>
      <c r="D55" s="223" t="s">
        <v>898</v>
      </c>
      <c r="E55" s="220" t="s">
        <v>2243</v>
      </c>
      <c r="F55" s="212" t="s">
        <v>1531</v>
      </c>
      <c r="G55" s="235">
        <f t="shared" si="56"/>
        <v>3</v>
      </c>
      <c r="H55" s="216"/>
      <c r="I55" s="216"/>
      <c r="J55" s="216">
        <v>1</v>
      </c>
      <c r="K55" s="216"/>
      <c r="L55" s="235">
        <f t="shared" si="57"/>
        <v>1</v>
      </c>
      <c r="M55" s="216"/>
      <c r="N55" s="216"/>
      <c r="O55" s="216"/>
      <c r="P55" s="216">
        <v>1</v>
      </c>
      <c r="Q55" s="235">
        <f t="shared" si="58"/>
        <v>1</v>
      </c>
      <c r="R55" s="216"/>
      <c r="S55" s="216"/>
      <c r="T55" s="216"/>
      <c r="U55" s="216">
        <v>1</v>
      </c>
      <c r="V55" s="265">
        <f t="shared" si="59"/>
        <v>1</v>
      </c>
      <c r="W55" s="266" t="s">
        <v>2117</v>
      </c>
    </row>
    <row r="56" s="194" customFormat="1" ht="249" customHeight="1" spans="1:23">
      <c r="A56" s="231" t="s">
        <v>1714</v>
      </c>
      <c r="B56" s="232" t="s">
        <v>1571</v>
      </c>
      <c r="C56" s="232" t="s">
        <v>1587</v>
      </c>
      <c r="D56" s="241" t="s">
        <v>2196</v>
      </c>
      <c r="E56" s="212">
        <v>11</v>
      </c>
      <c r="F56" s="212" t="s">
        <v>1531</v>
      </c>
      <c r="G56" s="235">
        <f t="shared" si="56"/>
        <v>1</v>
      </c>
      <c r="H56" s="216"/>
      <c r="I56" s="216"/>
      <c r="J56" s="216"/>
      <c r="K56" s="216"/>
      <c r="L56" s="235">
        <f t="shared" si="57"/>
        <v>0</v>
      </c>
      <c r="M56" s="216"/>
      <c r="N56" s="216"/>
      <c r="O56" s="216"/>
      <c r="P56" s="216"/>
      <c r="Q56" s="235">
        <f t="shared" si="58"/>
        <v>0</v>
      </c>
      <c r="R56" s="216"/>
      <c r="S56" s="216"/>
      <c r="T56" s="216"/>
      <c r="U56" s="216">
        <v>1</v>
      </c>
      <c r="V56" s="265">
        <f t="shared" si="59"/>
        <v>1</v>
      </c>
      <c r="W56" s="276" t="s">
        <v>2117</v>
      </c>
    </row>
    <row r="57" s="195" customFormat="1" ht="237.75" customHeight="1" spans="1:23">
      <c r="A57" s="231" t="s">
        <v>1714</v>
      </c>
      <c r="B57" s="232" t="s">
        <v>1571</v>
      </c>
      <c r="C57" s="232" t="s">
        <v>1587</v>
      </c>
      <c r="D57" s="241" t="s">
        <v>2123</v>
      </c>
      <c r="E57" s="212">
        <v>11</v>
      </c>
      <c r="F57" s="212" t="s">
        <v>1531</v>
      </c>
      <c r="G57" s="235">
        <f t="shared" si="56"/>
        <v>3</v>
      </c>
      <c r="H57" s="216"/>
      <c r="I57" s="216"/>
      <c r="J57" s="216"/>
      <c r="K57" s="216"/>
      <c r="L57" s="235">
        <f t="shared" si="57"/>
        <v>0</v>
      </c>
      <c r="M57" s="216"/>
      <c r="N57" s="216"/>
      <c r="O57" s="216"/>
      <c r="P57" s="216">
        <v>1</v>
      </c>
      <c r="Q57" s="235">
        <f t="shared" si="58"/>
        <v>1</v>
      </c>
      <c r="R57" s="216"/>
      <c r="S57" s="216"/>
      <c r="T57" s="216"/>
      <c r="U57" s="216">
        <v>2</v>
      </c>
      <c r="V57" s="265">
        <f t="shared" si="59"/>
        <v>2</v>
      </c>
      <c r="W57" s="276" t="s">
        <v>2117</v>
      </c>
    </row>
    <row r="58" s="197" customFormat="1" ht="216" customHeight="1" spans="1:23">
      <c r="A58" s="231" t="s">
        <v>1714</v>
      </c>
      <c r="B58" s="232" t="s">
        <v>907</v>
      </c>
      <c r="C58" s="232" t="s">
        <v>1581</v>
      </c>
      <c r="D58" s="217" t="s">
        <v>2092</v>
      </c>
      <c r="E58" s="1995" t="s">
        <v>2243</v>
      </c>
      <c r="F58" s="218" t="s">
        <v>1531</v>
      </c>
      <c r="G58" s="242">
        <f t="shared" si="52"/>
        <v>4</v>
      </c>
      <c r="H58" s="218"/>
      <c r="I58" s="218"/>
      <c r="J58" s="218"/>
      <c r="K58" s="218"/>
      <c r="L58" s="260">
        <f t="shared" si="53"/>
        <v>0</v>
      </c>
      <c r="M58" s="218"/>
      <c r="N58" s="218"/>
      <c r="O58" s="218">
        <v>2</v>
      </c>
      <c r="P58" s="218"/>
      <c r="Q58" s="277">
        <f t="shared" ref="Q58:Q71" si="60">SUM(M58:P58)</f>
        <v>2</v>
      </c>
      <c r="R58" s="237"/>
      <c r="S58" s="237"/>
      <c r="T58" s="237">
        <v>1</v>
      </c>
      <c r="U58" s="237">
        <v>1</v>
      </c>
      <c r="V58" s="278">
        <f t="shared" ref="V58:V71" si="61">SUM(R58:U58)</f>
        <v>2</v>
      </c>
      <c r="W58" s="270" t="s">
        <v>2093</v>
      </c>
    </row>
    <row r="59" s="197" customFormat="1" ht="246" customHeight="1" spans="1:23">
      <c r="A59" s="231" t="s">
        <v>1714</v>
      </c>
      <c r="B59" s="232" t="s">
        <v>1571</v>
      </c>
      <c r="C59" s="232" t="s">
        <v>1581</v>
      </c>
      <c r="D59" s="217" t="s">
        <v>2094</v>
      </c>
      <c r="E59" s="218">
        <v>11</v>
      </c>
      <c r="F59" s="218" t="s">
        <v>1531</v>
      </c>
      <c r="G59" s="242">
        <f t="shared" si="52"/>
        <v>5</v>
      </c>
      <c r="H59" s="218"/>
      <c r="I59" s="218"/>
      <c r="J59" s="218"/>
      <c r="K59" s="218"/>
      <c r="L59" s="260">
        <f t="shared" si="53"/>
        <v>0</v>
      </c>
      <c r="M59" s="218">
        <v>2</v>
      </c>
      <c r="N59" s="218"/>
      <c r="O59" s="218"/>
      <c r="P59" s="218"/>
      <c r="Q59" s="277">
        <f t="shared" si="60"/>
        <v>2</v>
      </c>
      <c r="R59" s="237"/>
      <c r="S59" s="237"/>
      <c r="T59" s="237">
        <v>3</v>
      </c>
      <c r="U59" s="237"/>
      <c r="V59" s="278">
        <f t="shared" si="61"/>
        <v>3</v>
      </c>
      <c r="W59" s="270" t="s">
        <v>2093</v>
      </c>
    </row>
    <row r="60" s="197" customFormat="1" ht="264.75" customHeight="1" spans="1:23">
      <c r="A60" s="231" t="s">
        <v>1714</v>
      </c>
      <c r="B60" s="232" t="s">
        <v>1571</v>
      </c>
      <c r="C60" s="232" t="s">
        <v>1581</v>
      </c>
      <c r="D60" s="217" t="s">
        <v>2095</v>
      </c>
      <c r="E60" s="1995" t="s">
        <v>2243</v>
      </c>
      <c r="F60" s="218" t="s">
        <v>1531</v>
      </c>
      <c r="G60" s="242">
        <f t="shared" si="52"/>
        <v>2</v>
      </c>
      <c r="H60" s="218"/>
      <c r="I60" s="218"/>
      <c r="J60" s="218"/>
      <c r="K60" s="218"/>
      <c r="L60" s="260">
        <f t="shared" si="53"/>
        <v>0</v>
      </c>
      <c r="M60" s="218"/>
      <c r="N60" s="218"/>
      <c r="O60" s="218"/>
      <c r="P60" s="218"/>
      <c r="Q60" s="277">
        <f t="shared" si="60"/>
        <v>0</v>
      </c>
      <c r="R60" s="237"/>
      <c r="S60" s="237"/>
      <c r="T60" s="237">
        <v>2</v>
      </c>
      <c r="U60" s="237"/>
      <c r="V60" s="278">
        <f t="shared" si="61"/>
        <v>2</v>
      </c>
      <c r="W60" s="270" t="s">
        <v>2093</v>
      </c>
    </row>
    <row r="61" s="197" customFormat="1" ht="255.75" customHeight="1" spans="1:23">
      <c r="A61" s="231" t="s">
        <v>1714</v>
      </c>
      <c r="B61" s="232" t="s">
        <v>1571</v>
      </c>
      <c r="C61" s="232" t="s">
        <v>1581</v>
      </c>
      <c r="D61" s="217" t="s">
        <v>2099</v>
      </c>
      <c r="E61" s="218">
        <v>11</v>
      </c>
      <c r="F61" s="237" t="s">
        <v>1531</v>
      </c>
      <c r="G61" s="242">
        <f t="shared" si="52"/>
        <v>1</v>
      </c>
      <c r="H61" s="243"/>
      <c r="I61" s="243"/>
      <c r="J61" s="243"/>
      <c r="K61" s="243"/>
      <c r="L61" s="261">
        <f t="shared" ref="L61:L63" si="62">SUM(H61:K61)</f>
        <v>0</v>
      </c>
      <c r="M61" s="243"/>
      <c r="N61" s="243"/>
      <c r="O61" s="243"/>
      <c r="P61" s="243"/>
      <c r="Q61" s="279">
        <f t="shared" ref="Q61:Q63" si="63">SUM(M61:P61)</f>
        <v>0</v>
      </c>
      <c r="R61" s="243"/>
      <c r="S61" s="243"/>
      <c r="T61" s="243"/>
      <c r="U61" s="243">
        <v>1</v>
      </c>
      <c r="V61" s="278">
        <f t="shared" ref="V61:V63" si="64">SUM(R61:U61)</f>
        <v>1</v>
      </c>
      <c r="W61" s="270" t="s">
        <v>2093</v>
      </c>
    </row>
    <row r="62" s="197" customFormat="1" ht="288" customHeight="1" spans="1:23">
      <c r="A62" s="231" t="s">
        <v>1714</v>
      </c>
      <c r="B62" s="232" t="s">
        <v>1571</v>
      </c>
      <c r="C62" s="232" t="s">
        <v>1581</v>
      </c>
      <c r="D62" s="244" t="s">
        <v>2188</v>
      </c>
      <c r="E62" s="218">
        <v>11</v>
      </c>
      <c r="F62" s="243" t="s">
        <v>1531</v>
      </c>
      <c r="G62" s="245">
        <f t="shared" si="52"/>
        <v>4</v>
      </c>
      <c r="H62" s="243"/>
      <c r="I62" s="243"/>
      <c r="J62" s="243"/>
      <c r="K62" s="243"/>
      <c r="L62" s="262">
        <f t="shared" si="62"/>
        <v>0</v>
      </c>
      <c r="M62" s="243"/>
      <c r="N62" s="243"/>
      <c r="O62" s="243">
        <v>1</v>
      </c>
      <c r="P62" s="243"/>
      <c r="Q62" s="262">
        <f t="shared" si="63"/>
        <v>1</v>
      </c>
      <c r="R62" s="243"/>
      <c r="S62" s="243"/>
      <c r="T62" s="243">
        <v>3</v>
      </c>
      <c r="U62" s="243"/>
      <c r="V62" s="280">
        <f t="shared" si="64"/>
        <v>3</v>
      </c>
      <c r="W62" s="281" t="s">
        <v>2093</v>
      </c>
    </row>
    <row r="63" s="197" customFormat="1" ht="288" customHeight="1" spans="1:23">
      <c r="A63" s="231" t="s">
        <v>1714</v>
      </c>
      <c r="B63" s="232" t="s">
        <v>1571</v>
      </c>
      <c r="C63" s="232" t="s">
        <v>1581</v>
      </c>
      <c r="D63" s="246" t="s">
        <v>2255</v>
      </c>
      <c r="E63" s="247"/>
      <c r="F63" s="237"/>
      <c r="G63" s="248">
        <f t="shared" si="52"/>
        <v>2</v>
      </c>
      <c r="H63" s="237"/>
      <c r="I63" s="237"/>
      <c r="J63" s="237"/>
      <c r="K63" s="237"/>
      <c r="L63" s="263">
        <f t="shared" si="62"/>
        <v>0</v>
      </c>
      <c r="M63" s="237"/>
      <c r="N63" s="237"/>
      <c r="O63" s="237"/>
      <c r="P63" s="237">
        <v>1</v>
      </c>
      <c r="Q63" s="263">
        <f t="shared" si="63"/>
        <v>1</v>
      </c>
      <c r="R63" s="237"/>
      <c r="S63" s="237"/>
      <c r="T63" s="237">
        <v>1</v>
      </c>
      <c r="U63" s="237"/>
      <c r="V63" s="263">
        <f t="shared" si="64"/>
        <v>1</v>
      </c>
      <c r="W63" s="281" t="s">
        <v>2093</v>
      </c>
    </row>
    <row r="64" s="197" customFormat="1" ht="219.75" customHeight="1" spans="1:23">
      <c r="A64" s="231" t="s">
        <v>1714</v>
      </c>
      <c r="B64" s="232" t="s">
        <v>1571</v>
      </c>
      <c r="C64" s="232" t="s">
        <v>1581</v>
      </c>
      <c r="D64" s="217" t="s">
        <v>2100</v>
      </c>
      <c r="E64" s="218">
        <v>61</v>
      </c>
      <c r="F64" s="249" t="s">
        <v>1531</v>
      </c>
      <c r="G64" s="250">
        <f t="shared" si="52"/>
        <v>1</v>
      </c>
      <c r="H64" s="249"/>
      <c r="I64" s="249"/>
      <c r="J64" s="249"/>
      <c r="K64" s="249"/>
      <c r="L64" s="264">
        <f t="shared" si="53"/>
        <v>0</v>
      </c>
      <c r="M64" s="249"/>
      <c r="N64" s="249"/>
      <c r="O64" s="249"/>
      <c r="P64" s="249"/>
      <c r="Q64" s="282">
        <f t="shared" si="60"/>
        <v>0</v>
      </c>
      <c r="R64" s="283">
        <v>1</v>
      </c>
      <c r="S64" s="283"/>
      <c r="T64" s="283"/>
      <c r="U64" s="283"/>
      <c r="V64" s="263">
        <f t="shared" si="61"/>
        <v>1</v>
      </c>
      <c r="W64" s="284" t="s">
        <v>2093</v>
      </c>
    </row>
    <row r="65" s="197" customFormat="1" ht="234.75" customHeight="1" spans="1:23">
      <c r="A65" s="231" t="s">
        <v>1714</v>
      </c>
      <c r="B65" s="232" t="s">
        <v>1571</v>
      </c>
      <c r="C65" s="232" t="s">
        <v>1581</v>
      </c>
      <c r="D65" s="285" t="s">
        <v>2101</v>
      </c>
      <c r="E65" s="218">
        <v>61</v>
      </c>
      <c r="F65" s="218" t="s">
        <v>1531</v>
      </c>
      <c r="G65" s="242">
        <f t="shared" si="52"/>
        <v>1</v>
      </c>
      <c r="H65" s="218"/>
      <c r="I65" s="218"/>
      <c r="J65" s="218"/>
      <c r="K65" s="218"/>
      <c r="L65" s="260">
        <f t="shared" si="53"/>
        <v>0</v>
      </c>
      <c r="M65" s="218"/>
      <c r="N65" s="218"/>
      <c r="O65" s="218"/>
      <c r="P65" s="218"/>
      <c r="Q65" s="277">
        <f t="shared" si="60"/>
        <v>0</v>
      </c>
      <c r="R65" s="237"/>
      <c r="S65" s="237">
        <v>1</v>
      </c>
      <c r="T65" s="237"/>
      <c r="U65" s="237"/>
      <c r="V65" s="278">
        <f t="shared" si="61"/>
        <v>1</v>
      </c>
      <c r="W65" s="270" t="s">
        <v>2093</v>
      </c>
    </row>
    <row r="66" s="197" customFormat="1" ht="267" customHeight="1" spans="1:23">
      <c r="A66" s="231" t="s">
        <v>1714</v>
      </c>
      <c r="B66" s="232" t="s">
        <v>1571</v>
      </c>
      <c r="C66" s="232" t="s">
        <v>1581</v>
      </c>
      <c r="D66" s="285" t="s">
        <v>2102</v>
      </c>
      <c r="E66" s="218">
        <v>61</v>
      </c>
      <c r="F66" s="218" t="s">
        <v>1531</v>
      </c>
      <c r="G66" s="242">
        <f t="shared" si="52"/>
        <v>1</v>
      </c>
      <c r="H66" s="218"/>
      <c r="I66" s="218"/>
      <c r="J66" s="218"/>
      <c r="K66" s="218"/>
      <c r="L66" s="260">
        <f t="shared" si="53"/>
        <v>0</v>
      </c>
      <c r="M66" s="218"/>
      <c r="N66" s="218"/>
      <c r="O66" s="218"/>
      <c r="P66" s="218">
        <v>1</v>
      </c>
      <c r="Q66" s="277">
        <f t="shared" si="60"/>
        <v>1</v>
      </c>
      <c r="R66" s="237"/>
      <c r="S66" s="237"/>
      <c r="T66" s="237"/>
      <c r="U66" s="237"/>
      <c r="V66" s="278">
        <f t="shared" si="61"/>
        <v>0</v>
      </c>
      <c r="W66" s="270" t="s">
        <v>2093</v>
      </c>
    </row>
    <row r="67" s="197" customFormat="1" ht="240.75" customHeight="1" spans="1:23">
      <c r="A67" s="231" t="s">
        <v>1714</v>
      </c>
      <c r="B67" s="232" t="s">
        <v>1571</v>
      </c>
      <c r="C67" s="232" t="s">
        <v>1581</v>
      </c>
      <c r="D67" s="217" t="s">
        <v>2104</v>
      </c>
      <c r="E67" s="218">
        <v>61</v>
      </c>
      <c r="F67" s="218" t="s">
        <v>1531</v>
      </c>
      <c r="G67" s="242">
        <f t="shared" si="52"/>
        <v>1</v>
      </c>
      <c r="H67" s="218"/>
      <c r="I67" s="218"/>
      <c r="J67" s="218"/>
      <c r="K67" s="218"/>
      <c r="L67" s="260">
        <f t="shared" si="53"/>
        <v>0</v>
      </c>
      <c r="M67" s="218"/>
      <c r="N67" s="218"/>
      <c r="O67" s="218"/>
      <c r="P67" s="218"/>
      <c r="Q67" s="277">
        <f t="shared" si="60"/>
        <v>0</v>
      </c>
      <c r="R67" s="237">
        <v>1</v>
      </c>
      <c r="S67" s="237"/>
      <c r="T67" s="237"/>
      <c r="U67" s="237"/>
      <c r="V67" s="278">
        <f t="shared" si="61"/>
        <v>1</v>
      </c>
      <c r="W67" s="270" t="s">
        <v>2093</v>
      </c>
    </row>
    <row r="68" s="197" customFormat="1" ht="225.75" customHeight="1" spans="1:23">
      <c r="A68" s="231" t="s">
        <v>1714</v>
      </c>
      <c r="B68" s="232" t="s">
        <v>1571</v>
      </c>
      <c r="C68" s="232" t="s">
        <v>1581</v>
      </c>
      <c r="D68" s="223" t="s">
        <v>2105</v>
      </c>
      <c r="E68" s="226">
        <v>61</v>
      </c>
      <c r="F68" s="226" t="s">
        <v>1531</v>
      </c>
      <c r="G68" s="242">
        <f t="shared" si="52"/>
        <v>1</v>
      </c>
      <c r="H68" s="226"/>
      <c r="I68" s="226"/>
      <c r="J68" s="226"/>
      <c r="K68" s="226"/>
      <c r="L68" s="260">
        <f t="shared" si="53"/>
        <v>0</v>
      </c>
      <c r="M68" s="226"/>
      <c r="N68" s="226"/>
      <c r="O68" s="226"/>
      <c r="P68" s="226"/>
      <c r="Q68" s="277">
        <f t="shared" si="60"/>
        <v>0</v>
      </c>
      <c r="R68" s="237">
        <v>1</v>
      </c>
      <c r="S68" s="237"/>
      <c r="T68" s="237"/>
      <c r="U68" s="237"/>
      <c r="V68" s="278">
        <f t="shared" si="61"/>
        <v>1</v>
      </c>
      <c r="W68" s="270" t="s">
        <v>2093</v>
      </c>
    </row>
    <row r="69" s="197" customFormat="1" ht="248.25" customHeight="1" spans="1:23">
      <c r="A69" s="231" t="s">
        <v>1714</v>
      </c>
      <c r="B69" s="232" t="s">
        <v>1571</v>
      </c>
      <c r="C69" s="232" t="s">
        <v>1581</v>
      </c>
      <c r="D69" s="223" t="s">
        <v>2106</v>
      </c>
      <c r="E69" s="226">
        <v>61</v>
      </c>
      <c r="F69" s="226" t="s">
        <v>1531</v>
      </c>
      <c r="G69" s="242">
        <f t="shared" si="52"/>
        <v>1</v>
      </c>
      <c r="H69" s="226"/>
      <c r="I69" s="226"/>
      <c r="J69" s="226"/>
      <c r="K69" s="226"/>
      <c r="L69" s="260">
        <f t="shared" si="53"/>
        <v>0</v>
      </c>
      <c r="M69" s="226"/>
      <c r="N69" s="226"/>
      <c r="O69" s="226"/>
      <c r="P69" s="226"/>
      <c r="Q69" s="277">
        <f t="shared" si="60"/>
        <v>0</v>
      </c>
      <c r="R69" s="237">
        <v>1</v>
      </c>
      <c r="S69" s="237"/>
      <c r="T69" s="237"/>
      <c r="U69" s="237"/>
      <c r="V69" s="278">
        <f t="shared" si="61"/>
        <v>1</v>
      </c>
      <c r="W69" s="270" t="s">
        <v>2093</v>
      </c>
    </row>
    <row r="70" s="197" customFormat="1" ht="214.5" customHeight="1" spans="1:23">
      <c r="A70" s="231" t="s">
        <v>1714</v>
      </c>
      <c r="B70" s="232" t="s">
        <v>1571</v>
      </c>
      <c r="C70" s="232" t="s">
        <v>1581</v>
      </c>
      <c r="D70" s="223" t="s">
        <v>2107</v>
      </c>
      <c r="E70" s="226">
        <v>61</v>
      </c>
      <c r="F70" s="226" t="s">
        <v>1531</v>
      </c>
      <c r="G70" s="242">
        <f t="shared" si="52"/>
        <v>2</v>
      </c>
      <c r="H70" s="226"/>
      <c r="I70" s="226"/>
      <c r="J70" s="226"/>
      <c r="K70" s="226"/>
      <c r="L70" s="260">
        <f t="shared" si="53"/>
        <v>0</v>
      </c>
      <c r="M70" s="226"/>
      <c r="N70" s="226"/>
      <c r="O70" s="226"/>
      <c r="P70" s="226"/>
      <c r="Q70" s="277">
        <f t="shared" si="60"/>
        <v>0</v>
      </c>
      <c r="R70" s="237">
        <v>1</v>
      </c>
      <c r="S70" s="237">
        <v>1</v>
      </c>
      <c r="T70" s="237"/>
      <c r="U70" s="237"/>
      <c r="V70" s="278">
        <f t="shared" si="61"/>
        <v>2</v>
      </c>
      <c r="W70" s="270" t="s">
        <v>2093</v>
      </c>
    </row>
    <row r="71" s="197" customFormat="1" ht="263.25" customHeight="1" spans="1:23">
      <c r="A71" s="231" t="s">
        <v>1714</v>
      </c>
      <c r="B71" s="232" t="s">
        <v>1571</v>
      </c>
      <c r="C71" s="286" t="s">
        <v>1584</v>
      </c>
      <c r="D71" s="217" t="s">
        <v>2113</v>
      </c>
      <c r="E71" s="218">
        <v>11</v>
      </c>
      <c r="F71" s="287" t="s">
        <v>1535</v>
      </c>
      <c r="G71" s="288">
        <f t="shared" si="52"/>
        <v>5</v>
      </c>
      <c r="H71" s="218"/>
      <c r="I71" s="218"/>
      <c r="J71" s="218"/>
      <c r="K71" s="218"/>
      <c r="L71" s="260">
        <f t="shared" si="53"/>
        <v>0</v>
      </c>
      <c r="M71" s="218"/>
      <c r="N71" s="218"/>
      <c r="O71" s="218"/>
      <c r="P71" s="218"/>
      <c r="Q71" s="277">
        <f t="shared" si="60"/>
        <v>0</v>
      </c>
      <c r="R71" s="237"/>
      <c r="S71" s="237"/>
      <c r="T71" s="237">
        <v>5</v>
      </c>
      <c r="U71" s="237"/>
      <c r="V71" s="278">
        <f t="shared" si="61"/>
        <v>5</v>
      </c>
      <c r="W71" s="270" t="s">
        <v>2093</v>
      </c>
    </row>
    <row r="72" s="198" customFormat="1" ht="216" customHeight="1" spans="1:23">
      <c r="A72" s="231" t="s">
        <v>1714</v>
      </c>
      <c r="B72" s="232" t="s">
        <v>1571</v>
      </c>
      <c r="C72" s="286" t="s">
        <v>1584</v>
      </c>
      <c r="D72" s="213" t="s">
        <v>1965</v>
      </c>
      <c r="E72" s="289">
        <v>11</v>
      </c>
      <c r="F72" s="290" t="s">
        <v>1535</v>
      </c>
      <c r="G72" s="215">
        <f t="shared" si="52"/>
        <v>2</v>
      </c>
      <c r="H72" s="216"/>
      <c r="I72" s="216"/>
      <c r="J72" s="216"/>
      <c r="K72" s="216"/>
      <c r="L72" s="235">
        <f t="shared" ref="L72" si="65">SUM(H72:K72)</f>
        <v>0</v>
      </c>
      <c r="M72" s="216">
        <v>1</v>
      </c>
      <c r="N72" s="216"/>
      <c r="O72" s="216"/>
      <c r="P72" s="216"/>
      <c r="Q72" s="235">
        <f t="shared" ref="Q72" si="66">SUM(M72:P72)</f>
        <v>1</v>
      </c>
      <c r="R72" s="216">
        <v>1</v>
      </c>
      <c r="S72" s="216"/>
      <c r="T72" s="216"/>
      <c r="U72" s="216"/>
      <c r="V72" s="265">
        <f t="shared" ref="V72" si="67">SUM(R72:U72)</f>
        <v>1</v>
      </c>
      <c r="W72" s="270" t="s">
        <v>919</v>
      </c>
    </row>
  </sheetData>
  <autoFilter xmlns:etc="http://www.wps.cn/officeDocument/2017/etCustomData" ref="A2:X72" etc:filterBottomFollowUsedRange="0">
    <extLst/>
  </autoFilter>
  <mergeCells count="11">
    <mergeCell ref="H1:L1"/>
    <mergeCell ref="M1:Q1"/>
    <mergeCell ref="R1:V1"/>
    <mergeCell ref="A1:A2"/>
    <mergeCell ref="B1:B2"/>
    <mergeCell ref="C1:C2"/>
    <mergeCell ref="D1:D2"/>
    <mergeCell ref="E1:E2"/>
    <mergeCell ref="F1:F2"/>
    <mergeCell ref="G1:G2"/>
    <mergeCell ref="W1:W2"/>
  </mergeCells>
  <pageMargins left="0.7" right="0.7" top="0.75" bottom="0.75" header="0.3" footer="0.3"/>
  <pageSetup paperSize="1"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sheetPr>
  <dimension ref="A1:BP98"/>
  <sheetViews>
    <sheetView view="pageBreakPreview" zoomScale="90" zoomScaleNormal="100" topLeftCell="A2" workbookViewId="0">
      <selection activeCell="H8" sqref="H8"/>
    </sheetView>
  </sheetViews>
  <sheetFormatPr defaultColWidth="11.4285714285714" defaultRowHeight="12.75"/>
  <cols>
    <col min="1" max="1" width="4.42857142857143" style="94" customWidth="1"/>
    <col min="2" max="2" width="4.71428571428571" style="94" customWidth="1"/>
    <col min="3" max="3" width="16.4285714285714" style="94" customWidth="1"/>
    <col min="4" max="4" width="21.7142857142857" style="94" customWidth="1"/>
    <col min="5" max="5" width="5.57142857142857" style="94" customWidth="1"/>
    <col min="6" max="6" width="6.57142857142857" style="94" customWidth="1"/>
    <col min="7" max="7" width="10" style="95" customWidth="1"/>
    <col min="8" max="8" width="3.85714285714286" style="94" customWidth="1"/>
    <col min="9" max="9" width="3.42857142857143" style="94" customWidth="1"/>
    <col min="10" max="10" width="4" style="94" customWidth="1"/>
    <col min="11" max="11" width="3.57142857142857" style="94" customWidth="1"/>
    <col min="12" max="12" width="3" style="94" customWidth="1"/>
    <col min="13" max="13" width="3.14285714285714" style="94" customWidth="1"/>
    <col min="14" max="14" width="3.42857142857143" style="94" customWidth="1"/>
    <col min="15" max="15" width="3.28571428571429" style="94" customWidth="1"/>
    <col min="16" max="16" width="3.14285714285714" style="94" customWidth="1"/>
    <col min="17" max="17" width="3" style="94" customWidth="1"/>
    <col min="18" max="18" width="3.14285714285714" style="94" customWidth="1"/>
    <col min="19" max="19" width="3.42857142857143" style="94" customWidth="1"/>
    <col min="20" max="20" width="3.28571428571429" style="94" customWidth="1"/>
    <col min="21" max="21" width="3.14285714285714" style="94" customWidth="1"/>
    <col min="22" max="22" width="3" style="94" customWidth="1"/>
    <col min="23" max="23" width="3.14285714285714" style="94" customWidth="1"/>
    <col min="24" max="24" width="4" style="94" customWidth="1"/>
    <col min="25" max="25" width="3.28571428571429" style="94" customWidth="1"/>
    <col min="26" max="26" width="3.14285714285714" style="94" customWidth="1"/>
    <col min="27" max="27" width="4.14285714285714" style="94" customWidth="1"/>
    <col min="28" max="28" width="3.14285714285714" style="94" customWidth="1"/>
    <col min="29" max="29" width="3.42857142857143" style="94" customWidth="1"/>
    <col min="30" max="30" width="3.28571428571429" style="94" customWidth="1"/>
    <col min="31" max="31" width="4.14285714285714" style="94" customWidth="1"/>
    <col min="32" max="32" width="3" style="94" customWidth="1"/>
    <col min="33" max="33" width="3.14285714285714" style="94" customWidth="1"/>
    <col min="34" max="34" width="3.42857142857143" style="94" customWidth="1"/>
    <col min="35" max="35" width="3.28571428571429" style="94" customWidth="1"/>
    <col min="36" max="36" width="4.14285714285714" style="94" customWidth="1"/>
    <col min="37" max="37" width="3" style="94" customWidth="1"/>
    <col min="38" max="38" width="3.14285714285714" style="94" customWidth="1"/>
    <col min="39" max="39" width="3.42857142857143" style="94" customWidth="1"/>
    <col min="40" max="40" width="3.28571428571429" style="94" customWidth="1"/>
    <col min="41" max="41" width="4.14285714285714" style="94" customWidth="1"/>
    <col min="42" max="42" width="3.57142857142857" style="94" customWidth="1"/>
    <col min="43" max="43" width="3.42857142857143" style="96" customWidth="1"/>
    <col min="44" max="44" width="3.57142857142857" style="96" customWidth="1"/>
    <col min="45" max="46" width="3.42857142857143" style="96" customWidth="1"/>
    <col min="47" max="47" width="3.14285714285714" style="96" customWidth="1"/>
    <col min="48" max="49" width="16.8571428571429" style="96" customWidth="1"/>
    <col min="50" max="50" width="11.4285714285714" style="96"/>
    <col min="51" max="51" width="6" style="96" customWidth="1"/>
    <col min="52" max="16384" width="11.4285714285714" style="96"/>
  </cols>
  <sheetData>
    <row r="1" ht="27.75" customHeight="1" spans="1:68">
      <c r="A1" s="97" t="s">
        <v>2256</v>
      </c>
      <c r="B1" s="98"/>
      <c r="C1" s="98"/>
      <c r="D1" s="98"/>
      <c r="E1" s="98"/>
      <c r="F1" s="98"/>
      <c r="G1" s="98"/>
      <c r="H1" s="98"/>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c r="AJ1" s="98"/>
      <c r="AK1" s="98"/>
      <c r="AL1" s="98"/>
      <c r="AM1" s="98"/>
      <c r="AN1" s="98"/>
      <c r="AO1" s="98"/>
      <c r="AP1" s="98"/>
      <c r="AQ1" s="98"/>
      <c r="AR1" s="98"/>
      <c r="AS1" s="98"/>
      <c r="AT1" s="98"/>
      <c r="AU1" s="98"/>
      <c r="AV1" s="98"/>
      <c r="AW1" s="187" t="s">
        <v>2257</v>
      </c>
      <c r="AX1" s="164"/>
      <c r="AY1" s="164"/>
      <c r="AZ1" s="164"/>
      <c r="BA1" s="164"/>
      <c r="BB1" s="164"/>
      <c r="BC1" s="164"/>
      <c r="BD1" s="164"/>
      <c r="BE1" s="164"/>
      <c r="BF1" s="164"/>
      <c r="BG1" s="164"/>
      <c r="BH1" s="164"/>
      <c r="BI1" s="164"/>
      <c r="BJ1" s="164"/>
      <c r="BK1" s="164"/>
      <c r="BL1" s="164"/>
      <c r="BM1" s="164"/>
      <c r="BN1" s="164"/>
      <c r="BO1" s="164"/>
      <c r="BP1" s="164"/>
    </row>
    <row r="2" ht="33.95" customHeight="1" spans="1:68">
      <c r="A2" s="99"/>
      <c r="B2" s="99"/>
      <c r="C2" s="99"/>
      <c r="D2" s="99"/>
      <c r="E2" s="99"/>
      <c r="F2" s="99"/>
      <c r="G2" s="100"/>
      <c r="H2" s="99"/>
      <c r="I2" s="99"/>
      <c r="J2" s="99"/>
      <c r="K2" s="99"/>
      <c r="L2" s="99"/>
      <c r="M2" s="99"/>
      <c r="N2" s="99"/>
      <c r="O2" s="99"/>
      <c r="P2" s="99"/>
      <c r="Q2" s="99"/>
      <c r="R2" s="99"/>
      <c r="S2" s="99"/>
      <c r="T2" s="99"/>
      <c r="U2" s="99"/>
      <c r="V2" s="99"/>
      <c r="W2" s="99"/>
      <c r="X2" s="99"/>
      <c r="Y2" s="99"/>
      <c r="Z2" s="99"/>
      <c r="AA2" s="99"/>
      <c r="AB2" s="99"/>
      <c r="AC2" s="99"/>
      <c r="AD2" s="99"/>
      <c r="AE2" s="99"/>
      <c r="AF2" s="99"/>
      <c r="AG2" s="99"/>
      <c r="AH2" s="99"/>
      <c r="AI2" s="99"/>
      <c r="AJ2" s="99"/>
      <c r="AK2" s="99"/>
      <c r="AL2" s="99"/>
      <c r="AM2" s="99"/>
      <c r="AN2" s="99"/>
      <c r="AO2" s="99"/>
      <c r="AP2" s="99"/>
      <c r="AQ2" s="164"/>
      <c r="AR2" s="164"/>
      <c r="AS2" s="164"/>
      <c r="AT2" s="164"/>
      <c r="AU2" s="164"/>
      <c r="AV2" s="164"/>
      <c r="AW2" s="164"/>
      <c r="AX2" s="164"/>
      <c r="AY2" s="164"/>
      <c r="AZ2" s="164"/>
      <c r="BA2" s="164"/>
      <c r="BB2" s="164"/>
      <c r="BC2" s="164"/>
      <c r="BD2" s="164"/>
      <c r="BE2" s="164"/>
      <c r="BF2" s="164"/>
      <c r="BG2" s="164"/>
      <c r="BH2" s="164"/>
      <c r="BI2" s="164"/>
      <c r="BJ2" s="164"/>
      <c r="BK2" s="164"/>
      <c r="BL2" s="164"/>
      <c r="BM2" s="164"/>
      <c r="BN2" s="164"/>
      <c r="BO2" s="164"/>
      <c r="BP2" s="164"/>
    </row>
    <row r="3" ht="15.75" customHeight="1" spans="1:68">
      <c r="A3" s="101"/>
      <c r="B3" s="101"/>
      <c r="C3" s="101"/>
      <c r="D3" s="101"/>
      <c r="E3" s="101"/>
      <c r="F3" s="101"/>
      <c r="G3" s="102"/>
      <c r="H3" s="103" t="s">
        <v>2258</v>
      </c>
      <c r="I3" s="142"/>
      <c r="J3" s="142"/>
      <c r="K3" s="142"/>
      <c r="L3" s="142"/>
      <c r="M3" s="142"/>
      <c r="N3" s="142"/>
      <c r="O3" s="142"/>
      <c r="P3" s="142"/>
      <c r="Q3" s="142"/>
      <c r="R3" s="142"/>
      <c r="S3" s="142"/>
      <c r="T3" s="142"/>
      <c r="U3" s="142"/>
      <c r="V3" s="142"/>
      <c r="W3" s="142"/>
      <c r="X3" s="142"/>
      <c r="Y3" s="142"/>
      <c r="Z3" s="142"/>
      <c r="AA3" s="156"/>
      <c r="AB3" s="157" t="s">
        <v>2259</v>
      </c>
      <c r="AC3" s="158"/>
      <c r="AD3" s="158"/>
      <c r="AE3" s="158"/>
      <c r="AF3" s="158"/>
      <c r="AG3" s="158"/>
      <c r="AH3" s="158"/>
      <c r="AI3" s="158"/>
      <c r="AJ3" s="158"/>
      <c r="AK3" s="158"/>
      <c r="AL3" s="158"/>
      <c r="AM3" s="158"/>
      <c r="AN3" s="158"/>
      <c r="AO3" s="158"/>
      <c r="AP3" s="158"/>
      <c r="AQ3" s="158"/>
      <c r="AR3" s="158"/>
      <c r="AS3" s="158"/>
      <c r="AT3" s="158"/>
      <c r="AU3" s="165"/>
      <c r="AV3" s="157" t="s">
        <v>2260</v>
      </c>
      <c r="AW3" s="188" t="s">
        <v>2261</v>
      </c>
      <c r="AX3" s="164"/>
      <c r="AY3" s="164"/>
      <c r="AZ3" s="164"/>
      <c r="BA3" s="164"/>
      <c r="BB3" s="164"/>
      <c r="BC3" s="164"/>
      <c r="BD3" s="164"/>
      <c r="BE3" s="164"/>
      <c r="BF3" s="164"/>
      <c r="BG3" s="164"/>
      <c r="BH3" s="164"/>
      <c r="BI3" s="164"/>
      <c r="BJ3" s="164"/>
      <c r="BK3" s="164"/>
      <c r="BL3" s="164"/>
      <c r="BM3" s="164"/>
      <c r="BN3" s="164"/>
      <c r="BO3" s="164"/>
      <c r="BP3" s="164"/>
    </row>
    <row r="4" ht="13.5" spans="1:68">
      <c r="A4" s="104"/>
      <c r="B4" s="104"/>
      <c r="C4" s="104"/>
      <c r="D4" s="104"/>
      <c r="E4" s="104"/>
      <c r="F4" s="104"/>
      <c r="G4" s="105"/>
      <c r="H4" s="106" t="s">
        <v>2262</v>
      </c>
      <c r="I4" s="143"/>
      <c r="J4" s="143"/>
      <c r="K4" s="143"/>
      <c r="L4" s="143"/>
      <c r="M4" s="143" t="s">
        <v>2263</v>
      </c>
      <c r="N4" s="143"/>
      <c r="O4" s="143"/>
      <c r="P4" s="143"/>
      <c r="Q4" s="143"/>
      <c r="R4" s="143" t="s">
        <v>2264</v>
      </c>
      <c r="S4" s="143"/>
      <c r="T4" s="143"/>
      <c r="U4" s="143"/>
      <c r="V4" s="143"/>
      <c r="W4" s="143" t="s">
        <v>2265</v>
      </c>
      <c r="X4" s="143"/>
      <c r="Y4" s="143"/>
      <c r="Z4" s="143"/>
      <c r="AA4" s="159"/>
      <c r="AB4" s="106" t="s">
        <v>2262</v>
      </c>
      <c r="AC4" s="143"/>
      <c r="AD4" s="143"/>
      <c r="AE4" s="143"/>
      <c r="AF4" s="143"/>
      <c r="AG4" s="143" t="s">
        <v>2263</v>
      </c>
      <c r="AH4" s="143"/>
      <c r="AI4" s="143"/>
      <c r="AJ4" s="143"/>
      <c r="AK4" s="143"/>
      <c r="AL4" s="143" t="s">
        <v>2264</v>
      </c>
      <c r="AM4" s="143"/>
      <c r="AN4" s="143"/>
      <c r="AO4" s="143"/>
      <c r="AP4" s="143"/>
      <c r="AQ4" s="166" t="s">
        <v>2265</v>
      </c>
      <c r="AR4" s="166"/>
      <c r="AS4" s="166"/>
      <c r="AT4" s="166"/>
      <c r="AU4" s="167"/>
      <c r="AV4" s="168"/>
      <c r="AW4" s="189"/>
      <c r="AX4" s="164"/>
      <c r="AY4" s="164"/>
      <c r="AZ4" s="164"/>
      <c r="BA4" s="164"/>
      <c r="BB4" s="164"/>
      <c r="BC4" s="164"/>
      <c r="BD4" s="164"/>
      <c r="BE4" s="164"/>
      <c r="BF4" s="164"/>
      <c r="BG4" s="164"/>
      <c r="BH4" s="164"/>
      <c r="BI4" s="164"/>
      <c r="BJ4" s="164"/>
      <c r="BK4" s="164"/>
      <c r="BL4" s="164"/>
      <c r="BM4" s="164"/>
      <c r="BN4" s="164"/>
      <c r="BO4" s="164"/>
      <c r="BP4" s="164"/>
    </row>
    <row r="5" s="93" customFormat="1" ht="14.25" spans="1:68">
      <c r="A5" s="107" t="s">
        <v>942</v>
      </c>
      <c r="B5" s="108" t="s">
        <v>2266</v>
      </c>
      <c r="C5" s="108"/>
      <c r="D5" s="108"/>
      <c r="E5" s="108" t="s">
        <v>2267</v>
      </c>
      <c r="F5" s="109" t="s">
        <v>2268</v>
      </c>
      <c r="G5" s="110" t="s">
        <v>2269</v>
      </c>
      <c r="H5" s="111" t="s">
        <v>2270</v>
      </c>
      <c r="I5" s="144" t="s">
        <v>2271</v>
      </c>
      <c r="J5" s="144" t="s">
        <v>2272</v>
      </c>
      <c r="K5" s="144" t="s">
        <v>2273</v>
      </c>
      <c r="L5" s="144" t="s">
        <v>2274</v>
      </c>
      <c r="M5" s="144" t="s">
        <v>2270</v>
      </c>
      <c r="N5" s="144" t="s">
        <v>2271</v>
      </c>
      <c r="O5" s="144" t="s">
        <v>2272</v>
      </c>
      <c r="P5" s="144" t="s">
        <v>2273</v>
      </c>
      <c r="Q5" s="144" t="s">
        <v>2274</v>
      </c>
      <c r="R5" s="144" t="s">
        <v>2270</v>
      </c>
      <c r="S5" s="144" t="s">
        <v>2271</v>
      </c>
      <c r="T5" s="144" t="s">
        <v>2272</v>
      </c>
      <c r="U5" s="144" t="s">
        <v>2273</v>
      </c>
      <c r="V5" s="144" t="s">
        <v>2274</v>
      </c>
      <c r="W5" s="144" t="s">
        <v>2270</v>
      </c>
      <c r="X5" s="144" t="s">
        <v>2271</v>
      </c>
      <c r="Y5" s="144" t="s">
        <v>2272</v>
      </c>
      <c r="Z5" s="144" t="s">
        <v>2273</v>
      </c>
      <c r="AA5" s="160" t="s">
        <v>2274</v>
      </c>
      <c r="AB5" s="111" t="s">
        <v>2270</v>
      </c>
      <c r="AC5" s="144" t="s">
        <v>2271</v>
      </c>
      <c r="AD5" s="144" t="s">
        <v>2272</v>
      </c>
      <c r="AE5" s="144" t="s">
        <v>2273</v>
      </c>
      <c r="AF5" s="144" t="s">
        <v>2274</v>
      </c>
      <c r="AG5" s="144" t="s">
        <v>2270</v>
      </c>
      <c r="AH5" s="144" t="s">
        <v>2271</v>
      </c>
      <c r="AI5" s="144" t="s">
        <v>2272</v>
      </c>
      <c r="AJ5" s="144" t="s">
        <v>2273</v>
      </c>
      <c r="AK5" s="144" t="s">
        <v>2274</v>
      </c>
      <c r="AL5" s="144" t="s">
        <v>2270</v>
      </c>
      <c r="AM5" s="144" t="s">
        <v>2271</v>
      </c>
      <c r="AN5" s="144" t="s">
        <v>2272</v>
      </c>
      <c r="AO5" s="144" t="s">
        <v>2273</v>
      </c>
      <c r="AP5" s="144" t="s">
        <v>2274</v>
      </c>
      <c r="AQ5" s="169" t="s">
        <v>2270</v>
      </c>
      <c r="AR5" s="169" t="s">
        <v>2271</v>
      </c>
      <c r="AS5" s="169" t="s">
        <v>2272</v>
      </c>
      <c r="AT5" s="169" t="s">
        <v>2273</v>
      </c>
      <c r="AU5" s="170" t="s">
        <v>2274</v>
      </c>
      <c r="AV5" s="168"/>
      <c r="AW5" s="189"/>
      <c r="AX5" s="182"/>
      <c r="AY5" s="182"/>
      <c r="AZ5" s="182"/>
      <c r="BA5" s="182"/>
      <c r="BB5" s="182"/>
      <c r="BC5" s="182"/>
      <c r="BD5" s="182"/>
      <c r="BE5" s="182"/>
      <c r="BF5" s="182"/>
      <c r="BG5" s="182"/>
      <c r="BH5" s="182"/>
      <c r="BI5" s="182"/>
      <c r="BJ5" s="182"/>
      <c r="BK5" s="182"/>
      <c r="BL5" s="182"/>
      <c r="BM5" s="182"/>
      <c r="BN5" s="182"/>
      <c r="BO5" s="182"/>
      <c r="BP5" s="182"/>
    </row>
    <row r="6" s="93" customFormat="1" ht="20.25" customHeight="1" spans="1:68">
      <c r="A6" s="112"/>
      <c r="B6" s="113"/>
      <c r="C6" s="113"/>
      <c r="D6" s="113"/>
      <c r="E6" s="113"/>
      <c r="F6" s="114"/>
      <c r="G6" s="115"/>
      <c r="H6" s="116"/>
      <c r="I6" s="145"/>
      <c r="J6" s="146"/>
      <c r="K6" s="145"/>
      <c r="L6" s="145"/>
      <c r="M6" s="147"/>
      <c r="N6" s="145"/>
      <c r="O6" s="146"/>
      <c r="P6" s="145"/>
      <c r="Q6" s="145"/>
      <c r="R6" s="147"/>
      <c r="S6" s="145"/>
      <c r="T6" s="146"/>
      <c r="U6" s="145"/>
      <c r="V6" s="145"/>
      <c r="W6" s="147"/>
      <c r="X6" s="145"/>
      <c r="Y6" s="146"/>
      <c r="Z6" s="145"/>
      <c r="AA6" s="161"/>
      <c r="AB6" s="116"/>
      <c r="AC6" s="145"/>
      <c r="AD6" s="146"/>
      <c r="AE6" s="145"/>
      <c r="AF6" s="145"/>
      <c r="AG6" s="147"/>
      <c r="AH6" s="145"/>
      <c r="AI6" s="146"/>
      <c r="AJ6" s="145"/>
      <c r="AK6" s="145"/>
      <c r="AL6" s="147"/>
      <c r="AM6" s="145"/>
      <c r="AN6" s="146"/>
      <c r="AO6" s="145"/>
      <c r="AP6" s="145"/>
      <c r="AQ6" s="171"/>
      <c r="AR6" s="172"/>
      <c r="AS6" s="173"/>
      <c r="AT6" s="172"/>
      <c r="AU6" s="174"/>
      <c r="AV6" s="175"/>
      <c r="AW6" s="190"/>
      <c r="AX6" s="182"/>
      <c r="AY6" s="182"/>
      <c r="AZ6" s="182"/>
      <c r="BA6" s="182"/>
      <c r="BB6" s="182"/>
      <c r="BC6" s="182"/>
      <c r="BD6" s="182"/>
      <c r="BE6" s="182"/>
      <c r="BF6" s="182"/>
      <c r="BG6" s="182"/>
      <c r="BH6" s="182"/>
      <c r="BI6" s="182"/>
      <c r="BJ6" s="182"/>
      <c r="BK6" s="182"/>
      <c r="BL6" s="182"/>
      <c r="BM6" s="182"/>
      <c r="BN6" s="182"/>
      <c r="BO6" s="182"/>
      <c r="BP6" s="182"/>
    </row>
    <row r="7" s="93" customFormat="1" ht="18.75" customHeight="1" spans="1:68">
      <c r="A7" s="112">
        <v>1</v>
      </c>
      <c r="B7" s="117"/>
      <c r="C7" s="117"/>
      <c r="D7" s="117"/>
      <c r="E7" s="118"/>
      <c r="F7" s="119">
        <f>SUM(H7:AU8)</f>
        <v>3</v>
      </c>
      <c r="G7" s="120">
        <f>F7/F27</f>
        <v>0.157894736842105</v>
      </c>
      <c r="H7" s="121"/>
      <c r="I7" s="148"/>
      <c r="J7" s="148"/>
      <c r="K7" s="149"/>
      <c r="L7" s="149"/>
      <c r="M7" s="149"/>
      <c r="N7" s="149"/>
      <c r="O7" s="149"/>
      <c r="P7" s="149"/>
      <c r="Q7" s="149"/>
      <c r="R7" s="149"/>
      <c r="S7" s="149"/>
      <c r="T7" s="149"/>
      <c r="U7" s="149"/>
      <c r="V7" s="149"/>
      <c r="W7" s="149"/>
      <c r="X7" s="149"/>
      <c r="Y7" s="149"/>
      <c r="Z7" s="149"/>
      <c r="AA7" s="162"/>
      <c r="AB7" s="121"/>
      <c r="AC7" s="149"/>
      <c r="AD7" s="149"/>
      <c r="AE7" s="149"/>
      <c r="AF7" s="149"/>
      <c r="AG7" s="149"/>
      <c r="AH7" s="149"/>
      <c r="AI7" s="149"/>
      <c r="AJ7" s="149"/>
      <c r="AK7" s="149"/>
      <c r="AL7" s="149"/>
      <c r="AM7" s="149"/>
      <c r="AN7" s="149"/>
      <c r="AO7" s="149"/>
      <c r="AP7" s="149"/>
      <c r="AQ7" s="176"/>
      <c r="AR7" s="176"/>
      <c r="AS7" s="176"/>
      <c r="AT7" s="176"/>
      <c r="AU7" s="177"/>
      <c r="AV7" s="178"/>
      <c r="AW7" s="191"/>
      <c r="AX7" s="182"/>
      <c r="AY7" s="182"/>
      <c r="AZ7" s="182"/>
      <c r="BA7" s="182"/>
      <c r="BB7" s="182"/>
      <c r="BC7" s="182"/>
      <c r="BD7" s="182"/>
      <c r="BE7" s="182"/>
      <c r="BF7" s="182"/>
      <c r="BG7" s="182"/>
      <c r="BH7" s="182"/>
      <c r="BI7" s="182"/>
      <c r="BJ7" s="182"/>
      <c r="BK7" s="182"/>
      <c r="BL7" s="182"/>
      <c r="BM7" s="182"/>
      <c r="BN7" s="182"/>
      <c r="BO7" s="182"/>
      <c r="BP7" s="182"/>
    </row>
    <row r="8" s="93" customFormat="1" ht="19.5" customHeight="1" spans="1:68">
      <c r="A8" s="112"/>
      <c r="B8" s="117"/>
      <c r="C8" s="117"/>
      <c r="D8" s="117"/>
      <c r="E8" s="118"/>
      <c r="F8" s="119"/>
      <c r="G8" s="120"/>
      <c r="H8" s="122"/>
      <c r="I8" s="150">
        <v>1</v>
      </c>
      <c r="J8" s="150">
        <v>2</v>
      </c>
      <c r="K8" s="150"/>
      <c r="L8" s="150"/>
      <c r="M8" s="150"/>
      <c r="N8" s="150"/>
      <c r="O8" s="150"/>
      <c r="P8" s="150"/>
      <c r="Q8" s="150"/>
      <c r="R8" s="150"/>
      <c r="S8" s="150"/>
      <c r="T8" s="150"/>
      <c r="U8" s="150"/>
      <c r="V8" s="150"/>
      <c r="W8" s="150"/>
      <c r="X8" s="150"/>
      <c r="Y8" s="150"/>
      <c r="Z8" s="150"/>
      <c r="AA8" s="163"/>
      <c r="AB8" s="122"/>
      <c r="AC8" s="150"/>
      <c r="AD8" s="150"/>
      <c r="AE8" s="150"/>
      <c r="AF8" s="150"/>
      <c r="AG8" s="150"/>
      <c r="AH8" s="150"/>
      <c r="AI8" s="150"/>
      <c r="AJ8" s="150"/>
      <c r="AK8" s="150"/>
      <c r="AL8" s="150"/>
      <c r="AM8" s="150"/>
      <c r="AN8" s="150"/>
      <c r="AO8" s="150"/>
      <c r="AP8" s="150"/>
      <c r="AQ8" s="179"/>
      <c r="AR8" s="179"/>
      <c r="AS8" s="179"/>
      <c r="AT8" s="179"/>
      <c r="AU8" s="180"/>
      <c r="AV8" s="181"/>
      <c r="AW8" s="192"/>
      <c r="AX8" s="182"/>
      <c r="AY8" s="182"/>
      <c r="AZ8" s="182"/>
      <c r="BA8" s="182"/>
      <c r="BB8" s="182"/>
      <c r="BC8" s="182"/>
      <c r="BD8" s="182"/>
      <c r="BE8" s="182"/>
      <c r="BF8" s="182"/>
      <c r="BG8" s="182"/>
      <c r="BH8" s="182"/>
      <c r="BI8" s="182"/>
      <c r="BJ8" s="182"/>
      <c r="BK8" s="182"/>
      <c r="BL8" s="182"/>
      <c r="BM8" s="182"/>
      <c r="BN8" s="182"/>
      <c r="BO8" s="182"/>
      <c r="BP8" s="182"/>
    </row>
    <row r="9" s="93" customFormat="1" ht="18.75" customHeight="1" spans="1:68">
      <c r="A9" s="112">
        <f>A7+1</f>
        <v>2</v>
      </c>
      <c r="B9" s="117"/>
      <c r="C9" s="117"/>
      <c r="D9" s="117"/>
      <c r="E9" s="118"/>
      <c r="F9" s="118">
        <f>SUM(H9:AU10)</f>
        <v>10</v>
      </c>
      <c r="G9" s="120">
        <f>F9/F27</f>
        <v>0.526315789473684</v>
      </c>
      <c r="H9" s="121"/>
      <c r="I9" s="149"/>
      <c r="J9" s="149"/>
      <c r="K9" s="149"/>
      <c r="L9" s="149"/>
      <c r="M9" s="148"/>
      <c r="N9" s="148"/>
      <c r="O9" s="148"/>
      <c r="P9" s="148"/>
      <c r="Q9" s="148"/>
      <c r="R9" s="149"/>
      <c r="S9" s="149"/>
      <c r="T9" s="149"/>
      <c r="U9" s="149"/>
      <c r="V9" s="149"/>
      <c r="W9" s="149"/>
      <c r="X9" s="149"/>
      <c r="Y9" s="149"/>
      <c r="Z9" s="149"/>
      <c r="AA9" s="162"/>
      <c r="AB9" s="121"/>
      <c r="AC9" s="149"/>
      <c r="AD9" s="149"/>
      <c r="AE9" s="149"/>
      <c r="AF9" s="149"/>
      <c r="AG9" s="149"/>
      <c r="AH9" s="149"/>
      <c r="AI9" s="149"/>
      <c r="AJ9" s="149"/>
      <c r="AK9" s="149"/>
      <c r="AL9" s="149"/>
      <c r="AM9" s="149"/>
      <c r="AN9" s="149"/>
      <c r="AO9" s="149"/>
      <c r="AP9" s="149"/>
      <c r="AQ9" s="176"/>
      <c r="AR9" s="176"/>
      <c r="AS9" s="176"/>
      <c r="AT9" s="176"/>
      <c r="AU9" s="177"/>
      <c r="AV9" s="178"/>
      <c r="AW9" s="191"/>
      <c r="AX9" s="182"/>
      <c r="AY9" s="182"/>
      <c r="AZ9" s="182"/>
      <c r="BA9" s="182"/>
      <c r="BB9" s="182"/>
      <c r="BC9" s="182"/>
      <c r="BD9" s="182"/>
      <c r="BE9" s="182"/>
      <c r="BF9" s="182"/>
      <c r="BG9" s="182"/>
      <c r="BH9" s="182"/>
      <c r="BI9" s="182"/>
      <c r="BJ9" s="182"/>
      <c r="BK9" s="182"/>
      <c r="BL9" s="182"/>
      <c r="BM9" s="182"/>
      <c r="BN9" s="182"/>
      <c r="BO9" s="182"/>
      <c r="BP9" s="182"/>
    </row>
    <row r="10" s="93" customFormat="1" ht="21.75" customHeight="1" spans="1:68">
      <c r="A10" s="112"/>
      <c r="B10" s="117"/>
      <c r="C10" s="117"/>
      <c r="D10" s="117"/>
      <c r="E10" s="118"/>
      <c r="F10" s="118"/>
      <c r="G10" s="120"/>
      <c r="H10" s="122"/>
      <c r="I10" s="150"/>
      <c r="J10" s="150"/>
      <c r="K10" s="150"/>
      <c r="L10" s="150"/>
      <c r="M10" s="150">
        <v>2</v>
      </c>
      <c r="N10" s="150">
        <v>2</v>
      </c>
      <c r="O10" s="150">
        <v>2</v>
      </c>
      <c r="P10" s="150">
        <v>2</v>
      </c>
      <c r="Q10" s="150">
        <v>2</v>
      </c>
      <c r="R10" s="150"/>
      <c r="S10" s="150"/>
      <c r="T10" s="150"/>
      <c r="U10" s="150"/>
      <c r="V10" s="150"/>
      <c r="W10" s="150"/>
      <c r="X10" s="150"/>
      <c r="Y10" s="150"/>
      <c r="Z10" s="150"/>
      <c r="AA10" s="163"/>
      <c r="AB10" s="122"/>
      <c r="AC10" s="150"/>
      <c r="AD10" s="150"/>
      <c r="AE10" s="150"/>
      <c r="AF10" s="150"/>
      <c r="AG10" s="150"/>
      <c r="AH10" s="150"/>
      <c r="AI10" s="150"/>
      <c r="AJ10" s="150"/>
      <c r="AK10" s="150"/>
      <c r="AL10" s="150"/>
      <c r="AM10" s="150"/>
      <c r="AN10" s="150"/>
      <c r="AO10" s="150"/>
      <c r="AP10" s="150"/>
      <c r="AQ10" s="179"/>
      <c r="AR10" s="179"/>
      <c r="AS10" s="179"/>
      <c r="AT10" s="179"/>
      <c r="AU10" s="180"/>
      <c r="AV10" s="181"/>
      <c r="AW10" s="192"/>
      <c r="AX10" s="182"/>
      <c r="AY10" s="182"/>
      <c r="AZ10" s="182"/>
      <c r="BA10" s="182"/>
      <c r="BB10" s="182"/>
      <c r="BC10" s="182"/>
      <c r="BD10" s="182"/>
      <c r="BE10" s="182"/>
      <c r="BF10" s="182"/>
      <c r="BG10" s="182"/>
      <c r="BH10" s="182"/>
      <c r="BI10" s="182"/>
      <c r="BJ10" s="182"/>
      <c r="BK10" s="182"/>
      <c r="BL10" s="182"/>
      <c r="BM10" s="182"/>
      <c r="BN10" s="182"/>
      <c r="BO10" s="182"/>
      <c r="BP10" s="182"/>
    </row>
    <row r="11" s="93" customFormat="1" ht="18" customHeight="1" spans="1:68">
      <c r="A11" s="112">
        <f t="shared" ref="A11" si="0">A9+1</f>
        <v>3</v>
      </c>
      <c r="B11" s="117"/>
      <c r="C11" s="117"/>
      <c r="D11" s="117"/>
      <c r="E11" s="118"/>
      <c r="F11" s="118">
        <f>SUM(H11:AU12)</f>
        <v>0</v>
      </c>
      <c r="G11" s="120">
        <f>F11/F27</f>
        <v>0</v>
      </c>
      <c r="H11" s="121"/>
      <c r="I11" s="149"/>
      <c r="J11" s="149"/>
      <c r="K11" s="149"/>
      <c r="L11" s="149"/>
      <c r="M11" s="149"/>
      <c r="N11" s="149"/>
      <c r="O11" s="149"/>
      <c r="P11" s="149"/>
      <c r="Q11" s="149"/>
      <c r="R11" s="149"/>
      <c r="S11" s="149"/>
      <c r="T11" s="149"/>
      <c r="U11" s="149"/>
      <c r="V11" s="149"/>
      <c r="W11" s="149"/>
      <c r="X11" s="149"/>
      <c r="Y11" s="149"/>
      <c r="Z11" s="149"/>
      <c r="AA11" s="162"/>
      <c r="AB11" s="121"/>
      <c r="AC11" s="149"/>
      <c r="AD11" s="149"/>
      <c r="AE11" s="149"/>
      <c r="AF11" s="149"/>
      <c r="AG11" s="149"/>
      <c r="AH11" s="149"/>
      <c r="AI11" s="149"/>
      <c r="AJ11" s="149"/>
      <c r="AK11" s="149"/>
      <c r="AL11" s="149"/>
      <c r="AM11" s="149"/>
      <c r="AN11" s="149"/>
      <c r="AO11" s="149"/>
      <c r="AP11" s="149"/>
      <c r="AQ11" s="176"/>
      <c r="AR11" s="176"/>
      <c r="AS11" s="176"/>
      <c r="AT11" s="176"/>
      <c r="AU11" s="177"/>
      <c r="AV11" s="178"/>
      <c r="AW11" s="191"/>
      <c r="AX11" s="182"/>
      <c r="AY11" s="182"/>
      <c r="AZ11" s="182"/>
      <c r="BA11" s="182"/>
      <c r="BB11" s="182"/>
      <c r="BC11" s="182"/>
      <c r="BD11" s="182"/>
      <c r="BE11" s="182"/>
      <c r="BF11" s="182"/>
      <c r="BG11" s="182"/>
      <c r="BH11" s="182"/>
      <c r="BI11" s="182"/>
      <c r="BJ11" s="182"/>
      <c r="BK11" s="182"/>
      <c r="BL11" s="182"/>
      <c r="BM11" s="182"/>
      <c r="BN11" s="182"/>
      <c r="BO11" s="182"/>
      <c r="BP11" s="182"/>
    </row>
    <row r="12" s="93" customFormat="1" ht="21" customHeight="1" spans="1:68">
      <c r="A12" s="112"/>
      <c r="B12" s="117"/>
      <c r="C12" s="117"/>
      <c r="D12" s="117"/>
      <c r="E12" s="118"/>
      <c r="F12" s="118"/>
      <c r="G12" s="120"/>
      <c r="H12" s="122"/>
      <c r="I12" s="150"/>
      <c r="J12" s="150"/>
      <c r="K12" s="150"/>
      <c r="L12" s="150"/>
      <c r="M12" s="150"/>
      <c r="N12" s="150"/>
      <c r="O12" s="150"/>
      <c r="P12" s="150"/>
      <c r="Q12" s="150"/>
      <c r="R12" s="150"/>
      <c r="S12" s="150"/>
      <c r="T12" s="150"/>
      <c r="U12" s="150"/>
      <c r="V12" s="150"/>
      <c r="W12" s="150"/>
      <c r="X12" s="150"/>
      <c r="Y12" s="150"/>
      <c r="Z12" s="150"/>
      <c r="AA12" s="163"/>
      <c r="AB12" s="122"/>
      <c r="AC12" s="150"/>
      <c r="AD12" s="150"/>
      <c r="AE12" s="150"/>
      <c r="AF12" s="150"/>
      <c r="AG12" s="150"/>
      <c r="AH12" s="150"/>
      <c r="AI12" s="150"/>
      <c r="AJ12" s="150"/>
      <c r="AK12" s="150"/>
      <c r="AL12" s="150"/>
      <c r="AM12" s="150"/>
      <c r="AN12" s="150"/>
      <c r="AO12" s="150"/>
      <c r="AP12" s="150"/>
      <c r="AQ12" s="179"/>
      <c r="AR12" s="179"/>
      <c r="AS12" s="179"/>
      <c r="AT12" s="179"/>
      <c r="AU12" s="180"/>
      <c r="AV12" s="181"/>
      <c r="AW12" s="192"/>
      <c r="AX12" s="182"/>
      <c r="AY12" s="182"/>
      <c r="AZ12" s="182"/>
      <c r="BA12" s="182"/>
      <c r="BB12" s="182"/>
      <c r="BC12" s="182"/>
      <c r="BD12" s="182"/>
      <c r="BE12" s="182"/>
      <c r="BF12" s="182"/>
      <c r="BG12" s="182"/>
      <c r="BH12" s="182"/>
      <c r="BI12" s="182"/>
      <c r="BJ12" s="182"/>
      <c r="BK12" s="182"/>
      <c r="BL12" s="182"/>
      <c r="BM12" s="182"/>
      <c r="BN12" s="182"/>
      <c r="BO12" s="182"/>
      <c r="BP12" s="182"/>
    </row>
    <row r="13" s="93" customFormat="1" ht="18.75" customHeight="1" spans="1:68">
      <c r="A13" s="112">
        <f t="shared" ref="A13" si="1">A11+1</f>
        <v>4</v>
      </c>
      <c r="B13" s="117"/>
      <c r="C13" s="117"/>
      <c r="D13" s="117"/>
      <c r="E13" s="118"/>
      <c r="F13" s="118">
        <f>SUM(H13:AU14)</f>
        <v>6</v>
      </c>
      <c r="G13" s="120">
        <f>F13/F27</f>
        <v>0.315789473684211</v>
      </c>
      <c r="H13" s="121"/>
      <c r="I13" s="149"/>
      <c r="J13" s="149"/>
      <c r="K13" s="149"/>
      <c r="L13" s="149"/>
      <c r="M13" s="149"/>
      <c r="N13" s="149"/>
      <c r="O13" s="149"/>
      <c r="P13" s="149"/>
      <c r="Q13" s="149"/>
      <c r="R13" s="148"/>
      <c r="S13" s="148"/>
      <c r="T13" s="148"/>
      <c r="U13" s="149"/>
      <c r="V13" s="149"/>
      <c r="W13" s="149"/>
      <c r="X13" s="149"/>
      <c r="Y13" s="149"/>
      <c r="Z13" s="149"/>
      <c r="AA13" s="162"/>
      <c r="AB13" s="121"/>
      <c r="AC13" s="149"/>
      <c r="AD13" s="149"/>
      <c r="AE13" s="149"/>
      <c r="AF13" s="149"/>
      <c r="AG13" s="149"/>
      <c r="AH13" s="149"/>
      <c r="AI13" s="149"/>
      <c r="AJ13" s="149"/>
      <c r="AK13" s="149"/>
      <c r="AL13" s="149"/>
      <c r="AM13" s="149"/>
      <c r="AN13" s="149"/>
      <c r="AO13" s="149"/>
      <c r="AP13" s="149"/>
      <c r="AQ13" s="176"/>
      <c r="AR13" s="176"/>
      <c r="AS13" s="176"/>
      <c r="AT13" s="176"/>
      <c r="AU13" s="177"/>
      <c r="AV13" s="178"/>
      <c r="AW13" s="191"/>
      <c r="AX13" s="182"/>
      <c r="AY13" s="182"/>
      <c r="AZ13" s="182"/>
      <c r="BA13" s="182"/>
      <c r="BB13" s="182"/>
      <c r="BC13" s="182"/>
      <c r="BD13" s="182"/>
      <c r="BE13" s="182"/>
      <c r="BF13" s="182"/>
      <c r="BG13" s="182"/>
      <c r="BH13" s="182"/>
      <c r="BI13" s="182"/>
      <c r="BJ13" s="182"/>
      <c r="BK13" s="182"/>
      <c r="BL13" s="182"/>
      <c r="BM13" s="182"/>
      <c r="BN13" s="182"/>
      <c r="BO13" s="182"/>
      <c r="BP13" s="182"/>
    </row>
    <row r="14" s="93" customFormat="1" ht="21" customHeight="1" spans="1:68">
      <c r="A14" s="112"/>
      <c r="B14" s="117"/>
      <c r="C14" s="117"/>
      <c r="D14" s="117"/>
      <c r="E14" s="118"/>
      <c r="F14" s="118"/>
      <c r="G14" s="120"/>
      <c r="H14" s="122"/>
      <c r="I14" s="150"/>
      <c r="J14" s="150"/>
      <c r="K14" s="150"/>
      <c r="L14" s="150"/>
      <c r="M14" s="150"/>
      <c r="N14" s="150"/>
      <c r="O14" s="150"/>
      <c r="P14" s="150"/>
      <c r="Q14" s="150"/>
      <c r="R14" s="150">
        <v>2</v>
      </c>
      <c r="S14" s="150">
        <v>2</v>
      </c>
      <c r="T14" s="150">
        <v>2</v>
      </c>
      <c r="U14" s="150"/>
      <c r="V14" s="150"/>
      <c r="W14" s="150"/>
      <c r="X14" s="150"/>
      <c r="Y14" s="150"/>
      <c r="Z14" s="150"/>
      <c r="AA14" s="163"/>
      <c r="AB14" s="122"/>
      <c r="AC14" s="150"/>
      <c r="AD14" s="150"/>
      <c r="AE14" s="150"/>
      <c r="AF14" s="150"/>
      <c r="AG14" s="150"/>
      <c r="AH14" s="150"/>
      <c r="AI14" s="150"/>
      <c r="AJ14" s="150"/>
      <c r="AK14" s="150"/>
      <c r="AL14" s="150"/>
      <c r="AM14" s="150"/>
      <c r="AN14" s="150"/>
      <c r="AO14" s="150"/>
      <c r="AP14" s="150"/>
      <c r="AQ14" s="179"/>
      <c r="AR14" s="179"/>
      <c r="AS14" s="179"/>
      <c r="AT14" s="179"/>
      <c r="AU14" s="180"/>
      <c r="AV14" s="181"/>
      <c r="AW14" s="192"/>
      <c r="AX14" s="182"/>
      <c r="AY14" s="182"/>
      <c r="AZ14" s="182"/>
      <c r="BA14" s="182"/>
      <c r="BB14" s="182"/>
      <c r="BC14" s="182"/>
      <c r="BD14" s="182"/>
      <c r="BE14" s="182"/>
      <c r="BF14" s="182"/>
      <c r="BG14" s="182"/>
      <c r="BH14" s="182"/>
      <c r="BI14" s="182"/>
      <c r="BJ14" s="182"/>
      <c r="BK14" s="182"/>
      <c r="BL14" s="182"/>
      <c r="BM14" s="182"/>
      <c r="BN14" s="182"/>
      <c r="BO14" s="182"/>
      <c r="BP14" s="182"/>
    </row>
    <row r="15" s="93" customFormat="1" ht="18.75" customHeight="1" spans="1:68">
      <c r="A15" s="112">
        <f t="shared" ref="A15" si="2">A13+1</f>
        <v>5</v>
      </c>
      <c r="B15" s="117"/>
      <c r="C15" s="117"/>
      <c r="D15" s="117"/>
      <c r="E15" s="118"/>
      <c r="F15" s="118">
        <f>SUM(H15:AU16)</f>
        <v>0</v>
      </c>
      <c r="G15" s="120">
        <f>F15/F27</f>
        <v>0</v>
      </c>
      <c r="H15" s="121"/>
      <c r="I15" s="149"/>
      <c r="J15" s="149"/>
      <c r="K15" s="149"/>
      <c r="L15" s="149"/>
      <c r="M15" s="149"/>
      <c r="N15" s="149"/>
      <c r="O15" s="149"/>
      <c r="P15" s="149"/>
      <c r="Q15" s="149"/>
      <c r="R15" s="149"/>
      <c r="S15" s="149"/>
      <c r="T15" s="149"/>
      <c r="U15" s="149"/>
      <c r="V15" s="149"/>
      <c r="W15" s="149"/>
      <c r="X15" s="149"/>
      <c r="Y15" s="149"/>
      <c r="Z15" s="149"/>
      <c r="AA15" s="162"/>
      <c r="AB15" s="121"/>
      <c r="AC15" s="149"/>
      <c r="AD15" s="149"/>
      <c r="AE15" s="149"/>
      <c r="AF15" s="149"/>
      <c r="AG15" s="149"/>
      <c r="AH15" s="149"/>
      <c r="AI15" s="149"/>
      <c r="AJ15" s="149"/>
      <c r="AK15" s="149"/>
      <c r="AL15" s="149"/>
      <c r="AM15" s="149"/>
      <c r="AN15" s="149"/>
      <c r="AO15" s="149"/>
      <c r="AP15" s="149"/>
      <c r="AQ15" s="176"/>
      <c r="AR15" s="176"/>
      <c r="AS15" s="176"/>
      <c r="AT15" s="176"/>
      <c r="AU15" s="177"/>
      <c r="AV15" s="178"/>
      <c r="AW15" s="191"/>
      <c r="AX15" s="182"/>
      <c r="AY15" s="182"/>
      <c r="AZ15" s="182"/>
      <c r="BA15" s="182"/>
      <c r="BB15" s="182"/>
      <c r="BC15" s="182"/>
      <c r="BD15" s="182"/>
      <c r="BE15" s="182"/>
      <c r="BF15" s="182"/>
      <c r="BG15" s="182"/>
      <c r="BH15" s="182"/>
      <c r="BI15" s="182"/>
      <c r="BJ15" s="182"/>
      <c r="BK15" s="182"/>
      <c r="BL15" s="182"/>
      <c r="BM15" s="182"/>
      <c r="BN15" s="182"/>
      <c r="BO15" s="182"/>
      <c r="BP15" s="182"/>
    </row>
    <row r="16" s="93" customFormat="1" ht="18" customHeight="1" spans="1:68">
      <c r="A16" s="112"/>
      <c r="B16" s="117"/>
      <c r="C16" s="117"/>
      <c r="D16" s="117"/>
      <c r="E16" s="118"/>
      <c r="F16" s="118"/>
      <c r="G16" s="120"/>
      <c r="H16" s="122"/>
      <c r="I16" s="150"/>
      <c r="J16" s="150"/>
      <c r="K16" s="150"/>
      <c r="L16" s="150"/>
      <c r="M16" s="150"/>
      <c r="N16" s="150"/>
      <c r="O16" s="150"/>
      <c r="P16" s="150"/>
      <c r="Q16" s="150"/>
      <c r="R16" s="150"/>
      <c r="S16" s="150"/>
      <c r="T16" s="150"/>
      <c r="U16" s="150"/>
      <c r="V16" s="150"/>
      <c r="W16" s="150"/>
      <c r="X16" s="150"/>
      <c r="Y16" s="150"/>
      <c r="Z16" s="150"/>
      <c r="AA16" s="163"/>
      <c r="AB16" s="122"/>
      <c r="AC16" s="150"/>
      <c r="AD16" s="150"/>
      <c r="AE16" s="150"/>
      <c r="AF16" s="150"/>
      <c r="AG16" s="150"/>
      <c r="AH16" s="150"/>
      <c r="AI16" s="150"/>
      <c r="AJ16" s="150"/>
      <c r="AK16" s="150"/>
      <c r="AL16" s="150"/>
      <c r="AM16" s="150"/>
      <c r="AN16" s="150"/>
      <c r="AO16" s="150"/>
      <c r="AP16" s="150"/>
      <c r="AQ16" s="179"/>
      <c r="AR16" s="179"/>
      <c r="AS16" s="179"/>
      <c r="AT16" s="179"/>
      <c r="AU16" s="180"/>
      <c r="AV16" s="181"/>
      <c r="AW16" s="192"/>
      <c r="AX16" s="182"/>
      <c r="AY16" s="182"/>
      <c r="AZ16" s="182"/>
      <c r="BA16" s="182"/>
      <c r="BB16" s="182"/>
      <c r="BC16" s="182"/>
      <c r="BD16" s="182"/>
      <c r="BE16" s="182"/>
      <c r="BF16" s="182"/>
      <c r="BG16" s="182"/>
      <c r="BH16" s="182"/>
      <c r="BI16" s="182"/>
      <c r="BJ16" s="182"/>
      <c r="BK16" s="182"/>
      <c r="BL16" s="182"/>
      <c r="BM16" s="182"/>
      <c r="BN16" s="182"/>
      <c r="BO16" s="182"/>
      <c r="BP16" s="182"/>
    </row>
    <row r="17" s="93" customFormat="1" ht="18.75" customHeight="1" spans="1:68">
      <c r="A17" s="112">
        <f t="shared" ref="A17" si="3">A15+1</f>
        <v>6</v>
      </c>
      <c r="B17" s="117"/>
      <c r="C17" s="117"/>
      <c r="D17" s="117"/>
      <c r="E17" s="118"/>
      <c r="F17" s="118">
        <f>SUM(H17:AU18)</f>
        <v>0</v>
      </c>
      <c r="G17" s="120">
        <f>F17/F27</f>
        <v>0</v>
      </c>
      <c r="H17" s="121"/>
      <c r="I17" s="149"/>
      <c r="J17" s="149"/>
      <c r="K17" s="149"/>
      <c r="L17" s="149"/>
      <c r="M17" s="149"/>
      <c r="N17" s="149"/>
      <c r="O17" s="149"/>
      <c r="P17" s="149"/>
      <c r="Q17" s="149"/>
      <c r="R17" s="149"/>
      <c r="S17" s="149"/>
      <c r="T17" s="149"/>
      <c r="U17" s="149"/>
      <c r="V17" s="149"/>
      <c r="W17" s="149"/>
      <c r="X17" s="149"/>
      <c r="Y17" s="149"/>
      <c r="Z17" s="149"/>
      <c r="AA17" s="162"/>
      <c r="AB17" s="121"/>
      <c r="AC17" s="149"/>
      <c r="AD17" s="149"/>
      <c r="AE17" s="149"/>
      <c r="AF17" s="149"/>
      <c r="AG17" s="149"/>
      <c r="AH17" s="149"/>
      <c r="AI17" s="149"/>
      <c r="AJ17" s="149"/>
      <c r="AK17" s="149"/>
      <c r="AL17" s="149"/>
      <c r="AM17" s="149"/>
      <c r="AN17" s="149"/>
      <c r="AO17" s="149"/>
      <c r="AP17" s="149"/>
      <c r="AQ17" s="176"/>
      <c r="AR17" s="176"/>
      <c r="AS17" s="176"/>
      <c r="AT17" s="176"/>
      <c r="AU17" s="177"/>
      <c r="AV17" s="178"/>
      <c r="AW17" s="191"/>
      <c r="AX17" s="182"/>
      <c r="AY17" s="182"/>
      <c r="AZ17" s="182"/>
      <c r="BA17" s="182"/>
      <c r="BB17" s="182"/>
      <c r="BC17" s="182"/>
      <c r="BD17" s="182"/>
      <c r="BE17" s="182"/>
      <c r="BF17" s="182"/>
      <c r="BG17" s="182"/>
      <c r="BH17" s="182"/>
      <c r="BI17" s="182"/>
      <c r="BJ17" s="182"/>
      <c r="BK17" s="182"/>
      <c r="BL17" s="182"/>
      <c r="BM17" s="182"/>
      <c r="BN17" s="182"/>
      <c r="BO17" s="182"/>
      <c r="BP17" s="182"/>
    </row>
    <row r="18" s="93" customFormat="1" ht="21" customHeight="1" spans="1:68">
      <c r="A18" s="112"/>
      <c r="B18" s="117"/>
      <c r="C18" s="117"/>
      <c r="D18" s="117"/>
      <c r="E18" s="118"/>
      <c r="F18" s="118"/>
      <c r="G18" s="120"/>
      <c r="H18" s="122"/>
      <c r="I18" s="150"/>
      <c r="J18" s="150"/>
      <c r="K18" s="150"/>
      <c r="L18" s="150"/>
      <c r="M18" s="150"/>
      <c r="N18" s="150"/>
      <c r="O18" s="150"/>
      <c r="P18" s="150"/>
      <c r="Q18" s="150"/>
      <c r="R18" s="150"/>
      <c r="S18" s="150"/>
      <c r="T18" s="150"/>
      <c r="U18" s="150"/>
      <c r="V18" s="150"/>
      <c r="W18" s="150"/>
      <c r="X18" s="150"/>
      <c r="Y18" s="150"/>
      <c r="Z18" s="150"/>
      <c r="AA18" s="163"/>
      <c r="AB18" s="122"/>
      <c r="AC18" s="150"/>
      <c r="AD18" s="150"/>
      <c r="AE18" s="150"/>
      <c r="AF18" s="150"/>
      <c r="AG18" s="150"/>
      <c r="AH18" s="150"/>
      <c r="AI18" s="150"/>
      <c r="AJ18" s="150"/>
      <c r="AK18" s="150"/>
      <c r="AL18" s="150"/>
      <c r="AM18" s="150"/>
      <c r="AN18" s="150"/>
      <c r="AO18" s="150"/>
      <c r="AP18" s="150"/>
      <c r="AQ18" s="179"/>
      <c r="AR18" s="179"/>
      <c r="AS18" s="179"/>
      <c r="AT18" s="179"/>
      <c r="AU18" s="180"/>
      <c r="AV18" s="181"/>
      <c r="AW18" s="192"/>
      <c r="AX18" s="182"/>
      <c r="AY18" s="182"/>
      <c r="AZ18" s="182"/>
      <c r="BA18" s="182"/>
      <c r="BB18" s="182"/>
      <c r="BC18" s="182"/>
      <c r="BD18" s="182"/>
      <c r="BE18" s="182"/>
      <c r="BF18" s="182"/>
      <c r="BG18" s="182"/>
      <c r="BH18" s="182"/>
      <c r="BI18" s="182"/>
      <c r="BJ18" s="182"/>
      <c r="BK18" s="182"/>
      <c r="BL18" s="182"/>
      <c r="BM18" s="182"/>
      <c r="BN18" s="182"/>
      <c r="BO18" s="182"/>
      <c r="BP18" s="182"/>
    </row>
    <row r="19" s="93" customFormat="1" ht="18" customHeight="1" spans="1:68">
      <c r="A19" s="112">
        <f t="shared" ref="A19" si="4">A17+1</f>
        <v>7</v>
      </c>
      <c r="B19" s="117"/>
      <c r="C19" s="117"/>
      <c r="D19" s="117"/>
      <c r="E19" s="118"/>
      <c r="F19" s="118">
        <f>SUM(H19:AU20)</f>
        <v>0</v>
      </c>
      <c r="G19" s="120">
        <f>F19/F27</f>
        <v>0</v>
      </c>
      <c r="H19" s="121"/>
      <c r="I19" s="149"/>
      <c r="J19" s="149"/>
      <c r="K19" s="149"/>
      <c r="L19" s="149"/>
      <c r="M19" s="149"/>
      <c r="N19" s="149"/>
      <c r="O19" s="149"/>
      <c r="P19" s="149"/>
      <c r="Q19" s="149"/>
      <c r="R19" s="149"/>
      <c r="S19" s="149"/>
      <c r="T19" s="149"/>
      <c r="U19" s="149"/>
      <c r="V19" s="149"/>
      <c r="W19" s="149"/>
      <c r="X19" s="149"/>
      <c r="Y19" s="149"/>
      <c r="Z19" s="149"/>
      <c r="AA19" s="162"/>
      <c r="AB19" s="121"/>
      <c r="AC19" s="149"/>
      <c r="AD19" s="149"/>
      <c r="AE19" s="149"/>
      <c r="AF19" s="149"/>
      <c r="AG19" s="149"/>
      <c r="AH19" s="149"/>
      <c r="AI19" s="149"/>
      <c r="AJ19" s="149"/>
      <c r="AK19" s="149"/>
      <c r="AL19" s="149"/>
      <c r="AM19" s="149"/>
      <c r="AN19" s="149"/>
      <c r="AO19" s="149"/>
      <c r="AP19" s="149"/>
      <c r="AQ19" s="176"/>
      <c r="AR19" s="176"/>
      <c r="AS19" s="176"/>
      <c r="AT19" s="176"/>
      <c r="AU19" s="177"/>
      <c r="AV19" s="178"/>
      <c r="AW19" s="191"/>
      <c r="AX19" s="182"/>
      <c r="AY19" s="182"/>
      <c r="AZ19" s="182"/>
      <c r="BA19" s="182"/>
      <c r="BB19" s="182"/>
      <c r="BC19" s="182"/>
      <c r="BD19" s="182"/>
      <c r="BE19" s="182"/>
      <c r="BF19" s="182"/>
      <c r="BG19" s="182"/>
      <c r="BH19" s="182"/>
      <c r="BI19" s="182"/>
      <c r="BJ19" s="182"/>
      <c r="BK19" s="182"/>
      <c r="BL19" s="182"/>
      <c r="BM19" s="182"/>
      <c r="BN19" s="182"/>
      <c r="BO19" s="182"/>
      <c r="BP19" s="182"/>
    </row>
    <row r="20" s="93" customFormat="1" ht="17.25" customHeight="1" spans="1:68">
      <c r="A20" s="112"/>
      <c r="B20" s="117"/>
      <c r="C20" s="117"/>
      <c r="D20" s="117"/>
      <c r="E20" s="118"/>
      <c r="F20" s="118"/>
      <c r="G20" s="120"/>
      <c r="H20" s="122"/>
      <c r="I20" s="150"/>
      <c r="J20" s="150"/>
      <c r="K20" s="150"/>
      <c r="L20" s="150"/>
      <c r="M20" s="150"/>
      <c r="N20" s="150"/>
      <c r="O20" s="150"/>
      <c r="P20" s="150"/>
      <c r="Q20" s="150"/>
      <c r="R20" s="150"/>
      <c r="S20" s="150"/>
      <c r="T20" s="150"/>
      <c r="U20" s="150"/>
      <c r="V20" s="150"/>
      <c r="W20" s="150"/>
      <c r="X20" s="150"/>
      <c r="Y20" s="150"/>
      <c r="Z20" s="150"/>
      <c r="AA20" s="163"/>
      <c r="AB20" s="122"/>
      <c r="AC20" s="150"/>
      <c r="AD20" s="150"/>
      <c r="AE20" s="150"/>
      <c r="AF20" s="150"/>
      <c r="AG20" s="150"/>
      <c r="AH20" s="150"/>
      <c r="AI20" s="150"/>
      <c r="AJ20" s="150"/>
      <c r="AK20" s="150"/>
      <c r="AL20" s="150"/>
      <c r="AM20" s="150"/>
      <c r="AN20" s="150"/>
      <c r="AO20" s="150"/>
      <c r="AP20" s="150"/>
      <c r="AQ20" s="179"/>
      <c r="AR20" s="179"/>
      <c r="AS20" s="179"/>
      <c r="AT20" s="179"/>
      <c r="AU20" s="180"/>
      <c r="AV20" s="181"/>
      <c r="AW20" s="192"/>
      <c r="AX20" s="182"/>
      <c r="AY20" s="182"/>
      <c r="AZ20" s="182"/>
      <c r="BA20" s="182"/>
      <c r="BB20" s="182"/>
      <c r="BC20" s="182"/>
      <c r="BD20" s="182"/>
      <c r="BE20" s="182"/>
      <c r="BF20" s="182"/>
      <c r="BG20" s="182"/>
      <c r="BH20" s="182"/>
      <c r="BI20" s="182"/>
      <c r="BJ20" s="182"/>
      <c r="BK20" s="182"/>
      <c r="BL20" s="182"/>
      <c r="BM20" s="182"/>
      <c r="BN20" s="182"/>
      <c r="BO20" s="182"/>
      <c r="BP20" s="182"/>
    </row>
    <row r="21" s="93" customFormat="1" ht="18.75" customHeight="1" spans="1:68">
      <c r="A21" s="112">
        <f t="shared" ref="A21" si="5">A19+1</f>
        <v>8</v>
      </c>
      <c r="B21" s="117"/>
      <c r="C21" s="117"/>
      <c r="D21" s="117"/>
      <c r="E21" s="118"/>
      <c r="F21" s="118">
        <f>SUM(H21:AU22)</f>
        <v>0</v>
      </c>
      <c r="G21" s="120">
        <f>F21/F27</f>
        <v>0</v>
      </c>
      <c r="H21" s="121"/>
      <c r="I21" s="149"/>
      <c r="J21" s="149"/>
      <c r="K21" s="149"/>
      <c r="L21" s="149"/>
      <c r="M21" s="149"/>
      <c r="N21" s="149"/>
      <c r="O21" s="149"/>
      <c r="P21" s="149"/>
      <c r="Q21" s="149"/>
      <c r="R21" s="149"/>
      <c r="S21" s="149"/>
      <c r="T21" s="149"/>
      <c r="U21" s="149"/>
      <c r="V21" s="149"/>
      <c r="W21" s="149"/>
      <c r="X21" s="149"/>
      <c r="Y21" s="149"/>
      <c r="Z21" s="149"/>
      <c r="AA21" s="162"/>
      <c r="AB21" s="121"/>
      <c r="AC21" s="149"/>
      <c r="AD21" s="149"/>
      <c r="AE21" s="149"/>
      <c r="AF21" s="149"/>
      <c r="AG21" s="149"/>
      <c r="AH21" s="149"/>
      <c r="AI21" s="149"/>
      <c r="AJ21" s="149"/>
      <c r="AK21" s="149"/>
      <c r="AL21" s="149"/>
      <c r="AM21" s="149"/>
      <c r="AN21" s="149"/>
      <c r="AO21" s="149"/>
      <c r="AP21" s="149"/>
      <c r="AQ21" s="176"/>
      <c r="AR21" s="176"/>
      <c r="AS21" s="176"/>
      <c r="AT21" s="176"/>
      <c r="AU21" s="177"/>
      <c r="AV21" s="178"/>
      <c r="AW21" s="191"/>
      <c r="AX21" s="182"/>
      <c r="AY21" s="182"/>
      <c r="AZ21" s="182"/>
      <c r="BA21" s="182"/>
      <c r="BB21" s="182"/>
      <c r="BC21" s="182"/>
      <c r="BD21" s="182"/>
      <c r="BE21" s="182"/>
      <c r="BF21" s="182"/>
      <c r="BG21" s="182"/>
      <c r="BH21" s="182"/>
      <c r="BI21" s="182"/>
      <c r="BJ21" s="182"/>
      <c r="BK21" s="182"/>
      <c r="BL21" s="182"/>
      <c r="BM21" s="182"/>
      <c r="BN21" s="182"/>
      <c r="BO21" s="182"/>
      <c r="BP21" s="182"/>
    </row>
    <row r="22" s="93" customFormat="1" ht="17.25" customHeight="1" spans="1:68">
      <c r="A22" s="112"/>
      <c r="B22" s="117"/>
      <c r="C22" s="117"/>
      <c r="D22" s="117"/>
      <c r="E22" s="118"/>
      <c r="F22" s="118"/>
      <c r="G22" s="120"/>
      <c r="H22" s="122"/>
      <c r="I22" s="150"/>
      <c r="J22" s="150"/>
      <c r="K22" s="150"/>
      <c r="L22" s="150"/>
      <c r="M22" s="150"/>
      <c r="N22" s="150"/>
      <c r="O22" s="150"/>
      <c r="P22" s="150"/>
      <c r="Q22" s="150"/>
      <c r="R22" s="150"/>
      <c r="S22" s="150"/>
      <c r="T22" s="150"/>
      <c r="U22" s="150"/>
      <c r="V22" s="150"/>
      <c r="W22" s="150"/>
      <c r="X22" s="150"/>
      <c r="Y22" s="150"/>
      <c r="Z22" s="150"/>
      <c r="AA22" s="163"/>
      <c r="AB22" s="122"/>
      <c r="AC22" s="150"/>
      <c r="AD22" s="150"/>
      <c r="AE22" s="150"/>
      <c r="AF22" s="150"/>
      <c r="AG22" s="150"/>
      <c r="AH22" s="150"/>
      <c r="AI22" s="150"/>
      <c r="AJ22" s="150"/>
      <c r="AK22" s="150"/>
      <c r="AL22" s="150"/>
      <c r="AM22" s="150"/>
      <c r="AN22" s="150"/>
      <c r="AO22" s="150"/>
      <c r="AP22" s="150"/>
      <c r="AQ22" s="179"/>
      <c r="AR22" s="179"/>
      <c r="AS22" s="179"/>
      <c r="AT22" s="179"/>
      <c r="AU22" s="180"/>
      <c r="AV22" s="181"/>
      <c r="AW22" s="192"/>
      <c r="AX22" s="182"/>
      <c r="AY22" s="182"/>
      <c r="AZ22" s="182"/>
      <c r="BA22" s="182"/>
      <c r="BB22" s="182"/>
      <c r="BC22" s="182"/>
      <c r="BD22" s="182"/>
      <c r="BE22" s="182"/>
      <c r="BF22" s="182"/>
      <c r="BG22" s="182"/>
      <c r="BH22" s="182"/>
      <c r="BI22" s="182"/>
      <c r="BJ22" s="182"/>
      <c r="BK22" s="182"/>
      <c r="BL22" s="182"/>
      <c r="BM22" s="182"/>
      <c r="BN22" s="182"/>
      <c r="BO22" s="182"/>
      <c r="BP22" s="182"/>
    </row>
    <row r="23" s="93" customFormat="1" ht="19.5" customHeight="1" spans="1:68">
      <c r="A23" s="112">
        <f t="shared" ref="A23" si="6">A21+1</f>
        <v>9</v>
      </c>
      <c r="B23" s="117"/>
      <c r="C23" s="117"/>
      <c r="D23" s="117"/>
      <c r="E23" s="118"/>
      <c r="F23" s="118">
        <f>SUM(H23:AU24)</f>
        <v>0</v>
      </c>
      <c r="G23" s="120">
        <f>F23/F27</f>
        <v>0</v>
      </c>
      <c r="H23" s="121"/>
      <c r="I23" s="149"/>
      <c r="J23" s="149"/>
      <c r="K23" s="149"/>
      <c r="L23" s="149"/>
      <c r="M23" s="149"/>
      <c r="N23" s="149"/>
      <c r="O23" s="149"/>
      <c r="P23" s="149"/>
      <c r="Q23" s="149"/>
      <c r="R23" s="149"/>
      <c r="S23" s="149"/>
      <c r="T23" s="149"/>
      <c r="U23" s="149"/>
      <c r="V23" s="149"/>
      <c r="W23" s="149"/>
      <c r="X23" s="149"/>
      <c r="Y23" s="149"/>
      <c r="Z23" s="149"/>
      <c r="AA23" s="162"/>
      <c r="AB23" s="121"/>
      <c r="AC23" s="149"/>
      <c r="AD23" s="149"/>
      <c r="AE23" s="149"/>
      <c r="AF23" s="149"/>
      <c r="AG23" s="149"/>
      <c r="AH23" s="149"/>
      <c r="AI23" s="149"/>
      <c r="AJ23" s="149"/>
      <c r="AK23" s="149"/>
      <c r="AL23" s="149"/>
      <c r="AM23" s="149"/>
      <c r="AN23" s="149"/>
      <c r="AO23" s="149"/>
      <c r="AP23" s="149"/>
      <c r="AQ23" s="176"/>
      <c r="AR23" s="176"/>
      <c r="AS23" s="176"/>
      <c r="AT23" s="176"/>
      <c r="AU23" s="177"/>
      <c r="AV23" s="178"/>
      <c r="AW23" s="191"/>
      <c r="AX23" s="182"/>
      <c r="AY23" s="182"/>
      <c r="AZ23" s="182"/>
      <c r="BA23" s="182"/>
      <c r="BB23" s="182"/>
      <c r="BC23" s="182"/>
      <c r="BD23" s="182"/>
      <c r="BE23" s="182"/>
      <c r="BF23" s="182"/>
      <c r="BG23" s="182"/>
      <c r="BH23" s="182"/>
      <c r="BI23" s="182"/>
      <c r="BJ23" s="182"/>
      <c r="BK23" s="182"/>
      <c r="BL23" s="182"/>
      <c r="BM23" s="182"/>
      <c r="BN23" s="182"/>
      <c r="BO23" s="182"/>
      <c r="BP23" s="182"/>
    </row>
    <row r="24" s="93" customFormat="1" ht="14.25" customHeight="1" spans="1:68">
      <c r="A24" s="112"/>
      <c r="B24" s="117"/>
      <c r="C24" s="117"/>
      <c r="D24" s="117"/>
      <c r="E24" s="118"/>
      <c r="F24" s="118"/>
      <c r="G24" s="120"/>
      <c r="H24" s="122"/>
      <c r="I24" s="150"/>
      <c r="J24" s="150"/>
      <c r="K24" s="150"/>
      <c r="L24" s="150"/>
      <c r="M24" s="150"/>
      <c r="N24" s="150"/>
      <c r="O24" s="150"/>
      <c r="P24" s="150"/>
      <c r="Q24" s="150"/>
      <c r="R24" s="150"/>
      <c r="S24" s="150"/>
      <c r="T24" s="150"/>
      <c r="U24" s="150"/>
      <c r="V24" s="150"/>
      <c r="W24" s="150"/>
      <c r="X24" s="150"/>
      <c r="Y24" s="150"/>
      <c r="Z24" s="150"/>
      <c r="AA24" s="163"/>
      <c r="AB24" s="122"/>
      <c r="AC24" s="150"/>
      <c r="AD24" s="150"/>
      <c r="AE24" s="150"/>
      <c r="AF24" s="150"/>
      <c r="AG24" s="150"/>
      <c r="AH24" s="150"/>
      <c r="AI24" s="150"/>
      <c r="AJ24" s="150"/>
      <c r="AK24" s="150"/>
      <c r="AL24" s="150"/>
      <c r="AM24" s="150"/>
      <c r="AN24" s="150"/>
      <c r="AO24" s="150"/>
      <c r="AP24" s="150"/>
      <c r="AQ24" s="179"/>
      <c r="AR24" s="179"/>
      <c r="AS24" s="179"/>
      <c r="AT24" s="179"/>
      <c r="AU24" s="180"/>
      <c r="AV24" s="181"/>
      <c r="AW24" s="192"/>
      <c r="AX24" s="182"/>
      <c r="AY24" s="182"/>
      <c r="AZ24" s="182"/>
      <c r="BA24" s="182"/>
      <c r="BB24" s="182"/>
      <c r="BC24" s="182"/>
      <c r="BD24" s="182"/>
      <c r="BE24" s="182"/>
      <c r="BF24" s="182"/>
      <c r="BG24" s="182"/>
      <c r="BH24" s="182"/>
      <c r="BI24" s="182"/>
      <c r="BJ24" s="182"/>
      <c r="BK24" s="182"/>
      <c r="BL24" s="182"/>
      <c r="BM24" s="182"/>
      <c r="BN24" s="182"/>
      <c r="BO24" s="182"/>
      <c r="BP24" s="182"/>
    </row>
    <row r="25" s="93" customFormat="1" ht="18.75" customHeight="1" spans="1:68">
      <c r="A25" s="112">
        <f t="shared" ref="A25" si="7">A23+1</f>
        <v>10</v>
      </c>
      <c r="B25" s="117"/>
      <c r="C25" s="117"/>
      <c r="D25" s="117"/>
      <c r="E25" s="118"/>
      <c r="F25" s="118">
        <f>SUM(H25:AU26)</f>
        <v>0</v>
      </c>
      <c r="G25" s="120">
        <f>F25/F27</f>
        <v>0</v>
      </c>
      <c r="H25" s="121"/>
      <c r="I25" s="149"/>
      <c r="J25" s="149"/>
      <c r="K25" s="149"/>
      <c r="L25" s="149"/>
      <c r="M25" s="149"/>
      <c r="N25" s="149"/>
      <c r="O25" s="149"/>
      <c r="P25" s="149"/>
      <c r="Q25" s="149"/>
      <c r="R25" s="149"/>
      <c r="S25" s="149"/>
      <c r="T25" s="149"/>
      <c r="U25" s="149"/>
      <c r="V25" s="149"/>
      <c r="W25" s="149"/>
      <c r="X25" s="149"/>
      <c r="Y25" s="149"/>
      <c r="Z25" s="149"/>
      <c r="AA25" s="162"/>
      <c r="AB25" s="121"/>
      <c r="AC25" s="149"/>
      <c r="AD25" s="149"/>
      <c r="AE25" s="149"/>
      <c r="AF25" s="149"/>
      <c r="AG25" s="149"/>
      <c r="AH25" s="149"/>
      <c r="AI25" s="149"/>
      <c r="AJ25" s="149"/>
      <c r="AK25" s="149"/>
      <c r="AL25" s="149"/>
      <c r="AM25" s="149"/>
      <c r="AN25" s="149"/>
      <c r="AO25" s="149"/>
      <c r="AP25" s="149"/>
      <c r="AQ25" s="176"/>
      <c r="AR25" s="176"/>
      <c r="AS25" s="176"/>
      <c r="AT25" s="176"/>
      <c r="AU25" s="177"/>
      <c r="AV25" s="178"/>
      <c r="AW25" s="191"/>
      <c r="AX25" s="182"/>
      <c r="AY25" s="182"/>
      <c r="AZ25" s="182"/>
      <c r="BA25" s="182"/>
      <c r="BB25" s="182"/>
      <c r="BC25" s="182"/>
      <c r="BD25" s="182"/>
      <c r="BE25" s="182"/>
      <c r="BF25" s="182"/>
      <c r="BG25" s="182"/>
      <c r="BH25" s="182"/>
      <c r="BI25" s="182"/>
      <c r="BJ25" s="182"/>
      <c r="BK25" s="182"/>
      <c r="BL25" s="182"/>
      <c r="BM25" s="182"/>
      <c r="BN25" s="182"/>
      <c r="BO25" s="182"/>
      <c r="BP25" s="182"/>
    </row>
    <row r="26" s="93" customFormat="1" ht="18.75" customHeight="1" spans="1:68">
      <c r="A26" s="123"/>
      <c r="B26" s="124"/>
      <c r="C26" s="124"/>
      <c r="D26" s="124"/>
      <c r="E26" s="125"/>
      <c r="F26" s="125"/>
      <c r="G26" s="126"/>
      <c r="H26" s="122"/>
      <c r="I26" s="150"/>
      <c r="J26" s="150"/>
      <c r="K26" s="150"/>
      <c r="L26" s="150"/>
      <c r="M26" s="150"/>
      <c r="N26" s="150"/>
      <c r="O26" s="150"/>
      <c r="P26" s="150"/>
      <c r="Q26" s="150"/>
      <c r="R26" s="150"/>
      <c r="S26" s="150"/>
      <c r="T26" s="150"/>
      <c r="U26" s="150"/>
      <c r="V26" s="150"/>
      <c r="W26" s="150"/>
      <c r="X26" s="150"/>
      <c r="Y26" s="150"/>
      <c r="Z26" s="150"/>
      <c r="AA26" s="163"/>
      <c r="AB26" s="122"/>
      <c r="AC26" s="150"/>
      <c r="AD26" s="150"/>
      <c r="AE26" s="150"/>
      <c r="AF26" s="150"/>
      <c r="AG26" s="150"/>
      <c r="AH26" s="150"/>
      <c r="AI26" s="150"/>
      <c r="AJ26" s="150"/>
      <c r="AK26" s="150"/>
      <c r="AL26" s="150"/>
      <c r="AM26" s="150"/>
      <c r="AN26" s="150"/>
      <c r="AO26" s="150"/>
      <c r="AP26" s="150"/>
      <c r="AQ26" s="179"/>
      <c r="AR26" s="179"/>
      <c r="AS26" s="179"/>
      <c r="AT26" s="179"/>
      <c r="AU26" s="180"/>
      <c r="AV26" s="181"/>
      <c r="AW26" s="192"/>
      <c r="AX26" s="182"/>
      <c r="AY26" s="182"/>
      <c r="AZ26" s="182"/>
      <c r="BA26" s="182"/>
      <c r="BB26" s="182"/>
      <c r="BC26" s="182"/>
      <c r="BD26" s="182"/>
      <c r="BE26" s="182"/>
      <c r="BF26" s="182"/>
      <c r="BG26" s="182"/>
      <c r="BH26" s="182"/>
      <c r="BI26" s="182"/>
      <c r="BJ26" s="182"/>
      <c r="BK26" s="182"/>
      <c r="BL26" s="182"/>
      <c r="BM26" s="182"/>
      <c r="BN26" s="182"/>
      <c r="BO26" s="182"/>
      <c r="BP26" s="182"/>
    </row>
    <row r="27" s="93" customFormat="1" ht="12" spans="1:68">
      <c r="A27" s="127"/>
      <c r="B27" s="128" t="s">
        <v>2275</v>
      </c>
      <c r="C27" s="128"/>
      <c r="D27" s="128"/>
      <c r="E27" s="129">
        <f>SUM(E7:E26)</f>
        <v>0</v>
      </c>
      <c r="F27" s="130">
        <f>SUM(F7:F26)</f>
        <v>19</v>
      </c>
      <c r="G27" s="131">
        <f>SUM(G7:G26)</f>
        <v>1</v>
      </c>
      <c r="H27" s="132"/>
      <c r="I27" s="132"/>
      <c r="J27" s="132"/>
      <c r="K27" s="132"/>
      <c r="L27" s="132"/>
      <c r="M27" s="132"/>
      <c r="N27" s="132"/>
      <c r="O27" s="132"/>
      <c r="P27" s="132"/>
      <c r="Q27" s="132"/>
      <c r="R27" s="132"/>
      <c r="S27" s="132"/>
      <c r="T27" s="132"/>
      <c r="U27" s="132"/>
      <c r="V27" s="132"/>
      <c r="W27" s="132"/>
      <c r="X27" s="132"/>
      <c r="Y27" s="132"/>
      <c r="Z27" s="132"/>
      <c r="AA27" s="132"/>
      <c r="AB27" s="132"/>
      <c r="AC27" s="132"/>
      <c r="AD27" s="132"/>
      <c r="AE27" s="132"/>
      <c r="AF27" s="132"/>
      <c r="AG27" s="132"/>
      <c r="AH27" s="132"/>
      <c r="AI27" s="132"/>
      <c r="AJ27" s="132"/>
      <c r="AK27" s="132"/>
      <c r="AL27" s="132"/>
      <c r="AM27" s="132"/>
      <c r="AN27" s="132"/>
      <c r="AO27" s="132"/>
      <c r="AP27" s="132"/>
      <c r="AV27" s="182"/>
      <c r="AW27" s="182"/>
      <c r="AX27" s="182"/>
      <c r="AY27" s="182"/>
      <c r="AZ27" s="182"/>
      <c r="BA27" s="182"/>
      <c r="BB27" s="182"/>
      <c r="BC27" s="182"/>
      <c r="BD27" s="182"/>
      <c r="BE27" s="182"/>
      <c r="BF27" s="182"/>
      <c r="BG27" s="182"/>
      <c r="BH27" s="182"/>
      <c r="BI27" s="182"/>
      <c r="BJ27" s="182"/>
      <c r="BK27" s="182"/>
      <c r="BL27" s="182"/>
      <c r="BM27" s="182"/>
      <c r="BN27" s="182"/>
      <c r="BO27" s="182"/>
      <c r="BP27" s="182"/>
    </row>
    <row r="28" s="93" customFormat="1" ht="12" spans="1:68">
      <c r="A28" s="133"/>
      <c r="B28" s="134" t="s">
        <v>2276</v>
      </c>
      <c r="C28" s="134"/>
      <c r="D28" s="134"/>
      <c r="E28" s="134"/>
      <c r="F28" s="134"/>
      <c r="G28" s="134"/>
      <c r="H28" s="135">
        <f>SUM(H7:L27)</f>
        <v>3</v>
      </c>
      <c r="I28" s="151"/>
      <c r="J28" s="151"/>
      <c r="K28" s="151"/>
      <c r="L28" s="151"/>
      <c r="M28" s="152">
        <f>SUM(M7:Q26)</f>
        <v>10</v>
      </c>
      <c r="N28" s="151"/>
      <c r="O28" s="151"/>
      <c r="P28" s="151"/>
      <c r="Q28" s="151"/>
      <c r="R28" s="152">
        <f>SUM(R7:V26)</f>
        <v>6</v>
      </c>
      <c r="S28" s="151"/>
      <c r="T28" s="151"/>
      <c r="U28" s="151"/>
      <c r="V28" s="151"/>
      <c r="W28" s="152">
        <f>SUM(W7:AA26)</f>
        <v>0</v>
      </c>
      <c r="X28" s="151"/>
      <c r="Y28" s="151"/>
      <c r="Z28" s="151"/>
      <c r="AA28" s="151"/>
      <c r="AB28" s="152">
        <f>SUM(AB7:AF27)</f>
        <v>0</v>
      </c>
      <c r="AC28" s="151"/>
      <c r="AD28" s="151"/>
      <c r="AE28" s="151"/>
      <c r="AF28" s="151"/>
      <c r="AG28" s="152">
        <f>SUM(AG7:AK27)</f>
        <v>0</v>
      </c>
      <c r="AH28" s="151"/>
      <c r="AI28" s="151"/>
      <c r="AJ28" s="151"/>
      <c r="AK28" s="151"/>
      <c r="AL28" s="152">
        <f>SUM(AL7:AP26)</f>
        <v>0</v>
      </c>
      <c r="AM28" s="151"/>
      <c r="AN28" s="151"/>
      <c r="AO28" s="151"/>
      <c r="AP28" s="151"/>
      <c r="AQ28" s="152">
        <f>SUM(AQ7:AU26)</f>
        <v>0</v>
      </c>
      <c r="AR28" s="152"/>
      <c r="AS28" s="152"/>
      <c r="AT28" s="152"/>
      <c r="AU28" s="183"/>
      <c r="AV28" s="182"/>
      <c r="AW28" s="182"/>
      <c r="AX28" s="182"/>
      <c r="AY28" s="182"/>
      <c r="AZ28" s="182"/>
      <c r="BA28" s="182"/>
      <c r="BB28" s="182"/>
      <c r="BC28" s="182"/>
      <c r="BD28" s="182"/>
      <c r="BE28" s="182"/>
      <c r="BF28" s="182"/>
      <c r="BG28" s="182"/>
      <c r="BH28" s="182"/>
      <c r="BI28" s="182"/>
      <c r="BJ28" s="182"/>
      <c r="BK28" s="182"/>
      <c r="BL28" s="182"/>
      <c r="BM28" s="182"/>
      <c r="BN28" s="182"/>
      <c r="BO28" s="182"/>
      <c r="BP28" s="182"/>
    </row>
    <row r="29" s="93" customFormat="1" ht="12" spans="1:68">
      <c r="A29" s="133"/>
      <c r="B29" s="134" t="s">
        <v>2277</v>
      </c>
      <c r="C29" s="134"/>
      <c r="D29" s="134"/>
      <c r="E29" s="134"/>
      <c r="F29" s="134"/>
      <c r="G29" s="134"/>
      <c r="H29" s="136">
        <f>H28/F27</f>
        <v>0.157894736842105</v>
      </c>
      <c r="I29" s="153"/>
      <c r="J29" s="153"/>
      <c r="K29" s="153"/>
      <c r="L29" s="153"/>
      <c r="M29" s="153">
        <f>M28/F27</f>
        <v>0.526315789473684</v>
      </c>
      <c r="N29" s="153"/>
      <c r="O29" s="153"/>
      <c r="P29" s="153"/>
      <c r="Q29" s="153"/>
      <c r="R29" s="153">
        <f>R28/F27</f>
        <v>0.315789473684211</v>
      </c>
      <c r="S29" s="153"/>
      <c r="T29" s="153"/>
      <c r="U29" s="153"/>
      <c r="V29" s="153"/>
      <c r="W29" s="153">
        <f>W28/F27</f>
        <v>0</v>
      </c>
      <c r="X29" s="153"/>
      <c r="Y29" s="153"/>
      <c r="Z29" s="153"/>
      <c r="AA29" s="153"/>
      <c r="AB29" s="153">
        <f>AB28/F27</f>
        <v>0</v>
      </c>
      <c r="AC29" s="153"/>
      <c r="AD29" s="153"/>
      <c r="AE29" s="153"/>
      <c r="AF29" s="153"/>
      <c r="AG29" s="153">
        <f>AG28/F27</f>
        <v>0</v>
      </c>
      <c r="AH29" s="153"/>
      <c r="AI29" s="153"/>
      <c r="AJ29" s="153"/>
      <c r="AK29" s="153"/>
      <c r="AL29" s="153">
        <f>AL28/F27</f>
        <v>0</v>
      </c>
      <c r="AM29" s="153"/>
      <c r="AN29" s="153"/>
      <c r="AO29" s="153"/>
      <c r="AP29" s="153"/>
      <c r="AQ29" s="153">
        <f>AQ28/F27</f>
        <v>0</v>
      </c>
      <c r="AR29" s="153"/>
      <c r="AS29" s="153"/>
      <c r="AT29" s="153"/>
      <c r="AU29" s="184"/>
      <c r="AV29" s="182"/>
      <c r="AW29" s="182"/>
      <c r="AX29" s="182"/>
      <c r="AY29" s="182"/>
      <c r="AZ29" s="182"/>
      <c r="BA29" s="182"/>
      <c r="BB29" s="182"/>
      <c r="BC29" s="182"/>
      <c r="BD29" s="182"/>
      <c r="BE29" s="182"/>
      <c r="BF29" s="182"/>
      <c r="BG29" s="182"/>
      <c r="BH29" s="182"/>
      <c r="BI29" s="182"/>
      <c r="BJ29" s="182"/>
      <c r="BK29" s="182"/>
      <c r="BL29" s="182"/>
      <c r="BM29" s="182"/>
      <c r="BN29" s="182"/>
      <c r="BO29" s="182"/>
      <c r="BP29" s="182"/>
    </row>
    <row r="30" s="93" customFormat="1" ht="12" spans="1:68">
      <c r="A30" s="133"/>
      <c r="B30" s="134" t="s">
        <v>2278</v>
      </c>
      <c r="C30" s="134"/>
      <c r="D30" s="134"/>
      <c r="E30" s="134"/>
      <c r="F30" s="134"/>
      <c r="G30" s="134"/>
      <c r="H30" s="137">
        <f>H28</f>
        <v>3</v>
      </c>
      <c r="I30" s="154"/>
      <c r="J30" s="154"/>
      <c r="K30" s="154"/>
      <c r="L30" s="154"/>
      <c r="M30" s="154">
        <f t="shared" ref="M30:M31" si="8">H30+M28</f>
        <v>13</v>
      </c>
      <c r="N30" s="154"/>
      <c r="O30" s="154"/>
      <c r="P30" s="154"/>
      <c r="Q30" s="154"/>
      <c r="R30" s="154">
        <f t="shared" ref="R30:R31" si="9">M30+R28</f>
        <v>19</v>
      </c>
      <c r="S30" s="154"/>
      <c r="T30" s="154"/>
      <c r="U30" s="154"/>
      <c r="V30" s="154"/>
      <c r="W30" s="154">
        <f t="shared" ref="W30:W31" si="10">R30+W28</f>
        <v>19</v>
      </c>
      <c r="X30" s="154"/>
      <c r="Y30" s="154"/>
      <c r="Z30" s="154"/>
      <c r="AA30" s="154"/>
      <c r="AB30" s="154">
        <f>W30+AB28</f>
        <v>19</v>
      </c>
      <c r="AC30" s="154"/>
      <c r="AD30" s="154"/>
      <c r="AE30" s="154"/>
      <c r="AF30" s="154"/>
      <c r="AG30" s="154">
        <f t="shared" ref="AG30:AG31" si="11">AB30+AG28</f>
        <v>19</v>
      </c>
      <c r="AH30" s="154"/>
      <c r="AI30" s="154"/>
      <c r="AJ30" s="154"/>
      <c r="AK30" s="154"/>
      <c r="AL30" s="154">
        <f t="shared" ref="AL30:AL31" si="12">AG30+AL28</f>
        <v>19</v>
      </c>
      <c r="AM30" s="154"/>
      <c r="AN30" s="154"/>
      <c r="AO30" s="154"/>
      <c r="AP30" s="154"/>
      <c r="AQ30" s="154">
        <f t="shared" ref="AQ30:AQ31" si="13">AL30+AQ28</f>
        <v>19</v>
      </c>
      <c r="AR30" s="154"/>
      <c r="AS30" s="154"/>
      <c r="AT30" s="154"/>
      <c r="AU30" s="185"/>
      <c r="AV30" s="182"/>
      <c r="AW30" s="182"/>
      <c r="AX30" s="182"/>
      <c r="AY30" s="182"/>
      <c r="AZ30" s="182"/>
      <c r="BA30" s="182"/>
      <c r="BB30" s="182"/>
      <c r="BC30" s="182"/>
      <c r="BD30" s="182"/>
      <c r="BE30" s="182"/>
      <c r="BF30" s="182"/>
      <c r="BG30" s="182"/>
      <c r="BH30" s="182"/>
      <c r="BI30" s="182"/>
      <c r="BJ30" s="182"/>
      <c r="BK30" s="182"/>
      <c r="BL30" s="182"/>
      <c r="BM30" s="182"/>
      <c r="BN30" s="182"/>
      <c r="BO30" s="182"/>
      <c r="BP30" s="182"/>
    </row>
    <row r="31" s="93" customFormat="1" ht="12" spans="1:68">
      <c r="A31" s="138"/>
      <c r="B31" s="139" t="s">
        <v>2279</v>
      </c>
      <c r="C31" s="139"/>
      <c r="D31" s="139"/>
      <c r="E31" s="139"/>
      <c r="F31" s="139"/>
      <c r="G31" s="139"/>
      <c r="H31" s="140">
        <f>H29</f>
        <v>0.157894736842105</v>
      </c>
      <c r="I31" s="155"/>
      <c r="J31" s="155"/>
      <c r="K31" s="155"/>
      <c r="L31" s="155"/>
      <c r="M31" s="155">
        <f t="shared" si="8"/>
        <v>0.684210526315789</v>
      </c>
      <c r="N31" s="155"/>
      <c r="O31" s="155"/>
      <c r="P31" s="155"/>
      <c r="Q31" s="155"/>
      <c r="R31" s="155">
        <f t="shared" si="9"/>
        <v>1</v>
      </c>
      <c r="S31" s="155"/>
      <c r="T31" s="155"/>
      <c r="U31" s="155"/>
      <c r="V31" s="155"/>
      <c r="W31" s="155">
        <f t="shared" si="10"/>
        <v>1</v>
      </c>
      <c r="X31" s="155"/>
      <c r="Y31" s="155"/>
      <c r="Z31" s="155"/>
      <c r="AA31" s="155"/>
      <c r="AB31" s="155">
        <f t="shared" ref="AB31" si="14">W31+AB29</f>
        <v>1</v>
      </c>
      <c r="AC31" s="155"/>
      <c r="AD31" s="155"/>
      <c r="AE31" s="155"/>
      <c r="AF31" s="155"/>
      <c r="AG31" s="155">
        <f t="shared" si="11"/>
        <v>1</v>
      </c>
      <c r="AH31" s="155"/>
      <c r="AI31" s="155"/>
      <c r="AJ31" s="155"/>
      <c r="AK31" s="155"/>
      <c r="AL31" s="155">
        <f t="shared" si="12"/>
        <v>1</v>
      </c>
      <c r="AM31" s="155"/>
      <c r="AN31" s="155"/>
      <c r="AO31" s="155"/>
      <c r="AP31" s="155"/>
      <c r="AQ31" s="155">
        <f t="shared" si="13"/>
        <v>1</v>
      </c>
      <c r="AR31" s="155"/>
      <c r="AS31" s="155"/>
      <c r="AT31" s="155"/>
      <c r="AU31" s="186"/>
      <c r="AV31" s="182"/>
      <c r="AW31" s="182"/>
      <c r="AX31" s="182"/>
      <c r="AY31" s="182"/>
      <c r="AZ31" s="182"/>
      <c r="BA31" s="182"/>
      <c r="BB31" s="182"/>
      <c r="BC31" s="182"/>
      <c r="BD31" s="182"/>
      <c r="BE31" s="182"/>
      <c r="BF31" s="182"/>
      <c r="BG31" s="182"/>
      <c r="BH31" s="182"/>
      <c r="BI31" s="182"/>
      <c r="BJ31" s="182"/>
      <c r="BK31" s="182"/>
      <c r="BL31" s="182"/>
      <c r="BM31" s="182"/>
      <c r="BN31" s="182"/>
      <c r="BO31" s="182"/>
      <c r="BP31" s="182"/>
    </row>
    <row r="32" ht="33.95" customHeight="1" spans="1:68">
      <c r="A32" s="99"/>
      <c r="B32" s="99"/>
      <c r="C32" s="99"/>
      <c r="D32" s="99"/>
      <c r="E32" s="99"/>
      <c r="F32" s="99"/>
      <c r="G32" s="100"/>
      <c r="H32" s="99"/>
      <c r="I32" s="99"/>
      <c r="J32" s="99"/>
      <c r="K32" s="99"/>
      <c r="L32" s="99"/>
      <c r="M32" s="99"/>
      <c r="N32" s="99"/>
      <c r="O32" s="99"/>
      <c r="P32" s="99"/>
      <c r="Q32" s="99"/>
      <c r="R32" s="99"/>
      <c r="S32" s="99"/>
      <c r="T32" s="99"/>
      <c r="U32" s="99"/>
      <c r="V32" s="99"/>
      <c r="W32" s="99"/>
      <c r="X32" s="99"/>
      <c r="Y32" s="99"/>
      <c r="Z32" s="99"/>
      <c r="AA32" s="99"/>
      <c r="AB32" s="99"/>
      <c r="AC32" s="99"/>
      <c r="AD32" s="99"/>
      <c r="AE32" s="99"/>
      <c r="AF32" s="99"/>
      <c r="AG32" s="99"/>
      <c r="AH32" s="99"/>
      <c r="AI32" s="99"/>
      <c r="AJ32" s="99"/>
      <c r="AK32" s="99"/>
      <c r="AL32" s="99"/>
      <c r="AM32" s="99"/>
      <c r="AN32" s="99"/>
      <c r="AO32" s="99"/>
      <c r="AP32" s="99"/>
      <c r="AQ32" s="164"/>
      <c r="AR32" s="164"/>
      <c r="AS32" s="164"/>
      <c r="AT32" s="164"/>
      <c r="AU32" s="164"/>
      <c r="AV32" s="164"/>
      <c r="AW32" s="164"/>
      <c r="AX32" s="164"/>
      <c r="AY32" s="164"/>
      <c r="AZ32" s="164"/>
      <c r="BA32" s="164"/>
      <c r="BB32" s="164"/>
      <c r="BC32" s="164"/>
      <c r="BD32" s="164"/>
      <c r="BE32" s="164"/>
      <c r="BF32" s="164"/>
      <c r="BG32" s="164"/>
      <c r="BH32" s="164"/>
      <c r="BI32" s="164"/>
      <c r="BJ32" s="164"/>
      <c r="BK32" s="164"/>
      <c r="BL32" s="164"/>
      <c r="BM32" s="164"/>
      <c r="BN32" s="164"/>
      <c r="BO32" s="164"/>
      <c r="BP32" s="164"/>
    </row>
    <row r="33" ht="33.95" customHeight="1" spans="1:68">
      <c r="A33" s="99"/>
      <c r="B33" s="99"/>
      <c r="C33" s="99"/>
      <c r="D33" s="99"/>
      <c r="E33" s="99"/>
      <c r="F33" s="99"/>
      <c r="G33" s="100"/>
      <c r="H33" s="99"/>
      <c r="I33" s="99"/>
      <c r="J33" s="99"/>
      <c r="K33" s="99"/>
      <c r="L33" s="99"/>
      <c r="M33" s="99"/>
      <c r="N33" s="99"/>
      <c r="O33" s="99"/>
      <c r="P33" s="99"/>
      <c r="Q33" s="99"/>
      <c r="R33" s="99"/>
      <c r="S33" s="99"/>
      <c r="T33" s="99"/>
      <c r="U33" s="99"/>
      <c r="V33" s="99"/>
      <c r="W33" s="99"/>
      <c r="X33" s="99"/>
      <c r="Y33" s="99"/>
      <c r="Z33" s="99"/>
      <c r="AA33" s="99"/>
      <c r="AB33" s="99"/>
      <c r="AC33" s="99"/>
      <c r="AD33" s="99"/>
      <c r="AE33" s="99"/>
      <c r="AF33" s="99"/>
      <c r="AG33" s="99"/>
      <c r="AH33" s="99"/>
      <c r="AI33" s="99"/>
      <c r="AJ33" s="99"/>
      <c r="AK33" s="99"/>
      <c r="AL33" s="99"/>
      <c r="AM33" s="99"/>
      <c r="AN33" s="99"/>
      <c r="AO33" s="99"/>
      <c r="AP33" s="99"/>
      <c r="AQ33" s="164"/>
      <c r="AR33" s="164"/>
      <c r="AS33" s="164"/>
      <c r="AT33" s="164"/>
      <c r="AU33" s="164"/>
      <c r="AV33" s="164"/>
      <c r="AW33" s="164"/>
      <c r="AX33" s="164"/>
      <c r="AY33" s="164"/>
      <c r="AZ33" s="164"/>
      <c r="BA33" s="164"/>
      <c r="BB33" s="164"/>
      <c r="BC33" s="164"/>
      <c r="BD33" s="164"/>
      <c r="BE33" s="164"/>
      <c r="BF33" s="164"/>
      <c r="BG33" s="164"/>
      <c r="BH33" s="164"/>
      <c r="BI33" s="164"/>
      <c r="BJ33" s="164"/>
      <c r="BK33" s="164"/>
      <c r="BL33" s="164"/>
      <c r="BM33" s="164"/>
      <c r="BN33" s="164"/>
      <c r="BO33" s="164"/>
      <c r="BP33" s="164"/>
    </row>
    <row r="34" ht="33.95" customHeight="1" spans="1:68">
      <c r="A34" s="99"/>
      <c r="B34" s="99"/>
      <c r="C34" s="99"/>
      <c r="D34" s="99"/>
      <c r="E34" s="99"/>
      <c r="F34" s="99"/>
      <c r="G34" s="100"/>
      <c r="H34" s="99"/>
      <c r="I34" s="99"/>
      <c r="J34" s="99"/>
      <c r="K34" s="99"/>
      <c r="L34" s="99"/>
      <c r="M34" s="99"/>
      <c r="N34" s="99"/>
      <c r="O34" s="99"/>
      <c r="P34" s="99"/>
      <c r="Q34" s="99"/>
      <c r="R34" s="99"/>
      <c r="S34" s="99"/>
      <c r="T34" s="99"/>
      <c r="U34" s="99"/>
      <c r="V34" s="99"/>
      <c r="W34" s="99"/>
      <c r="X34" s="99"/>
      <c r="Y34" s="99"/>
      <c r="Z34" s="99"/>
      <c r="AA34" s="99"/>
      <c r="AB34" s="99"/>
      <c r="AC34" s="99"/>
      <c r="AD34" s="99"/>
      <c r="AE34" s="99"/>
      <c r="AF34" s="99"/>
      <c r="AG34" s="99"/>
      <c r="AH34" s="99"/>
      <c r="AI34" s="99"/>
      <c r="AJ34" s="99"/>
      <c r="AK34" s="99"/>
      <c r="AL34" s="99"/>
      <c r="AM34" s="99"/>
      <c r="AN34" s="99"/>
      <c r="AO34" s="99"/>
      <c r="AP34" s="99"/>
      <c r="AQ34" s="164"/>
      <c r="AR34" s="164"/>
      <c r="AS34" s="164"/>
      <c r="AT34" s="164"/>
      <c r="AU34" s="164"/>
      <c r="AV34" s="164"/>
      <c r="AW34" s="164"/>
      <c r="AX34" s="164"/>
      <c r="AY34" s="164"/>
      <c r="AZ34" s="164"/>
      <c r="BA34" s="164"/>
      <c r="BB34" s="164"/>
      <c r="BC34" s="164"/>
      <c r="BD34" s="164"/>
      <c r="BE34" s="164"/>
      <c r="BF34" s="164"/>
      <c r="BG34" s="164"/>
      <c r="BH34" s="164"/>
      <c r="BI34" s="164"/>
      <c r="BJ34" s="164"/>
      <c r="BK34" s="164"/>
      <c r="BL34" s="164"/>
      <c r="BM34" s="164"/>
      <c r="BN34" s="164"/>
      <c r="BO34" s="164"/>
      <c r="BP34" s="164"/>
    </row>
    <row r="35" ht="33.95" customHeight="1" spans="1:68">
      <c r="A35" s="99"/>
      <c r="B35" s="99"/>
      <c r="C35" s="99"/>
      <c r="D35" s="99"/>
      <c r="E35" s="99"/>
      <c r="F35" s="99"/>
      <c r="G35" s="100"/>
      <c r="H35" s="99"/>
      <c r="I35" s="99"/>
      <c r="J35" s="99"/>
      <c r="K35" s="99"/>
      <c r="L35" s="99"/>
      <c r="M35" s="99"/>
      <c r="N35" s="99"/>
      <c r="O35" s="99"/>
      <c r="P35" s="99"/>
      <c r="Q35" s="99"/>
      <c r="R35" s="99"/>
      <c r="S35" s="99"/>
      <c r="T35" s="99"/>
      <c r="U35" s="99"/>
      <c r="V35" s="99"/>
      <c r="W35" s="99"/>
      <c r="X35" s="99"/>
      <c r="Y35" s="99"/>
      <c r="Z35" s="99"/>
      <c r="AA35" s="99"/>
      <c r="AB35" s="99"/>
      <c r="AC35" s="99"/>
      <c r="AD35" s="99"/>
      <c r="AE35" s="99"/>
      <c r="AF35" s="99"/>
      <c r="AG35" s="99"/>
      <c r="AH35" s="99"/>
      <c r="AI35" s="99"/>
      <c r="AJ35" s="99"/>
      <c r="AK35" s="99"/>
      <c r="AL35" s="99"/>
      <c r="AM35" s="99"/>
      <c r="AN35" s="99"/>
      <c r="AO35" s="99"/>
      <c r="AP35" s="99"/>
      <c r="AQ35" s="164"/>
      <c r="AR35" s="164"/>
      <c r="AS35" s="164"/>
      <c r="AT35" s="164"/>
      <c r="AU35" s="164"/>
      <c r="AV35" s="164"/>
      <c r="AW35" s="164"/>
      <c r="AX35" s="164"/>
      <c r="AY35" s="164"/>
      <c r="AZ35" s="164"/>
      <c r="BA35" s="164"/>
      <c r="BB35" s="164"/>
      <c r="BC35" s="164"/>
      <c r="BD35" s="164"/>
      <c r="BE35" s="164"/>
      <c r="BF35" s="164"/>
      <c r="BG35" s="164"/>
      <c r="BH35" s="164"/>
      <c r="BI35" s="164"/>
      <c r="BJ35" s="164"/>
      <c r="BK35" s="164"/>
      <c r="BL35" s="164"/>
      <c r="BM35" s="164"/>
      <c r="BN35" s="164"/>
      <c r="BO35" s="164"/>
      <c r="BP35" s="164"/>
    </row>
    <row r="36" ht="33.95" customHeight="1" spans="1:68">
      <c r="A36" s="99"/>
      <c r="B36" s="99"/>
      <c r="C36" s="99"/>
      <c r="D36" s="99"/>
      <c r="E36" s="99"/>
      <c r="F36" s="99"/>
      <c r="G36" s="100"/>
      <c r="H36" s="99"/>
      <c r="I36" s="99"/>
      <c r="J36" s="99"/>
      <c r="K36" s="99"/>
      <c r="L36" s="99"/>
      <c r="M36" s="99"/>
      <c r="N36" s="99"/>
      <c r="O36" s="99"/>
      <c r="P36" s="99"/>
      <c r="Q36" s="99"/>
      <c r="R36" s="99"/>
      <c r="S36" s="99"/>
      <c r="T36" s="99"/>
      <c r="U36" s="99"/>
      <c r="V36" s="99"/>
      <c r="W36" s="99"/>
      <c r="X36" s="99"/>
      <c r="Y36" s="99"/>
      <c r="Z36" s="99"/>
      <c r="AA36" s="99"/>
      <c r="AB36" s="99"/>
      <c r="AC36" s="99"/>
      <c r="AD36" s="99"/>
      <c r="AE36" s="99"/>
      <c r="AF36" s="99"/>
      <c r="AG36" s="99"/>
      <c r="AH36" s="99"/>
      <c r="AI36" s="99"/>
      <c r="AJ36" s="99"/>
      <c r="AK36" s="99"/>
      <c r="AL36" s="99"/>
      <c r="AM36" s="99"/>
      <c r="AN36" s="99"/>
      <c r="AO36" s="99"/>
      <c r="AP36" s="99"/>
      <c r="AQ36" s="164"/>
      <c r="AR36" s="164"/>
      <c r="AS36" s="164"/>
      <c r="AT36" s="164"/>
      <c r="AU36" s="164"/>
      <c r="AV36" s="164"/>
      <c r="AW36" s="164"/>
      <c r="AX36" s="164"/>
      <c r="AY36" s="164"/>
      <c r="AZ36" s="164"/>
      <c r="BA36" s="164"/>
      <c r="BB36" s="164"/>
      <c r="BC36" s="164"/>
      <c r="BD36" s="164"/>
      <c r="BE36" s="164"/>
      <c r="BF36" s="164"/>
      <c r="BG36" s="164"/>
      <c r="BH36" s="164"/>
      <c r="BI36" s="164"/>
      <c r="BJ36" s="164"/>
      <c r="BK36" s="164"/>
      <c r="BL36" s="164"/>
      <c r="BM36" s="164"/>
      <c r="BN36" s="164"/>
      <c r="BO36" s="164"/>
      <c r="BP36" s="164"/>
    </row>
    <row r="37" ht="33.95" customHeight="1" spans="1:68">
      <c r="A37" s="99"/>
      <c r="B37" s="99"/>
      <c r="C37" s="99"/>
      <c r="D37" s="99"/>
      <c r="E37" s="99"/>
      <c r="F37" s="99"/>
      <c r="G37" s="100"/>
      <c r="H37" s="99"/>
      <c r="I37" s="99"/>
      <c r="J37" s="99"/>
      <c r="K37" s="99"/>
      <c r="L37" s="99"/>
      <c r="M37" s="99"/>
      <c r="N37" s="99"/>
      <c r="O37" s="99"/>
      <c r="P37" s="99"/>
      <c r="Q37" s="99"/>
      <c r="R37" s="99"/>
      <c r="S37" s="99"/>
      <c r="T37" s="99"/>
      <c r="U37" s="99"/>
      <c r="V37" s="99"/>
      <c r="W37" s="99"/>
      <c r="X37" s="99"/>
      <c r="Y37" s="99"/>
      <c r="Z37" s="99"/>
      <c r="AA37" s="99"/>
      <c r="AB37" s="99"/>
      <c r="AC37" s="99"/>
      <c r="AD37" s="99"/>
      <c r="AE37" s="99"/>
      <c r="AF37" s="99"/>
      <c r="AG37" s="99"/>
      <c r="AH37" s="99"/>
      <c r="AI37" s="99"/>
      <c r="AJ37" s="99"/>
      <c r="AK37" s="99"/>
      <c r="AL37" s="99"/>
      <c r="AM37" s="99"/>
      <c r="AN37" s="99"/>
      <c r="AO37" s="99"/>
      <c r="AP37" s="99"/>
      <c r="AQ37" s="164"/>
      <c r="AR37" s="164"/>
      <c r="AS37" s="164"/>
      <c r="AT37" s="164"/>
      <c r="AU37" s="164"/>
      <c r="AV37" s="164"/>
      <c r="AW37" s="164"/>
      <c r="AX37" s="164"/>
      <c r="AY37" s="164"/>
      <c r="AZ37" s="164"/>
      <c r="BA37" s="164"/>
      <c r="BB37" s="164"/>
      <c r="BC37" s="164"/>
      <c r="BD37" s="164"/>
      <c r="BE37" s="164"/>
      <c r="BF37" s="164"/>
      <c r="BG37" s="164"/>
      <c r="BH37" s="164"/>
      <c r="BI37" s="164"/>
      <c r="BJ37" s="164"/>
      <c r="BK37" s="164"/>
      <c r="BL37" s="164"/>
      <c r="BM37" s="164"/>
      <c r="BN37" s="164"/>
      <c r="BO37" s="164"/>
      <c r="BP37" s="164"/>
    </row>
    <row r="38" spans="1:68">
      <c r="A38" s="99"/>
      <c r="B38" s="99"/>
      <c r="C38" s="99"/>
      <c r="D38" s="99"/>
      <c r="E38" s="99"/>
      <c r="F38" s="99"/>
      <c r="G38" s="100"/>
      <c r="H38" s="99"/>
      <c r="I38" s="99"/>
      <c r="J38" s="99"/>
      <c r="K38" s="99"/>
      <c r="L38" s="99"/>
      <c r="M38" s="99"/>
      <c r="N38" s="99"/>
      <c r="O38" s="99"/>
      <c r="P38" s="99"/>
      <c r="Q38" s="99"/>
      <c r="R38" s="99"/>
      <c r="S38" s="99"/>
      <c r="T38" s="99"/>
      <c r="U38" s="99"/>
      <c r="V38" s="99"/>
      <c r="W38" s="99"/>
      <c r="X38" s="99"/>
      <c r="Y38" s="99"/>
      <c r="Z38" s="99"/>
      <c r="AA38" s="99"/>
      <c r="AB38" s="99"/>
      <c r="AC38" s="99"/>
      <c r="AD38" s="99"/>
      <c r="AE38" s="99"/>
      <c r="AF38" s="99"/>
      <c r="AG38" s="99"/>
      <c r="AH38" s="99"/>
      <c r="AI38" s="99"/>
      <c r="AJ38" s="99"/>
      <c r="AK38" s="99"/>
      <c r="AL38" s="99"/>
      <c r="AM38" s="99"/>
      <c r="AN38" s="99"/>
      <c r="AO38" s="99"/>
      <c r="AP38" s="99"/>
      <c r="AQ38" s="164"/>
      <c r="AR38" s="164"/>
      <c r="AS38" s="164"/>
      <c r="AT38" s="164"/>
      <c r="AU38" s="164"/>
      <c r="AV38" s="164"/>
      <c r="AW38" s="164"/>
      <c r="AX38" s="164"/>
      <c r="AY38" s="164"/>
      <c r="AZ38" s="164"/>
      <c r="BA38" s="164"/>
      <c r="BB38" s="164"/>
      <c r="BC38" s="164"/>
      <c r="BD38" s="164"/>
      <c r="BE38" s="164"/>
      <c r="BF38" s="164"/>
      <c r="BG38" s="164"/>
      <c r="BH38" s="164"/>
      <c r="BI38" s="164"/>
      <c r="BJ38" s="164"/>
      <c r="BK38" s="164"/>
      <c r="BL38" s="164"/>
      <c r="BM38" s="164"/>
      <c r="BN38" s="164"/>
      <c r="BO38" s="164"/>
      <c r="BP38" s="164"/>
    </row>
    <row r="39" spans="1:68">
      <c r="A39" s="99"/>
      <c r="B39" s="99"/>
      <c r="C39" s="99"/>
      <c r="D39" s="99"/>
      <c r="E39" s="99"/>
      <c r="F39" s="99"/>
      <c r="G39" s="100"/>
      <c r="H39" s="99"/>
      <c r="I39" s="99"/>
      <c r="J39" s="99"/>
      <c r="K39" s="99"/>
      <c r="L39" s="99"/>
      <c r="M39" s="99"/>
      <c r="N39" s="99"/>
      <c r="O39" s="99"/>
      <c r="P39" s="99"/>
      <c r="Q39" s="99"/>
      <c r="R39" s="99"/>
      <c r="S39" s="99"/>
      <c r="T39" s="99"/>
      <c r="U39" s="99"/>
      <c r="V39" s="99"/>
      <c r="W39" s="99"/>
      <c r="X39" s="99"/>
      <c r="Y39" s="99"/>
      <c r="Z39" s="99"/>
      <c r="AA39" s="99"/>
      <c r="AB39" s="99"/>
      <c r="AC39" s="99"/>
      <c r="AD39" s="99"/>
      <c r="AE39" s="99"/>
      <c r="AF39" s="99"/>
      <c r="AG39" s="99"/>
      <c r="AH39" s="99"/>
      <c r="AI39" s="99"/>
      <c r="AJ39" s="99"/>
      <c r="AK39" s="99"/>
      <c r="AL39" s="99"/>
      <c r="AM39" s="99"/>
      <c r="AN39" s="99"/>
      <c r="AO39" s="99"/>
      <c r="AP39" s="99"/>
      <c r="AQ39" s="164"/>
      <c r="AR39" s="164"/>
      <c r="AS39" s="164"/>
      <c r="AT39" s="164"/>
      <c r="AU39" s="164"/>
      <c r="AV39" s="164"/>
      <c r="AW39" s="164"/>
      <c r="AX39" s="164"/>
      <c r="AY39" s="164"/>
      <c r="AZ39" s="164"/>
      <c r="BA39" s="164"/>
      <c r="BB39" s="164"/>
      <c r="BC39" s="164"/>
      <c r="BD39" s="164"/>
      <c r="BE39" s="164"/>
      <c r="BF39" s="164"/>
      <c r="BG39" s="164"/>
      <c r="BH39" s="164"/>
      <c r="BI39" s="164"/>
      <c r="BJ39" s="164"/>
      <c r="BK39" s="164"/>
      <c r="BL39" s="164"/>
      <c r="BM39" s="164"/>
      <c r="BN39" s="164"/>
      <c r="BO39" s="164"/>
      <c r="BP39" s="164"/>
    </row>
    <row r="40" spans="1:68">
      <c r="A40" s="99"/>
      <c r="B40" s="99"/>
      <c r="C40" s="99"/>
      <c r="D40" s="99"/>
      <c r="E40" s="99"/>
      <c r="F40" s="99"/>
      <c r="G40" s="100"/>
      <c r="H40" s="99"/>
      <c r="I40" s="99"/>
      <c r="J40" s="99"/>
      <c r="K40" s="99"/>
      <c r="L40" s="99"/>
      <c r="M40" s="99"/>
      <c r="N40" s="99"/>
      <c r="O40" s="99"/>
      <c r="P40" s="99"/>
      <c r="Q40" s="99"/>
      <c r="R40" s="99"/>
      <c r="S40" s="99"/>
      <c r="T40" s="99"/>
      <c r="U40" s="99"/>
      <c r="V40" s="99"/>
      <c r="W40" s="99"/>
      <c r="X40" s="99"/>
      <c r="Y40" s="99"/>
      <c r="Z40" s="99"/>
      <c r="AA40" s="99"/>
      <c r="AB40" s="99"/>
      <c r="AC40" s="99"/>
      <c r="AD40" s="99"/>
      <c r="AE40" s="99"/>
      <c r="AF40" s="99"/>
      <c r="AG40" s="99"/>
      <c r="AH40" s="99"/>
      <c r="AI40" s="99"/>
      <c r="AJ40" s="99"/>
      <c r="AK40" s="99"/>
      <c r="AL40" s="99"/>
      <c r="AM40" s="99"/>
      <c r="AN40" s="99"/>
      <c r="AO40" s="99"/>
      <c r="AP40" s="99"/>
      <c r="AQ40" s="164"/>
      <c r="AR40" s="164"/>
      <c r="AS40" s="164"/>
      <c r="AT40" s="164"/>
      <c r="AU40" s="164"/>
      <c r="AV40" s="164"/>
      <c r="AW40" s="164"/>
      <c r="AX40" s="164"/>
      <c r="AY40" s="164"/>
      <c r="AZ40" s="164"/>
      <c r="BA40" s="164"/>
      <c r="BB40" s="164"/>
      <c r="BC40" s="164"/>
      <c r="BD40" s="164"/>
      <c r="BE40" s="164"/>
      <c r="BF40" s="164"/>
      <c r="BG40" s="164"/>
      <c r="BH40" s="164"/>
      <c r="BI40" s="164"/>
      <c r="BJ40" s="164"/>
      <c r="BK40" s="164"/>
      <c r="BL40" s="164"/>
      <c r="BM40" s="164"/>
      <c r="BN40" s="164"/>
      <c r="BO40" s="164"/>
      <c r="BP40" s="164"/>
    </row>
    <row r="41" spans="1:68">
      <c r="A41" s="99"/>
      <c r="B41" s="99"/>
      <c r="C41" s="99"/>
      <c r="D41" s="99"/>
      <c r="E41" s="99"/>
      <c r="F41" s="99"/>
      <c r="G41" s="100"/>
      <c r="H41" s="99"/>
      <c r="I41" s="99"/>
      <c r="J41" s="99"/>
      <c r="K41" s="99"/>
      <c r="L41" s="99"/>
      <c r="M41" s="99"/>
      <c r="N41" s="99"/>
      <c r="O41" s="99"/>
      <c r="P41" s="99"/>
      <c r="Q41" s="99"/>
      <c r="R41" s="99"/>
      <c r="S41" s="99"/>
      <c r="T41" s="99"/>
      <c r="U41" s="99"/>
      <c r="V41" s="99"/>
      <c r="W41" s="99"/>
      <c r="X41" s="99"/>
      <c r="Y41" s="99"/>
      <c r="Z41" s="99"/>
      <c r="AA41" s="99"/>
      <c r="AB41" s="99"/>
      <c r="AC41" s="99"/>
      <c r="AD41" s="99"/>
      <c r="AE41" s="99"/>
      <c r="AF41" s="99"/>
      <c r="AG41" s="99"/>
      <c r="AH41" s="99"/>
      <c r="AI41" s="99"/>
      <c r="AJ41" s="99"/>
      <c r="AK41" s="99"/>
      <c r="AL41" s="99"/>
      <c r="AM41" s="99"/>
      <c r="AN41" s="99"/>
      <c r="AO41" s="99"/>
      <c r="AP41" s="99"/>
      <c r="AQ41" s="164"/>
      <c r="AR41" s="164"/>
      <c r="AS41" s="164"/>
      <c r="AT41" s="164"/>
      <c r="AU41" s="164"/>
      <c r="AV41" s="164"/>
      <c r="AW41" s="164"/>
      <c r="AX41" s="164"/>
      <c r="AY41" s="164"/>
      <c r="AZ41" s="164"/>
      <c r="BA41" s="164"/>
      <c r="BB41" s="164"/>
      <c r="BC41" s="164"/>
      <c r="BD41" s="164"/>
      <c r="BE41" s="164"/>
      <c r="BF41" s="164"/>
      <c r="BG41" s="164"/>
      <c r="BH41" s="164"/>
      <c r="BI41" s="164"/>
      <c r="BJ41" s="164"/>
      <c r="BK41" s="164"/>
      <c r="BL41" s="164"/>
      <c r="BM41" s="164"/>
      <c r="BN41" s="164"/>
      <c r="BO41" s="164"/>
      <c r="BP41" s="164"/>
    </row>
    <row r="42" spans="1:68">
      <c r="A42" s="99"/>
      <c r="B42" s="99"/>
      <c r="C42" s="99"/>
      <c r="D42" s="99"/>
      <c r="E42" s="99"/>
      <c r="F42" s="99"/>
      <c r="G42" s="100"/>
      <c r="H42" s="99"/>
      <c r="I42" s="99"/>
      <c r="J42" s="99"/>
      <c r="K42" s="99"/>
      <c r="L42" s="99"/>
      <c r="M42" s="99"/>
      <c r="N42" s="99"/>
      <c r="O42" s="99"/>
      <c r="P42" s="99"/>
      <c r="Q42" s="99"/>
      <c r="R42" s="99"/>
      <c r="S42" s="99"/>
      <c r="T42" s="99"/>
      <c r="U42" s="99"/>
      <c r="V42" s="99"/>
      <c r="W42" s="99"/>
      <c r="X42" s="99"/>
      <c r="Y42" s="99"/>
      <c r="Z42" s="99"/>
      <c r="AA42" s="99"/>
      <c r="AB42" s="99"/>
      <c r="AC42" s="99"/>
      <c r="AD42" s="99"/>
      <c r="AE42" s="99"/>
      <c r="AF42" s="99"/>
      <c r="AG42" s="99"/>
      <c r="AH42" s="99"/>
      <c r="AI42" s="99"/>
      <c r="AJ42" s="99"/>
      <c r="AK42" s="99"/>
      <c r="AL42" s="99"/>
      <c r="AM42" s="99"/>
      <c r="AN42" s="99"/>
      <c r="AO42" s="99"/>
      <c r="AP42" s="99"/>
      <c r="AQ42" s="164"/>
      <c r="AR42" s="164"/>
      <c r="AS42" s="164"/>
      <c r="AT42" s="164"/>
      <c r="AU42" s="164"/>
      <c r="AV42" s="164"/>
      <c r="AW42" s="164"/>
      <c r="AX42" s="164"/>
      <c r="AY42" s="164"/>
      <c r="AZ42" s="164"/>
      <c r="BA42" s="164"/>
      <c r="BB42" s="164"/>
      <c r="BC42" s="164"/>
      <c r="BD42" s="164"/>
      <c r="BE42" s="164"/>
      <c r="BF42" s="164"/>
      <c r="BG42" s="164"/>
      <c r="BH42" s="164"/>
      <c r="BI42" s="164"/>
      <c r="BJ42" s="164"/>
      <c r="BK42" s="164"/>
      <c r="BL42" s="164"/>
      <c r="BM42" s="164"/>
      <c r="BN42" s="164"/>
      <c r="BO42" s="164"/>
      <c r="BP42" s="164"/>
    </row>
    <row r="43" spans="1:68">
      <c r="A43" s="99"/>
      <c r="B43" s="141"/>
      <c r="C43" s="99"/>
      <c r="D43" s="99"/>
      <c r="E43" s="99"/>
      <c r="F43" s="99"/>
      <c r="G43" s="100"/>
      <c r="H43" s="99"/>
      <c r="I43" s="99"/>
      <c r="J43" s="99"/>
      <c r="K43" s="99"/>
      <c r="L43" s="99"/>
      <c r="M43" s="99"/>
      <c r="N43" s="99"/>
      <c r="O43" s="99"/>
      <c r="P43" s="99"/>
      <c r="Q43" s="99"/>
      <c r="R43" s="99"/>
      <c r="S43" s="99"/>
      <c r="T43" s="99"/>
      <c r="U43" s="99"/>
      <c r="V43" s="99"/>
      <c r="W43" s="99"/>
      <c r="X43" s="99"/>
      <c r="Y43" s="99"/>
      <c r="Z43" s="99"/>
      <c r="AA43" s="99"/>
      <c r="AB43" s="99"/>
      <c r="AC43" s="99"/>
      <c r="AD43" s="99"/>
      <c r="AE43" s="99"/>
      <c r="AF43" s="99"/>
      <c r="AG43" s="99"/>
      <c r="AH43" s="99"/>
      <c r="AI43" s="99"/>
      <c r="AJ43" s="99"/>
      <c r="AK43" s="99"/>
      <c r="AL43" s="99"/>
      <c r="AM43" s="99"/>
      <c r="AN43" s="99"/>
      <c r="AO43" s="99"/>
      <c r="AP43" s="99"/>
      <c r="AQ43" s="164"/>
      <c r="AR43" s="164"/>
      <c r="AS43" s="164"/>
      <c r="AT43" s="164"/>
      <c r="AU43" s="164"/>
      <c r="AV43" s="164"/>
      <c r="AW43" s="164"/>
      <c r="AX43" s="164"/>
      <c r="AY43" s="164"/>
      <c r="AZ43" s="164"/>
      <c r="BA43" s="164"/>
      <c r="BB43" s="164"/>
      <c r="BC43" s="164"/>
      <c r="BD43" s="164"/>
      <c r="BE43" s="164"/>
      <c r="BF43" s="164"/>
      <c r="BG43" s="164"/>
      <c r="BH43" s="164"/>
      <c r="BI43" s="164"/>
      <c r="BJ43" s="164"/>
      <c r="BK43" s="164"/>
      <c r="BL43" s="164"/>
      <c r="BM43" s="164"/>
      <c r="BN43" s="164"/>
      <c r="BO43" s="164"/>
      <c r="BP43" s="164"/>
    </row>
    <row r="44" spans="1:68">
      <c r="A44" s="99"/>
      <c r="B44" s="99"/>
      <c r="C44" s="99"/>
      <c r="D44" s="99"/>
      <c r="E44" s="99"/>
      <c r="F44" s="99"/>
      <c r="G44" s="100"/>
      <c r="H44" s="99"/>
      <c r="I44" s="99"/>
      <c r="J44" s="99"/>
      <c r="K44" s="99"/>
      <c r="L44" s="99"/>
      <c r="M44" s="99"/>
      <c r="N44" s="99"/>
      <c r="O44" s="99"/>
      <c r="P44" s="99"/>
      <c r="Q44" s="99"/>
      <c r="R44" s="99"/>
      <c r="S44" s="99"/>
      <c r="T44" s="99"/>
      <c r="U44" s="99"/>
      <c r="V44" s="99"/>
      <c r="W44" s="99"/>
      <c r="X44" s="99"/>
      <c r="Y44" s="99"/>
      <c r="Z44" s="99"/>
      <c r="AA44" s="99"/>
      <c r="AB44" s="99"/>
      <c r="AC44" s="99"/>
      <c r="AD44" s="99"/>
      <c r="AE44" s="99"/>
      <c r="AF44" s="99"/>
      <c r="AG44" s="99"/>
      <c r="AH44" s="99"/>
      <c r="AI44" s="99"/>
      <c r="AJ44" s="99"/>
      <c r="AK44" s="99"/>
      <c r="AL44" s="99"/>
      <c r="AM44" s="99"/>
      <c r="AN44" s="99"/>
      <c r="AO44" s="99"/>
      <c r="AP44" s="99"/>
      <c r="AQ44" s="164"/>
      <c r="AR44" s="164"/>
      <c r="AS44" s="164"/>
      <c r="AT44" s="164"/>
      <c r="AU44" s="164"/>
      <c r="AV44" s="164"/>
      <c r="AW44" s="164"/>
      <c r="AX44" s="164"/>
      <c r="AY44" s="164"/>
      <c r="AZ44" s="164"/>
      <c r="BA44" s="164"/>
      <c r="BB44" s="164"/>
      <c r="BC44" s="164"/>
      <c r="BD44" s="164"/>
      <c r="BE44" s="164"/>
      <c r="BF44" s="164"/>
      <c r="BG44" s="164"/>
      <c r="BH44" s="164"/>
      <c r="BI44" s="164"/>
      <c r="BJ44" s="164"/>
      <c r="BK44" s="164"/>
      <c r="BL44" s="164"/>
      <c r="BM44" s="164"/>
      <c r="BN44" s="164"/>
      <c r="BO44" s="164"/>
      <c r="BP44" s="164"/>
    </row>
    <row r="45" spans="1:68">
      <c r="A45" s="99"/>
      <c r="B45" s="99"/>
      <c r="C45" s="99"/>
      <c r="D45" s="99"/>
      <c r="E45" s="99"/>
      <c r="F45" s="99"/>
      <c r="G45" s="100"/>
      <c r="H45" s="99"/>
      <c r="I45" s="99"/>
      <c r="J45" s="99"/>
      <c r="K45" s="99"/>
      <c r="L45" s="99"/>
      <c r="M45" s="99"/>
      <c r="N45" s="99"/>
      <c r="O45" s="99"/>
      <c r="P45" s="99"/>
      <c r="Q45" s="99"/>
      <c r="R45" s="99"/>
      <c r="S45" s="99"/>
      <c r="T45" s="99"/>
      <c r="U45" s="99"/>
      <c r="V45" s="99"/>
      <c r="W45" s="99"/>
      <c r="X45" s="99"/>
      <c r="Y45" s="99"/>
      <c r="Z45" s="99"/>
      <c r="AA45" s="99"/>
      <c r="AB45" s="99"/>
      <c r="AC45" s="99"/>
      <c r="AD45" s="99"/>
      <c r="AE45" s="99"/>
      <c r="AF45" s="99"/>
      <c r="AG45" s="99"/>
      <c r="AH45" s="99"/>
      <c r="AI45" s="99"/>
      <c r="AJ45" s="99"/>
      <c r="AK45" s="99"/>
      <c r="AL45" s="99"/>
      <c r="AM45" s="99"/>
      <c r="AN45" s="99"/>
      <c r="AO45" s="99"/>
      <c r="AP45" s="99"/>
      <c r="AQ45" s="164"/>
      <c r="AR45" s="164"/>
      <c r="AS45" s="164"/>
      <c r="AT45" s="164"/>
      <c r="AU45" s="164"/>
      <c r="AV45" s="164"/>
      <c r="AW45" s="164"/>
      <c r="AX45" s="164"/>
      <c r="AY45" s="164"/>
      <c r="AZ45" s="164"/>
      <c r="BA45" s="164"/>
      <c r="BB45" s="164"/>
      <c r="BC45" s="164"/>
      <c r="BD45" s="164"/>
      <c r="BE45" s="164"/>
      <c r="BF45" s="164"/>
      <c r="BG45" s="164"/>
      <c r="BH45" s="164"/>
      <c r="BI45" s="164"/>
      <c r="BJ45" s="164"/>
      <c r="BK45" s="164"/>
      <c r="BL45" s="164"/>
      <c r="BM45" s="164"/>
      <c r="BN45" s="164"/>
      <c r="BO45" s="164"/>
      <c r="BP45" s="164"/>
    </row>
    <row r="46" spans="1:68">
      <c r="A46" s="99"/>
      <c r="B46" s="99"/>
      <c r="C46" s="99"/>
      <c r="D46" s="99"/>
      <c r="E46" s="99"/>
      <c r="F46" s="99"/>
      <c r="G46" s="100"/>
      <c r="H46" s="99"/>
      <c r="I46" s="99"/>
      <c r="J46" s="99"/>
      <c r="K46" s="99"/>
      <c r="L46" s="99"/>
      <c r="M46" s="99"/>
      <c r="N46" s="99"/>
      <c r="O46" s="99"/>
      <c r="P46" s="99"/>
      <c r="Q46" s="99"/>
      <c r="R46" s="99"/>
      <c r="S46" s="99"/>
      <c r="T46" s="99"/>
      <c r="U46" s="99"/>
      <c r="V46" s="99"/>
      <c r="W46" s="99"/>
      <c r="X46" s="99"/>
      <c r="Y46" s="99"/>
      <c r="Z46" s="99"/>
      <c r="AA46" s="99"/>
      <c r="AB46" s="99"/>
      <c r="AC46" s="99"/>
      <c r="AD46" s="99"/>
      <c r="AE46" s="99"/>
      <c r="AF46" s="99"/>
      <c r="AG46" s="99"/>
      <c r="AH46" s="99"/>
      <c r="AI46" s="99"/>
      <c r="AJ46" s="99"/>
      <c r="AK46" s="99"/>
      <c r="AL46" s="99"/>
      <c r="AM46" s="99"/>
      <c r="AN46" s="99"/>
      <c r="AO46" s="99"/>
      <c r="AP46" s="99"/>
      <c r="AQ46" s="164"/>
      <c r="AR46" s="164"/>
      <c r="AS46" s="164"/>
      <c r="AT46" s="164"/>
      <c r="AU46" s="164"/>
      <c r="AV46" s="164"/>
      <c r="AW46" s="164"/>
      <c r="AX46" s="164"/>
      <c r="AY46" s="164"/>
      <c r="AZ46" s="164"/>
      <c r="BA46" s="164"/>
      <c r="BB46" s="164"/>
      <c r="BC46" s="164"/>
      <c r="BD46" s="164"/>
      <c r="BE46" s="164"/>
      <c r="BF46" s="164"/>
      <c r="BG46" s="164"/>
      <c r="BH46" s="164"/>
      <c r="BI46" s="164"/>
      <c r="BJ46" s="164"/>
      <c r="BK46" s="164"/>
      <c r="BL46" s="164"/>
      <c r="BM46" s="164"/>
      <c r="BN46" s="164"/>
      <c r="BO46" s="164"/>
      <c r="BP46" s="164"/>
    </row>
    <row r="47" spans="1:68">
      <c r="A47" s="99"/>
      <c r="B47" s="99"/>
      <c r="C47" s="99"/>
      <c r="D47" s="99"/>
      <c r="E47" s="99"/>
      <c r="F47" s="99"/>
      <c r="G47" s="100"/>
      <c r="H47" s="99"/>
      <c r="I47" s="99"/>
      <c r="J47" s="99"/>
      <c r="K47" s="99"/>
      <c r="L47" s="99"/>
      <c r="M47" s="99"/>
      <c r="N47" s="99"/>
      <c r="O47" s="99"/>
      <c r="P47" s="99"/>
      <c r="Q47" s="99"/>
      <c r="R47" s="99"/>
      <c r="S47" s="99"/>
      <c r="T47" s="99"/>
      <c r="U47" s="99"/>
      <c r="V47" s="99"/>
      <c r="W47" s="99"/>
      <c r="X47" s="99"/>
      <c r="Y47" s="99"/>
      <c r="Z47" s="99"/>
      <c r="AA47" s="99"/>
      <c r="AB47" s="99"/>
      <c r="AC47" s="99"/>
      <c r="AD47" s="99"/>
      <c r="AE47" s="99"/>
      <c r="AF47" s="99"/>
      <c r="AG47" s="99"/>
      <c r="AH47" s="99"/>
      <c r="AI47" s="99"/>
      <c r="AJ47" s="99"/>
      <c r="AK47" s="99"/>
      <c r="AL47" s="99"/>
      <c r="AM47" s="99"/>
      <c r="AN47" s="99"/>
      <c r="AO47" s="99"/>
      <c r="AP47" s="99"/>
      <c r="AQ47" s="164"/>
      <c r="AR47" s="164"/>
      <c r="AS47" s="164"/>
      <c r="AT47" s="164"/>
      <c r="AU47" s="164"/>
      <c r="AV47" s="164"/>
      <c r="AW47" s="164"/>
      <c r="AX47" s="164"/>
      <c r="AY47" s="164"/>
      <c r="AZ47" s="164"/>
      <c r="BA47" s="164"/>
      <c r="BB47" s="164"/>
      <c r="BC47" s="164"/>
      <c r="BD47" s="164"/>
      <c r="BE47" s="164"/>
      <c r="BF47" s="164"/>
      <c r="BG47" s="164"/>
      <c r="BH47" s="164"/>
      <c r="BI47" s="164"/>
      <c r="BJ47" s="164"/>
      <c r="BK47" s="164"/>
      <c r="BL47" s="164"/>
      <c r="BM47" s="164"/>
      <c r="BN47" s="164"/>
      <c r="BO47" s="164"/>
      <c r="BP47" s="164"/>
    </row>
    <row r="48" spans="1:68">
      <c r="A48" s="99"/>
      <c r="B48" s="99"/>
      <c r="C48" s="99"/>
      <c r="D48" s="99"/>
      <c r="E48" s="99"/>
      <c r="F48" s="99"/>
      <c r="G48" s="100"/>
      <c r="H48" s="99"/>
      <c r="I48" s="99"/>
      <c r="J48" s="99"/>
      <c r="K48" s="99"/>
      <c r="L48" s="99"/>
      <c r="M48" s="99"/>
      <c r="N48" s="99"/>
      <c r="O48" s="99"/>
      <c r="P48" s="99"/>
      <c r="Q48" s="99"/>
      <c r="R48" s="99"/>
      <c r="S48" s="99"/>
      <c r="T48" s="99"/>
      <c r="U48" s="99"/>
      <c r="V48" s="99"/>
      <c r="W48" s="99"/>
      <c r="X48" s="99"/>
      <c r="Y48" s="99"/>
      <c r="Z48" s="99"/>
      <c r="AA48" s="99"/>
      <c r="AB48" s="99"/>
      <c r="AC48" s="99"/>
      <c r="AD48" s="99"/>
      <c r="AE48" s="99"/>
      <c r="AF48" s="99"/>
      <c r="AG48" s="99"/>
      <c r="AH48" s="99"/>
      <c r="AI48" s="99"/>
      <c r="AJ48" s="99"/>
      <c r="AK48" s="99"/>
      <c r="AL48" s="99"/>
      <c r="AM48" s="99"/>
      <c r="AN48" s="99"/>
      <c r="AO48" s="99"/>
      <c r="AP48" s="99"/>
      <c r="AQ48" s="164"/>
      <c r="AR48" s="164"/>
      <c r="AS48" s="164"/>
      <c r="AT48" s="164"/>
      <c r="AU48" s="164"/>
      <c r="AV48" s="164"/>
      <c r="AW48" s="164"/>
      <c r="AX48" s="164"/>
      <c r="AY48" s="164"/>
      <c r="AZ48" s="164"/>
      <c r="BA48" s="164"/>
      <c r="BB48" s="164"/>
      <c r="BC48" s="164"/>
      <c r="BD48" s="164"/>
      <c r="BE48" s="164"/>
      <c r="BF48" s="164"/>
      <c r="BG48" s="164"/>
      <c r="BH48" s="164"/>
      <c r="BI48" s="164"/>
      <c r="BJ48" s="164"/>
      <c r="BK48" s="164"/>
      <c r="BL48" s="164"/>
      <c r="BM48" s="164"/>
      <c r="BN48" s="164"/>
      <c r="BO48" s="164"/>
      <c r="BP48" s="164"/>
    </row>
    <row r="49" spans="1:68">
      <c r="A49" s="99"/>
      <c r="B49" s="99"/>
      <c r="C49" s="99"/>
      <c r="D49" s="99"/>
      <c r="E49" s="99"/>
      <c r="F49" s="99"/>
      <c r="G49" s="100"/>
      <c r="H49" s="99"/>
      <c r="I49" s="99"/>
      <c r="J49" s="99"/>
      <c r="K49" s="99"/>
      <c r="L49" s="99"/>
      <c r="M49" s="99"/>
      <c r="N49" s="99"/>
      <c r="O49" s="99"/>
      <c r="P49" s="99"/>
      <c r="Q49" s="99"/>
      <c r="R49" s="99"/>
      <c r="S49" s="99"/>
      <c r="T49" s="99"/>
      <c r="U49" s="99"/>
      <c r="V49" s="99"/>
      <c r="W49" s="99"/>
      <c r="X49" s="99"/>
      <c r="Y49" s="99"/>
      <c r="Z49" s="99"/>
      <c r="AA49" s="99"/>
      <c r="AB49" s="99"/>
      <c r="AC49" s="99"/>
      <c r="AD49" s="99"/>
      <c r="AE49" s="99"/>
      <c r="AF49" s="99"/>
      <c r="AG49" s="99"/>
      <c r="AH49" s="99"/>
      <c r="AI49" s="99"/>
      <c r="AJ49" s="99"/>
      <c r="AK49" s="99"/>
      <c r="AL49" s="99"/>
      <c r="AM49" s="99"/>
      <c r="AN49" s="99"/>
      <c r="AO49" s="99"/>
      <c r="AP49" s="99"/>
      <c r="AQ49" s="164"/>
      <c r="AR49" s="164"/>
      <c r="AS49" s="164"/>
      <c r="AT49" s="164"/>
      <c r="AU49" s="164"/>
      <c r="AV49" s="164"/>
      <c r="AW49" s="164"/>
      <c r="AX49" s="164"/>
      <c r="AY49" s="164"/>
      <c r="AZ49" s="164"/>
      <c r="BA49" s="164"/>
      <c r="BB49" s="164"/>
      <c r="BC49" s="164"/>
      <c r="BD49" s="164"/>
      <c r="BE49" s="164"/>
      <c r="BF49" s="164"/>
      <c r="BG49" s="164"/>
      <c r="BH49" s="164"/>
      <c r="BI49" s="164"/>
      <c r="BJ49" s="164"/>
      <c r="BK49" s="164"/>
      <c r="BL49" s="164"/>
      <c r="BM49" s="164"/>
      <c r="BN49" s="164"/>
      <c r="BO49" s="164"/>
      <c r="BP49" s="164"/>
    </row>
    <row r="50" spans="1:68">
      <c r="A50" s="99"/>
      <c r="B50" s="99"/>
      <c r="C50" s="99"/>
      <c r="D50" s="99"/>
      <c r="E50" s="99"/>
      <c r="F50" s="99"/>
      <c r="G50" s="100"/>
      <c r="H50" s="99"/>
      <c r="I50" s="99"/>
      <c r="J50" s="99"/>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99"/>
      <c r="AK50" s="99"/>
      <c r="AL50" s="99"/>
      <c r="AM50" s="99"/>
      <c r="AN50" s="99"/>
      <c r="AO50" s="99"/>
      <c r="AP50" s="99"/>
      <c r="AQ50" s="164"/>
      <c r="AR50" s="164"/>
      <c r="AS50" s="164"/>
      <c r="AT50" s="164"/>
      <c r="AU50" s="164"/>
      <c r="AV50" s="164"/>
      <c r="AW50" s="164"/>
      <c r="AX50" s="164"/>
      <c r="AY50" s="164"/>
      <c r="AZ50" s="164"/>
      <c r="BA50" s="164"/>
      <c r="BB50" s="164"/>
      <c r="BC50" s="164"/>
      <c r="BD50" s="164"/>
      <c r="BE50" s="164"/>
      <c r="BF50" s="164"/>
      <c r="BG50" s="164"/>
      <c r="BH50" s="164"/>
      <c r="BI50" s="164"/>
      <c r="BJ50" s="164"/>
      <c r="BK50" s="164"/>
      <c r="BL50" s="164"/>
      <c r="BM50" s="164"/>
      <c r="BN50" s="164"/>
      <c r="BO50" s="164"/>
      <c r="BP50" s="164"/>
    </row>
    <row r="51" spans="1:68">
      <c r="A51" s="99"/>
      <c r="B51" s="99"/>
      <c r="C51" s="99"/>
      <c r="D51" s="99"/>
      <c r="E51" s="99"/>
      <c r="F51" s="99"/>
      <c r="G51" s="100"/>
      <c r="H51" s="99"/>
      <c r="I51" s="99"/>
      <c r="J51" s="99"/>
      <c r="K51" s="99"/>
      <c r="L51" s="99"/>
      <c r="M51" s="99"/>
      <c r="N51" s="99"/>
      <c r="O51" s="99"/>
      <c r="P51" s="99"/>
      <c r="Q51" s="99"/>
      <c r="R51" s="99"/>
      <c r="S51" s="99"/>
      <c r="T51" s="99"/>
      <c r="U51" s="99"/>
      <c r="V51" s="99"/>
      <c r="W51" s="99"/>
      <c r="X51" s="99"/>
      <c r="Y51" s="99"/>
      <c r="Z51" s="99"/>
      <c r="AA51" s="99"/>
      <c r="AB51" s="99"/>
      <c r="AC51" s="99"/>
      <c r="AD51" s="99"/>
      <c r="AE51" s="99"/>
      <c r="AF51" s="99"/>
      <c r="AG51" s="99"/>
      <c r="AH51" s="99"/>
      <c r="AI51" s="99"/>
      <c r="AJ51" s="99"/>
      <c r="AK51" s="99"/>
      <c r="AL51" s="99"/>
      <c r="AM51" s="99"/>
      <c r="AN51" s="99"/>
      <c r="AO51" s="99"/>
      <c r="AP51" s="99"/>
      <c r="AQ51" s="164"/>
      <c r="AR51" s="164"/>
      <c r="AS51" s="164"/>
      <c r="AT51" s="164"/>
      <c r="AU51" s="164"/>
      <c r="AV51" s="164"/>
      <c r="AW51" s="164"/>
      <c r="AX51" s="164"/>
      <c r="AY51" s="164"/>
      <c r="AZ51" s="164"/>
      <c r="BA51" s="164"/>
      <c r="BB51" s="164"/>
      <c r="BC51" s="164"/>
      <c r="BD51" s="164"/>
      <c r="BE51" s="164"/>
      <c r="BF51" s="164"/>
      <c r="BG51" s="164"/>
      <c r="BH51" s="164"/>
      <c r="BI51" s="164"/>
      <c r="BJ51" s="164"/>
      <c r="BK51" s="164"/>
      <c r="BL51" s="164"/>
      <c r="BM51" s="164"/>
      <c r="BN51" s="164"/>
      <c r="BO51" s="164"/>
      <c r="BP51" s="164"/>
    </row>
    <row r="52" spans="1:68">
      <c r="A52" s="99"/>
      <c r="B52" s="99"/>
      <c r="C52" s="99"/>
      <c r="D52" s="99"/>
      <c r="E52" s="99"/>
      <c r="F52" s="99"/>
      <c r="G52" s="100"/>
      <c r="H52" s="99"/>
      <c r="I52" s="99"/>
      <c r="J52" s="99"/>
      <c r="K52" s="99"/>
      <c r="L52" s="99"/>
      <c r="M52" s="99"/>
      <c r="N52" s="99"/>
      <c r="O52" s="99"/>
      <c r="P52" s="99"/>
      <c r="Q52" s="99"/>
      <c r="R52" s="99"/>
      <c r="S52" s="99"/>
      <c r="T52" s="99"/>
      <c r="U52" s="99"/>
      <c r="V52" s="99"/>
      <c r="W52" s="99"/>
      <c r="X52" s="99"/>
      <c r="Y52" s="99"/>
      <c r="Z52" s="99"/>
      <c r="AA52" s="99"/>
      <c r="AB52" s="99"/>
      <c r="AC52" s="99"/>
      <c r="AD52" s="99"/>
      <c r="AE52" s="99"/>
      <c r="AF52" s="99"/>
      <c r="AG52" s="99"/>
      <c r="AH52" s="99"/>
      <c r="AI52" s="99"/>
      <c r="AJ52" s="99"/>
      <c r="AK52" s="99"/>
      <c r="AL52" s="99"/>
      <c r="AM52" s="99"/>
      <c r="AN52" s="99"/>
      <c r="AO52" s="99"/>
      <c r="AP52" s="99"/>
      <c r="AQ52" s="164"/>
      <c r="AR52" s="164"/>
      <c r="AS52" s="164"/>
      <c r="AT52" s="164"/>
      <c r="AU52" s="164"/>
      <c r="AV52" s="164"/>
      <c r="AW52" s="164"/>
      <c r="AX52" s="164"/>
      <c r="AY52" s="164"/>
      <c r="AZ52" s="164"/>
      <c r="BA52" s="164"/>
      <c r="BB52" s="164"/>
      <c r="BC52" s="164"/>
      <c r="BD52" s="164"/>
      <c r="BE52" s="164"/>
      <c r="BF52" s="164"/>
      <c r="BG52" s="164"/>
      <c r="BH52" s="164"/>
      <c r="BI52" s="164"/>
      <c r="BJ52" s="164"/>
      <c r="BK52" s="164"/>
      <c r="BL52" s="164"/>
      <c r="BM52" s="164"/>
      <c r="BN52" s="164"/>
      <c r="BO52" s="164"/>
      <c r="BP52" s="164"/>
    </row>
    <row r="53" spans="1:68">
      <c r="A53" s="99"/>
      <c r="B53" s="99"/>
      <c r="C53" s="99"/>
      <c r="D53" s="99"/>
      <c r="E53" s="99"/>
      <c r="F53" s="99"/>
      <c r="G53" s="100"/>
      <c r="H53" s="99"/>
      <c r="I53" s="99"/>
      <c r="J53" s="99"/>
      <c r="K53" s="99"/>
      <c r="L53" s="99"/>
      <c r="M53" s="99"/>
      <c r="N53" s="99"/>
      <c r="O53" s="99"/>
      <c r="P53" s="99"/>
      <c r="Q53" s="99"/>
      <c r="R53" s="99"/>
      <c r="S53" s="99"/>
      <c r="T53" s="99"/>
      <c r="U53" s="99"/>
      <c r="V53" s="99"/>
      <c r="W53" s="99"/>
      <c r="X53" s="99"/>
      <c r="Y53" s="99"/>
      <c r="Z53" s="99"/>
      <c r="AA53" s="99"/>
      <c r="AB53" s="99"/>
      <c r="AC53" s="99"/>
      <c r="AD53" s="99"/>
      <c r="AE53" s="99"/>
      <c r="AF53" s="99"/>
      <c r="AG53" s="99"/>
      <c r="AH53" s="99"/>
      <c r="AI53" s="99"/>
      <c r="AJ53" s="99"/>
      <c r="AK53" s="99"/>
      <c r="AL53" s="99"/>
      <c r="AM53" s="99"/>
      <c r="AN53" s="99"/>
      <c r="AO53" s="99"/>
      <c r="AP53" s="99"/>
      <c r="AQ53" s="164"/>
      <c r="AR53" s="164"/>
      <c r="AS53" s="164"/>
      <c r="AT53" s="164"/>
      <c r="AU53" s="164"/>
      <c r="AV53" s="164"/>
      <c r="AW53" s="164"/>
      <c r="AX53" s="164"/>
      <c r="AY53" s="164"/>
      <c r="AZ53" s="164"/>
      <c r="BA53" s="164"/>
      <c r="BB53" s="164"/>
      <c r="BC53" s="164"/>
      <c r="BD53" s="164"/>
      <c r="BE53" s="164"/>
      <c r="BF53" s="164"/>
      <c r="BG53" s="164"/>
      <c r="BH53" s="164"/>
      <c r="BI53" s="164"/>
      <c r="BJ53" s="164"/>
      <c r="BK53" s="164"/>
      <c r="BL53" s="164"/>
      <c r="BM53" s="164"/>
      <c r="BN53" s="164"/>
      <c r="BO53" s="164"/>
      <c r="BP53" s="164"/>
    </row>
    <row r="54" spans="1:68">
      <c r="A54" s="99"/>
      <c r="B54" s="99"/>
      <c r="C54" s="99"/>
      <c r="D54" s="99"/>
      <c r="E54" s="99"/>
      <c r="F54" s="99"/>
      <c r="G54" s="100"/>
      <c r="H54" s="99"/>
      <c r="I54" s="99"/>
      <c r="J54" s="99"/>
      <c r="K54" s="99"/>
      <c r="L54" s="99"/>
      <c r="M54" s="99"/>
      <c r="N54" s="99"/>
      <c r="O54" s="99"/>
      <c r="P54" s="99"/>
      <c r="Q54" s="99"/>
      <c r="R54" s="99"/>
      <c r="S54" s="99"/>
      <c r="T54" s="99"/>
      <c r="U54" s="99"/>
      <c r="V54" s="99"/>
      <c r="W54" s="99"/>
      <c r="X54" s="99"/>
      <c r="Y54" s="99"/>
      <c r="Z54" s="99"/>
      <c r="AA54" s="99"/>
      <c r="AB54" s="99"/>
      <c r="AC54" s="99"/>
      <c r="AD54" s="99"/>
      <c r="AE54" s="99"/>
      <c r="AF54" s="99"/>
      <c r="AG54" s="99"/>
      <c r="AH54" s="99"/>
      <c r="AI54" s="99"/>
      <c r="AJ54" s="99"/>
      <c r="AK54" s="99"/>
      <c r="AL54" s="99"/>
      <c r="AM54" s="99"/>
      <c r="AN54" s="99"/>
      <c r="AO54" s="99"/>
      <c r="AP54" s="99"/>
      <c r="AQ54" s="164"/>
      <c r="AR54" s="164"/>
      <c r="AS54" s="164"/>
      <c r="AT54" s="164"/>
      <c r="AU54" s="164"/>
      <c r="AV54" s="164"/>
      <c r="AW54" s="164"/>
      <c r="AX54" s="164"/>
      <c r="AY54" s="164"/>
      <c r="AZ54" s="164"/>
      <c r="BA54" s="164"/>
      <c r="BB54" s="164"/>
      <c r="BC54" s="164"/>
      <c r="BD54" s="164"/>
      <c r="BE54" s="164"/>
      <c r="BF54" s="164"/>
      <c r="BG54" s="164"/>
      <c r="BH54" s="164"/>
      <c r="BI54" s="164"/>
      <c r="BJ54" s="164"/>
      <c r="BK54" s="164"/>
      <c r="BL54" s="164"/>
      <c r="BM54" s="164"/>
      <c r="BN54" s="164"/>
      <c r="BO54" s="164"/>
      <c r="BP54" s="164"/>
    </row>
    <row r="55" spans="1:68">
      <c r="A55" s="99"/>
      <c r="B55" s="99"/>
      <c r="C55" s="99"/>
      <c r="D55" s="99"/>
      <c r="E55" s="99"/>
      <c r="F55" s="99"/>
      <c r="G55" s="100"/>
      <c r="H55" s="99"/>
      <c r="I55" s="99"/>
      <c r="J55" s="99"/>
      <c r="K55" s="99"/>
      <c r="L55" s="99"/>
      <c r="M55" s="99"/>
      <c r="N55" s="99"/>
      <c r="O55" s="99"/>
      <c r="P55" s="99"/>
      <c r="Q55" s="99"/>
      <c r="R55" s="99"/>
      <c r="S55" s="99"/>
      <c r="T55" s="99"/>
      <c r="U55" s="99"/>
      <c r="V55" s="99"/>
      <c r="W55" s="99"/>
      <c r="X55" s="99"/>
      <c r="Y55" s="99"/>
      <c r="Z55" s="99"/>
      <c r="AA55" s="99"/>
      <c r="AB55" s="99"/>
      <c r="AC55" s="99"/>
      <c r="AD55" s="99"/>
      <c r="AE55" s="99"/>
      <c r="AF55" s="99"/>
      <c r="AG55" s="99"/>
      <c r="AH55" s="99"/>
      <c r="AI55" s="99"/>
      <c r="AJ55" s="99"/>
      <c r="AK55" s="99"/>
      <c r="AL55" s="99"/>
      <c r="AM55" s="99"/>
      <c r="AN55" s="99"/>
      <c r="AO55" s="99"/>
      <c r="AP55" s="99"/>
      <c r="AQ55" s="164"/>
      <c r="AR55" s="164"/>
      <c r="AS55" s="164"/>
      <c r="AT55" s="164"/>
      <c r="AU55" s="164"/>
      <c r="AV55" s="164"/>
      <c r="AW55" s="164"/>
      <c r="AX55" s="164"/>
      <c r="AY55" s="164"/>
      <c r="AZ55" s="164"/>
      <c r="BA55" s="164"/>
      <c r="BB55" s="164"/>
      <c r="BC55" s="164"/>
      <c r="BD55" s="164"/>
      <c r="BE55" s="164"/>
      <c r="BF55" s="164"/>
      <c r="BG55" s="164"/>
      <c r="BH55" s="164"/>
      <c r="BI55" s="164"/>
      <c r="BJ55" s="164"/>
      <c r="BK55" s="164"/>
      <c r="BL55" s="164"/>
      <c r="BM55" s="164"/>
      <c r="BN55" s="164"/>
      <c r="BO55" s="164"/>
      <c r="BP55" s="164"/>
    </row>
    <row r="56" spans="1:68">
      <c r="A56" s="99"/>
      <c r="B56" s="99"/>
      <c r="C56" s="99"/>
      <c r="D56" s="99"/>
      <c r="E56" s="99"/>
      <c r="F56" s="99"/>
      <c r="G56" s="100"/>
      <c r="H56" s="99"/>
      <c r="I56" s="99"/>
      <c r="J56" s="99"/>
      <c r="K56" s="99"/>
      <c r="L56" s="99"/>
      <c r="M56" s="99"/>
      <c r="N56" s="99"/>
      <c r="O56" s="99"/>
      <c r="P56" s="99"/>
      <c r="Q56" s="99"/>
      <c r="R56" s="99"/>
      <c r="S56" s="99"/>
      <c r="T56" s="99"/>
      <c r="U56" s="99"/>
      <c r="V56" s="99"/>
      <c r="W56" s="99"/>
      <c r="X56" s="99"/>
      <c r="Y56" s="99"/>
      <c r="Z56" s="99"/>
      <c r="AA56" s="99"/>
      <c r="AB56" s="99"/>
      <c r="AC56" s="99"/>
      <c r="AD56" s="99"/>
      <c r="AE56" s="99"/>
      <c r="AF56" s="99"/>
      <c r="AG56" s="99"/>
      <c r="AH56" s="99"/>
      <c r="AI56" s="99"/>
      <c r="AJ56" s="99"/>
      <c r="AK56" s="99"/>
      <c r="AL56" s="99"/>
      <c r="AM56" s="99"/>
      <c r="AN56" s="99"/>
      <c r="AO56" s="99"/>
      <c r="AP56" s="99"/>
      <c r="AQ56" s="164"/>
      <c r="AR56" s="164"/>
      <c r="AS56" s="164"/>
      <c r="AT56" s="164"/>
      <c r="AU56" s="164"/>
      <c r="AV56" s="164"/>
      <c r="AW56" s="164"/>
      <c r="AX56" s="164"/>
      <c r="AY56" s="164"/>
      <c r="AZ56" s="164"/>
      <c r="BA56" s="164"/>
      <c r="BB56" s="164"/>
      <c r="BC56" s="164"/>
      <c r="BD56" s="164"/>
      <c r="BE56" s="164"/>
      <c r="BF56" s="164"/>
      <c r="BG56" s="164"/>
      <c r="BH56" s="164"/>
      <c r="BI56" s="164"/>
      <c r="BJ56" s="164"/>
      <c r="BK56" s="164"/>
      <c r="BL56" s="164"/>
      <c r="BM56" s="164"/>
      <c r="BN56" s="164"/>
      <c r="BO56" s="164"/>
      <c r="BP56" s="164"/>
    </row>
    <row r="57" spans="1:68">
      <c r="A57" s="99"/>
      <c r="B57" s="99"/>
      <c r="C57" s="99"/>
      <c r="D57" s="99"/>
      <c r="E57" s="99"/>
      <c r="F57" s="99"/>
      <c r="G57" s="100"/>
      <c r="H57" s="99"/>
      <c r="I57" s="99"/>
      <c r="J57" s="99"/>
      <c r="K57" s="99"/>
      <c r="L57" s="99"/>
      <c r="M57" s="99"/>
      <c r="N57" s="99"/>
      <c r="O57" s="99"/>
      <c r="P57" s="99"/>
      <c r="Q57" s="99"/>
      <c r="R57" s="99"/>
      <c r="S57" s="99"/>
      <c r="T57" s="99"/>
      <c r="U57" s="99"/>
      <c r="V57" s="99"/>
      <c r="W57" s="99"/>
      <c r="X57" s="99"/>
      <c r="Y57" s="99"/>
      <c r="Z57" s="99"/>
      <c r="AA57" s="99"/>
      <c r="AB57" s="99"/>
      <c r="AC57" s="99"/>
      <c r="AD57" s="99"/>
      <c r="AE57" s="99"/>
      <c r="AF57" s="99"/>
      <c r="AG57" s="99"/>
      <c r="AH57" s="99"/>
      <c r="AI57" s="99"/>
      <c r="AJ57" s="99"/>
      <c r="AK57" s="99"/>
      <c r="AL57" s="99"/>
      <c r="AM57" s="99"/>
      <c r="AN57" s="99"/>
      <c r="AO57" s="99"/>
      <c r="AP57" s="99"/>
      <c r="AQ57" s="164"/>
      <c r="AR57" s="164"/>
      <c r="AS57" s="164"/>
      <c r="AT57" s="164"/>
      <c r="AU57" s="164"/>
      <c r="AV57" s="164"/>
      <c r="AW57" s="164"/>
      <c r="AX57" s="164"/>
      <c r="AY57" s="164"/>
      <c r="AZ57" s="164"/>
      <c r="BA57" s="164"/>
      <c r="BB57" s="164"/>
      <c r="BC57" s="164"/>
      <c r="BD57" s="164"/>
      <c r="BE57" s="164"/>
      <c r="BF57" s="164"/>
      <c r="BG57" s="164"/>
      <c r="BH57" s="164"/>
      <c r="BI57" s="164"/>
      <c r="BJ57" s="164"/>
      <c r="BK57" s="164"/>
      <c r="BL57" s="164"/>
      <c r="BM57" s="164"/>
      <c r="BN57" s="164"/>
      <c r="BO57" s="164"/>
      <c r="BP57" s="164"/>
    </row>
    <row r="58" spans="1:68">
      <c r="A58" s="99"/>
      <c r="B58" s="99"/>
      <c r="C58" s="99"/>
      <c r="D58" s="99"/>
      <c r="E58" s="99"/>
      <c r="F58" s="99"/>
      <c r="G58" s="100"/>
      <c r="H58" s="99"/>
      <c r="I58" s="99"/>
      <c r="J58" s="99"/>
      <c r="K58" s="99"/>
      <c r="L58" s="99"/>
      <c r="M58" s="99"/>
      <c r="N58" s="99"/>
      <c r="O58" s="99"/>
      <c r="P58" s="99"/>
      <c r="Q58" s="99"/>
      <c r="R58" s="99"/>
      <c r="S58" s="99"/>
      <c r="T58" s="99"/>
      <c r="U58" s="99"/>
      <c r="V58" s="99"/>
      <c r="W58" s="99"/>
      <c r="X58" s="99"/>
      <c r="Y58" s="99"/>
      <c r="Z58" s="99"/>
      <c r="AA58" s="99"/>
      <c r="AB58" s="99"/>
      <c r="AC58" s="99"/>
      <c r="AD58" s="99"/>
      <c r="AE58" s="99"/>
      <c r="AF58" s="99"/>
      <c r="AG58" s="99"/>
      <c r="AH58" s="99"/>
      <c r="AI58" s="99"/>
      <c r="AJ58" s="99"/>
      <c r="AK58" s="99"/>
      <c r="AL58" s="99"/>
      <c r="AM58" s="99"/>
      <c r="AN58" s="99"/>
      <c r="AO58" s="99"/>
      <c r="AP58" s="99"/>
      <c r="AQ58" s="164"/>
      <c r="AR58" s="164"/>
      <c r="AS58" s="164"/>
      <c r="AT58" s="164"/>
      <c r="AU58" s="164"/>
      <c r="AV58" s="164"/>
      <c r="AW58" s="164"/>
      <c r="AX58" s="164"/>
      <c r="AY58" s="164"/>
      <c r="AZ58" s="164"/>
      <c r="BA58" s="164"/>
      <c r="BB58" s="164"/>
      <c r="BC58" s="164"/>
      <c r="BD58" s="164"/>
      <c r="BE58" s="164"/>
      <c r="BF58" s="164"/>
      <c r="BG58" s="164"/>
      <c r="BH58" s="164"/>
      <c r="BI58" s="164"/>
      <c r="BJ58" s="164"/>
      <c r="BK58" s="164"/>
      <c r="BL58" s="164"/>
      <c r="BM58" s="164"/>
      <c r="BN58" s="164"/>
      <c r="BO58" s="164"/>
      <c r="BP58" s="164"/>
    </row>
    <row r="59" spans="1:68">
      <c r="A59" s="99"/>
      <c r="B59" s="99"/>
      <c r="C59" s="99"/>
      <c r="D59" s="99"/>
      <c r="E59" s="99"/>
      <c r="F59" s="99"/>
      <c r="G59" s="100"/>
      <c r="H59" s="99"/>
      <c r="I59" s="99"/>
      <c r="J59" s="99"/>
      <c r="K59" s="99"/>
      <c r="L59" s="99"/>
      <c r="M59" s="99"/>
      <c r="N59" s="99"/>
      <c r="O59" s="99"/>
      <c r="P59" s="99"/>
      <c r="Q59" s="99"/>
      <c r="R59" s="99"/>
      <c r="S59" s="99"/>
      <c r="T59" s="99"/>
      <c r="U59" s="99"/>
      <c r="V59" s="99"/>
      <c r="W59" s="99"/>
      <c r="X59" s="99"/>
      <c r="Y59" s="99"/>
      <c r="Z59" s="99"/>
      <c r="AA59" s="99"/>
      <c r="AB59" s="99"/>
      <c r="AC59" s="99"/>
      <c r="AD59" s="99"/>
      <c r="AE59" s="99"/>
      <c r="AF59" s="99"/>
      <c r="AG59" s="99"/>
      <c r="AH59" s="99"/>
      <c r="AI59" s="99"/>
      <c r="AJ59" s="99"/>
      <c r="AK59" s="99"/>
      <c r="AL59" s="99"/>
      <c r="AM59" s="99"/>
      <c r="AN59" s="99"/>
      <c r="AO59" s="99"/>
      <c r="AP59" s="99"/>
      <c r="AQ59" s="164"/>
      <c r="AR59" s="164"/>
      <c r="AS59" s="164"/>
      <c r="AT59" s="164"/>
      <c r="AU59" s="164"/>
      <c r="AV59" s="164"/>
      <c r="AW59" s="164"/>
      <c r="AX59" s="164"/>
      <c r="AY59" s="164"/>
      <c r="AZ59" s="164"/>
      <c r="BA59" s="164"/>
      <c r="BB59" s="164"/>
      <c r="BC59" s="164"/>
      <c r="BD59" s="164"/>
      <c r="BE59" s="164"/>
      <c r="BF59" s="164"/>
      <c r="BG59" s="164"/>
      <c r="BH59" s="164"/>
      <c r="BI59" s="164"/>
      <c r="BJ59" s="164"/>
      <c r="BK59" s="164"/>
      <c r="BL59" s="164"/>
      <c r="BM59" s="164"/>
      <c r="BN59" s="164"/>
      <c r="BO59" s="164"/>
      <c r="BP59" s="164"/>
    </row>
    <row r="60" spans="1:68">
      <c r="A60" s="99"/>
      <c r="B60" s="99"/>
      <c r="C60" s="99"/>
      <c r="D60" s="99"/>
      <c r="E60" s="99"/>
      <c r="F60" s="99"/>
      <c r="G60" s="100"/>
      <c r="H60" s="99"/>
      <c r="I60" s="99"/>
      <c r="J60" s="99"/>
      <c r="K60" s="99"/>
      <c r="L60" s="99"/>
      <c r="M60" s="99"/>
      <c r="N60" s="99"/>
      <c r="O60" s="99"/>
      <c r="P60" s="99"/>
      <c r="Q60" s="99"/>
      <c r="R60" s="99"/>
      <c r="S60" s="99"/>
      <c r="T60" s="99"/>
      <c r="U60" s="99"/>
      <c r="V60" s="99"/>
      <c r="W60" s="99"/>
      <c r="X60" s="99"/>
      <c r="Y60" s="99"/>
      <c r="Z60" s="99"/>
      <c r="AA60" s="99"/>
      <c r="AB60" s="99"/>
      <c r="AC60" s="99"/>
      <c r="AD60" s="99"/>
      <c r="AE60" s="99"/>
      <c r="AF60" s="99"/>
      <c r="AG60" s="99"/>
      <c r="AH60" s="99"/>
      <c r="AI60" s="99"/>
      <c r="AJ60" s="99"/>
      <c r="AK60" s="99"/>
      <c r="AL60" s="99"/>
      <c r="AM60" s="99"/>
      <c r="AN60" s="99"/>
      <c r="AO60" s="99"/>
      <c r="AP60" s="99"/>
      <c r="AQ60" s="164"/>
      <c r="AR60" s="164"/>
      <c r="AS60" s="164"/>
      <c r="AT60" s="164"/>
      <c r="AU60" s="164"/>
      <c r="AV60" s="164"/>
      <c r="AW60" s="164"/>
      <c r="AX60" s="164"/>
      <c r="AY60" s="164"/>
      <c r="AZ60" s="164"/>
      <c r="BA60" s="164"/>
      <c r="BB60" s="164"/>
      <c r="BC60" s="164"/>
      <c r="BD60" s="164"/>
      <c r="BE60" s="164"/>
      <c r="BF60" s="164"/>
      <c r="BG60" s="164"/>
      <c r="BH60" s="164"/>
      <c r="BI60" s="164"/>
      <c r="BJ60" s="164"/>
      <c r="BK60" s="164"/>
      <c r="BL60" s="164"/>
      <c r="BM60" s="164"/>
      <c r="BN60" s="164"/>
      <c r="BO60" s="164"/>
      <c r="BP60" s="164"/>
    </row>
    <row r="61" spans="1:68">
      <c r="A61" s="99"/>
      <c r="B61" s="99"/>
      <c r="C61" s="99"/>
      <c r="D61" s="99"/>
      <c r="E61" s="99"/>
      <c r="F61" s="99"/>
      <c r="G61" s="100"/>
      <c r="H61" s="99"/>
      <c r="I61" s="99"/>
      <c r="J61" s="99"/>
      <c r="K61" s="99"/>
      <c r="L61" s="99"/>
      <c r="M61" s="99"/>
      <c r="N61" s="99"/>
      <c r="O61" s="99"/>
      <c r="P61" s="99"/>
      <c r="Q61" s="99"/>
      <c r="R61" s="99"/>
      <c r="S61" s="99"/>
      <c r="T61" s="99"/>
      <c r="U61" s="99"/>
      <c r="V61" s="99"/>
      <c r="W61" s="99"/>
      <c r="X61" s="99"/>
      <c r="Y61" s="99"/>
      <c r="Z61" s="99"/>
      <c r="AA61" s="99"/>
      <c r="AB61" s="99"/>
      <c r="AC61" s="99"/>
      <c r="AD61" s="99"/>
      <c r="AE61" s="99"/>
      <c r="AF61" s="99"/>
      <c r="AG61" s="99"/>
      <c r="AH61" s="99"/>
      <c r="AI61" s="99"/>
      <c r="AJ61" s="99"/>
      <c r="AK61" s="99"/>
      <c r="AL61" s="99"/>
      <c r="AM61" s="99"/>
      <c r="AN61" s="99"/>
      <c r="AO61" s="99"/>
      <c r="AP61" s="99"/>
      <c r="AQ61" s="164"/>
      <c r="AR61" s="164"/>
      <c r="AS61" s="164"/>
      <c r="AT61" s="164"/>
      <c r="AU61" s="164"/>
      <c r="AV61" s="164"/>
      <c r="AW61" s="164"/>
      <c r="AX61" s="164"/>
      <c r="AY61" s="164"/>
      <c r="AZ61" s="164"/>
      <c r="BA61" s="164"/>
      <c r="BB61" s="164"/>
      <c r="BC61" s="164"/>
      <c r="BD61" s="164"/>
      <c r="BE61" s="164"/>
      <c r="BF61" s="164"/>
      <c r="BG61" s="164"/>
      <c r="BH61" s="164"/>
      <c r="BI61" s="164"/>
      <c r="BJ61" s="164"/>
      <c r="BK61" s="164"/>
      <c r="BL61" s="164"/>
      <c r="BM61" s="164"/>
      <c r="BN61" s="164"/>
      <c r="BO61" s="164"/>
      <c r="BP61" s="164"/>
    </row>
    <row r="62" spans="1:68">
      <c r="A62" s="99"/>
      <c r="B62" s="99"/>
      <c r="C62" s="99"/>
      <c r="D62" s="99"/>
      <c r="E62" s="99"/>
      <c r="F62" s="99"/>
      <c r="G62" s="100"/>
      <c r="H62" s="99"/>
      <c r="I62" s="99"/>
      <c r="J62" s="99"/>
      <c r="K62" s="99"/>
      <c r="L62" s="99"/>
      <c r="M62" s="99"/>
      <c r="N62" s="99"/>
      <c r="O62" s="99"/>
      <c r="P62" s="99"/>
      <c r="Q62" s="99"/>
      <c r="R62" s="99"/>
      <c r="S62" s="99"/>
      <c r="T62" s="99"/>
      <c r="U62" s="99"/>
      <c r="V62" s="99"/>
      <c r="W62" s="99"/>
      <c r="X62" s="99"/>
      <c r="Y62" s="99"/>
      <c r="Z62" s="99"/>
      <c r="AA62" s="99"/>
      <c r="AB62" s="99"/>
      <c r="AC62" s="99"/>
      <c r="AD62" s="99"/>
      <c r="AE62" s="99"/>
      <c r="AF62" s="99"/>
      <c r="AG62" s="99"/>
      <c r="AH62" s="99"/>
      <c r="AI62" s="99"/>
      <c r="AJ62" s="99"/>
      <c r="AK62" s="99"/>
      <c r="AL62" s="99"/>
      <c r="AM62" s="99"/>
      <c r="AN62" s="99"/>
      <c r="AO62" s="99"/>
      <c r="AP62" s="99"/>
      <c r="AQ62" s="164"/>
      <c r="AR62" s="164"/>
      <c r="AS62" s="164"/>
      <c r="AT62" s="164"/>
      <c r="AU62" s="164"/>
      <c r="AV62" s="164"/>
      <c r="AW62" s="164"/>
      <c r="AX62" s="164"/>
      <c r="AY62" s="164"/>
      <c r="AZ62" s="164"/>
      <c r="BA62" s="164"/>
      <c r="BB62" s="164"/>
      <c r="BC62" s="164"/>
      <c r="BD62" s="164"/>
      <c r="BE62" s="164"/>
      <c r="BF62" s="164"/>
      <c r="BG62" s="164"/>
      <c r="BH62" s="164"/>
      <c r="BI62" s="164"/>
      <c r="BJ62" s="164"/>
      <c r="BK62" s="164"/>
      <c r="BL62" s="164"/>
      <c r="BM62" s="164"/>
      <c r="BN62" s="164"/>
      <c r="BO62" s="164"/>
      <c r="BP62" s="164"/>
    </row>
    <row r="63" spans="1:68">
      <c r="A63" s="99"/>
      <c r="B63" s="99"/>
      <c r="C63" s="99"/>
      <c r="D63" s="99"/>
      <c r="E63" s="99"/>
      <c r="F63" s="99"/>
      <c r="G63" s="100"/>
      <c r="H63" s="99"/>
      <c r="I63" s="99"/>
      <c r="J63" s="99"/>
      <c r="K63" s="99"/>
      <c r="L63" s="99"/>
      <c r="M63" s="99"/>
      <c r="N63" s="99"/>
      <c r="O63" s="99"/>
      <c r="P63" s="99"/>
      <c r="Q63" s="99"/>
      <c r="R63" s="99"/>
      <c r="S63" s="99"/>
      <c r="T63" s="99"/>
      <c r="U63" s="99"/>
      <c r="V63" s="99"/>
      <c r="W63" s="99"/>
      <c r="X63" s="99"/>
      <c r="Y63" s="99"/>
      <c r="Z63" s="99"/>
      <c r="AA63" s="99"/>
      <c r="AB63" s="99"/>
      <c r="AC63" s="99"/>
      <c r="AD63" s="99"/>
      <c r="AE63" s="99"/>
      <c r="AF63" s="99"/>
      <c r="AG63" s="99"/>
      <c r="AH63" s="99"/>
      <c r="AI63" s="99"/>
      <c r="AJ63" s="99"/>
      <c r="AK63" s="99"/>
      <c r="AL63" s="99"/>
      <c r="AM63" s="99"/>
      <c r="AN63" s="99"/>
      <c r="AO63" s="99"/>
      <c r="AP63" s="99"/>
      <c r="AQ63" s="164"/>
      <c r="AR63" s="164"/>
      <c r="AS63" s="164"/>
      <c r="AT63" s="164"/>
      <c r="AU63" s="164"/>
      <c r="AV63" s="164"/>
      <c r="AW63" s="164"/>
      <c r="AX63" s="164"/>
      <c r="AY63" s="164"/>
      <c r="AZ63" s="164"/>
      <c r="BA63" s="164"/>
      <c r="BB63" s="164"/>
      <c r="BC63" s="164"/>
      <c r="BD63" s="164"/>
      <c r="BE63" s="164"/>
      <c r="BF63" s="164"/>
      <c r="BG63" s="164"/>
      <c r="BH63" s="164"/>
      <c r="BI63" s="164"/>
      <c r="BJ63" s="164"/>
      <c r="BK63" s="164"/>
      <c r="BL63" s="164"/>
      <c r="BM63" s="164"/>
      <c r="BN63" s="164"/>
      <c r="BO63" s="164"/>
      <c r="BP63" s="164"/>
    </row>
    <row r="64" spans="1:68">
      <c r="A64" s="99"/>
      <c r="B64" s="99"/>
      <c r="C64" s="99"/>
      <c r="D64" s="99"/>
      <c r="E64" s="99"/>
      <c r="F64" s="99"/>
      <c r="G64" s="100"/>
      <c r="H64" s="99"/>
      <c r="I64" s="99"/>
      <c r="J64" s="99"/>
      <c r="K64" s="99"/>
      <c r="L64" s="99"/>
      <c r="M64" s="99"/>
      <c r="N64" s="99"/>
      <c r="O64" s="99"/>
      <c r="P64" s="99"/>
      <c r="Q64" s="99"/>
      <c r="R64" s="99"/>
      <c r="S64" s="99"/>
      <c r="T64" s="99"/>
      <c r="U64" s="99"/>
      <c r="V64" s="99"/>
      <c r="W64" s="99"/>
      <c r="X64" s="99"/>
      <c r="Y64" s="99"/>
      <c r="Z64" s="99"/>
      <c r="AA64" s="99"/>
      <c r="AB64" s="99"/>
      <c r="AC64" s="99"/>
      <c r="AD64" s="99"/>
      <c r="AE64" s="99"/>
      <c r="AF64" s="99"/>
      <c r="AG64" s="99"/>
      <c r="AH64" s="99"/>
      <c r="AI64" s="99"/>
      <c r="AJ64" s="99"/>
      <c r="AK64" s="99"/>
      <c r="AL64" s="99"/>
      <c r="AM64" s="99"/>
      <c r="AN64" s="99"/>
      <c r="AO64" s="99"/>
      <c r="AP64" s="99"/>
      <c r="AQ64" s="164"/>
      <c r="AR64" s="164"/>
      <c r="AS64" s="164"/>
      <c r="AT64" s="164"/>
      <c r="AU64" s="164"/>
      <c r="AV64" s="164"/>
      <c r="AW64" s="164"/>
      <c r="AX64" s="164"/>
      <c r="AY64" s="164"/>
      <c r="AZ64" s="164"/>
      <c r="BA64" s="164"/>
      <c r="BB64" s="164"/>
      <c r="BC64" s="164"/>
      <c r="BD64" s="164"/>
      <c r="BE64" s="164"/>
      <c r="BF64" s="164"/>
      <c r="BG64" s="164"/>
      <c r="BH64" s="164"/>
      <c r="BI64" s="164"/>
      <c r="BJ64" s="164"/>
      <c r="BK64" s="164"/>
      <c r="BL64" s="164"/>
      <c r="BM64" s="164"/>
      <c r="BN64" s="164"/>
      <c r="BO64" s="164"/>
      <c r="BP64" s="164"/>
    </row>
    <row r="65" spans="1:68">
      <c r="A65" s="99"/>
      <c r="B65" s="99"/>
      <c r="C65" s="99"/>
      <c r="D65" s="99"/>
      <c r="E65" s="99"/>
      <c r="F65" s="99"/>
      <c r="G65" s="100"/>
      <c r="H65" s="99"/>
      <c r="I65" s="99"/>
      <c r="J65" s="99"/>
      <c r="K65" s="99"/>
      <c r="L65" s="99"/>
      <c r="M65" s="99"/>
      <c r="N65" s="99"/>
      <c r="O65" s="99"/>
      <c r="P65" s="99"/>
      <c r="Q65" s="99"/>
      <c r="R65" s="99"/>
      <c r="S65" s="99"/>
      <c r="T65" s="99"/>
      <c r="U65" s="99"/>
      <c r="V65" s="99"/>
      <c r="W65" s="99"/>
      <c r="X65" s="99"/>
      <c r="Y65" s="99"/>
      <c r="Z65" s="99"/>
      <c r="AA65" s="99"/>
      <c r="AB65" s="99"/>
      <c r="AC65" s="99"/>
      <c r="AD65" s="99"/>
      <c r="AE65" s="99"/>
      <c r="AF65" s="99"/>
      <c r="AG65" s="99"/>
      <c r="AH65" s="99"/>
      <c r="AI65" s="99"/>
      <c r="AJ65" s="99"/>
      <c r="AK65" s="99"/>
      <c r="AL65" s="99"/>
      <c r="AM65" s="99"/>
      <c r="AN65" s="99"/>
      <c r="AO65" s="99"/>
      <c r="AP65" s="99"/>
      <c r="AQ65" s="164"/>
      <c r="AR65" s="164"/>
      <c r="AS65" s="164"/>
      <c r="AT65" s="164"/>
      <c r="AU65" s="164"/>
      <c r="AV65" s="164"/>
      <c r="AW65" s="164"/>
      <c r="AX65" s="164"/>
      <c r="AY65" s="164"/>
      <c r="AZ65" s="164"/>
      <c r="BA65" s="164"/>
      <c r="BB65" s="164"/>
      <c r="BC65" s="164"/>
      <c r="BD65" s="164"/>
      <c r="BE65" s="164"/>
      <c r="BF65" s="164"/>
      <c r="BG65" s="164"/>
      <c r="BH65" s="164"/>
      <c r="BI65" s="164"/>
      <c r="BJ65" s="164"/>
      <c r="BK65" s="164"/>
      <c r="BL65" s="164"/>
      <c r="BM65" s="164"/>
      <c r="BN65" s="164"/>
      <c r="BO65" s="164"/>
      <c r="BP65" s="164"/>
    </row>
    <row r="66" spans="1:68">
      <c r="A66" s="99"/>
      <c r="B66" s="99"/>
      <c r="C66" s="99"/>
      <c r="D66" s="99"/>
      <c r="E66" s="99"/>
      <c r="F66" s="99"/>
      <c r="G66" s="100"/>
      <c r="H66" s="99"/>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99"/>
      <c r="AN66" s="99"/>
      <c r="AO66" s="99"/>
      <c r="AP66" s="99"/>
      <c r="AQ66" s="164"/>
      <c r="AR66" s="164"/>
      <c r="AS66" s="164"/>
      <c r="AT66" s="164"/>
      <c r="AU66" s="164"/>
      <c r="AV66" s="164"/>
      <c r="AW66" s="164"/>
      <c r="AX66" s="164"/>
      <c r="AY66" s="164"/>
      <c r="AZ66" s="164"/>
      <c r="BA66" s="164"/>
      <c r="BB66" s="164"/>
      <c r="BC66" s="164"/>
      <c r="BD66" s="164"/>
      <c r="BE66" s="164"/>
      <c r="BF66" s="164"/>
      <c r="BG66" s="164"/>
      <c r="BH66" s="164"/>
      <c r="BI66" s="164"/>
      <c r="BJ66" s="164"/>
      <c r="BK66" s="164"/>
      <c r="BL66" s="164"/>
      <c r="BM66" s="164"/>
      <c r="BN66" s="164"/>
      <c r="BO66" s="164"/>
      <c r="BP66" s="164"/>
    </row>
    <row r="67" spans="1:68">
      <c r="A67" s="99"/>
      <c r="B67" s="99"/>
      <c r="C67" s="99"/>
      <c r="D67" s="99"/>
      <c r="E67" s="99"/>
      <c r="F67" s="99"/>
      <c r="G67" s="100"/>
      <c r="H67" s="99"/>
      <c r="I67" s="99"/>
      <c r="J67" s="99"/>
      <c r="K67" s="99"/>
      <c r="L67" s="99"/>
      <c r="M67" s="99"/>
      <c r="N67" s="99"/>
      <c r="O67" s="99"/>
      <c r="P67" s="99"/>
      <c r="Q67" s="99"/>
      <c r="R67" s="99"/>
      <c r="S67" s="99"/>
      <c r="T67" s="99"/>
      <c r="U67" s="99"/>
      <c r="V67" s="99"/>
      <c r="W67" s="99"/>
      <c r="X67" s="99"/>
      <c r="Y67" s="99"/>
      <c r="Z67" s="99"/>
      <c r="AA67" s="99"/>
      <c r="AB67" s="99"/>
      <c r="AC67" s="99"/>
      <c r="AD67" s="99"/>
      <c r="AE67" s="99"/>
      <c r="AF67" s="99"/>
      <c r="AG67" s="99"/>
      <c r="AH67" s="99"/>
      <c r="AI67" s="99"/>
      <c r="AJ67" s="99"/>
      <c r="AK67" s="99"/>
      <c r="AL67" s="99"/>
      <c r="AM67" s="99"/>
      <c r="AN67" s="99"/>
      <c r="AO67" s="99"/>
      <c r="AP67" s="99"/>
      <c r="AQ67" s="164"/>
      <c r="AR67" s="164"/>
      <c r="AS67" s="164"/>
      <c r="AT67" s="164"/>
      <c r="AU67" s="164"/>
      <c r="AV67" s="164"/>
      <c r="AW67" s="164"/>
      <c r="AX67" s="164"/>
      <c r="AY67" s="164"/>
      <c r="AZ67" s="164"/>
      <c r="BA67" s="164"/>
      <c r="BB67" s="164"/>
      <c r="BC67" s="164"/>
      <c r="BD67" s="164"/>
      <c r="BE67" s="164"/>
      <c r="BF67" s="164"/>
      <c r="BG67" s="164"/>
      <c r="BH67" s="164"/>
      <c r="BI67" s="164"/>
      <c r="BJ67" s="164"/>
      <c r="BK67" s="164"/>
      <c r="BL67" s="164"/>
      <c r="BM67" s="164"/>
      <c r="BN67" s="164"/>
      <c r="BO67" s="164"/>
      <c r="BP67" s="164"/>
    </row>
    <row r="68" spans="1:68">
      <c r="A68" s="99"/>
      <c r="B68" s="99"/>
      <c r="C68" s="99"/>
      <c r="D68" s="99"/>
      <c r="E68" s="99"/>
      <c r="F68" s="99"/>
      <c r="G68" s="100"/>
      <c r="H68" s="99"/>
      <c r="I68" s="99"/>
      <c r="J68" s="99"/>
      <c r="K68" s="99"/>
      <c r="L68" s="99"/>
      <c r="M68" s="99"/>
      <c r="N68" s="99"/>
      <c r="O68" s="99"/>
      <c r="P68" s="99"/>
      <c r="Q68" s="99"/>
      <c r="R68" s="99"/>
      <c r="S68" s="99"/>
      <c r="T68" s="99"/>
      <c r="U68" s="99"/>
      <c r="V68" s="99"/>
      <c r="W68" s="99"/>
      <c r="X68" s="99"/>
      <c r="Y68" s="99"/>
      <c r="Z68" s="99"/>
      <c r="AA68" s="99"/>
      <c r="AB68" s="99"/>
      <c r="AC68" s="99"/>
      <c r="AD68" s="99"/>
      <c r="AE68" s="99"/>
      <c r="AF68" s="99"/>
      <c r="AG68" s="99"/>
      <c r="AH68" s="99"/>
      <c r="AI68" s="99"/>
      <c r="AJ68" s="99"/>
      <c r="AK68" s="99"/>
      <c r="AL68" s="99"/>
      <c r="AM68" s="99"/>
      <c r="AN68" s="99"/>
      <c r="AO68" s="99"/>
      <c r="AP68" s="99"/>
      <c r="AQ68" s="164"/>
      <c r="AR68" s="164"/>
      <c r="AS68" s="164"/>
      <c r="AT68" s="164"/>
      <c r="AU68" s="164"/>
      <c r="AV68" s="164"/>
      <c r="AW68" s="164"/>
      <c r="AX68" s="164"/>
      <c r="AY68" s="164"/>
      <c r="AZ68" s="164"/>
      <c r="BA68" s="164"/>
      <c r="BB68" s="164"/>
      <c r="BC68" s="164"/>
      <c r="BD68" s="164"/>
      <c r="BE68" s="164"/>
      <c r="BF68" s="164"/>
      <c r="BG68" s="164"/>
      <c r="BH68" s="164"/>
      <c r="BI68" s="164"/>
      <c r="BJ68" s="164"/>
      <c r="BK68" s="164"/>
      <c r="BL68" s="164"/>
      <c r="BM68" s="164"/>
      <c r="BN68" s="164"/>
      <c r="BO68" s="164"/>
      <c r="BP68" s="164"/>
    </row>
    <row r="69" spans="1:68">
      <c r="A69" s="99"/>
      <c r="B69" s="99"/>
      <c r="C69" s="99"/>
      <c r="D69" s="99"/>
      <c r="E69" s="99"/>
      <c r="F69" s="99"/>
      <c r="G69" s="100"/>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99"/>
      <c r="AO69" s="99"/>
      <c r="AP69" s="99"/>
      <c r="AQ69" s="164"/>
      <c r="AR69" s="164"/>
      <c r="AS69" s="164"/>
      <c r="AT69" s="164"/>
      <c r="AU69" s="164"/>
      <c r="AV69" s="164"/>
      <c r="AW69" s="164"/>
      <c r="AX69" s="164"/>
      <c r="AY69" s="164"/>
      <c r="AZ69" s="164"/>
      <c r="BA69" s="164"/>
      <c r="BB69" s="164"/>
      <c r="BC69" s="164"/>
      <c r="BD69" s="164"/>
      <c r="BE69" s="164"/>
      <c r="BF69" s="164"/>
      <c r="BG69" s="164"/>
      <c r="BH69" s="164"/>
      <c r="BI69" s="164"/>
      <c r="BJ69" s="164"/>
      <c r="BK69" s="164"/>
      <c r="BL69" s="164"/>
      <c r="BM69" s="164"/>
      <c r="BN69" s="164"/>
      <c r="BO69" s="164"/>
      <c r="BP69" s="164"/>
    </row>
    <row r="70" spans="1:68">
      <c r="A70" s="99"/>
      <c r="B70" s="99"/>
      <c r="C70" s="99"/>
      <c r="D70" s="99"/>
      <c r="E70" s="99"/>
      <c r="F70" s="99"/>
      <c r="G70" s="100"/>
      <c r="H70" s="99"/>
      <c r="I70" s="99"/>
      <c r="J70" s="99"/>
      <c r="K70" s="99"/>
      <c r="L70" s="99"/>
      <c r="M70" s="99"/>
      <c r="N70" s="99"/>
      <c r="O70" s="99"/>
      <c r="P70" s="99"/>
      <c r="Q70" s="99"/>
      <c r="R70" s="99"/>
      <c r="S70" s="99"/>
      <c r="T70" s="99"/>
      <c r="U70" s="99"/>
      <c r="V70" s="99"/>
      <c r="W70" s="99"/>
      <c r="X70" s="99"/>
      <c r="Y70" s="99"/>
      <c r="Z70" s="99"/>
      <c r="AA70" s="99"/>
      <c r="AB70" s="99"/>
      <c r="AC70" s="99"/>
      <c r="AD70" s="99"/>
      <c r="AE70" s="99"/>
      <c r="AF70" s="99"/>
      <c r="AG70" s="99"/>
      <c r="AH70" s="99"/>
      <c r="AI70" s="99"/>
      <c r="AJ70" s="99"/>
      <c r="AK70" s="99"/>
      <c r="AL70" s="99"/>
      <c r="AM70" s="99"/>
      <c r="AN70" s="99"/>
      <c r="AO70" s="99"/>
      <c r="AP70" s="99"/>
      <c r="AQ70" s="164"/>
      <c r="AR70" s="164"/>
      <c r="AS70" s="164"/>
      <c r="AT70" s="164"/>
      <c r="AU70" s="164"/>
      <c r="AV70" s="164"/>
      <c r="AW70" s="164"/>
      <c r="AX70" s="164"/>
      <c r="AY70" s="164"/>
      <c r="AZ70" s="164"/>
      <c r="BA70" s="164"/>
      <c r="BB70" s="164"/>
      <c r="BC70" s="164"/>
      <c r="BD70" s="164"/>
      <c r="BE70" s="164"/>
      <c r="BF70" s="164"/>
      <c r="BG70" s="164"/>
      <c r="BH70" s="164"/>
      <c r="BI70" s="164"/>
      <c r="BJ70" s="164"/>
      <c r="BK70" s="164"/>
      <c r="BL70" s="164"/>
      <c r="BM70" s="164"/>
      <c r="BN70" s="164"/>
      <c r="BO70" s="164"/>
      <c r="BP70" s="164"/>
    </row>
    <row r="71" spans="1:68">
      <c r="A71" s="99"/>
      <c r="B71" s="99"/>
      <c r="C71" s="99"/>
      <c r="D71" s="99"/>
      <c r="E71" s="99"/>
      <c r="F71" s="99"/>
      <c r="G71" s="100"/>
      <c r="H71" s="99"/>
      <c r="I71" s="99"/>
      <c r="J71" s="99"/>
      <c r="K71" s="99"/>
      <c r="L71" s="99"/>
      <c r="M71" s="99"/>
      <c r="N71" s="99"/>
      <c r="O71" s="99"/>
      <c r="P71" s="99"/>
      <c r="Q71" s="99"/>
      <c r="R71" s="99"/>
      <c r="S71" s="99"/>
      <c r="T71" s="99"/>
      <c r="U71" s="99"/>
      <c r="V71" s="99"/>
      <c r="W71" s="99"/>
      <c r="X71" s="99"/>
      <c r="Y71" s="99"/>
      <c r="Z71" s="99"/>
      <c r="AA71" s="99"/>
      <c r="AB71" s="99"/>
      <c r="AC71" s="99"/>
      <c r="AD71" s="99"/>
      <c r="AE71" s="99"/>
      <c r="AF71" s="99"/>
      <c r="AG71" s="99"/>
      <c r="AH71" s="99"/>
      <c r="AI71" s="99"/>
      <c r="AJ71" s="99"/>
      <c r="AK71" s="99"/>
      <c r="AL71" s="99"/>
      <c r="AM71" s="99"/>
      <c r="AN71" s="99"/>
      <c r="AO71" s="99"/>
      <c r="AP71" s="99"/>
      <c r="AQ71" s="164"/>
      <c r="AR71" s="164"/>
      <c r="AS71" s="164"/>
      <c r="AT71" s="164"/>
      <c r="AU71" s="164"/>
      <c r="AV71" s="164"/>
      <c r="AW71" s="164"/>
      <c r="AX71" s="164"/>
      <c r="AY71" s="164"/>
      <c r="AZ71" s="164"/>
      <c r="BA71" s="164"/>
      <c r="BB71" s="164"/>
      <c r="BC71" s="164"/>
      <c r="BD71" s="164"/>
      <c r="BE71" s="164"/>
      <c r="BF71" s="164"/>
      <c r="BG71" s="164"/>
      <c r="BH71" s="164"/>
      <c r="BI71" s="164"/>
      <c r="BJ71" s="164"/>
      <c r="BK71" s="164"/>
      <c r="BL71" s="164"/>
      <c r="BM71" s="164"/>
      <c r="BN71" s="164"/>
      <c r="BO71" s="164"/>
      <c r="BP71" s="164"/>
    </row>
    <row r="72" spans="1:68">
      <c r="A72" s="99"/>
      <c r="B72" s="99"/>
      <c r="C72" s="99"/>
      <c r="D72" s="99"/>
      <c r="E72" s="99"/>
      <c r="F72" s="99"/>
      <c r="G72" s="100"/>
      <c r="H72" s="99"/>
      <c r="I72" s="99"/>
      <c r="J72" s="99"/>
      <c r="K72" s="99"/>
      <c r="L72" s="99"/>
      <c r="M72" s="99"/>
      <c r="N72" s="99"/>
      <c r="O72" s="99"/>
      <c r="P72" s="99"/>
      <c r="Q72" s="99"/>
      <c r="R72" s="99"/>
      <c r="S72" s="99"/>
      <c r="T72" s="99"/>
      <c r="U72" s="99"/>
      <c r="V72" s="99"/>
      <c r="W72" s="99"/>
      <c r="X72" s="99"/>
      <c r="Y72" s="99"/>
      <c r="Z72" s="99"/>
      <c r="AA72" s="99"/>
      <c r="AB72" s="99"/>
      <c r="AC72" s="99"/>
      <c r="AD72" s="99"/>
      <c r="AE72" s="99"/>
      <c r="AF72" s="99"/>
      <c r="AG72" s="99"/>
      <c r="AH72" s="99"/>
      <c r="AI72" s="99"/>
      <c r="AJ72" s="99"/>
      <c r="AK72" s="99"/>
      <c r="AL72" s="99"/>
      <c r="AM72" s="99"/>
      <c r="AN72" s="99"/>
      <c r="AO72" s="99"/>
      <c r="AP72" s="99"/>
      <c r="AQ72" s="164"/>
      <c r="AR72" s="164"/>
      <c r="AS72" s="164"/>
      <c r="AT72" s="164"/>
      <c r="AU72" s="164"/>
      <c r="AV72" s="164"/>
      <c r="AW72" s="164"/>
      <c r="AX72" s="164"/>
      <c r="AY72" s="164"/>
      <c r="AZ72" s="164"/>
      <c r="BA72" s="164"/>
      <c r="BB72" s="164"/>
      <c r="BC72" s="164"/>
      <c r="BD72" s="164"/>
      <c r="BE72" s="164"/>
      <c r="BF72" s="164"/>
      <c r="BG72" s="164"/>
      <c r="BH72" s="164"/>
      <c r="BI72" s="164"/>
      <c r="BJ72" s="164"/>
      <c r="BK72" s="164"/>
      <c r="BL72" s="164"/>
      <c r="BM72" s="164"/>
      <c r="BN72" s="164"/>
      <c r="BO72" s="164"/>
      <c r="BP72" s="164"/>
    </row>
    <row r="73" spans="1:68">
      <c r="A73" s="99"/>
      <c r="B73" s="99"/>
      <c r="C73" s="99"/>
      <c r="D73" s="99"/>
      <c r="E73" s="99"/>
      <c r="F73" s="99"/>
      <c r="G73" s="100"/>
      <c r="H73" s="99"/>
      <c r="I73" s="99"/>
      <c r="J73" s="99"/>
      <c r="K73" s="99"/>
      <c r="L73" s="99"/>
      <c r="M73" s="99"/>
      <c r="N73" s="99"/>
      <c r="O73" s="99"/>
      <c r="P73" s="99"/>
      <c r="Q73" s="99"/>
      <c r="R73" s="99"/>
      <c r="S73" s="99"/>
      <c r="T73" s="99"/>
      <c r="U73" s="99"/>
      <c r="V73" s="99"/>
      <c r="W73" s="99"/>
      <c r="X73" s="99"/>
      <c r="Y73" s="99"/>
      <c r="Z73" s="99"/>
      <c r="AA73" s="99"/>
      <c r="AB73" s="99"/>
      <c r="AC73" s="99"/>
      <c r="AD73" s="99"/>
      <c r="AE73" s="99"/>
      <c r="AF73" s="99"/>
      <c r="AG73" s="99"/>
      <c r="AH73" s="99"/>
      <c r="AI73" s="99"/>
      <c r="AJ73" s="99"/>
      <c r="AK73" s="99"/>
      <c r="AL73" s="99"/>
      <c r="AM73" s="99"/>
      <c r="AN73" s="99"/>
      <c r="AO73" s="99"/>
      <c r="AP73" s="99"/>
      <c r="AQ73" s="164"/>
      <c r="AR73" s="164"/>
      <c r="AS73" s="164"/>
      <c r="AT73" s="164"/>
      <c r="AU73" s="164"/>
      <c r="AV73" s="164"/>
      <c r="AW73" s="164"/>
      <c r="AX73" s="164"/>
      <c r="AY73" s="164"/>
      <c r="AZ73" s="164"/>
      <c r="BA73" s="164"/>
      <c r="BB73" s="164"/>
      <c r="BC73" s="164"/>
      <c r="BD73" s="164"/>
      <c r="BE73" s="164"/>
      <c r="BF73" s="164"/>
      <c r="BG73" s="164"/>
      <c r="BH73" s="164"/>
      <c r="BI73" s="164"/>
      <c r="BJ73" s="164"/>
      <c r="BK73" s="164"/>
      <c r="BL73" s="164"/>
      <c r="BM73" s="164"/>
      <c r="BN73" s="164"/>
      <c r="BO73" s="164"/>
      <c r="BP73" s="164"/>
    </row>
    <row r="74" spans="1:68">
      <c r="A74" s="99"/>
      <c r="B74" s="99"/>
      <c r="C74" s="99"/>
      <c r="D74" s="99"/>
      <c r="E74" s="99"/>
      <c r="F74" s="99"/>
      <c r="G74" s="100"/>
      <c r="H74" s="99"/>
      <c r="I74" s="99"/>
      <c r="J74" s="99"/>
      <c r="K74" s="99"/>
      <c r="L74" s="99"/>
      <c r="M74" s="99"/>
      <c r="N74" s="99"/>
      <c r="O74" s="99"/>
      <c r="P74" s="99"/>
      <c r="Q74" s="99"/>
      <c r="R74" s="99"/>
      <c r="S74" s="99"/>
      <c r="T74" s="99"/>
      <c r="U74" s="99"/>
      <c r="V74" s="99"/>
      <c r="W74" s="99"/>
      <c r="X74" s="99"/>
      <c r="Y74" s="99"/>
      <c r="Z74" s="99"/>
      <c r="AA74" s="99"/>
      <c r="AB74" s="99"/>
      <c r="AC74" s="99"/>
      <c r="AD74" s="99"/>
      <c r="AE74" s="99"/>
      <c r="AF74" s="99"/>
      <c r="AG74" s="99"/>
      <c r="AH74" s="99"/>
      <c r="AI74" s="99"/>
      <c r="AJ74" s="99"/>
      <c r="AK74" s="99"/>
      <c r="AL74" s="99"/>
      <c r="AM74" s="99"/>
      <c r="AN74" s="99"/>
      <c r="AO74" s="99"/>
      <c r="AP74" s="99"/>
      <c r="AQ74" s="164"/>
      <c r="AR74" s="164"/>
      <c r="AS74" s="164"/>
      <c r="AT74" s="164"/>
      <c r="AU74" s="164"/>
      <c r="AV74" s="164"/>
      <c r="AW74" s="164"/>
      <c r="AX74" s="164"/>
      <c r="AY74" s="164"/>
      <c r="AZ74" s="164"/>
      <c r="BA74" s="164"/>
      <c r="BB74" s="164"/>
      <c r="BC74" s="164"/>
      <c r="BD74" s="164"/>
      <c r="BE74" s="164"/>
      <c r="BF74" s="164"/>
      <c r="BG74" s="164"/>
      <c r="BH74" s="164"/>
      <c r="BI74" s="164"/>
      <c r="BJ74" s="164"/>
      <c r="BK74" s="164"/>
      <c r="BL74" s="164"/>
      <c r="BM74" s="164"/>
      <c r="BN74" s="164"/>
      <c r="BO74" s="164"/>
      <c r="BP74" s="164"/>
    </row>
    <row r="75" spans="1:68">
      <c r="A75" s="99"/>
      <c r="B75" s="99"/>
      <c r="C75" s="99"/>
      <c r="D75" s="99"/>
      <c r="E75" s="99"/>
      <c r="F75" s="99"/>
      <c r="G75" s="100"/>
      <c r="H75" s="99"/>
      <c r="I75" s="99"/>
      <c r="J75" s="99"/>
      <c r="K75" s="99"/>
      <c r="L75" s="99"/>
      <c r="M75" s="99"/>
      <c r="N75" s="99"/>
      <c r="O75" s="99"/>
      <c r="P75" s="99"/>
      <c r="Q75" s="99"/>
      <c r="R75" s="99"/>
      <c r="S75" s="99"/>
      <c r="T75" s="99"/>
      <c r="U75" s="99"/>
      <c r="V75" s="99"/>
      <c r="W75" s="99"/>
      <c r="X75" s="99"/>
      <c r="Y75" s="99"/>
      <c r="Z75" s="99"/>
      <c r="AA75" s="99"/>
      <c r="AB75" s="99"/>
      <c r="AC75" s="99"/>
      <c r="AD75" s="99"/>
      <c r="AE75" s="99"/>
      <c r="AF75" s="99"/>
      <c r="AG75" s="99"/>
      <c r="AH75" s="99"/>
      <c r="AI75" s="99"/>
      <c r="AJ75" s="99"/>
      <c r="AK75" s="99"/>
      <c r="AL75" s="99"/>
      <c r="AM75" s="99"/>
      <c r="AN75" s="99"/>
      <c r="AO75" s="99"/>
      <c r="AP75" s="99"/>
      <c r="AQ75" s="164"/>
      <c r="AR75" s="164"/>
      <c r="AS75" s="164"/>
      <c r="AT75" s="164"/>
      <c r="AU75" s="164"/>
      <c r="AV75" s="164"/>
      <c r="AW75" s="164"/>
      <c r="AX75" s="164"/>
      <c r="AY75" s="164"/>
      <c r="AZ75" s="164"/>
      <c r="BA75" s="164"/>
      <c r="BB75" s="164"/>
      <c r="BC75" s="164"/>
      <c r="BD75" s="164"/>
      <c r="BE75" s="164"/>
      <c r="BF75" s="164"/>
      <c r="BG75" s="164"/>
      <c r="BH75" s="164"/>
      <c r="BI75" s="164"/>
      <c r="BJ75" s="164"/>
      <c r="BK75" s="164"/>
      <c r="BL75" s="164"/>
      <c r="BM75" s="164"/>
      <c r="BN75" s="164"/>
      <c r="BO75" s="164"/>
      <c r="BP75" s="164"/>
    </row>
    <row r="76" spans="1:68">
      <c r="A76" s="99"/>
      <c r="B76" s="99"/>
      <c r="C76" s="99"/>
      <c r="D76" s="99"/>
      <c r="E76" s="99"/>
      <c r="F76" s="99"/>
      <c r="G76" s="100"/>
      <c r="H76" s="99"/>
      <c r="I76" s="99"/>
      <c r="J76" s="99"/>
      <c r="K76" s="99"/>
      <c r="L76" s="99"/>
      <c r="M76" s="99"/>
      <c r="N76" s="99"/>
      <c r="O76" s="99"/>
      <c r="P76" s="99"/>
      <c r="Q76" s="99"/>
      <c r="R76" s="99"/>
      <c r="S76" s="99"/>
      <c r="T76" s="99"/>
      <c r="U76" s="99"/>
      <c r="V76" s="99"/>
      <c r="W76" s="99"/>
      <c r="X76" s="99"/>
      <c r="Y76" s="99"/>
      <c r="Z76" s="99"/>
      <c r="AA76" s="99"/>
      <c r="AB76" s="99"/>
      <c r="AC76" s="99"/>
      <c r="AD76" s="99"/>
      <c r="AE76" s="99"/>
      <c r="AF76" s="99"/>
      <c r="AG76" s="99"/>
      <c r="AH76" s="99"/>
      <c r="AI76" s="99"/>
      <c r="AJ76" s="99"/>
      <c r="AK76" s="99"/>
      <c r="AL76" s="99"/>
      <c r="AM76" s="99"/>
      <c r="AN76" s="99"/>
      <c r="AO76" s="99"/>
      <c r="AP76" s="99"/>
      <c r="AQ76" s="164"/>
      <c r="AR76" s="164"/>
      <c r="AS76" s="164"/>
      <c r="AT76" s="164"/>
      <c r="AU76" s="164"/>
      <c r="AV76" s="164"/>
      <c r="AW76" s="164"/>
      <c r="AX76" s="164"/>
      <c r="AY76" s="164"/>
      <c r="AZ76" s="164"/>
      <c r="BA76" s="164"/>
      <c r="BB76" s="164"/>
      <c r="BC76" s="164"/>
      <c r="BD76" s="164"/>
      <c r="BE76" s="164"/>
      <c r="BF76" s="164"/>
      <c r="BG76" s="164"/>
      <c r="BH76" s="164"/>
      <c r="BI76" s="164"/>
      <c r="BJ76" s="164"/>
      <c r="BK76" s="164"/>
      <c r="BL76" s="164"/>
      <c r="BM76" s="164"/>
      <c r="BN76" s="164"/>
      <c r="BO76" s="164"/>
      <c r="BP76" s="164"/>
    </row>
    <row r="77" spans="1:68">
      <c r="A77" s="99"/>
      <c r="B77" s="99"/>
      <c r="C77" s="99"/>
      <c r="D77" s="99"/>
      <c r="E77" s="99"/>
      <c r="F77" s="99"/>
      <c r="G77" s="100"/>
      <c r="H77" s="99"/>
      <c r="I77" s="99"/>
      <c r="J77" s="99"/>
      <c r="K77" s="99"/>
      <c r="L77" s="99"/>
      <c r="M77" s="99"/>
      <c r="N77" s="99"/>
      <c r="O77" s="99"/>
      <c r="P77" s="99"/>
      <c r="Q77" s="99"/>
      <c r="R77" s="99"/>
      <c r="S77" s="99"/>
      <c r="T77" s="99"/>
      <c r="U77" s="99"/>
      <c r="V77" s="99"/>
      <c r="W77" s="99"/>
      <c r="X77" s="99"/>
      <c r="Y77" s="99"/>
      <c r="Z77" s="99"/>
      <c r="AA77" s="99"/>
      <c r="AB77" s="99"/>
      <c r="AC77" s="99"/>
      <c r="AD77" s="99"/>
      <c r="AE77" s="99"/>
      <c r="AF77" s="99"/>
      <c r="AG77" s="99"/>
      <c r="AH77" s="99"/>
      <c r="AI77" s="99"/>
      <c r="AJ77" s="99"/>
      <c r="AK77" s="99"/>
      <c r="AL77" s="99"/>
      <c r="AM77" s="99"/>
      <c r="AN77" s="99"/>
      <c r="AO77" s="99"/>
      <c r="AP77" s="99"/>
      <c r="AQ77" s="164"/>
      <c r="AR77" s="164"/>
      <c r="AS77" s="164"/>
      <c r="AT77" s="164"/>
      <c r="AU77" s="164"/>
      <c r="AV77" s="164"/>
      <c r="AW77" s="164"/>
      <c r="AX77" s="164"/>
      <c r="AY77" s="164"/>
      <c r="AZ77" s="164"/>
      <c r="BA77" s="164"/>
      <c r="BB77" s="164"/>
      <c r="BC77" s="164"/>
      <c r="BD77" s="164"/>
      <c r="BE77" s="164"/>
      <c r="BF77" s="164"/>
      <c r="BG77" s="164"/>
      <c r="BH77" s="164"/>
      <c r="BI77" s="164"/>
      <c r="BJ77" s="164"/>
      <c r="BK77" s="164"/>
      <c r="BL77" s="164"/>
      <c r="BM77" s="164"/>
      <c r="BN77" s="164"/>
      <c r="BO77" s="164"/>
      <c r="BP77" s="164"/>
    </row>
    <row r="78" s="94" customFormat="1" ht="14.25" customHeight="1" spans="1:68">
      <c r="A78" s="99"/>
      <c r="B78" s="99"/>
      <c r="C78" s="99"/>
      <c r="D78" s="99"/>
      <c r="E78" s="99"/>
      <c r="F78" s="99"/>
      <c r="G78" s="100"/>
      <c r="H78" s="99"/>
      <c r="I78" s="99"/>
      <c r="J78" s="99"/>
      <c r="K78" s="99"/>
      <c r="L78" s="99"/>
      <c r="M78" s="99"/>
      <c r="N78" s="99"/>
      <c r="O78" s="99"/>
      <c r="P78" s="99"/>
      <c r="Q78" s="99"/>
      <c r="R78" s="99"/>
      <c r="S78" s="99"/>
      <c r="T78" s="99"/>
      <c r="U78" s="99"/>
      <c r="V78" s="99"/>
      <c r="W78" s="99"/>
      <c r="X78" s="99"/>
      <c r="Y78" s="99"/>
      <c r="Z78" s="99"/>
      <c r="AA78" s="99"/>
      <c r="AB78" s="99"/>
      <c r="AC78" s="99"/>
      <c r="AD78" s="99"/>
      <c r="AE78" s="99"/>
      <c r="AF78" s="99"/>
      <c r="AG78" s="99"/>
      <c r="AH78" s="99"/>
      <c r="AI78" s="99"/>
      <c r="AJ78" s="99"/>
      <c r="AK78" s="99"/>
      <c r="AL78" s="99"/>
      <c r="AM78" s="99"/>
      <c r="AN78" s="99"/>
      <c r="AO78" s="99"/>
      <c r="AP78" s="99"/>
      <c r="AQ78" s="164"/>
      <c r="AR78" s="164"/>
      <c r="AS78" s="164"/>
      <c r="AT78" s="164"/>
      <c r="AU78" s="164"/>
      <c r="AV78" s="164"/>
      <c r="AW78" s="164"/>
      <c r="AX78" s="164"/>
      <c r="AY78" s="164"/>
      <c r="AZ78" s="164"/>
      <c r="BA78" s="164"/>
      <c r="BB78" s="164"/>
      <c r="BC78" s="164"/>
      <c r="BD78" s="164"/>
      <c r="BE78" s="164"/>
      <c r="BF78" s="164"/>
      <c r="BG78" s="164"/>
      <c r="BH78" s="164"/>
      <c r="BI78" s="164"/>
      <c r="BJ78" s="164"/>
      <c r="BK78" s="164"/>
      <c r="BL78" s="99"/>
      <c r="BM78" s="99"/>
      <c r="BN78" s="99"/>
      <c r="BO78" s="99"/>
      <c r="BP78" s="99"/>
    </row>
    <row r="79" s="94" customFormat="1" ht="12" customHeight="1" spans="1:68">
      <c r="A79" s="99"/>
      <c r="B79" s="99"/>
      <c r="C79" s="99"/>
      <c r="D79" s="99"/>
      <c r="E79" s="99"/>
      <c r="F79" s="99"/>
      <c r="G79" s="100"/>
      <c r="H79" s="99"/>
      <c r="I79" s="99"/>
      <c r="J79" s="99"/>
      <c r="K79" s="99"/>
      <c r="L79" s="99"/>
      <c r="M79" s="99"/>
      <c r="N79" s="99"/>
      <c r="O79" s="99"/>
      <c r="P79" s="99"/>
      <c r="Q79" s="99"/>
      <c r="R79" s="99"/>
      <c r="S79" s="99"/>
      <c r="T79" s="99"/>
      <c r="U79" s="99"/>
      <c r="V79" s="99"/>
      <c r="W79" s="99"/>
      <c r="X79" s="99"/>
      <c r="Y79" s="99"/>
      <c r="Z79" s="99"/>
      <c r="AA79" s="99"/>
      <c r="AB79" s="99"/>
      <c r="AC79" s="99"/>
      <c r="AD79" s="99"/>
      <c r="AE79" s="99"/>
      <c r="AF79" s="99"/>
      <c r="AG79" s="99"/>
      <c r="AH79" s="99"/>
      <c r="AI79" s="99"/>
      <c r="AJ79" s="99"/>
      <c r="AK79" s="99"/>
      <c r="AL79" s="99"/>
      <c r="AM79" s="99"/>
      <c r="AN79" s="99"/>
      <c r="AO79" s="99"/>
      <c r="AP79" s="99"/>
      <c r="AQ79" s="164"/>
      <c r="AR79" s="164"/>
      <c r="AS79" s="164"/>
      <c r="AT79" s="164"/>
      <c r="AU79" s="164"/>
      <c r="AV79" s="164"/>
      <c r="AW79" s="164"/>
      <c r="AX79" s="164"/>
      <c r="AY79" s="164"/>
      <c r="AZ79" s="164"/>
      <c r="BA79" s="164"/>
      <c r="BB79" s="164"/>
      <c r="BC79" s="164"/>
      <c r="BD79" s="164"/>
      <c r="BE79" s="164"/>
      <c r="BF79" s="164"/>
      <c r="BG79" s="164"/>
      <c r="BH79" s="164"/>
      <c r="BI79" s="164"/>
      <c r="BJ79" s="164"/>
      <c r="BK79" s="164"/>
      <c r="BL79" s="99"/>
      <c r="BM79" s="99"/>
      <c r="BN79" s="99"/>
      <c r="BO79" s="99"/>
      <c r="BP79" s="99"/>
    </row>
    <row r="80" spans="1:68">
      <c r="A80" s="99"/>
      <c r="B80" s="99"/>
      <c r="C80" s="99"/>
      <c r="D80" s="99"/>
      <c r="E80" s="99"/>
      <c r="F80" s="99"/>
      <c r="G80" s="100"/>
      <c r="H80" s="99"/>
      <c r="I80" s="99"/>
      <c r="J80" s="99"/>
      <c r="K80" s="99"/>
      <c r="L80" s="99"/>
      <c r="M80" s="99"/>
      <c r="N80" s="99"/>
      <c r="O80" s="99"/>
      <c r="P80" s="99"/>
      <c r="Q80" s="99"/>
      <c r="R80" s="99"/>
      <c r="S80" s="99"/>
      <c r="T80" s="99"/>
      <c r="U80" s="99"/>
      <c r="V80" s="99"/>
      <c r="W80" s="99"/>
      <c r="X80" s="99"/>
      <c r="Y80" s="99"/>
      <c r="Z80" s="99"/>
      <c r="AA80" s="99"/>
      <c r="AB80" s="99"/>
      <c r="AC80" s="99"/>
      <c r="AD80" s="99"/>
      <c r="AE80" s="99"/>
      <c r="AF80" s="99"/>
      <c r="AG80" s="99"/>
      <c r="AH80" s="99"/>
      <c r="AI80" s="99"/>
      <c r="AJ80" s="99"/>
      <c r="AK80" s="99"/>
      <c r="AL80" s="99"/>
      <c r="AM80" s="99"/>
      <c r="AN80" s="99"/>
      <c r="AO80" s="99"/>
      <c r="AP80" s="99"/>
      <c r="AQ80" s="164"/>
      <c r="AR80" s="164"/>
      <c r="AS80" s="164"/>
      <c r="AT80" s="164"/>
      <c r="AU80" s="164"/>
      <c r="AV80" s="164"/>
      <c r="AW80" s="164"/>
      <c r="AX80" s="164"/>
      <c r="AY80" s="164"/>
      <c r="AZ80" s="164"/>
      <c r="BA80" s="164"/>
      <c r="BB80" s="164"/>
      <c r="BC80" s="164"/>
      <c r="BD80" s="164"/>
      <c r="BE80" s="164"/>
      <c r="BF80" s="164"/>
      <c r="BG80" s="164"/>
      <c r="BH80" s="164"/>
      <c r="BI80" s="164"/>
      <c r="BJ80" s="164"/>
      <c r="BK80" s="164"/>
      <c r="BL80" s="164"/>
      <c r="BM80" s="164"/>
      <c r="BN80" s="164"/>
      <c r="BO80" s="164"/>
      <c r="BP80" s="164"/>
    </row>
    <row r="81" s="94" customFormat="1" ht="14.25" customHeight="1" spans="1:68">
      <c r="A81" s="99"/>
      <c r="B81" s="99"/>
      <c r="C81" s="99"/>
      <c r="D81" s="99"/>
      <c r="E81" s="99"/>
      <c r="F81" s="99"/>
      <c r="G81" s="100"/>
      <c r="H81" s="99"/>
      <c r="I81" s="99"/>
      <c r="J81" s="99"/>
      <c r="K81" s="99"/>
      <c r="L81" s="99"/>
      <c r="M81" s="99"/>
      <c r="N81" s="99"/>
      <c r="O81" s="99"/>
      <c r="P81" s="99"/>
      <c r="Q81" s="99"/>
      <c r="R81" s="99"/>
      <c r="S81" s="99"/>
      <c r="T81" s="99"/>
      <c r="U81" s="99"/>
      <c r="V81" s="99"/>
      <c r="W81" s="99"/>
      <c r="X81" s="99"/>
      <c r="Y81" s="99"/>
      <c r="Z81" s="99"/>
      <c r="AA81" s="99"/>
      <c r="AB81" s="99"/>
      <c r="AC81" s="99"/>
      <c r="AD81" s="99"/>
      <c r="AE81" s="99"/>
      <c r="AF81" s="99"/>
      <c r="AG81" s="99"/>
      <c r="AH81" s="99"/>
      <c r="AI81" s="99"/>
      <c r="AJ81" s="99"/>
      <c r="AK81" s="99"/>
      <c r="AL81" s="99"/>
      <c r="AM81" s="99"/>
      <c r="AN81" s="99"/>
      <c r="AO81" s="99"/>
      <c r="AP81" s="99"/>
      <c r="AQ81" s="164"/>
      <c r="AR81" s="164"/>
      <c r="AS81" s="164"/>
      <c r="AT81" s="164"/>
      <c r="AU81" s="164"/>
      <c r="AV81" s="164"/>
      <c r="AW81" s="164"/>
      <c r="AX81" s="164"/>
      <c r="AY81" s="164"/>
      <c r="AZ81" s="164"/>
      <c r="BA81" s="164"/>
      <c r="BB81" s="164"/>
      <c r="BC81" s="164"/>
      <c r="BD81" s="164"/>
      <c r="BE81" s="164"/>
      <c r="BF81" s="164"/>
      <c r="BG81" s="164"/>
      <c r="BH81" s="164"/>
      <c r="BI81" s="164"/>
      <c r="BJ81" s="164"/>
      <c r="BK81" s="164"/>
      <c r="BL81" s="99"/>
      <c r="BM81" s="99"/>
      <c r="BN81" s="99"/>
      <c r="BO81" s="99"/>
      <c r="BP81" s="99"/>
    </row>
    <row r="82" s="94" customFormat="1" ht="17.25" customHeight="1" spans="1:68">
      <c r="A82" s="99"/>
      <c r="B82" s="99"/>
      <c r="C82" s="99"/>
      <c r="D82" s="99"/>
      <c r="E82" s="99"/>
      <c r="F82" s="99"/>
      <c r="G82" s="100"/>
      <c r="H82" s="99"/>
      <c r="I82" s="99"/>
      <c r="J82" s="99"/>
      <c r="K82" s="99"/>
      <c r="L82" s="99"/>
      <c r="M82" s="99"/>
      <c r="N82" s="99"/>
      <c r="O82" s="99"/>
      <c r="P82" s="99"/>
      <c r="Q82" s="99"/>
      <c r="R82" s="99"/>
      <c r="S82" s="99"/>
      <c r="T82" s="99"/>
      <c r="U82" s="99"/>
      <c r="V82" s="99"/>
      <c r="W82" s="99"/>
      <c r="X82" s="99"/>
      <c r="Y82" s="99"/>
      <c r="Z82" s="99"/>
      <c r="AA82" s="99"/>
      <c r="AB82" s="99"/>
      <c r="AC82" s="99"/>
      <c r="AD82" s="99"/>
      <c r="AE82" s="99"/>
      <c r="AF82" s="99"/>
      <c r="AG82" s="99"/>
      <c r="AH82" s="99"/>
      <c r="AI82" s="99"/>
      <c r="AJ82" s="99"/>
      <c r="AK82" s="99"/>
      <c r="AL82" s="99"/>
      <c r="AM82" s="99"/>
      <c r="AN82" s="99"/>
      <c r="AO82" s="99"/>
      <c r="AP82" s="99"/>
      <c r="AQ82" s="164"/>
      <c r="AR82" s="164"/>
      <c r="AS82" s="164"/>
      <c r="AT82" s="164"/>
      <c r="AU82" s="164"/>
      <c r="AV82" s="164"/>
      <c r="AW82" s="164"/>
      <c r="AX82" s="164"/>
      <c r="AY82" s="164"/>
      <c r="AZ82" s="164"/>
      <c r="BA82" s="164"/>
      <c r="BB82" s="164"/>
      <c r="BC82" s="164"/>
      <c r="BD82" s="164"/>
      <c r="BE82" s="164"/>
      <c r="BF82" s="164"/>
      <c r="BG82" s="164"/>
      <c r="BH82" s="164"/>
      <c r="BI82" s="164"/>
      <c r="BJ82" s="164"/>
      <c r="BK82" s="164"/>
      <c r="BL82" s="99"/>
      <c r="BM82" s="99"/>
      <c r="BN82" s="99"/>
      <c r="BO82" s="99"/>
      <c r="BP82" s="99"/>
    </row>
    <row r="83" spans="1:68">
      <c r="A83" s="99"/>
      <c r="B83" s="99"/>
      <c r="C83" s="99"/>
      <c r="D83" s="99"/>
      <c r="E83" s="99"/>
      <c r="F83" s="99"/>
      <c r="G83" s="100"/>
      <c r="H83" s="99"/>
      <c r="I83" s="99"/>
      <c r="J83" s="99"/>
      <c r="K83" s="99"/>
      <c r="L83" s="99"/>
      <c r="M83" s="99"/>
      <c r="N83" s="99"/>
      <c r="O83" s="99"/>
      <c r="P83" s="99"/>
      <c r="Q83" s="99"/>
      <c r="R83" s="99"/>
      <c r="S83" s="99"/>
      <c r="T83" s="99"/>
      <c r="U83" s="99"/>
      <c r="V83" s="99"/>
      <c r="W83" s="99"/>
      <c r="X83" s="99"/>
      <c r="Y83" s="99"/>
      <c r="Z83" s="99"/>
      <c r="AA83" s="99"/>
      <c r="AB83" s="99"/>
      <c r="AC83" s="99"/>
      <c r="AD83" s="99"/>
      <c r="AE83" s="99"/>
      <c r="AF83" s="99"/>
      <c r="AG83" s="99"/>
      <c r="AH83" s="99"/>
      <c r="AI83" s="99"/>
      <c r="AJ83" s="99"/>
      <c r="AK83" s="99"/>
      <c r="AL83" s="99"/>
      <c r="AM83" s="99"/>
      <c r="AN83" s="99"/>
      <c r="AO83" s="99"/>
      <c r="AP83" s="99"/>
      <c r="AQ83" s="164"/>
      <c r="AR83" s="164"/>
      <c r="AS83" s="164"/>
      <c r="AT83" s="164"/>
      <c r="AU83" s="164"/>
      <c r="AV83" s="164"/>
      <c r="AW83" s="164"/>
      <c r="AX83" s="164"/>
      <c r="AY83" s="164"/>
      <c r="AZ83" s="164"/>
      <c r="BA83" s="164"/>
      <c r="BB83" s="164"/>
      <c r="BC83" s="164"/>
      <c r="BD83" s="164"/>
      <c r="BE83" s="164"/>
      <c r="BF83" s="164"/>
      <c r="BG83" s="164"/>
      <c r="BH83" s="164"/>
      <c r="BI83" s="164"/>
      <c r="BJ83" s="164"/>
      <c r="BK83" s="164"/>
      <c r="BL83" s="164"/>
      <c r="BM83" s="164"/>
      <c r="BN83" s="164"/>
      <c r="BO83" s="164"/>
      <c r="BP83" s="164"/>
    </row>
    <row r="84" spans="1:68">
      <c r="A84" s="99"/>
      <c r="B84" s="99"/>
      <c r="C84" s="99"/>
      <c r="D84" s="99"/>
      <c r="E84" s="99"/>
      <c r="F84" s="99"/>
      <c r="G84" s="100"/>
      <c r="H84" s="99"/>
      <c r="I84" s="99"/>
      <c r="J84" s="99"/>
      <c r="K84" s="99"/>
      <c r="L84" s="99"/>
      <c r="M84" s="99"/>
      <c r="N84" s="99"/>
      <c r="O84" s="99"/>
      <c r="P84" s="99"/>
      <c r="Q84" s="99"/>
      <c r="R84" s="99"/>
      <c r="S84" s="99"/>
      <c r="T84" s="99"/>
      <c r="U84" s="99"/>
      <c r="V84" s="99"/>
      <c r="W84" s="99"/>
      <c r="X84" s="99"/>
      <c r="Y84" s="99"/>
      <c r="Z84" s="99"/>
      <c r="AA84" s="99"/>
      <c r="AB84" s="99"/>
      <c r="AC84" s="99"/>
      <c r="AD84" s="99"/>
      <c r="AE84" s="99"/>
      <c r="AF84" s="99"/>
      <c r="AG84" s="99"/>
      <c r="AH84" s="99"/>
      <c r="AI84" s="99"/>
      <c r="AJ84" s="99"/>
      <c r="AK84" s="99"/>
      <c r="AL84" s="99"/>
      <c r="AM84" s="99"/>
      <c r="AN84" s="99"/>
      <c r="AO84" s="99"/>
      <c r="AP84" s="99"/>
      <c r="AQ84" s="164"/>
      <c r="AR84" s="164"/>
      <c r="AS84" s="164"/>
      <c r="AT84" s="164"/>
      <c r="AU84" s="164"/>
      <c r="AV84" s="164"/>
      <c r="AW84" s="164"/>
      <c r="AX84" s="164"/>
      <c r="AY84" s="164"/>
      <c r="AZ84" s="164"/>
      <c r="BA84" s="164"/>
      <c r="BB84" s="164"/>
      <c r="BC84" s="164"/>
      <c r="BD84" s="164"/>
      <c r="BE84" s="164"/>
      <c r="BF84" s="164"/>
      <c r="BG84" s="164"/>
      <c r="BH84" s="164"/>
      <c r="BI84" s="164"/>
      <c r="BJ84" s="164"/>
      <c r="BK84" s="164"/>
      <c r="BL84" s="164"/>
      <c r="BM84" s="164"/>
      <c r="BN84" s="164"/>
      <c r="BO84" s="164"/>
      <c r="BP84" s="164"/>
    </row>
    <row r="85" spans="1:68">
      <c r="A85" s="99"/>
      <c r="B85" s="99"/>
      <c r="C85" s="99"/>
      <c r="D85" s="99"/>
      <c r="E85" s="99"/>
      <c r="F85" s="99"/>
      <c r="G85" s="100"/>
      <c r="H85" s="99"/>
      <c r="I85" s="99"/>
      <c r="J85" s="99"/>
      <c r="K85" s="99"/>
      <c r="L85" s="99"/>
      <c r="M85" s="99"/>
      <c r="N85" s="99"/>
      <c r="O85" s="99"/>
      <c r="P85" s="99"/>
      <c r="Q85" s="99"/>
      <c r="R85" s="99"/>
      <c r="S85" s="99"/>
      <c r="T85" s="99"/>
      <c r="U85" s="99"/>
      <c r="V85" s="99"/>
      <c r="W85" s="99"/>
      <c r="X85" s="99"/>
      <c r="Y85" s="99"/>
      <c r="Z85" s="99"/>
      <c r="AA85" s="99"/>
      <c r="AB85" s="99"/>
      <c r="AC85" s="99"/>
      <c r="AD85" s="99"/>
      <c r="AE85" s="99"/>
      <c r="AF85" s="99"/>
      <c r="AG85" s="99"/>
      <c r="AH85" s="99"/>
      <c r="AI85" s="99"/>
      <c r="AJ85" s="99"/>
      <c r="AK85" s="99"/>
      <c r="AL85" s="99"/>
      <c r="AM85" s="99"/>
      <c r="AN85" s="99"/>
      <c r="AO85" s="99"/>
      <c r="AP85" s="99"/>
      <c r="AQ85" s="164"/>
      <c r="AR85" s="164"/>
      <c r="AS85" s="164"/>
      <c r="AT85" s="164"/>
      <c r="AU85" s="164"/>
      <c r="AV85" s="164"/>
      <c r="AW85" s="164"/>
      <c r="AX85" s="164"/>
      <c r="AY85" s="164"/>
      <c r="AZ85" s="164"/>
      <c r="BA85" s="164"/>
      <c r="BB85" s="164"/>
      <c r="BC85" s="164"/>
      <c r="BD85" s="164"/>
      <c r="BE85" s="164"/>
      <c r="BF85" s="164"/>
      <c r="BG85" s="164"/>
      <c r="BH85" s="164"/>
      <c r="BI85" s="164"/>
      <c r="BJ85" s="164"/>
      <c r="BK85" s="164"/>
      <c r="BL85" s="164"/>
      <c r="BM85" s="164"/>
      <c r="BN85" s="164"/>
      <c r="BO85" s="164"/>
      <c r="BP85" s="164"/>
    </row>
    <row r="86" spans="1:68">
      <c r="A86" s="99"/>
      <c r="B86" s="99"/>
      <c r="C86" s="99"/>
      <c r="D86" s="99"/>
      <c r="E86" s="99"/>
      <c r="F86" s="99"/>
      <c r="G86" s="100"/>
      <c r="H86" s="99"/>
      <c r="I86" s="99"/>
      <c r="J86" s="99"/>
      <c r="K86" s="99"/>
      <c r="L86" s="99"/>
      <c r="M86" s="99"/>
      <c r="N86" s="99"/>
      <c r="O86" s="99"/>
      <c r="P86" s="99"/>
      <c r="Q86" s="99"/>
      <c r="R86" s="99"/>
      <c r="S86" s="99"/>
      <c r="T86" s="99"/>
      <c r="U86" s="99"/>
      <c r="V86" s="99"/>
      <c r="W86" s="99"/>
      <c r="X86" s="99"/>
      <c r="Y86" s="99"/>
      <c r="Z86" s="99"/>
      <c r="AA86" s="99"/>
      <c r="AB86" s="99"/>
      <c r="AC86" s="99"/>
      <c r="AD86" s="99"/>
      <c r="AE86" s="99"/>
      <c r="AF86" s="99"/>
      <c r="AG86" s="99"/>
      <c r="AH86" s="99"/>
      <c r="AI86" s="99"/>
      <c r="AJ86" s="99"/>
      <c r="AK86" s="99"/>
      <c r="AL86" s="99"/>
      <c r="AM86" s="99"/>
      <c r="AN86" s="99"/>
      <c r="AO86" s="99"/>
      <c r="AP86" s="99"/>
      <c r="AQ86" s="164"/>
      <c r="AR86" s="164"/>
      <c r="AS86" s="164"/>
      <c r="AT86" s="164"/>
      <c r="AU86" s="164"/>
      <c r="AV86" s="164"/>
      <c r="AW86" s="164"/>
      <c r="AX86" s="164"/>
      <c r="AY86" s="164"/>
      <c r="AZ86" s="164"/>
      <c r="BA86" s="164"/>
      <c r="BB86" s="164"/>
      <c r="BC86" s="164"/>
      <c r="BD86" s="164"/>
      <c r="BE86" s="164"/>
      <c r="BF86" s="164"/>
      <c r="BG86" s="164"/>
      <c r="BH86" s="164"/>
      <c r="BI86" s="164"/>
      <c r="BJ86" s="164"/>
      <c r="BK86" s="164"/>
      <c r="BL86" s="164"/>
      <c r="BM86" s="164"/>
      <c r="BN86" s="164"/>
      <c r="BO86" s="164"/>
      <c r="BP86" s="164"/>
    </row>
    <row r="87" spans="1:68">
      <c r="A87" s="99"/>
      <c r="B87" s="99"/>
      <c r="C87" s="99"/>
      <c r="D87" s="99"/>
      <c r="E87" s="99"/>
      <c r="F87" s="99"/>
      <c r="G87" s="100"/>
      <c r="H87" s="99"/>
      <c r="I87" s="99"/>
      <c r="J87" s="99"/>
      <c r="K87" s="99"/>
      <c r="L87" s="99"/>
      <c r="M87" s="99"/>
      <c r="N87" s="99"/>
      <c r="O87" s="99"/>
      <c r="P87" s="99"/>
      <c r="Q87" s="99"/>
      <c r="R87" s="99"/>
      <c r="S87" s="99"/>
      <c r="T87" s="99"/>
      <c r="U87" s="99"/>
      <c r="V87" s="99"/>
      <c r="W87" s="99"/>
      <c r="X87" s="99"/>
      <c r="Y87" s="99"/>
      <c r="Z87" s="99"/>
      <c r="AA87" s="99"/>
      <c r="AB87" s="99"/>
      <c r="AC87" s="99"/>
      <c r="AD87" s="99"/>
      <c r="AE87" s="99"/>
      <c r="AF87" s="99"/>
      <c r="AG87" s="99"/>
      <c r="AH87" s="99"/>
      <c r="AI87" s="99"/>
      <c r="AJ87" s="99"/>
      <c r="AK87" s="99"/>
      <c r="AL87" s="99"/>
      <c r="AM87" s="99"/>
      <c r="AN87" s="99"/>
      <c r="AO87" s="99"/>
      <c r="AP87" s="99"/>
      <c r="AQ87" s="164"/>
      <c r="AR87" s="164"/>
      <c r="AS87" s="164"/>
      <c r="AT87" s="164"/>
      <c r="AU87" s="164"/>
      <c r="AV87" s="164"/>
      <c r="AW87" s="164"/>
      <c r="AX87" s="164"/>
      <c r="AY87" s="164"/>
      <c r="AZ87" s="164"/>
      <c r="BA87" s="164"/>
      <c r="BB87" s="164"/>
      <c r="BC87" s="164"/>
      <c r="BD87" s="164"/>
      <c r="BE87" s="164"/>
      <c r="BF87" s="164"/>
      <c r="BG87" s="164"/>
      <c r="BH87" s="164"/>
      <c r="BI87" s="164"/>
      <c r="BJ87" s="164"/>
      <c r="BK87" s="164"/>
      <c r="BL87" s="164"/>
      <c r="BM87" s="164"/>
      <c r="BN87" s="164"/>
      <c r="BO87" s="164"/>
      <c r="BP87" s="164"/>
    </row>
    <row r="88" spans="1:68">
      <c r="A88" s="99"/>
      <c r="B88" s="99"/>
      <c r="C88" s="99"/>
      <c r="D88" s="99"/>
      <c r="E88" s="99"/>
      <c r="F88" s="99"/>
      <c r="G88" s="100"/>
      <c r="H88" s="99"/>
      <c r="I88" s="99"/>
      <c r="J88" s="99"/>
      <c r="K88" s="99"/>
      <c r="L88" s="99"/>
      <c r="M88" s="99"/>
      <c r="N88" s="99"/>
      <c r="O88" s="99"/>
      <c r="P88" s="99"/>
      <c r="Q88" s="99"/>
      <c r="R88" s="99"/>
      <c r="S88" s="99"/>
      <c r="T88" s="99"/>
      <c r="U88" s="99"/>
      <c r="V88" s="99"/>
      <c r="W88" s="99"/>
      <c r="X88" s="99"/>
      <c r="Y88" s="99"/>
      <c r="Z88" s="99"/>
      <c r="AA88" s="99"/>
      <c r="AB88" s="99"/>
      <c r="AC88" s="99"/>
      <c r="AD88" s="99"/>
      <c r="AE88" s="99"/>
      <c r="AF88" s="99"/>
      <c r="AG88" s="99"/>
      <c r="AH88" s="99"/>
      <c r="AI88" s="99"/>
      <c r="AJ88" s="99"/>
      <c r="AK88" s="99"/>
      <c r="AL88" s="99"/>
      <c r="AM88" s="99"/>
      <c r="AN88" s="99"/>
      <c r="AO88" s="99"/>
      <c r="AP88" s="99"/>
      <c r="AQ88" s="164"/>
      <c r="AR88" s="164"/>
      <c r="AS88" s="164"/>
      <c r="AT88" s="164"/>
      <c r="AU88" s="164"/>
      <c r="AV88" s="164"/>
      <c r="AW88" s="164"/>
      <c r="AX88" s="164"/>
      <c r="AY88" s="164"/>
      <c r="AZ88" s="164"/>
      <c r="BA88" s="164"/>
      <c r="BB88" s="164"/>
      <c r="BC88" s="164"/>
      <c r="BD88" s="164"/>
      <c r="BE88" s="164"/>
      <c r="BF88" s="164"/>
      <c r="BG88" s="164"/>
      <c r="BH88" s="164"/>
      <c r="BI88" s="164"/>
      <c r="BJ88" s="164"/>
      <c r="BK88" s="164"/>
      <c r="BL88" s="164"/>
      <c r="BM88" s="164"/>
      <c r="BN88" s="164"/>
      <c r="BO88" s="164"/>
      <c r="BP88" s="164"/>
    </row>
    <row r="89" spans="1:68">
      <c r="A89" s="99"/>
      <c r="B89" s="99"/>
      <c r="C89" s="99"/>
      <c r="D89" s="99"/>
      <c r="E89" s="99"/>
      <c r="F89" s="99"/>
      <c r="G89" s="100"/>
      <c r="H89" s="99"/>
      <c r="I89" s="99"/>
      <c r="J89" s="99"/>
      <c r="K89" s="99"/>
      <c r="L89" s="99"/>
      <c r="M89" s="99"/>
      <c r="N89" s="99"/>
      <c r="O89" s="99"/>
      <c r="P89" s="99"/>
      <c r="Q89" s="99"/>
      <c r="R89" s="99"/>
      <c r="S89" s="99"/>
      <c r="T89" s="99"/>
      <c r="U89" s="99"/>
      <c r="V89" s="99"/>
      <c r="W89" s="99"/>
      <c r="X89" s="99"/>
      <c r="Y89" s="99"/>
      <c r="Z89" s="99"/>
      <c r="AA89" s="99"/>
      <c r="AB89" s="99"/>
      <c r="AC89" s="99"/>
      <c r="AD89" s="99"/>
      <c r="AE89" s="99"/>
      <c r="AF89" s="99"/>
      <c r="AG89" s="99"/>
      <c r="AH89" s="99"/>
      <c r="AI89" s="99"/>
      <c r="AJ89" s="99"/>
      <c r="AK89" s="99"/>
      <c r="AL89" s="99"/>
      <c r="AM89" s="99"/>
      <c r="AN89" s="99"/>
      <c r="AO89" s="99"/>
      <c r="AP89" s="99"/>
      <c r="AQ89" s="164"/>
      <c r="AR89" s="164"/>
      <c r="AS89" s="164"/>
      <c r="AT89" s="164"/>
      <c r="AU89" s="164"/>
      <c r="AV89" s="164"/>
      <c r="AW89" s="164"/>
      <c r="AX89" s="164"/>
      <c r="AY89" s="164"/>
      <c r="AZ89" s="164"/>
      <c r="BA89" s="164"/>
      <c r="BB89" s="164"/>
      <c r="BC89" s="164"/>
      <c r="BD89" s="164"/>
      <c r="BE89" s="164"/>
      <c r="BF89" s="164"/>
      <c r="BG89" s="164"/>
      <c r="BH89" s="164"/>
      <c r="BI89" s="164"/>
      <c r="BJ89" s="164"/>
      <c r="BK89" s="164"/>
      <c r="BL89" s="164"/>
      <c r="BM89" s="164"/>
      <c r="BN89" s="164"/>
      <c r="BO89" s="164"/>
      <c r="BP89" s="164"/>
    </row>
    <row r="90" spans="1:68">
      <c r="A90" s="99"/>
      <c r="B90" s="99"/>
      <c r="C90" s="99"/>
      <c r="D90" s="99"/>
      <c r="E90" s="99"/>
      <c r="F90" s="99"/>
      <c r="G90" s="100"/>
      <c r="H90" s="99"/>
      <c r="I90" s="99"/>
      <c r="J90" s="99"/>
      <c r="K90" s="99"/>
      <c r="L90" s="99"/>
      <c r="M90" s="99"/>
      <c r="N90" s="99"/>
      <c r="O90" s="99"/>
      <c r="P90" s="99"/>
      <c r="Q90" s="99"/>
      <c r="R90" s="99"/>
      <c r="S90" s="99"/>
      <c r="T90" s="99"/>
      <c r="U90" s="99"/>
      <c r="V90" s="99"/>
      <c r="W90" s="99"/>
      <c r="X90" s="99"/>
      <c r="Y90" s="99"/>
      <c r="Z90" s="99"/>
      <c r="AA90" s="99"/>
      <c r="AB90" s="99"/>
      <c r="AC90" s="99"/>
      <c r="AD90" s="99"/>
      <c r="AE90" s="99"/>
      <c r="AF90" s="99"/>
      <c r="AG90" s="99"/>
      <c r="AH90" s="99"/>
      <c r="AI90" s="99"/>
      <c r="AJ90" s="99"/>
      <c r="AK90" s="99"/>
      <c r="AL90" s="99"/>
      <c r="AM90" s="99"/>
      <c r="AN90" s="99"/>
      <c r="AO90" s="99"/>
      <c r="AP90" s="99"/>
      <c r="AQ90" s="164"/>
      <c r="AR90" s="164"/>
      <c r="AS90" s="164"/>
      <c r="AT90" s="164"/>
      <c r="AU90" s="164"/>
      <c r="AV90" s="164"/>
      <c r="AW90" s="164"/>
      <c r="AX90" s="164"/>
      <c r="AY90" s="164"/>
      <c r="AZ90" s="164"/>
      <c r="BA90" s="164"/>
      <c r="BB90" s="164"/>
      <c r="BC90" s="164"/>
      <c r="BD90" s="164"/>
      <c r="BE90" s="164"/>
      <c r="BF90" s="164"/>
      <c r="BG90" s="164"/>
      <c r="BH90" s="164"/>
      <c r="BI90" s="164"/>
      <c r="BJ90" s="164"/>
      <c r="BK90" s="164"/>
      <c r="BL90" s="164"/>
      <c r="BM90" s="164"/>
      <c r="BN90" s="164"/>
      <c r="BO90" s="164"/>
      <c r="BP90" s="164"/>
    </row>
    <row r="91" spans="1:68">
      <c r="A91" s="99"/>
      <c r="B91" s="99"/>
      <c r="C91" s="99"/>
      <c r="D91" s="99"/>
      <c r="E91" s="99"/>
      <c r="F91" s="99"/>
      <c r="G91" s="100"/>
      <c r="H91" s="99"/>
      <c r="I91" s="99"/>
      <c r="J91" s="99"/>
      <c r="K91" s="99"/>
      <c r="L91" s="99"/>
      <c r="M91" s="99"/>
      <c r="N91" s="99"/>
      <c r="O91" s="99"/>
      <c r="P91" s="99"/>
      <c r="Q91" s="99"/>
      <c r="R91" s="99"/>
      <c r="S91" s="99"/>
      <c r="T91" s="99"/>
      <c r="U91" s="99"/>
      <c r="V91" s="99"/>
      <c r="W91" s="99"/>
      <c r="X91" s="99"/>
      <c r="Y91" s="99"/>
      <c r="Z91" s="99"/>
      <c r="AA91" s="99"/>
      <c r="AB91" s="99"/>
      <c r="AC91" s="99"/>
      <c r="AD91" s="99"/>
      <c r="AE91" s="99"/>
      <c r="AF91" s="99"/>
      <c r="AG91" s="99"/>
      <c r="AH91" s="99"/>
      <c r="AI91" s="99"/>
      <c r="AJ91" s="99"/>
      <c r="AK91" s="99"/>
      <c r="AL91" s="99"/>
      <c r="AM91" s="99"/>
      <c r="AN91" s="99"/>
      <c r="AO91" s="99"/>
      <c r="AP91" s="99"/>
      <c r="AQ91" s="164"/>
      <c r="AR91" s="164"/>
      <c r="AS91" s="164"/>
      <c r="AT91" s="164"/>
      <c r="AU91" s="164"/>
      <c r="AV91" s="164"/>
      <c r="AW91" s="164"/>
      <c r="AX91" s="164"/>
      <c r="AY91" s="164"/>
      <c r="AZ91" s="164"/>
      <c r="BA91" s="164"/>
      <c r="BB91" s="164"/>
      <c r="BC91" s="164"/>
      <c r="BD91" s="164"/>
      <c r="BE91" s="164"/>
      <c r="BF91" s="164"/>
      <c r="BG91" s="164"/>
      <c r="BH91" s="164"/>
      <c r="BI91" s="164"/>
      <c r="BJ91" s="164"/>
      <c r="BK91" s="164"/>
      <c r="BL91" s="164"/>
      <c r="BM91" s="164"/>
      <c r="BN91" s="164"/>
      <c r="BO91" s="164"/>
      <c r="BP91" s="164"/>
    </row>
    <row r="92" spans="1:68">
      <c r="A92" s="99"/>
      <c r="B92" s="99"/>
      <c r="C92" s="99"/>
      <c r="D92" s="99"/>
      <c r="E92" s="99"/>
      <c r="F92" s="99"/>
      <c r="G92" s="100"/>
      <c r="H92" s="99"/>
      <c r="I92" s="99"/>
      <c r="J92" s="99"/>
      <c r="K92" s="99"/>
      <c r="L92" s="99"/>
      <c r="M92" s="99"/>
      <c r="N92" s="99"/>
      <c r="O92" s="99"/>
      <c r="P92" s="99"/>
      <c r="Q92" s="99"/>
      <c r="R92" s="99"/>
      <c r="S92" s="99"/>
      <c r="T92" s="99"/>
      <c r="U92" s="99"/>
      <c r="V92" s="99"/>
      <c r="W92" s="99"/>
      <c r="X92" s="99"/>
      <c r="Y92" s="99"/>
      <c r="Z92" s="99"/>
      <c r="AA92" s="99"/>
      <c r="AB92" s="99"/>
      <c r="AC92" s="99"/>
      <c r="AD92" s="99"/>
      <c r="AE92" s="99"/>
      <c r="AF92" s="99"/>
      <c r="AG92" s="99"/>
      <c r="AH92" s="99"/>
      <c r="AI92" s="99"/>
      <c r="AJ92" s="99"/>
      <c r="AK92" s="99"/>
      <c r="AL92" s="99"/>
      <c r="AM92" s="99"/>
      <c r="AN92" s="99"/>
      <c r="AO92" s="99"/>
      <c r="AP92" s="99"/>
      <c r="AQ92" s="164"/>
      <c r="AR92" s="164"/>
      <c r="AS92" s="164"/>
      <c r="AT92" s="164"/>
      <c r="AU92" s="164"/>
      <c r="AV92" s="164"/>
      <c r="AW92" s="164"/>
      <c r="AX92" s="164"/>
      <c r="AY92" s="164"/>
      <c r="AZ92" s="164"/>
      <c r="BA92" s="164"/>
      <c r="BB92" s="164"/>
      <c r="BC92" s="164"/>
      <c r="BD92" s="164"/>
      <c r="BE92" s="164"/>
      <c r="BF92" s="164"/>
      <c r="BG92" s="164"/>
      <c r="BH92" s="164"/>
      <c r="BI92" s="164"/>
      <c r="BJ92" s="164"/>
      <c r="BK92" s="164"/>
      <c r="BL92" s="164"/>
      <c r="BM92" s="164"/>
      <c r="BN92" s="164"/>
      <c r="BO92" s="164"/>
      <c r="BP92" s="164"/>
    </row>
    <row r="93" spans="1:68">
      <c r="A93" s="99"/>
      <c r="B93" s="99"/>
      <c r="C93" s="99"/>
      <c r="D93" s="99"/>
      <c r="E93" s="99"/>
      <c r="F93" s="99"/>
      <c r="G93" s="100"/>
      <c r="H93" s="99"/>
      <c r="I93" s="99"/>
      <c r="J93" s="99"/>
      <c r="K93" s="99"/>
      <c r="L93" s="99"/>
      <c r="M93" s="99"/>
      <c r="N93" s="99"/>
      <c r="O93" s="99"/>
      <c r="P93" s="99"/>
      <c r="Q93" s="99"/>
      <c r="R93" s="99"/>
      <c r="S93" s="99"/>
      <c r="T93" s="99"/>
      <c r="U93" s="99"/>
      <c r="V93" s="99"/>
      <c r="W93" s="99"/>
      <c r="X93" s="99"/>
      <c r="Y93" s="99"/>
      <c r="Z93" s="99"/>
      <c r="AA93" s="99"/>
      <c r="AB93" s="99"/>
      <c r="AC93" s="99"/>
      <c r="AD93" s="99"/>
      <c r="AE93" s="99"/>
      <c r="AF93" s="99"/>
      <c r="AG93" s="99"/>
      <c r="AH93" s="99"/>
      <c r="AI93" s="99"/>
      <c r="AJ93" s="99"/>
      <c r="AK93" s="99"/>
      <c r="AL93" s="99"/>
      <c r="AM93" s="99"/>
      <c r="AN93" s="99"/>
      <c r="AO93" s="99"/>
      <c r="AP93" s="99"/>
      <c r="AQ93" s="164"/>
      <c r="AR93" s="164"/>
      <c r="AS93" s="164"/>
      <c r="AT93" s="164"/>
      <c r="AU93" s="164"/>
      <c r="AV93" s="164"/>
      <c r="AW93" s="164"/>
      <c r="AX93" s="164"/>
      <c r="AY93" s="164"/>
      <c r="AZ93" s="164"/>
      <c r="BA93" s="164"/>
      <c r="BB93" s="164"/>
      <c r="BC93" s="164"/>
      <c r="BD93" s="164"/>
      <c r="BE93" s="164"/>
      <c r="BF93" s="164"/>
      <c r="BG93" s="164"/>
      <c r="BH93" s="164"/>
      <c r="BI93" s="164"/>
      <c r="BJ93" s="164"/>
      <c r="BK93" s="164"/>
      <c r="BL93" s="164"/>
      <c r="BM93" s="164"/>
      <c r="BN93" s="164"/>
      <c r="BO93" s="164"/>
      <c r="BP93" s="164"/>
    </row>
    <row r="94" spans="1:68">
      <c r="A94" s="99"/>
      <c r="B94" s="99"/>
      <c r="C94" s="99"/>
      <c r="D94" s="99"/>
      <c r="E94" s="99"/>
      <c r="F94" s="99"/>
      <c r="G94" s="100"/>
      <c r="H94" s="99"/>
      <c r="I94" s="99"/>
      <c r="J94" s="99"/>
      <c r="K94" s="99"/>
      <c r="L94" s="99"/>
      <c r="M94" s="99"/>
      <c r="N94" s="99"/>
      <c r="O94" s="99"/>
      <c r="P94" s="99"/>
      <c r="Q94" s="99"/>
      <c r="R94" s="99"/>
      <c r="S94" s="99"/>
      <c r="T94" s="99"/>
      <c r="U94" s="99"/>
      <c r="V94" s="99"/>
      <c r="W94" s="99"/>
      <c r="X94" s="99"/>
      <c r="Y94" s="99"/>
      <c r="Z94" s="99"/>
      <c r="AA94" s="99"/>
      <c r="AB94" s="99"/>
      <c r="AC94" s="99"/>
      <c r="AD94" s="99"/>
      <c r="AE94" s="99"/>
      <c r="AF94" s="99"/>
      <c r="AG94" s="99"/>
      <c r="AH94" s="99"/>
      <c r="AI94" s="99"/>
      <c r="AJ94" s="99"/>
      <c r="AK94" s="99"/>
      <c r="AL94" s="99"/>
      <c r="AM94" s="99"/>
      <c r="AN94" s="99"/>
      <c r="AO94" s="99"/>
      <c r="AP94" s="99"/>
      <c r="AQ94" s="164"/>
      <c r="AR94" s="164"/>
      <c r="AS94" s="164"/>
      <c r="AT94" s="164"/>
      <c r="AU94" s="164"/>
      <c r="AV94" s="164"/>
      <c r="AW94" s="164"/>
      <c r="AX94" s="164"/>
      <c r="AY94" s="164"/>
      <c r="AZ94" s="164"/>
      <c r="BA94" s="164"/>
      <c r="BB94" s="164"/>
      <c r="BC94" s="164"/>
      <c r="BD94" s="164"/>
      <c r="BE94" s="164"/>
      <c r="BF94" s="164"/>
      <c r="BG94" s="164"/>
      <c r="BH94" s="164"/>
      <c r="BI94" s="164"/>
      <c r="BJ94" s="164"/>
      <c r="BK94" s="164"/>
      <c r="BL94" s="164"/>
      <c r="BM94" s="164"/>
      <c r="BN94" s="164"/>
      <c r="BO94" s="164"/>
      <c r="BP94" s="164"/>
    </row>
    <row r="95" spans="1:68">
      <c r="A95" s="99"/>
      <c r="B95" s="99"/>
      <c r="C95" s="99"/>
      <c r="D95" s="99"/>
      <c r="E95" s="99"/>
      <c r="F95" s="99"/>
      <c r="G95" s="100"/>
      <c r="H95" s="99"/>
      <c r="I95" s="99"/>
      <c r="J95" s="99"/>
      <c r="K95" s="99"/>
      <c r="L95" s="99"/>
      <c r="M95" s="99"/>
      <c r="N95" s="99"/>
      <c r="O95" s="99"/>
      <c r="P95" s="99"/>
      <c r="Q95" s="99"/>
      <c r="R95" s="99"/>
      <c r="S95" s="99"/>
      <c r="T95" s="99"/>
      <c r="U95" s="99"/>
      <c r="V95" s="99"/>
      <c r="W95" s="99"/>
      <c r="X95" s="99"/>
      <c r="Y95" s="99"/>
      <c r="Z95" s="99"/>
      <c r="AA95" s="99"/>
      <c r="AB95" s="99"/>
      <c r="AC95" s="99"/>
      <c r="AD95" s="99"/>
      <c r="AE95" s="99"/>
      <c r="AF95" s="99"/>
      <c r="AG95" s="99"/>
      <c r="AH95" s="99"/>
      <c r="AI95" s="99"/>
      <c r="AJ95" s="99"/>
      <c r="AK95" s="99"/>
      <c r="AL95" s="99"/>
      <c r="AM95" s="99"/>
      <c r="AN95" s="99"/>
      <c r="AO95" s="99"/>
      <c r="AP95" s="99"/>
      <c r="AQ95" s="164"/>
      <c r="AR95" s="164"/>
      <c r="AS95" s="164"/>
      <c r="AT95" s="164"/>
      <c r="AU95" s="164"/>
      <c r="AV95" s="164"/>
      <c r="AW95" s="164"/>
      <c r="AX95" s="164"/>
      <c r="AY95" s="164"/>
      <c r="AZ95" s="164"/>
      <c r="BA95" s="164"/>
      <c r="BB95" s="164"/>
      <c r="BC95" s="164"/>
      <c r="BD95" s="164"/>
      <c r="BE95" s="164"/>
      <c r="BF95" s="164"/>
      <c r="BG95" s="164"/>
      <c r="BH95" s="164"/>
      <c r="BI95" s="164"/>
      <c r="BJ95" s="164"/>
      <c r="BK95" s="164"/>
      <c r="BL95" s="164"/>
      <c r="BM95" s="164"/>
      <c r="BN95" s="164"/>
      <c r="BO95" s="164"/>
      <c r="BP95" s="164"/>
    </row>
    <row r="96" spans="1:68">
      <c r="A96" s="99"/>
      <c r="B96" s="99"/>
      <c r="C96" s="99"/>
      <c r="D96" s="99"/>
      <c r="E96" s="99"/>
      <c r="F96" s="99"/>
      <c r="G96" s="100"/>
      <c r="H96" s="99"/>
      <c r="I96" s="99"/>
      <c r="J96" s="99"/>
      <c r="K96" s="99"/>
      <c r="L96" s="99"/>
      <c r="M96" s="99"/>
      <c r="N96" s="99"/>
      <c r="O96" s="99"/>
      <c r="P96" s="99"/>
      <c r="Q96" s="99"/>
      <c r="R96" s="99"/>
      <c r="S96" s="99"/>
      <c r="T96" s="99"/>
      <c r="U96" s="99"/>
      <c r="V96" s="99"/>
      <c r="W96" s="99"/>
      <c r="X96" s="99"/>
      <c r="Y96" s="99"/>
      <c r="Z96" s="99"/>
      <c r="AA96" s="99"/>
      <c r="AB96" s="99"/>
      <c r="AC96" s="99"/>
      <c r="AD96" s="99"/>
      <c r="AE96" s="99"/>
      <c r="AF96" s="99"/>
      <c r="AG96" s="99"/>
      <c r="AH96" s="99"/>
      <c r="AI96" s="99"/>
      <c r="AJ96" s="99"/>
      <c r="AK96" s="99"/>
      <c r="AL96" s="99"/>
      <c r="AM96" s="99"/>
      <c r="AN96" s="99"/>
      <c r="AO96" s="99"/>
      <c r="AP96" s="99"/>
      <c r="AQ96" s="164"/>
      <c r="AR96" s="164"/>
      <c r="AS96" s="164"/>
      <c r="AT96" s="164"/>
      <c r="AU96" s="164"/>
      <c r="AV96" s="164"/>
      <c r="AW96" s="164"/>
      <c r="AX96" s="164"/>
      <c r="AY96" s="164"/>
      <c r="AZ96" s="164"/>
      <c r="BA96" s="164"/>
      <c r="BB96" s="164"/>
      <c r="BC96" s="164"/>
      <c r="BD96" s="164"/>
      <c r="BE96" s="164"/>
      <c r="BF96" s="164"/>
      <c r="BG96" s="164"/>
      <c r="BH96" s="164"/>
      <c r="BI96" s="164"/>
      <c r="BJ96" s="164"/>
      <c r="BK96" s="164"/>
      <c r="BL96" s="164"/>
      <c r="BM96" s="164"/>
      <c r="BN96" s="164"/>
      <c r="BO96" s="164"/>
      <c r="BP96" s="164"/>
    </row>
    <row r="97" spans="1:68">
      <c r="A97" s="99"/>
      <c r="B97" s="99"/>
      <c r="C97" s="99"/>
      <c r="D97" s="99"/>
      <c r="E97" s="99"/>
      <c r="F97" s="99"/>
      <c r="G97" s="100"/>
      <c r="H97" s="99"/>
      <c r="I97" s="99"/>
      <c r="J97" s="99"/>
      <c r="K97" s="99"/>
      <c r="L97" s="99"/>
      <c r="M97" s="99"/>
      <c r="N97" s="99"/>
      <c r="O97" s="99"/>
      <c r="P97" s="99"/>
      <c r="Q97" s="99"/>
      <c r="R97" s="99"/>
      <c r="S97" s="99"/>
      <c r="T97" s="99"/>
      <c r="U97" s="99"/>
      <c r="V97" s="99"/>
      <c r="W97" s="99"/>
      <c r="X97" s="99"/>
      <c r="Y97" s="99"/>
      <c r="Z97" s="99"/>
      <c r="AA97" s="99"/>
      <c r="AB97" s="99"/>
      <c r="AC97" s="99"/>
      <c r="AD97" s="99"/>
      <c r="AE97" s="99"/>
      <c r="AF97" s="99"/>
      <c r="AG97" s="99"/>
      <c r="AH97" s="99"/>
      <c r="AI97" s="99"/>
      <c r="AJ97" s="99"/>
      <c r="AK97" s="99"/>
      <c r="AL97" s="99"/>
      <c r="AM97" s="99"/>
      <c r="AN97" s="99"/>
      <c r="AO97" s="99"/>
      <c r="AP97" s="99"/>
      <c r="AQ97" s="164"/>
      <c r="AR97" s="164"/>
      <c r="AS97" s="164"/>
      <c r="AT97" s="164"/>
      <c r="AU97" s="164"/>
      <c r="AV97" s="164"/>
      <c r="AW97" s="164"/>
      <c r="AX97" s="164"/>
      <c r="AY97" s="164"/>
      <c r="AZ97" s="164"/>
      <c r="BA97" s="164"/>
      <c r="BB97" s="164"/>
      <c r="BC97" s="164"/>
      <c r="BD97" s="164"/>
      <c r="BE97" s="164"/>
      <c r="BF97" s="164"/>
      <c r="BG97" s="164"/>
      <c r="BH97" s="164"/>
      <c r="BI97" s="164"/>
      <c r="BJ97" s="164"/>
      <c r="BK97" s="164"/>
      <c r="BL97" s="164"/>
      <c r="BM97" s="164"/>
      <c r="BN97" s="164"/>
      <c r="BO97" s="164"/>
      <c r="BP97" s="164"/>
    </row>
    <row r="98" spans="50:68">
      <c r="AX98" s="164"/>
      <c r="AY98" s="164"/>
      <c r="AZ98" s="164"/>
      <c r="BA98" s="164"/>
      <c r="BB98" s="164"/>
      <c r="BC98" s="164"/>
      <c r="BD98" s="164"/>
      <c r="BE98" s="164"/>
      <c r="BF98" s="164"/>
      <c r="BG98" s="164"/>
      <c r="BH98" s="164"/>
      <c r="BI98" s="164"/>
      <c r="BJ98" s="164"/>
      <c r="BK98" s="164"/>
      <c r="BL98" s="164"/>
      <c r="BM98" s="164"/>
      <c r="BN98" s="164"/>
      <c r="BO98" s="164"/>
      <c r="BP98" s="164"/>
    </row>
  </sheetData>
  <sheetProtection selectLockedCells="1"/>
  <mergeCells count="106">
    <mergeCell ref="A1:AV1"/>
    <mergeCell ref="H3:AA3"/>
    <mergeCell ref="AB3:AU3"/>
    <mergeCell ref="H4:L4"/>
    <mergeCell ref="M4:Q4"/>
    <mergeCell ref="R4:V4"/>
    <mergeCell ref="W4:AA4"/>
    <mergeCell ref="AB4:AF4"/>
    <mergeCell ref="AG4:AK4"/>
    <mergeCell ref="AL4:AP4"/>
    <mergeCell ref="AQ4:AU4"/>
    <mergeCell ref="B27:D27"/>
    <mergeCell ref="B28:G28"/>
    <mergeCell ref="H28:L28"/>
    <mergeCell ref="M28:Q28"/>
    <mergeCell ref="R28:V28"/>
    <mergeCell ref="W28:AA28"/>
    <mergeCell ref="AB28:AF28"/>
    <mergeCell ref="AG28:AK28"/>
    <mergeCell ref="AL28:AP28"/>
    <mergeCell ref="AQ28:AU28"/>
    <mergeCell ref="B29:G29"/>
    <mergeCell ref="H29:L29"/>
    <mergeCell ref="M29:Q29"/>
    <mergeCell ref="R29:V29"/>
    <mergeCell ref="W29:AA29"/>
    <mergeCell ref="AB29:AF29"/>
    <mergeCell ref="AG29:AK29"/>
    <mergeCell ref="AL29:AP29"/>
    <mergeCell ref="AQ29:AU29"/>
    <mergeCell ref="B30:G30"/>
    <mergeCell ref="H30:L30"/>
    <mergeCell ref="M30:Q30"/>
    <mergeCell ref="R30:V30"/>
    <mergeCell ref="W30:AA30"/>
    <mergeCell ref="AB30:AF30"/>
    <mergeCell ref="AG30:AK30"/>
    <mergeCell ref="AL30:AP30"/>
    <mergeCell ref="AQ30:AU30"/>
    <mergeCell ref="B31:G31"/>
    <mergeCell ref="H31:L31"/>
    <mergeCell ref="M31:Q31"/>
    <mergeCell ref="R31:V31"/>
    <mergeCell ref="W31:AA31"/>
    <mergeCell ref="AB31:AF31"/>
    <mergeCell ref="AG31:AK31"/>
    <mergeCell ref="AL31:AP31"/>
    <mergeCell ref="AQ31:AU31"/>
    <mergeCell ref="A5:A6"/>
    <mergeCell ref="A7:A8"/>
    <mergeCell ref="A9:A10"/>
    <mergeCell ref="A11:A12"/>
    <mergeCell ref="A13:A14"/>
    <mergeCell ref="A15:A16"/>
    <mergeCell ref="A17:A18"/>
    <mergeCell ref="A19:A20"/>
    <mergeCell ref="A21:A22"/>
    <mergeCell ref="A23:A24"/>
    <mergeCell ref="A25:A26"/>
    <mergeCell ref="E5:E6"/>
    <mergeCell ref="E7:E8"/>
    <mergeCell ref="E9:E10"/>
    <mergeCell ref="E11:E12"/>
    <mergeCell ref="E13:E14"/>
    <mergeCell ref="E15:E16"/>
    <mergeCell ref="E17:E18"/>
    <mergeCell ref="E19:E20"/>
    <mergeCell ref="E21:E22"/>
    <mergeCell ref="E23:E24"/>
    <mergeCell ref="E25:E26"/>
    <mergeCell ref="F5:F6"/>
    <mergeCell ref="F7:F8"/>
    <mergeCell ref="F9:F10"/>
    <mergeCell ref="F11:F12"/>
    <mergeCell ref="F13:F14"/>
    <mergeCell ref="F15:F16"/>
    <mergeCell ref="F17:F18"/>
    <mergeCell ref="F19:F20"/>
    <mergeCell ref="F21:F22"/>
    <mergeCell ref="F23:F24"/>
    <mergeCell ref="F25:F26"/>
    <mergeCell ref="G5:G6"/>
    <mergeCell ref="G7:G8"/>
    <mergeCell ref="G9:G10"/>
    <mergeCell ref="G11:G12"/>
    <mergeCell ref="G13:G14"/>
    <mergeCell ref="G15:G16"/>
    <mergeCell ref="G17:G18"/>
    <mergeCell ref="G19:G20"/>
    <mergeCell ref="G21:G22"/>
    <mergeCell ref="G23:G24"/>
    <mergeCell ref="G25:G26"/>
    <mergeCell ref="AV3:AV6"/>
    <mergeCell ref="AW3:AW6"/>
    <mergeCell ref="B19:D20"/>
    <mergeCell ref="B21:D22"/>
    <mergeCell ref="B23:D24"/>
    <mergeCell ref="B25:D26"/>
    <mergeCell ref="A3:G4"/>
    <mergeCell ref="B5:D6"/>
    <mergeCell ref="B7:D8"/>
    <mergeCell ref="B9:D10"/>
    <mergeCell ref="B11:D12"/>
    <mergeCell ref="B13:D14"/>
    <mergeCell ref="B15:D16"/>
    <mergeCell ref="B17:D18"/>
  </mergeCells>
  <printOptions horizontalCentered="1"/>
  <pageMargins left="0.118110236220472" right="0.118110236220472" top="0.78740157480315" bottom="0.354330708661417" header="0.31496062992126" footer="0.31496062992126"/>
  <pageSetup paperSize="9" scale="44" orientation="landscape"/>
  <headerFooter alignWithMargins="0"/>
  <colBreaks count="1" manualBreakCount="1">
    <brk id="51" max="1048575" man="1"/>
  </colBreaks>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sheetPr>
  <dimension ref="A1:AV101"/>
  <sheetViews>
    <sheetView zoomScale="115" zoomScaleNormal="115" zoomScaleSheetLayoutView="145" topLeftCell="A6" workbookViewId="0">
      <selection activeCell="H8" sqref="H8"/>
    </sheetView>
  </sheetViews>
  <sheetFormatPr defaultColWidth="11.4285714285714" defaultRowHeight="13.5"/>
  <cols>
    <col min="1" max="1" width="45.7142857142857" style="60" customWidth="1"/>
    <col min="2" max="2" width="48.4285714285714" style="60" customWidth="1"/>
    <col min="3" max="3" width="20.7142857142857" style="60" customWidth="1"/>
    <col min="4" max="4" width="23.8571428571429" style="60" customWidth="1"/>
    <col min="5" max="5" width="14.4285714285714" style="60" customWidth="1"/>
    <col min="6" max="6" width="10.2857142857143" style="60" customWidth="1"/>
    <col min="7" max="16384" width="11.4285714285714" style="60"/>
  </cols>
  <sheetData>
    <row r="1" ht="29.25" customHeight="1" spans="1:48">
      <c r="A1" s="61" t="s">
        <v>2280</v>
      </c>
      <c r="B1" s="62"/>
      <c r="C1" s="63" t="s">
        <v>2281</v>
      </c>
      <c r="D1" s="64"/>
      <c r="E1" s="65"/>
      <c r="F1" s="65"/>
      <c r="G1" s="66"/>
      <c r="H1" s="66"/>
      <c r="I1" s="66"/>
      <c r="J1" s="66"/>
      <c r="K1" s="66"/>
      <c r="L1" s="66"/>
      <c r="M1" s="65"/>
      <c r="N1" s="65"/>
      <c r="O1" s="65"/>
      <c r="P1" s="65"/>
      <c r="Q1" s="65"/>
      <c r="R1" s="65"/>
      <c r="S1" s="65"/>
      <c r="T1" s="65"/>
      <c r="U1" s="65"/>
      <c r="V1" s="65"/>
      <c r="W1" s="65"/>
      <c r="X1" s="65"/>
      <c r="Y1" s="65"/>
      <c r="Z1" s="65"/>
      <c r="AA1" s="65"/>
      <c r="AB1" s="65"/>
      <c r="AC1" s="65"/>
      <c r="AD1" s="65"/>
      <c r="AE1" s="65"/>
      <c r="AF1" s="65"/>
      <c r="AG1" s="65"/>
      <c r="AH1" s="65"/>
      <c r="AI1" s="65"/>
      <c r="AJ1" s="65"/>
      <c r="AK1" s="65"/>
      <c r="AL1" s="65"/>
      <c r="AM1" s="65"/>
      <c r="AN1" s="65"/>
      <c r="AO1" s="65"/>
      <c r="AP1" s="65"/>
      <c r="AQ1" s="65"/>
      <c r="AR1" s="65"/>
      <c r="AS1" s="65"/>
      <c r="AT1" s="65"/>
      <c r="AU1" s="65"/>
      <c r="AV1" s="65"/>
    </row>
    <row r="2" ht="27" customHeight="1" spans="1:48">
      <c r="A2" s="67" t="s">
        <v>2211</v>
      </c>
      <c r="B2" s="68"/>
      <c r="C2" s="68"/>
      <c r="D2" s="69"/>
      <c r="E2" s="70"/>
      <c r="F2" s="70"/>
      <c r="G2" s="65"/>
      <c r="H2" s="65"/>
      <c r="I2" s="65"/>
      <c r="J2" s="65"/>
      <c r="K2" s="65"/>
      <c r="L2" s="65"/>
      <c r="M2" s="65"/>
      <c r="N2" s="65"/>
      <c r="O2" s="65"/>
      <c r="P2" s="65"/>
      <c r="Q2" s="65"/>
      <c r="R2" s="65"/>
      <c r="S2" s="65"/>
      <c r="T2" s="65"/>
      <c r="U2" s="65"/>
      <c r="V2" s="65"/>
      <c r="W2" s="65"/>
      <c r="X2" s="65"/>
      <c r="Y2" s="65"/>
      <c r="Z2" s="65"/>
      <c r="AA2" s="65"/>
      <c r="AB2" s="65"/>
      <c r="AC2" s="65"/>
      <c r="AD2" s="65"/>
      <c r="AE2" s="65"/>
      <c r="AF2" s="65"/>
      <c r="AG2" s="65"/>
      <c r="AH2" s="65"/>
      <c r="AI2" s="65"/>
      <c r="AJ2" s="65"/>
      <c r="AK2" s="65"/>
      <c r="AL2" s="65"/>
      <c r="AM2" s="65"/>
      <c r="AN2" s="65"/>
      <c r="AO2" s="65"/>
      <c r="AP2" s="65"/>
      <c r="AQ2" s="65"/>
      <c r="AR2" s="65"/>
      <c r="AS2" s="65"/>
      <c r="AT2" s="65"/>
      <c r="AU2" s="65"/>
      <c r="AV2" s="65"/>
    </row>
    <row r="3" ht="30.75" customHeight="1" spans="1:48">
      <c r="A3" s="71" t="s">
        <v>2282</v>
      </c>
      <c r="B3" s="72" t="s">
        <v>2283</v>
      </c>
      <c r="C3" s="73" t="s">
        <v>2284</v>
      </c>
      <c r="D3" s="74"/>
      <c r="E3" s="65"/>
      <c r="F3" s="65"/>
      <c r="G3" s="65"/>
      <c r="H3" s="65"/>
      <c r="I3" s="65"/>
      <c r="J3" s="65"/>
      <c r="K3" s="65"/>
      <c r="L3" s="65"/>
      <c r="M3" s="65"/>
      <c r="N3" s="65"/>
      <c r="O3" s="65"/>
      <c r="P3" s="65"/>
      <c r="Q3" s="65"/>
      <c r="R3" s="65"/>
      <c r="S3" s="65"/>
      <c r="T3" s="65"/>
      <c r="U3" s="65"/>
      <c r="V3" s="65"/>
      <c r="W3" s="65"/>
      <c r="X3" s="65"/>
      <c r="Y3" s="65"/>
      <c r="Z3" s="65"/>
      <c r="AA3" s="65"/>
      <c r="AB3" s="65"/>
      <c r="AC3" s="65"/>
      <c r="AD3" s="65"/>
      <c r="AE3" s="65"/>
      <c r="AF3" s="65"/>
      <c r="AG3" s="65"/>
      <c r="AH3" s="65"/>
      <c r="AI3" s="65"/>
      <c r="AJ3" s="65"/>
      <c r="AK3" s="65"/>
      <c r="AL3" s="65"/>
      <c r="AM3" s="65"/>
      <c r="AN3" s="65"/>
      <c r="AO3" s="65"/>
      <c r="AP3" s="65"/>
      <c r="AQ3" s="65"/>
      <c r="AR3" s="65"/>
      <c r="AS3" s="65"/>
      <c r="AT3" s="65"/>
      <c r="AU3" s="65"/>
      <c r="AV3" s="65"/>
    </row>
    <row r="4" ht="30" customHeight="1" spans="1:48">
      <c r="A4" s="75"/>
      <c r="B4" s="76"/>
      <c r="C4" s="76" t="s">
        <v>2285</v>
      </c>
      <c r="D4" s="77" t="s">
        <v>2286</v>
      </c>
      <c r="E4" s="65"/>
      <c r="F4" s="65"/>
      <c r="G4" s="65"/>
      <c r="H4" s="65"/>
      <c r="I4" s="65"/>
      <c r="J4" s="65"/>
      <c r="K4" s="65"/>
      <c r="L4" s="65"/>
      <c r="M4" s="65"/>
      <c r="N4" s="65"/>
      <c r="O4" s="65"/>
      <c r="P4" s="65"/>
      <c r="Q4" s="65"/>
      <c r="R4" s="65"/>
      <c r="S4" s="65"/>
      <c r="T4" s="65"/>
      <c r="U4" s="65"/>
      <c r="V4" s="65"/>
      <c r="W4" s="65"/>
      <c r="X4" s="65"/>
      <c r="Y4" s="65"/>
      <c r="Z4" s="65"/>
      <c r="AA4" s="65"/>
      <c r="AB4" s="65"/>
      <c r="AC4" s="65"/>
      <c r="AD4" s="65"/>
      <c r="AE4" s="65"/>
      <c r="AF4" s="65"/>
      <c r="AG4" s="65"/>
      <c r="AH4" s="65"/>
      <c r="AI4" s="65"/>
      <c r="AJ4" s="65"/>
      <c r="AK4" s="65"/>
      <c r="AL4" s="65"/>
      <c r="AM4" s="65"/>
      <c r="AN4" s="65"/>
      <c r="AO4" s="65"/>
      <c r="AP4" s="65"/>
      <c r="AQ4" s="65"/>
      <c r="AR4" s="65"/>
      <c r="AS4" s="65"/>
      <c r="AT4" s="65"/>
      <c r="AU4" s="65"/>
      <c r="AV4" s="65"/>
    </row>
    <row r="5" s="59" customFormat="1" ht="118.5" customHeight="1" spans="1:48">
      <c r="A5" s="78" t="s">
        <v>2287</v>
      </c>
      <c r="B5" s="79" t="str">
        <f>+'22 Acciones'!G88</f>
        <v>Producto 1: Entidades públicas y espacios estratégicos con asesoría y acompañamiento técnico para la gestión de políticas públicas, la comunicación y generación de estadísticas con enfoque de control de convencionalidad.</v>
      </c>
      <c r="C5" s="80">
        <f>+C6+C7</f>
        <v>293</v>
      </c>
      <c r="D5" s="81">
        <f>+D6+D7+D8</f>
        <v>12861687</v>
      </c>
      <c r="E5" s="82"/>
      <c r="F5" s="83"/>
      <c r="G5" s="83"/>
      <c r="H5" s="83"/>
      <c r="I5" s="83"/>
      <c r="J5" s="83"/>
      <c r="K5" s="83"/>
      <c r="L5" s="83"/>
      <c r="M5" s="83"/>
      <c r="N5" s="83"/>
      <c r="O5" s="83"/>
      <c r="P5" s="83"/>
      <c r="Q5" s="83"/>
      <c r="R5" s="83"/>
      <c r="S5" s="83"/>
      <c r="T5" s="83"/>
      <c r="U5" s="83"/>
      <c r="V5" s="83"/>
      <c r="W5" s="83"/>
      <c r="X5" s="83"/>
      <c r="Y5" s="83"/>
      <c r="Z5" s="83"/>
      <c r="AA5" s="83"/>
      <c r="AB5" s="83"/>
      <c r="AC5" s="83"/>
      <c r="AD5" s="83"/>
      <c r="AE5" s="83"/>
      <c r="AF5" s="83"/>
      <c r="AG5" s="83"/>
      <c r="AH5" s="83"/>
      <c r="AI5" s="83"/>
      <c r="AJ5" s="83"/>
      <c r="AK5" s="83"/>
      <c r="AL5" s="83"/>
      <c r="AM5" s="83"/>
      <c r="AN5" s="83"/>
      <c r="AO5" s="83"/>
      <c r="AP5" s="83"/>
      <c r="AQ5" s="83"/>
      <c r="AR5" s="83"/>
      <c r="AS5" s="83"/>
      <c r="AT5" s="83"/>
      <c r="AU5" s="83"/>
      <c r="AV5" s="83"/>
    </row>
    <row r="6" s="59" customFormat="1" ht="87" customHeight="1" spans="1:48">
      <c r="A6" s="84"/>
      <c r="B6" s="85" t="str">
        <f>+'22 Acciones'!H90</f>
        <v>Subproducto 1: Entidades públicas y espacios estratégicos con asesoría y acompañamiento técnico para la gestión de políticas públicas con enfoque de control de convencionalidad.</v>
      </c>
      <c r="C6" s="86">
        <f>+'20 POA'!W10</f>
        <v>286</v>
      </c>
      <c r="D6" s="87">
        <f>+'Multianual 2025-2029'!H10</f>
        <v>9489921</v>
      </c>
      <c r="E6" s="83"/>
      <c r="F6" s="83"/>
      <c r="G6" s="83"/>
      <c r="H6" s="83"/>
      <c r="I6" s="83"/>
      <c r="J6" s="83"/>
      <c r="K6" s="83"/>
      <c r="L6" s="83"/>
      <c r="M6" s="83"/>
      <c r="N6" s="83"/>
      <c r="O6" s="83"/>
      <c r="P6" s="83"/>
      <c r="Q6" s="83"/>
      <c r="R6" s="83"/>
      <c r="S6" s="83"/>
      <c r="T6" s="83"/>
      <c r="U6" s="83"/>
      <c r="V6" s="83"/>
      <c r="W6" s="83"/>
      <c r="X6" s="83"/>
      <c r="Y6" s="83"/>
      <c r="Z6" s="83"/>
      <c r="AA6" s="83"/>
      <c r="AB6" s="83"/>
      <c r="AC6" s="83"/>
      <c r="AD6" s="83"/>
      <c r="AE6" s="83"/>
      <c r="AF6" s="83"/>
      <c r="AG6" s="83"/>
      <c r="AH6" s="83"/>
      <c r="AI6" s="83"/>
      <c r="AJ6" s="83"/>
      <c r="AK6" s="83"/>
      <c r="AL6" s="83"/>
      <c r="AM6" s="83"/>
      <c r="AN6" s="83"/>
      <c r="AO6" s="83"/>
      <c r="AP6" s="83"/>
      <c r="AQ6" s="83"/>
      <c r="AR6" s="83"/>
      <c r="AS6" s="83"/>
      <c r="AT6" s="83"/>
      <c r="AU6" s="83"/>
      <c r="AV6" s="83"/>
    </row>
    <row r="7" s="59" customFormat="1" ht="99.75" customHeight="1" spans="1:48">
      <c r="A7" s="84"/>
      <c r="B7" s="85" t="str">
        <f>+'22 Acciones'!H180</f>
        <v>Subproducto 2:  Entidades públicas asistidas técnicamente en el abordaje de la comunicación y generación de estadísticas sobre brechas de inequidad y desigualdad entre hombres y mujeres.</v>
      </c>
      <c r="C7" s="86">
        <f>+'20 POA'!W11</f>
        <v>7</v>
      </c>
      <c r="D7" s="87">
        <f>+'Multianual 2025-2029'!H11</f>
        <v>2430710</v>
      </c>
      <c r="E7" s="83"/>
      <c r="F7" s="83"/>
      <c r="G7" s="83"/>
      <c r="H7" s="83"/>
      <c r="I7" s="83"/>
      <c r="J7" s="83"/>
      <c r="K7" s="83"/>
      <c r="L7" s="83"/>
      <c r="M7" s="83"/>
      <c r="N7" s="83"/>
      <c r="O7" s="83"/>
      <c r="P7" s="83"/>
      <c r="Q7" s="83"/>
      <c r="R7" s="83"/>
      <c r="S7" s="83"/>
      <c r="T7" s="83"/>
      <c r="U7" s="83"/>
      <c r="V7" s="83"/>
      <c r="W7" s="83"/>
      <c r="X7" s="83"/>
      <c r="Y7" s="83"/>
      <c r="Z7" s="83"/>
      <c r="AA7" s="83"/>
      <c r="AB7" s="83"/>
      <c r="AC7" s="83"/>
      <c r="AD7" s="83"/>
      <c r="AE7" s="83"/>
      <c r="AF7" s="83"/>
      <c r="AG7" s="83"/>
      <c r="AH7" s="83"/>
      <c r="AI7" s="83"/>
      <c r="AJ7" s="83"/>
      <c r="AK7" s="83"/>
      <c r="AL7" s="83"/>
      <c r="AM7" s="83"/>
      <c r="AN7" s="83"/>
      <c r="AO7" s="83"/>
      <c r="AP7" s="83"/>
      <c r="AQ7" s="83"/>
      <c r="AR7" s="83"/>
      <c r="AS7" s="83"/>
      <c r="AT7" s="83"/>
      <c r="AU7" s="83"/>
      <c r="AV7" s="83"/>
    </row>
    <row r="8" s="59" customFormat="1" ht="98.25" customHeight="1" spans="1:48">
      <c r="A8" s="88"/>
      <c r="B8" s="89" t="str" cm="1">
        <f t="array" ref="B8:B9">+'22 Acciones'!H188:H189</f>
        <v>Subproducto 3:   Informes de avances en el cumplimiento de tratados y convenios internacionales, normativas y propuestas de aplicación de estándares internacionales sobre derechos humanos de las mujeres en la gestión de políticas públicas</v>
      </c>
      <c r="C8" s="90">
        <f>+'20 POA'!W12</f>
        <v>14</v>
      </c>
      <c r="D8" s="91">
        <f>+'Multianual 2025-2029'!H12</f>
        <v>941056</v>
      </c>
      <c r="E8" s="83"/>
      <c r="F8" s="83"/>
      <c r="G8" s="83"/>
      <c r="H8" s="83"/>
      <c r="I8" s="83"/>
      <c r="J8" s="83"/>
      <c r="K8" s="83"/>
      <c r="L8" s="83"/>
      <c r="M8" s="83"/>
      <c r="N8" s="83"/>
      <c r="O8" s="83"/>
      <c r="P8" s="83"/>
      <c r="Q8" s="83"/>
      <c r="R8" s="83"/>
      <c r="S8" s="83"/>
      <c r="T8" s="83"/>
      <c r="U8" s="83"/>
      <c r="V8" s="83"/>
      <c r="W8" s="83"/>
      <c r="X8" s="83"/>
      <c r="Y8" s="83"/>
      <c r="Z8" s="83"/>
      <c r="AA8" s="83"/>
      <c r="AB8" s="83"/>
      <c r="AC8" s="83"/>
      <c r="AD8" s="83"/>
      <c r="AE8" s="83"/>
      <c r="AF8" s="83"/>
      <c r="AG8" s="83"/>
      <c r="AH8" s="83"/>
      <c r="AI8" s="83"/>
      <c r="AJ8" s="83"/>
      <c r="AK8" s="83"/>
      <c r="AL8" s="83"/>
      <c r="AM8" s="83"/>
      <c r="AN8" s="83"/>
      <c r="AO8" s="83"/>
      <c r="AP8" s="83"/>
      <c r="AQ8" s="83"/>
      <c r="AR8" s="83"/>
      <c r="AS8" s="83"/>
      <c r="AT8" s="83"/>
      <c r="AU8" s="83"/>
      <c r="AV8" s="83"/>
    </row>
    <row r="9" hidden="1" spans="1:48">
      <c r="A9" s="65"/>
      <c r="B9" s="65">
        <v>0</v>
      </c>
      <c r="C9" s="65"/>
      <c r="D9" s="65"/>
      <c r="E9" s="65"/>
      <c r="F9" s="65"/>
      <c r="G9" s="65"/>
      <c r="H9" s="65"/>
      <c r="I9" s="65"/>
      <c r="J9" s="65"/>
      <c r="K9" s="65"/>
      <c r="L9" s="65"/>
      <c r="M9" s="65"/>
      <c r="N9" s="65"/>
      <c r="O9" s="65"/>
      <c r="P9" s="65"/>
      <c r="Q9" s="65"/>
      <c r="R9" s="65"/>
      <c r="S9" s="65"/>
      <c r="T9" s="65"/>
      <c r="U9" s="65"/>
      <c r="V9" s="65"/>
      <c r="W9" s="65"/>
      <c r="X9" s="65"/>
      <c r="Y9" s="65"/>
      <c r="Z9" s="65"/>
      <c r="AA9" s="65"/>
      <c r="AB9" s="65"/>
      <c r="AC9" s="65"/>
      <c r="AD9" s="65"/>
      <c r="AE9" s="65"/>
      <c r="AF9" s="65"/>
      <c r="AG9" s="65"/>
      <c r="AH9" s="65"/>
      <c r="AI9" s="65"/>
      <c r="AJ9" s="65"/>
      <c r="AK9" s="65"/>
      <c r="AL9" s="65"/>
      <c r="AM9" s="65"/>
      <c r="AN9" s="65"/>
      <c r="AO9" s="65"/>
      <c r="AP9" s="65"/>
      <c r="AQ9" s="65"/>
      <c r="AR9" s="65"/>
      <c r="AS9" s="65"/>
      <c r="AT9" s="65"/>
      <c r="AU9" s="65"/>
      <c r="AV9" s="65"/>
    </row>
    <row r="10" ht="27" customHeight="1" spans="1:48">
      <c r="A10" s="92" t="s">
        <v>2288</v>
      </c>
      <c r="B10" s="92"/>
      <c r="C10" s="92"/>
      <c r="D10" s="92"/>
      <c r="E10" s="65"/>
      <c r="F10" s="65"/>
      <c r="G10" s="65"/>
      <c r="H10" s="65"/>
      <c r="I10" s="65"/>
      <c r="J10" s="65"/>
      <c r="K10" s="65"/>
      <c r="L10" s="65"/>
      <c r="M10" s="65"/>
      <c r="N10" s="65"/>
      <c r="O10" s="65"/>
      <c r="P10" s="65"/>
      <c r="Q10" s="65"/>
      <c r="R10" s="65"/>
      <c r="S10" s="65"/>
      <c r="T10" s="65"/>
      <c r="U10" s="65"/>
      <c r="V10" s="65"/>
      <c r="W10" s="65"/>
      <c r="X10" s="65"/>
      <c r="Y10" s="65"/>
      <c r="Z10" s="65"/>
      <c r="AA10" s="65"/>
      <c r="AB10" s="65"/>
      <c r="AC10" s="65"/>
      <c r="AD10" s="65"/>
      <c r="AE10" s="65"/>
      <c r="AF10" s="65"/>
      <c r="AG10" s="65"/>
      <c r="AH10" s="65"/>
      <c r="AI10" s="65"/>
      <c r="AJ10" s="65"/>
      <c r="AK10" s="65"/>
      <c r="AL10" s="65"/>
      <c r="AM10" s="65"/>
      <c r="AN10" s="65"/>
      <c r="AO10" s="65"/>
      <c r="AP10" s="65"/>
      <c r="AQ10" s="65"/>
      <c r="AR10" s="65"/>
      <c r="AS10" s="65"/>
      <c r="AT10" s="65"/>
      <c r="AU10" s="65"/>
      <c r="AV10" s="65"/>
    </row>
    <row r="11" spans="1:48">
      <c r="A11" s="65"/>
      <c r="B11" s="65"/>
      <c r="C11" s="65"/>
      <c r="D11" s="65"/>
      <c r="E11" s="65"/>
      <c r="F11" s="65"/>
      <c r="G11" s="65"/>
      <c r="H11" s="65"/>
      <c r="I11" s="65"/>
      <c r="J11" s="65"/>
      <c r="K11" s="65"/>
      <c r="L11" s="65"/>
      <c r="M11" s="65"/>
      <c r="N11" s="65"/>
      <c r="O11" s="65"/>
      <c r="P11" s="65"/>
      <c r="Q11" s="65"/>
      <c r="R11" s="65"/>
      <c r="S11" s="65"/>
      <c r="T11" s="65"/>
      <c r="U11" s="65"/>
      <c r="V11" s="65"/>
      <c r="W11" s="65"/>
      <c r="X11" s="65"/>
      <c r="Y11" s="65"/>
      <c r="Z11" s="65"/>
      <c r="AA11" s="65"/>
      <c r="AB11" s="65"/>
      <c r="AC11" s="65"/>
      <c r="AD11" s="65"/>
      <c r="AE11" s="65"/>
      <c r="AF11" s="65"/>
      <c r="AG11" s="65"/>
      <c r="AH11" s="65"/>
      <c r="AI11" s="65"/>
      <c r="AJ11" s="65"/>
      <c r="AK11" s="65"/>
      <c r="AL11" s="65"/>
      <c r="AM11" s="65"/>
      <c r="AN11" s="65"/>
      <c r="AO11" s="65"/>
      <c r="AP11" s="65"/>
      <c r="AQ11" s="65"/>
      <c r="AR11" s="65"/>
      <c r="AS11" s="65"/>
      <c r="AT11" s="65"/>
      <c r="AU11" s="65"/>
      <c r="AV11" s="65"/>
    </row>
    <row r="12" spans="1:48">
      <c r="A12" s="65"/>
      <c r="B12" s="65"/>
      <c r="C12" s="65"/>
      <c r="D12" s="65"/>
      <c r="E12" s="65"/>
      <c r="F12" s="65"/>
      <c r="G12" s="65"/>
      <c r="H12" s="65"/>
      <c r="I12" s="65"/>
      <c r="J12" s="65"/>
      <c r="K12" s="65"/>
      <c r="L12" s="65"/>
      <c r="M12" s="65"/>
      <c r="N12" s="65"/>
      <c r="O12" s="65"/>
      <c r="P12" s="65"/>
      <c r="Q12" s="65"/>
      <c r="R12" s="65"/>
      <c r="S12" s="65"/>
      <c r="T12" s="65"/>
      <c r="U12" s="65"/>
      <c r="V12" s="65"/>
      <c r="W12" s="65"/>
      <c r="X12" s="65"/>
      <c r="Y12" s="65"/>
      <c r="Z12" s="65"/>
      <c r="AA12" s="65"/>
      <c r="AB12" s="65"/>
      <c r="AC12" s="65"/>
      <c r="AD12" s="65"/>
      <c r="AE12" s="65"/>
      <c r="AF12" s="65"/>
      <c r="AG12" s="65"/>
      <c r="AH12" s="65"/>
      <c r="AI12" s="65"/>
      <c r="AJ12" s="65"/>
      <c r="AK12" s="65"/>
      <c r="AL12" s="65"/>
      <c r="AM12" s="65"/>
      <c r="AN12" s="65"/>
      <c r="AO12" s="65"/>
      <c r="AP12" s="65"/>
      <c r="AQ12" s="65"/>
      <c r="AR12" s="65"/>
      <c r="AS12" s="65"/>
      <c r="AT12" s="65"/>
      <c r="AU12" s="65"/>
      <c r="AV12" s="65"/>
    </row>
    <row r="13" spans="1:48">
      <c r="A13" s="65"/>
      <c r="B13" s="65"/>
      <c r="C13" s="65"/>
      <c r="D13" s="65"/>
      <c r="E13" s="65"/>
      <c r="F13" s="65"/>
      <c r="G13" s="65"/>
      <c r="H13" s="65"/>
      <c r="I13" s="65"/>
      <c r="J13" s="65"/>
      <c r="K13" s="65"/>
      <c r="L13" s="65"/>
      <c r="M13" s="65"/>
      <c r="N13" s="65"/>
      <c r="O13" s="65"/>
      <c r="P13" s="65"/>
      <c r="Q13" s="65"/>
      <c r="R13" s="65"/>
      <c r="S13" s="65"/>
      <c r="T13" s="65"/>
      <c r="U13" s="65"/>
      <c r="V13" s="65"/>
      <c r="W13" s="65"/>
      <c r="X13" s="65"/>
      <c r="Y13" s="65"/>
      <c r="Z13" s="65"/>
      <c r="AA13" s="65"/>
      <c r="AB13" s="65"/>
      <c r="AC13" s="65"/>
      <c r="AD13" s="65"/>
      <c r="AE13" s="65"/>
      <c r="AF13" s="65"/>
      <c r="AG13" s="65"/>
      <c r="AH13" s="65"/>
      <c r="AI13" s="65"/>
      <c r="AJ13" s="65"/>
      <c r="AK13" s="65"/>
      <c r="AL13" s="65"/>
      <c r="AM13" s="65"/>
      <c r="AN13" s="65"/>
      <c r="AO13" s="65"/>
      <c r="AP13" s="65"/>
      <c r="AQ13" s="65"/>
      <c r="AR13" s="65"/>
      <c r="AS13" s="65"/>
      <c r="AT13" s="65"/>
      <c r="AU13" s="65"/>
      <c r="AV13" s="65"/>
    </row>
    <row r="14" spans="1:48">
      <c r="A14" s="65"/>
      <c r="B14" s="65"/>
      <c r="C14" s="65"/>
      <c r="D14" s="65"/>
      <c r="E14" s="65"/>
      <c r="F14" s="65"/>
      <c r="G14" s="65"/>
      <c r="H14" s="65"/>
      <c r="I14" s="65"/>
      <c r="J14" s="65"/>
      <c r="K14" s="65"/>
      <c r="L14" s="65"/>
      <c r="M14" s="65"/>
      <c r="N14" s="65"/>
      <c r="O14" s="65"/>
      <c r="P14" s="65"/>
      <c r="Q14" s="65"/>
      <c r="R14" s="65"/>
      <c r="S14" s="65"/>
      <c r="T14" s="65"/>
      <c r="U14" s="65"/>
      <c r="V14" s="65"/>
      <c r="W14" s="65"/>
      <c r="X14" s="65"/>
      <c r="Y14" s="65"/>
      <c r="Z14" s="65"/>
      <c r="AA14" s="65"/>
      <c r="AB14" s="65"/>
      <c r="AC14" s="65"/>
      <c r="AD14" s="65"/>
      <c r="AE14" s="65"/>
      <c r="AF14" s="65"/>
      <c r="AG14" s="65"/>
      <c r="AH14" s="65"/>
      <c r="AI14" s="65"/>
      <c r="AJ14" s="65"/>
      <c r="AK14" s="65"/>
      <c r="AL14" s="65"/>
      <c r="AM14" s="65"/>
      <c r="AN14" s="65"/>
      <c r="AO14" s="65"/>
      <c r="AP14" s="65"/>
      <c r="AQ14" s="65"/>
      <c r="AR14" s="65"/>
      <c r="AS14" s="65"/>
      <c r="AT14" s="65"/>
      <c r="AU14" s="65"/>
      <c r="AV14" s="65"/>
    </row>
    <row r="15" spans="1:48">
      <c r="A15" s="65"/>
      <c r="B15" s="65"/>
      <c r="C15" s="65"/>
      <c r="D15" s="65"/>
      <c r="E15" s="65"/>
      <c r="F15" s="65"/>
      <c r="G15" s="65"/>
      <c r="H15" s="65"/>
      <c r="I15" s="65"/>
      <c r="J15" s="65"/>
      <c r="K15" s="65"/>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c r="AQ15" s="65"/>
      <c r="AR15" s="65"/>
      <c r="AS15" s="65"/>
      <c r="AT15" s="65"/>
      <c r="AU15" s="65"/>
      <c r="AV15" s="65"/>
    </row>
    <row r="16" spans="1:48">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c r="AQ16" s="65"/>
      <c r="AR16" s="65"/>
      <c r="AS16" s="65"/>
      <c r="AT16" s="65"/>
      <c r="AU16" s="65"/>
      <c r="AV16" s="65"/>
    </row>
    <row r="17" spans="1:48">
      <c r="A17" s="65"/>
      <c r="B17" s="65"/>
      <c r="C17" s="65"/>
      <c r="D17" s="65"/>
      <c r="E17" s="65"/>
      <c r="F17" s="65"/>
      <c r="G17" s="65"/>
      <c r="H17" s="65"/>
      <c r="I17" s="65"/>
      <c r="J17" s="65"/>
      <c r="K17" s="65"/>
      <c r="L17" s="65"/>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c r="AQ17" s="65"/>
      <c r="AR17" s="65"/>
      <c r="AS17" s="65"/>
      <c r="AT17" s="65"/>
      <c r="AU17" s="65"/>
      <c r="AV17" s="65"/>
    </row>
    <row r="18" spans="1:48">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c r="AQ18" s="65"/>
      <c r="AR18" s="65"/>
      <c r="AS18" s="65"/>
      <c r="AT18" s="65"/>
      <c r="AU18" s="65"/>
      <c r="AV18" s="65"/>
    </row>
    <row r="19" spans="1:48">
      <c r="A19" s="65"/>
      <c r="B19" s="65"/>
      <c r="C19" s="65"/>
      <c r="D19" s="65"/>
      <c r="E19" s="65"/>
      <c r="F19" s="65"/>
      <c r="G19" s="65"/>
      <c r="H19" s="65"/>
      <c r="I19" s="65"/>
      <c r="J19" s="65"/>
      <c r="K19" s="65"/>
      <c r="L19" s="6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c r="AQ19" s="65"/>
      <c r="AR19" s="65"/>
      <c r="AS19" s="65"/>
      <c r="AT19" s="65"/>
      <c r="AU19" s="65"/>
      <c r="AV19" s="65"/>
    </row>
    <row r="20" spans="1:48">
      <c r="A20" s="65"/>
      <c r="B20" s="65"/>
      <c r="C20" s="65"/>
      <c r="D20" s="65"/>
      <c r="E20" s="65"/>
      <c r="F20" s="65"/>
      <c r="G20" s="65"/>
      <c r="H20" s="65"/>
      <c r="I20" s="65"/>
      <c r="J20" s="65"/>
      <c r="K20" s="65"/>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c r="AQ20" s="65"/>
      <c r="AR20" s="65"/>
      <c r="AS20" s="65"/>
      <c r="AT20" s="65"/>
      <c r="AU20" s="65"/>
      <c r="AV20" s="65"/>
    </row>
    <row r="21" spans="1:48">
      <c r="A21" s="65"/>
      <c r="B21" s="65"/>
      <c r="C21" s="65"/>
      <c r="D21" s="65"/>
      <c r="E21" s="65"/>
      <c r="F21" s="65"/>
      <c r="G21" s="65"/>
      <c r="H21" s="65"/>
      <c r="I21" s="65"/>
      <c r="J21" s="65"/>
      <c r="K21" s="65"/>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c r="AQ21" s="65"/>
      <c r="AR21" s="65"/>
      <c r="AS21" s="65"/>
      <c r="AT21" s="65"/>
      <c r="AU21" s="65"/>
      <c r="AV21" s="65"/>
    </row>
    <row r="22" spans="1:48">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c r="AQ22" s="65"/>
      <c r="AR22" s="65"/>
      <c r="AS22" s="65"/>
      <c r="AT22" s="65"/>
      <c r="AU22" s="65"/>
      <c r="AV22" s="65"/>
    </row>
    <row r="23" spans="1:48">
      <c r="A23" s="65"/>
      <c r="B23" s="65"/>
      <c r="C23" s="65"/>
      <c r="D23" s="65"/>
      <c r="E23" s="65"/>
      <c r="F23" s="65"/>
      <c r="G23" s="65"/>
      <c r="H23" s="65"/>
      <c r="I23" s="65"/>
      <c r="J23" s="65"/>
      <c r="K23" s="65"/>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c r="AQ23" s="65"/>
      <c r="AR23" s="65"/>
      <c r="AS23" s="65"/>
      <c r="AT23" s="65"/>
      <c r="AU23" s="65"/>
      <c r="AV23" s="65"/>
    </row>
    <row r="24" spans="1:48">
      <c r="A24" s="65"/>
      <c r="B24" s="65"/>
      <c r="C24" s="65"/>
      <c r="D24" s="65"/>
      <c r="E24" s="65"/>
      <c r="F24" s="65"/>
      <c r="G24" s="65"/>
      <c r="H24" s="65"/>
      <c r="I24" s="65"/>
      <c r="J24" s="65"/>
      <c r="K24" s="65"/>
      <c r="L24" s="65"/>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c r="AQ24" s="65"/>
      <c r="AR24" s="65"/>
      <c r="AS24" s="65"/>
      <c r="AT24" s="65"/>
      <c r="AU24" s="65"/>
      <c r="AV24" s="65"/>
    </row>
    <row r="25" spans="1:48">
      <c r="A25" s="65"/>
      <c r="B25" s="65"/>
      <c r="C25" s="65"/>
      <c r="D25" s="65"/>
      <c r="E25" s="65"/>
      <c r="F25" s="65"/>
      <c r="G25" s="65"/>
      <c r="H25" s="65"/>
      <c r="I25" s="65"/>
      <c r="J25" s="65"/>
      <c r="K25" s="65"/>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c r="AQ25" s="65"/>
      <c r="AR25" s="65"/>
      <c r="AS25" s="65"/>
      <c r="AT25" s="65"/>
      <c r="AU25" s="65"/>
      <c r="AV25" s="65"/>
    </row>
    <row r="26" spans="1:48">
      <c r="A26" s="65"/>
      <c r="B26" s="65"/>
      <c r="C26" s="65"/>
      <c r="D26" s="65"/>
      <c r="E26" s="65"/>
      <c r="F26" s="65"/>
      <c r="G26" s="65"/>
      <c r="H26" s="65"/>
      <c r="I26" s="65"/>
      <c r="J26" s="65"/>
      <c r="K26" s="65"/>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c r="AQ26" s="65"/>
      <c r="AR26" s="65"/>
      <c r="AS26" s="65"/>
      <c r="AT26" s="65"/>
      <c r="AU26" s="65"/>
      <c r="AV26" s="65"/>
    </row>
    <row r="27" spans="1:48">
      <c r="A27" s="65"/>
      <c r="B27" s="65"/>
      <c r="C27" s="65"/>
      <c r="D27" s="65"/>
      <c r="E27" s="65"/>
      <c r="F27" s="65"/>
      <c r="G27" s="65"/>
      <c r="H27" s="65"/>
      <c r="I27" s="65"/>
      <c r="J27" s="65"/>
      <c r="K27" s="65"/>
      <c r="L27" s="65"/>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c r="AQ27" s="65"/>
      <c r="AR27" s="65"/>
      <c r="AS27" s="65"/>
      <c r="AT27" s="65"/>
      <c r="AU27" s="65"/>
      <c r="AV27" s="65"/>
    </row>
    <row r="28" spans="1:48">
      <c r="A28" s="65"/>
      <c r="B28" s="65"/>
      <c r="C28" s="65"/>
      <c r="D28" s="65"/>
      <c r="E28" s="65"/>
      <c r="F28" s="65"/>
      <c r="G28" s="65"/>
      <c r="H28" s="65"/>
      <c r="I28" s="65"/>
      <c r="J28" s="65"/>
      <c r="K28" s="65"/>
      <c r="L28" s="65"/>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c r="AQ28" s="65"/>
      <c r="AR28" s="65"/>
      <c r="AS28" s="65"/>
      <c r="AT28" s="65"/>
      <c r="AU28" s="65"/>
      <c r="AV28" s="65"/>
    </row>
    <row r="29" spans="1:48">
      <c r="A29" s="65"/>
      <c r="B29" s="65"/>
      <c r="C29" s="65"/>
      <c r="D29" s="65"/>
      <c r="E29" s="65"/>
      <c r="F29" s="65"/>
      <c r="G29" s="65"/>
      <c r="H29" s="65"/>
      <c r="I29" s="65"/>
      <c r="J29" s="65"/>
      <c r="K29" s="65"/>
      <c r="L29" s="65"/>
      <c r="M29" s="65"/>
      <c r="N29" s="65"/>
      <c r="O29" s="65"/>
      <c r="P29" s="65"/>
      <c r="Q29" s="65"/>
      <c r="R29" s="65"/>
      <c r="S29" s="65"/>
      <c r="T29" s="65"/>
      <c r="U29" s="65"/>
      <c r="V29" s="65"/>
      <c r="W29" s="65"/>
      <c r="X29" s="65"/>
      <c r="Y29" s="65"/>
      <c r="Z29" s="65"/>
      <c r="AA29" s="65"/>
      <c r="AB29" s="65"/>
      <c r="AC29" s="65"/>
      <c r="AD29" s="65"/>
      <c r="AE29" s="65"/>
      <c r="AF29" s="65"/>
      <c r="AG29" s="65"/>
      <c r="AH29" s="65"/>
      <c r="AI29" s="65"/>
      <c r="AJ29" s="65"/>
      <c r="AK29" s="65"/>
      <c r="AL29" s="65"/>
      <c r="AM29" s="65"/>
      <c r="AN29" s="65"/>
      <c r="AO29" s="65"/>
      <c r="AP29" s="65"/>
      <c r="AQ29" s="65"/>
      <c r="AR29" s="65"/>
      <c r="AS29" s="65"/>
      <c r="AT29" s="65"/>
      <c r="AU29" s="65"/>
      <c r="AV29" s="65"/>
    </row>
    <row r="30" spans="1:48">
      <c r="A30" s="65"/>
      <c r="B30" s="65"/>
      <c r="C30" s="65"/>
      <c r="D30" s="65"/>
      <c r="E30" s="65"/>
      <c r="F30" s="65"/>
      <c r="G30" s="65"/>
      <c r="H30" s="65"/>
      <c r="I30" s="65"/>
      <c r="J30" s="65"/>
      <c r="K30" s="65"/>
      <c r="L30" s="65"/>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c r="AQ30" s="65"/>
      <c r="AR30" s="65"/>
      <c r="AS30" s="65"/>
      <c r="AT30" s="65"/>
      <c r="AU30" s="65"/>
      <c r="AV30" s="65"/>
    </row>
    <row r="31" spans="1:48">
      <c r="A31" s="65"/>
      <c r="B31" s="65"/>
      <c r="C31" s="65"/>
      <c r="D31" s="65"/>
      <c r="E31" s="65"/>
      <c r="F31" s="65"/>
      <c r="G31" s="65"/>
      <c r="H31" s="65"/>
      <c r="I31" s="65"/>
      <c r="J31" s="65"/>
      <c r="K31" s="65"/>
      <c r="L31" s="65"/>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c r="AQ31" s="65"/>
      <c r="AR31" s="65"/>
      <c r="AS31" s="65"/>
      <c r="AT31" s="65"/>
      <c r="AU31" s="65"/>
      <c r="AV31" s="65"/>
    </row>
    <row r="32" spans="1:48">
      <c r="A32" s="65"/>
      <c r="B32" s="65"/>
      <c r="C32" s="65"/>
      <c r="D32" s="65"/>
      <c r="E32" s="65"/>
      <c r="F32" s="65"/>
      <c r="G32" s="65"/>
      <c r="H32" s="65"/>
      <c r="I32" s="65"/>
      <c r="J32" s="65"/>
      <c r="K32" s="65"/>
      <c r="L32" s="65"/>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c r="AQ32" s="65"/>
      <c r="AR32" s="65"/>
      <c r="AS32" s="65"/>
      <c r="AT32" s="65"/>
      <c r="AU32" s="65"/>
      <c r="AV32" s="65"/>
    </row>
    <row r="33" spans="1:48">
      <c r="A33" s="65"/>
      <c r="B33" s="65"/>
      <c r="C33" s="65"/>
      <c r="D33" s="65"/>
      <c r="E33" s="65"/>
      <c r="F33" s="65"/>
      <c r="G33" s="65"/>
      <c r="H33" s="65"/>
      <c r="I33" s="65"/>
      <c r="J33" s="65"/>
      <c r="K33" s="65"/>
      <c r="L33" s="65"/>
      <c r="M33" s="65"/>
      <c r="N33" s="65"/>
      <c r="O33" s="65"/>
      <c r="P33" s="65"/>
      <c r="Q33" s="65"/>
      <c r="R33" s="65"/>
      <c r="S33" s="65"/>
      <c r="T33" s="65"/>
      <c r="U33" s="65"/>
      <c r="V33" s="65"/>
      <c r="W33" s="65"/>
      <c r="X33" s="65"/>
      <c r="Y33" s="65"/>
      <c r="Z33" s="65"/>
      <c r="AA33" s="65"/>
      <c r="AB33" s="65"/>
      <c r="AC33" s="65"/>
      <c r="AD33" s="65"/>
      <c r="AE33" s="65"/>
      <c r="AF33" s="65"/>
      <c r="AG33" s="65"/>
      <c r="AH33" s="65"/>
      <c r="AI33" s="65"/>
      <c r="AJ33" s="65"/>
      <c r="AK33" s="65"/>
      <c r="AL33" s="65"/>
      <c r="AM33" s="65"/>
      <c r="AN33" s="65"/>
      <c r="AO33" s="65"/>
      <c r="AP33" s="65"/>
      <c r="AQ33" s="65"/>
      <c r="AR33" s="65"/>
      <c r="AS33" s="65"/>
      <c r="AT33" s="65"/>
      <c r="AU33" s="65"/>
      <c r="AV33" s="65"/>
    </row>
    <row r="34" spans="1:48">
      <c r="A34" s="65"/>
      <c r="B34" s="65"/>
      <c r="C34" s="65"/>
      <c r="D34" s="65"/>
      <c r="E34" s="65"/>
      <c r="F34" s="65"/>
      <c r="G34" s="65"/>
      <c r="H34" s="65"/>
      <c r="I34" s="65"/>
      <c r="J34" s="65"/>
      <c r="K34" s="65"/>
      <c r="L34" s="65"/>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c r="AQ34" s="65"/>
      <c r="AR34" s="65"/>
      <c r="AS34" s="65"/>
      <c r="AT34" s="65"/>
      <c r="AU34" s="65"/>
      <c r="AV34" s="65"/>
    </row>
    <row r="35" spans="1:48">
      <c r="A35" s="65"/>
      <c r="B35" s="65"/>
      <c r="C35" s="65"/>
      <c r="D35" s="65"/>
      <c r="E35" s="65"/>
      <c r="F35" s="65"/>
      <c r="G35" s="65"/>
      <c r="H35" s="65"/>
      <c r="I35" s="65"/>
      <c r="J35" s="65"/>
      <c r="K35" s="65"/>
      <c r="L35" s="65"/>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c r="AQ35" s="65"/>
      <c r="AR35" s="65"/>
      <c r="AS35" s="65"/>
      <c r="AT35" s="65"/>
      <c r="AU35" s="65"/>
      <c r="AV35" s="65"/>
    </row>
    <row r="36" spans="1:48">
      <c r="A36" s="65"/>
      <c r="B36" s="65"/>
      <c r="C36" s="65"/>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c r="AJ36" s="65"/>
      <c r="AK36" s="65"/>
      <c r="AL36" s="65"/>
      <c r="AM36" s="65"/>
      <c r="AN36" s="65"/>
      <c r="AO36" s="65"/>
      <c r="AP36" s="65"/>
      <c r="AQ36" s="65"/>
      <c r="AR36" s="65"/>
      <c r="AS36" s="65"/>
      <c r="AT36" s="65"/>
      <c r="AU36" s="65"/>
      <c r="AV36" s="65"/>
    </row>
    <row r="37" spans="1:48">
      <c r="A37" s="65"/>
      <c r="B37" s="65"/>
      <c r="C37" s="65"/>
      <c r="D37" s="65"/>
      <c r="E37" s="65"/>
      <c r="F37" s="65"/>
      <c r="G37" s="65"/>
      <c r="H37" s="65"/>
      <c r="I37" s="65"/>
      <c r="J37" s="65"/>
      <c r="K37" s="65"/>
      <c r="L37" s="65"/>
      <c r="M37" s="65"/>
      <c r="N37" s="65"/>
      <c r="O37" s="65"/>
      <c r="P37" s="65"/>
      <c r="Q37" s="65"/>
      <c r="R37" s="65"/>
      <c r="S37" s="65"/>
      <c r="T37" s="65"/>
      <c r="U37" s="65"/>
      <c r="V37" s="65"/>
      <c r="W37" s="65"/>
      <c r="X37" s="65"/>
      <c r="Y37" s="65"/>
      <c r="Z37" s="65"/>
      <c r="AA37" s="65"/>
      <c r="AB37" s="65"/>
      <c r="AC37" s="65"/>
      <c r="AD37" s="65"/>
      <c r="AE37" s="65"/>
      <c r="AF37" s="65"/>
      <c r="AG37" s="65"/>
      <c r="AH37" s="65"/>
      <c r="AI37" s="65"/>
      <c r="AJ37" s="65"/>
      <c r="AK37" s="65"/>
      <c r="AL37" s="65"/>
      <c r="AM37" s="65"/>
      <c r="AN37" s="65"/>
      <c r="AO37" s="65"/>
      <c r="AP37" s="65"/>
      <c r="AQ37" s="65"/>
      <c r="AR37" s="65"/>
      <c r="AS37" s="65"/>
      <c r="AT37" s="65"/>
      <c r="AU37" s="65"/>
      <c r="AV37" s="65"/>
    </row>
    <row r="38" spans="1:48">
      <c r="A38" s="65"/>
      <c r="B38" s="65"/>
      <c r="C38" s="65"/>
      <c r="D38" s="65"/>
      <c r="E38" s="65"/>
      <c r="F38" s="65"/>
      <c r="G38" s="65"/>
      <c r="H38" s="65"/>
      <c r="I38" s="65"/>
      <c r="J38" s="65"/>
      <c r="K38" s="65"/>
      <c r="L38" s="65"/>
      <c r="M38" s="65"/>
      <c r="N38" s="65"/>
      <c r="O38" s="65"/>
      <c r="P38" s="65"/>
      <c r="Q38" s="65"/>
      <c r="R38" s="65"/>
      <c r="S38" s="65"/>
      <c r="T38" s="65"/>
      <c r="U38" s="65"/>
      <c r="V38" s="65"/>
      <c r="W38" s="65"/>
      <c r="X38" s="65"/>
      <c r="Y38" s="65"/>
      <c r="Z38" s="65"/>
      <c r="AA38" s="65"/>
      <c r="AB38" s="65"/>
      <c r="AC38" s="65"/>
      <c r="AD38" s="65"/>
      <c r="AE38" s="65"/>
      <c r="AF38" s="65"/>
      <c r="AG38" s="65"/>
      <c r="AH38" s="65"/>
      <c r="AI38" s="65"/>
      <c r="AJ38" s="65"/>
      <c r="AK38" s="65"/>
      <c r="AL38" s="65"/>
      <c r="AM38" s="65"/>
      <c r="AN38" s="65"/>
      <c r="AO38" s="65"/>
      <c r="AP38" s="65"/>
      <c r="AQ38" s="65"/>
      <c r="AR38" s="65"/>
      <c r="AS38" s="65"/>
      <c r="AT38" s="65"/>
      <c r="AU38" s="65"/>
      <c r="AV38" s="65"/>
    </row>
    <row r="39" spans="1:48">
      <c r="A39" s="65"/>
      <c r="B39" s="65"/>
      <c r="C39" s="65"/>
      <c r="D39" s="65"/>
      <c r="E39" s="65"/>
      <c r="F39" s="65"/>
      <c r="G39" s="65"/>
      <c r="H39" s="65"/>
      <c r="I39" s="65"/>
      <c r="J39" s="65"/>
      <c r="K39" s="65"/>
      <c r="L39" s="65"/>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c r="AQ39" s="65"/>
      <c r="AR39" s="65"/>
      <c r="AS39" s="65"/>
      <c r="AT39" s="65"/>
      <c r="AU39" s="65"/>
      <c r="AV39" s="65"/>
    </row>
    <row r="40" spans="1:48">
      <c r="A40" s="65"/>
      <c r="B40" s="65"/>
      <c r="C40" s="65"/>
      <c r="D40" s="65"/>
      <c r="E40" s="65"/>
      <c r="F40" s="65"/>
      <c r="G40" s="65"/>
      <c r="H40" s="65"/>
      <c r="I40" s="65"/>
      <c r="J40" s="65"/>
      <c r="K40" s="65"/>
      <c r="L40" s="65"/>
      <c r="M40" s="65"/>
      <c r="N40" s="65"/>
      <c r="O40" s="65"/>
      <c r="P40" s="65"/>
      <c r="Q40" s="65"/>
      <c r="R40" s="65"/>
      <c r="S40" s="65"/>
      <c r="T40" s="65"/>
      <c r="U40" s="65"/>
      <c r="V40" s="65"/>
      <c r="W40" s="65"/>
      <c r="X40" s="65"/>
      <c r="Y40" s="65"/>
      <c r="Z40" s="65"/>
      <c r="AA40" s="65"/>
      <c r="AB40" s="65"/>
      <c r="AC40" s="65"/>
      <c r="AD40" s="65"/>
      <c r="AE40" s="65"/>
      <c r="AF40" s="65"/>
      <c r="AG40" s="65"/>
      <c r="AH40" s="65"/>
      <c r="AI40" s="65"/>
      <c r="AJ40" s="65"/>
      <c r="AK40" s="65"/>
      <c r="AL40" s="65"/>
      <c r="AM40" s="65"/>
      <c r="AN40" s="65"/>
      <c r="AO40" s="65"/>
      <c r="AP40" s="65"/>
      <c r="AQ40" s="65"/>
      <c r="AR40" s="65"/>
      <c r="AS40" s="65"/>
      <c r="AT40" s="65"/>
      <c r="AU40" s="65"/>
      <c r="AV40" s="65"/>
    </row>
    <row r="41" spans="1:48">
      <c r="A41" s="65"/>
      <c r="B41" s="65"/>
      <c r="C41" s="65"/>
      <c r="D41" s="65"/>
      <c r="E41" s="65"/>
      <c r="F41" s="65"/>
      <c r="G41" s="65"/>
      <c r="H41" s="65"/>
      <c r="I41" s="65"/>
      <c r="J41" s="65"/>
      <c r="K41" s="65"/>
      <c r="L41" s="65"/>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c r="AQ41" s="65"/>
      <c r="AR41" s="65"/>
      <c r="AS41" s="65"/>
      <c r="AT41" s="65"/>
      <c r="AU41" s="65"/>
      <c r="AV41" s="65"/>
    </row>
    <row r="42" spans="1:48">
      <c r="A42" s="65"/>
      <c r="B42" s="65"/>
      <c r="C42" s="65"/>
      <c r="D42" s="65"/>
      <c r="E42" s="65"/>
      <c r="F42" s="65"/>
      <c r="G42" s="65"/>
      <c r="H42" s="65"/>
      <c r="I42" s="65"/>
      <c r="J42" s="65"/>
      <c r="K42" s="65"/>
      <c r="L42" s="65"/>
      <c r="M42" s="65"/>
      <c r="N42" s="65"/>
      <c r="O42" s="65"/>
      <c r="P42" s="65"/>
      <c r="Q42" s="65"/>
      <c r="R42" s="65"/>
      <c r="S42" s="65"/>
      <c r="T42" s="65"/>
      <c r="U42" s="65"/>
      <c r="V42" s="65"/>
      <c r="W42" s="65"/>
      <c r="X42" s="65"/>
      <c r="Y42" s="65"/>
      <c r="Z42" s="65"/>
      <c r="AA42" s="65"/>
      <c r="AB42" s="65"/>
      <c r="AC42" s="65"/>
      <c r="AD42" s="65"/>
      <c r="AE42" s="65"/>
      <c r="AF42" s="65"/>
      <c r="AG42" s="65"/>
      <c r="AH42" s="65"/>
      <c r="AI42" s="65"/>
      <c r="AJ42" s="65"/>
      <c r="AK42" s="65"/>
      <c r="AL42" s="65"/>
      <c r="AM42" s="65"/>
      <c r="AN42" s="65"/>
      <c r="AO42" s="65"/>
      <c r="AP42" s="65"/>
      <c r="AQ42" s="65"/>
      <c r="AR42" s="65"/>
      <c r="AS42" s="65"/>
      <c r="AT42" s="65"/>
      <c r="AU42" s="65"/>
      <c r="AV42" s="65"/>
    </row>
    <row r="43" spans="1:48">
      <c r="A43" s="65"/>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5"/>
      <c r="AB43" s="65"/>
      <c r="AC43" s="65"/>
      <c r="AD43" s="65"/>
      <c r="AE43" s="65"/>
      <c r="AF43" s="65"/>
      <c r="AG43" s="65"/>
      <c r="AH43" s="65"/>
      <c r="AI43" s="65"/>
      <c r="AJ43" s="65"/>
      <c r="AK43" s="65"/>
      <c r="AL43" s="65"/>
      <c r="AM43" s="65"/>
      <c r="AN43" s="65"/>
      <c r="AO43" s="65"/>
      <c r="AP43" s="65"/>
      <c r="AQ43" s="65"/>
      <c r="AR43" s="65"/>
      <c r="AS43" s="65"/>
      <c r="AT43" s="65"/>
      <c r="AU43" s="65"/>
      <c r="AV43" s="65"/>
    </row>
    <row r="44" spans="1:48">
      <c r="A44" s="65"/>
      <c r="B44" s="65"/>
      <c r="C44" s="65"/>
      <c r="D44" s="65"/>
      <c r="E44" s="65"/>
      <c r="F44" s="65"/>
      <c r="G44" s="65"/>
      <c r="H44" s="65"/>
      <c r="I44" s="65"/>
      <c r="J44" s="65"/>
      <c r="K44" s="65"/>
      <c r="L44" s="65"/>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c r="AQ44" s="65"/>
      <c r="AR44" s="65"/>
      <c r="AS44" s="65"/>
      <c r="AT44" s="65"/>
      <c r="AU44" s="65"/>
      <c r="AV44" s="65"/>
    </row>
    <row r="45" spans="1:48">
      <c r="A45" s="65"/>
      <c r="B45" s="65"/>
      <c r="C45" s="65"/>
      <c r="D45" s="65"/>
      <c r="E45" s="65"/>
      <c r="F45" s="65"/>
      <c r="G45" s="65"/>
      <c r="H45" s="65"/>
      <c r="I45" s="65"/>
      <c r="J45" s="65"/>
      <c r="K45" s="65"/>
      <c r="L45" s="65"/>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c r="AQ45" s="65"/>
      <c r="AR45" s="65"/>
      <c r="AS45" s="65"/>
      <c r="AT45" s="65"/>
      <c r="AU45" s="65"/>
      <c r="AV45" s="65"/>
    </row>
    <row r="46" spans="1:48">
      <c r="A46" s="65"/>
      <c r="B46" s="65"/>
      <c r="C46" s="65"/>
      <c r="D46" s="65"/>
      <c r="E46" s="65"/>
      <c r="F46" s="65"/>
      <c r="G46" s="65"/>
      <c r="H46" s="65"/>
      <c r="I46" s="65"/>
      <c r="J46" s="65"/>
      <c r="K46" s="65"/>
      <c r="L46" s="65"/>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c r="AQ46" s="65"/>
      <c r="AR46" s="65"/>
      <c r="AS46" s="65"/>
      <c r="AT46" s="65"/>
      <c r="AU46" s="65"/>
      <c r="AV46" s="65"/>
    </row>
    <row r="47" spans="1:48">
      <c r="A47" s="65"/>
      <c r="B47" s="65"/>
      <c r="C47" s="65"/>
      <c r="D47" s="65"/>
      <c r="E47" s="65"/>
      <c r="F47" s="65"/>
      <c r="G47" s="65"/>
      <c r="H47" s="65"/>
      <c r="I47" s="65"/>
      <c r="J47" s="65"/>
      <c r="K47" s="65"/>
      <c r="L47" s="65"/>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c r="AQ47" s="65"/>
      <c r="AR47" s="65"/>
      <c r="AS47" s="65"/>
      <c r="AT47" s="65"/>
      <c r="AU47" s="65"/>
      <c r="AV47" s="65"/>
    </row>
    <row r="48" spans="1:48">
      <c r="A48" s="65"/>
      <c r="B48" s="65"/>
      <c r="C48" s="65"/>
      <c r="D48" s="65"/>
      <c r="E48" s="65"/>
      <c r="F48" s="65"/>
      <c r="G48" s="65"/>
      <c r="H48" s="65"/>
      <c r="I48" s="65"/>
      <c r="J48" s="65"/>
      <c r="K48" s="65"/>
      <c r="L48" s="65"/>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c r="AQ48" s="65"/>
      <c r="AR48" s="65"/>
      <c r="AS48" s="65"/>
      <c r="AT48" s="65"/>
      <c r="AU48" s="65"/>
      <c r="AV48" s="65"/>
    </row>
    <row r="49" spans="1:48">
      <c r="A49" s="65"/>
      <c r="B49" s="65"/>
      <c r="C49" s="65"/>
      <c r="D49" s="65"/>
      <c r="E49" s="65"/>
      <c r="F49" s="65"/>
      <c r="G49" s="65"/>
      <c r="H49" s="65"/>
      <c r="I49" s="65"/>
      <c r="J49" s="65"/>
      <c r="K49" s="65"/>
      <c r="L49" s="65"/>
      <c r="M49" s="65"/>
      <c r="N49" s="65"/>
      <c r="O49" s="65"/>
      <c r="P49" s="65"/>
      <c r="Q49" s="65"/>
      <c r="R49" s="65"/>
      <c r="S49" s="65"/>
      <c r="T49" s="65"/>
      <c r="U49" s="65"/>
      <c r="V49" s="65"/>
      <c r="W49" s="65"/>
      <c r="X49" s="65"/>
      <c r="Y49" s="65"/>
      <c r="Z49" s="65"/>
      <c r="AA49" s="65"/>
      <c r="AB49" s="65"/>
      <c r="AC49" s="65"/>
      <c r="AD49" s="65"/>
      <c r="AE49" s="65"/>
      <c r="AF49" s="65"/>
      <c r="AG49" s="65"/>
      <c r="AH49" s="65"/>
      <c r="AI49" s="65"/>
      <c r="AJ49" s="65"/>
      <c r="AK49" s="65"/>
      <c r="AL49" s="65"/>
      <c r="AM49" s="65"/>
      <c r="AN49" s="65"/>
      <c r="AO49" s="65"/>
      <c r="AP49" s="65"/>
      <c r="AQ49" s="65"/>
      <c r="AR49" s="65"/>
      <c r="AS49" s="65"/>
      <c r="AT49" s="65"/>
      <c r="AU49" s="65"/>
      <c r="AV49" s="65"/>
    </row>
    <row r="50" spans="1:48">
      <c r="A50" s="65"/>
      <c r="B50" s="65"/>
      <c r="C50" s="65"/>
      <c r="D50" s="65"/>
      <c r="E50" s="65"/>
      <c r="F50" s="65"/>
      <c r="G50" s="65"/>
      <c r="H50" s="65"/>
      <c r="I50" s="65"/>
      <c r="J50" s="65"/>
      <c r="K50" s="65"/>
      <c r="L50" s="65"/>
      <c r="M50" s="65"/>
      <c r="N50" s="65"/>
      <c r="O50" s="65"/>
      <c r="P50" s="65"/>
      <c r="Q50" s="65"/>
      <c r="R50" s="65"/>
      <c r="S50" s="65"/>
      <c r="T50" s="65"/>
      <c r="U50" s="65"/>
      <c r="V50" s="65"/>
      <c r="W50" s="65"/>
      <c r="X50" s="65"/>
      <c r="Y50" s="65"/>
      <c r="Z50" s="65"/>
      <c r="AA50" s="65"/>
      <c r="AB50" s="65"/>
      <c r="AC50" s="65"/>
      <c r="AD50" s="65"/>
      <c r="AE50" s="65"/>
      <c r="AF50" s="65"/>
      <c r="AG50" s="65"/>
      <c r="AH50" s="65"/>
      <c r="AI50" s="65"/>
      <c r="AJ50" s="65"/>
      <c r="AK50" s="65"/>
      <c r="AL50" s="65"/>
      <c r="AM50" s="65"/>
      <c r="AN50" s="65"/>
      <c r="AO50" s="65"/>
      <c r="AP50" s="65"/>
      <c r="AQ50" s="65"/>
      <c r="AR50" s="65"/>
      <c r="AS50" s="65"/>
      <c r="AT50" s="65"/>
      <c r="AU50" s="65"/>
      <c r="AV50" s="65"/>
    </row>
    <row r="51" spans="1:48">
      <c r="A51" s="65"/>
      <c r="B51" s="65"/>
      <c r="C51" s="65"/>
      <c r="D51" s="65"/>
      <c r="E51" s="65"/>
      <c r="F51" s="65"/>
      <c r="G51" s="65"/>
      <c r="H51" s="65"/>
      <c r="I51" s="65"/>
      <c r="J51" s="65"/>
      <c r="K51" s="65"/>
      <c r="L51" s="65"/>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c r="AQ51" s="65"/>
      <c r="AR51" s="65"/>
      <c r="AS51" s="65"/>
      <c r="AT51" s="65"/>
      <c r="AU51" s="65"/>
      <c r="AV51" s="65"/>
    </row>
    <row r="52" spans="1:48">
      <c r="A52" s="65"/>
      <c r="B52" s="65"/>
      <c r="C52" s="65"/>
      <c r="D52" s="65"/>
      <c r="E52" s="65"/>
      <c r="F52" s="65"/>
      <c r="G52" s="65"/>
      <c r="H52" s="65"/>
      <c r="I52" s="65"/>
      <c r="J52" s="65"/>
      <c r="K52" s="65"/>
      <c r="L52" s="65"/>
      <c r="M52" s="65"/>
      <c r="N52" s="65"/>
      <c r="O52" s="65"/>
      <c r="P52" s="65"/>
      <c r="Q52" s="65"/>
      <c r="R52" s="65"/>
      <c r="S52" s="65"/>
      <c r="T52" s="65"/>
      <c r="U52" s="65"/>
      <c r="V52" s="65"/>
      <c r="W52" s="65"/>
      <c r="X52" s="65"/>
      <c r="Y52" s="65"/>
      <c r="Z52" s="65"/>
      <c r="AA52" s="65"/>
      <c r="AB52" s="65"/>
      <c r="AC52" s="65"/>
      <c r="AD52" s="65"/>
      <c r="AE52" s="65"/>
      <c r="AF52" s="65"/>
      <c r="AG52" s="65"/>
      <c r="AH52" s="65"/>
      <c r="AI52" s="65"/>
      <c r="AJ52" s="65"/>
      <c r="AK52" s="65"/>
      <c r="AL52" s="65"/>
      <c r="AM52" s="65"/>
      <c r="AN52" s="65"/>
      <c r="AO52" s="65"/>
      <c r="AP52" s="65"/>
      <c r="AQ52" s="65"/>
      <c r="AR52" s="65"/>
      <c r="AS52" s="65"/>
      <c r="AT52" s="65"/>
      <c r="AU52" s="65"/>
      <c r="AV52" s="65"/>
    </row>
    <row r="53" spans="1:48">
      <c r="A53" s="65"/>
      <c r="B53" s="65"/>
      <c r="C53" s="65"/>
      <c r="D53" s="65"/>
      <c r="E53" s="65"/>
      <c r="F53" s="65"/>
      <c r="G53" s="65"/>
      <c r="H53" s="65"/>
      <c r="I53" s="65"/>
      <c r="J53" s="65"/>
      <c r="K53" s="65"/>
      <c r="L53" s="65"/>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L53" s="65"/>
      <c r="AM53" s="65"/>
      <c r="AN53" s="65"/>
      <c r="AO53" s="65"/>
      <c r="AP53" s="65"/>
      <c r="AQ53" s="65"/>
      <c r="AR53" s="65"/>
      <c r="AS53" s="65"/>
      <c r="AT53" s="65"/>
      <c r="AU53" s="65"/>
      <c r="AV53" s="65"/>
    </row>
    <row r="54" spans="1:48">
      <c r="A54" s="65"/>
      <c r="B54" s="65"/>
      <c r="C54" s="65"/>
      <c r="D54" s="65"/>
      <c r="E54" s="65"/>
      <c r="F54" s="65"/>
      <c r="G54" s="65"/>
      <c r="H54" s="65"/>
      <c r="I54" s="65"/>
      <c r="J54" s="65"/>
      <c r="K54" s="65"/>
      <c r="L54" s="65"/>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c r="AP54" s="65"/>
      <c r="AQ54" s="65"/>
      <c r="AR54" s="65"/>
      <c r="AS54" s="65"/>
      <c r="AT54" s="65"/>
      <c r="AU54" s="65"/>
      <c r="AV54" s="65"/>
    </row>
    <row r="55" spans="1:48">
      <c r="A55" s="65"/>
      <c r="B55" s="65"/>
      <c r="C55" s="65"/>
      <c r="D55" s="65"/>
      <c r="E55" s="65"/>
      <c r="F55" s="65"/>
      <c r="G55" s="65"/>
      <c r="H55" s="65"/>
      <c r="I55" s="65"/>
      <c r="J55" s="65"/>
      <c r="K55" s="65"/>
      <c r="L55" s="65"/>
      <c r="M55" s="65"/>
      <c r="N55" s="65"/>
      <c r="O55" s="65"/>
      <c r="P55" s="65"/>
      <c r="Q55" s="65"/>
      <c r="R55" s="65"/>
      <c r="S55" s="65"/>
      <c r="T55" s="65"/>
      <c r="U55" s="65"/>
      <c r="V55" s="65"/>
      <c r="W55" s="65"/>
      <c r="X55" s="65"/>
      <c r="Y55" s="65"/>
      <c r="Z55" s="65"/>
      <c r="AA55" s="65"/>
      <c r="AB55" s="65"/>
      <c r="AC55" s="65"/>
      <c r="AD55" s="65"/>
      <c r="AE55" s="65"/>
      <c r="AF55" s="65"/>
      <c r="AG55" s="65"/>
      <c r="AH55" s="65"/>
      <c r="AI55" s="65"/>
      <c r="AJ55" s="65"/>
      <c r="AK55" s="65"/>
      <c r="AL55" s="65"/>
      <c r="AM55" s="65"/>
      <c r="AN55" s="65"/>
      <c r="AO55" s="65"/>
      <c r="AP55" s="65"/>
      <c r="AQ55" s="65"/>
      <c r="AR55" s="65"/>
      <c r="AS55" s="65"/>
      <c r="AT55" s="65"/>
      <c r="AU55" s="65"/>
      <c r="AV55" s="65"/>
    </row>
    <row r="56" spans="1:48">
      <c r="A56" s="65"/>
      <c r="B56" s="65"/>
      <c r="C56" s="65"/>
      <c r="D56" s="65"/>
      <c r="E56" s="65"/>
      <c r="F56" s="65"/>
      <c r="G56" s="65"/>
      <c r="H56" s="65"/>
      <c r="I56" s="65"/>
      <c r="J56" s="65"/>
      <c r="K56" s="65"/>
      <c r="L56" s="65"/>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c r="AQ56" s="65"/>
      <c r="AR56" s="65"/>
      <c r="AS56" s="65"/>
      <c r="AT56" s="65"/>
      <c r="AU56" s="65"/>
      <c r="AV56" s="65"/>
    </row>
    <row r="57" spans="1:48">
      <c r="A57" s="65"/>
      <c r="B57" s="65"/>
      <c r="C57" s="65"/>
      <c r="D57" s="65"/>
      <c r="E57" s="65"/>
      <c r="F57" s="65"/>
      <c r="G57" s="65"/>
      <c r="H57" s="65"/>
      <c r="I57" s="65"/>
      <c r="J57" s="65"/>
      <c r="K57" s="65"/>
      <c r="L57" s="65"/>
      <c r="M57" s="65"/>
      <c r="N57" s="65"/>
      <c r="O57" s="65"/>
      <c r="P57" s="65"/>
      <c r="Q57" s="65"/>
      <c r="R57" s="65"/>
      <c r="S57" s="65"/>
      <c r="T57" s="65"/>
      <c r="U57" s="65"/>
      <c r="V57" s="65"/>
      <c r="W57" s="65"/>
      <c r="X57" s="65"/>
      <c r="Y57" s="65"/>
      <c r="Z57" s="65"/>
      <c r="AA57" s="65"/>
      <c r="AB57" s="65"/>
      <c r="AC57" s="65"/>
      <c r="AD57" s="65"/>
      <c r="AE57" s="65"/>
      <c r="AF57" s="65"/>
      <c r="AG57" s="65"/>
      <c r="AH57" s="65"/>
      <c r="AI57" s="65"/>
      <c r="AJ57" s="65"/>
      <c r="AK57" s="65"/>
      <c r="AL57" s="65"/>
      <c r="AM57" s="65"/>
      <c r="AN57" s="65"/>
      <c r="AO57" s="65"/>
      <c r="AP57" s="65"/>
      <c r="AQ57" s="65"/>
      <c r="AR57" s="65"/>
      <c r="AS57" s="65"/>
      <c r="AT57" s="65"/>
      <c r="AU57" s="65"/>
      <c r="AV57" s="65"/>
    </row>
    <row r="58" spans="1:48">
      <c r="A58" s="65"/>
      <c r="B58" s="65"/>
      <c r="C58" s="65"/>
      <c r="D58" s="65"/>
      <c r="E58" s="65"/>
      <c r="F58" s="65"/>
      <c r="G58" s="65"/>
      <c r="H58" s="65"/>
      <c r="I58" s="65"/>
      <c r="J58" s="65"/>
      <c r="K58" s="65"/>
      <c r="L58" s="65"/>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c r="AQ58" s="65"/>
      <c r="AR58" s="65"/>
      <c r="AS58" s="65"/>
      <c r="AT58" s="65"/>
      <c r="AU58" s="65"/>
      <c r="AV58" s="65"/>
    </row>
    <row r="59" spans="1:48">
      <c r="A59" s="65"/>
      <c r="B59" s="65"/>
      <c r="C59" s="65"/>
      <c r="D59" s="65"/>
      <c r="E59" s="65"/>
      <c r="F59" s="65"/>
      <c r="G59" s="65"/>
      <c r="H59" s="65"/>
      <c r="I59" s="65"/>
      <c r="J59" s="65"/>
      <c r="K59" s="65"/>
      <c r="L59" s="65"/>
      <c r="M59" s="65"/>
      <c r="N59" s="65"/>
      <c r="O59" s="65"/>
      <c r="P59" s="65"/>
      <c r="Q59" s="65"/>
      <c r="R59" s="65"/>
      <c r="S59" s="65"/>
      <c r="T59" s="65"/>
      <c r="U59" s="65"/>
      <c r="V59" s="65"/>
      <c r="W59" s="65"/>
      <c r="X59" s="65"/>
      <c r="Y59" s="65"/>
      <c r="Z59" s="65"/>
      <c r="AA59" s="65"/>
      <c r="AB59" s="65"/>
      <c r="AC59" s="65"/>
      <c r="AD59" s="65"/>
      <c r="AE59" s="65"/>
      <c r="AF59" s="65"/>
      <c r="AG59" s="65"/>
      <c r="AH59" s="65"/>
      <c r="AI59" s="65"/>
      <c r="AJ59" s="65"/>
      <c r="AK59" s="65"/>
      <c r="AL59" s="65"/>
      <c r="AM59" s="65"/>
      <c r="AN59" s="65"/>
      <c r="AO59" s="65"/>
      <c r="AP59" s="65"/>
      <c r="AQ59" s="65"/>
      <c r="AR59" s="65"/>
      <c r="AS59" s="65"/>
      <c r="AT59" s="65"/>
      <c r="AU59" s="65"/>
      <c r="AV59" s="65"/>
    </row>
    <row r="60" spans="1:48">
      <c r="A60" s="65"/>
      <c r="B60" s="65"/>
      <c r="C60" s="65"/>
      <c r="D60" s="65"/>
      <c r="E60" s="65"/>
      <c r="F60" s="65"/>
      <c r="G60" s="65"/>
      <c r="H60" s="65"/>
      <c r="I60" s="65"/>
      <c r="J60" s="65"/>
      <c r="K60" s="65"/>
      <c r="L60" s="65"/>
      <c r="M60" s="65"/>
      <c r="N60" s="65"/>
      <c r="O60" s="65"/>
      <c r="P60" s="65"/>
      <c r="Q60" s="65"/>
      <c r="R60" s="65"/>
      <c r="S60" s="65"/>
      <c r="T60" s="65"/>
      <c r="U60" s="65"/>
      <c r="V60" s="65"/>
      <c r="W60" s="65"/>
      <c r="X60" s="65"/>
      <c r="Y60" s="65"/>
      <c r="Z60" s="65"/>
      <c r="AA60" s="65"/>
      <c r="AB60" s="65"/>
      <c r="AC60" s="65"/>
      <c r="AD60" s="65"/>
      <c r="AE60" s="65"/>
      <c r="AF60" s="65"/>
      <c r="AG60" s="65"/>
      <c r="AH60" s="65"/>
      <c r="AI60" s="65"/>
      <c r="AJ60" s="65"/>
      <c r="AK60" s="65"/>
      <c r="AL60" s="65"/>
      <c r="AM60" s="65"/>
      <c r="AN60" s="65"/>
      <c r="AO60" s="65"/>
      <c r="AP60" s="65"/>
      <c r="AQ60" s="65"/>
      <c r="AR60" s="65"/>
      <c r="AS60" s="65"/>
      <c r="AT60" s="65"/>
      <c r="AU60" s="65"/>
      <c r="AV60" s="65"/>
    </row>
    <row r="61" spans="1:48">
      <c r="A61" s="65"/>
      <c r="B61" s="65"/>
      <c r="C61" s="65"/>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c r="AQ61" s="65"/>
      <c r="AR61" s="65"/>
      <c r="AS61" s="65"/>
      <c r="AT61" s="65"/>
      <c r="AU61" s="65"/>
      <c r="AV61" s="65"/>
    </row>
    <row r="62" spans="1:48">
      <c r="A62" s="65"/>
      <c r="B62" s="65"/>
      <c r="C62" s="65"/>
      <c r="D62" s="65"/>
      <c r="E62" s="65"/>
      <c r="F62" s="65"/>
      <c r="G62" s="65"/>
      <c r="H62" s="65"/>
      <c r="I62" s="65"/>
      <c r="J62" s="65"/>
      <c r="K62" s="65"/>
      <c r="L62" s="65"/>
      <c r="M62" s="65"/>
      <c r="N62" s="65"/>
      <c r="O62" s="65"/>
      <c r="P62" s="65"/>
      <c r="Q62" s="65"/>
      <c r="R62" s="65"/>
      <c r="S62" s="65"/>
      <c r="T62" s="65"/>
      <c r="U62" s="65"/>
      <c r="V62" s="65"/>
      <c r="W62" s="65"/>
      <c r="X62" s="65"/>
      <c r="Y62" s="65"/>
      <c r="Z62" s="65"/>
      <c r="AA62" s="65"/>
      <c r="AB62" s="65"/>
      <c r="AC62" s="65"/>
      <c r="AD62" s="65"/>
      <c r="AE62" s="65"/>
      <c r="AF62" s="65"/>
      <c r="AG62" s="65"/>
      <c r="AH62" s="65"/>
      <c r="AI62" s="65"/>
      <c r="AJ62" s="65"/>
      <c r="AK62" s="65"/>
      <c r="AL62" s="65"/>
      <c r="AM62" s="65"/>
      <c r="AN62" s="65"/>
      <c r="AO62" s="65"/>
      <c r="AP62" s="65"/>
      <c r="AQ62" s="65"/>
      <c r="AR62" s="65"/>
      <c r="AS62" s="65"/>
      <c r="AT62" s="65"/>
      <c r="AU62" s="65"/>
      <c r="AV62" s="65"/>
    </row>
    <row r="63" spans="1:48">
      <c r="A63" s="65"/>
      <c r="B63" s="65"/>
      <c r="C63" s="65"/>
      <c r="D63" s="65"/>
      <c r="E63" s="65"/>
      <c r="F63" s="65"/>
      <c r="G63" s="65"/>
      <c r="H63" s="65"/>
      <c r="I63" s="65"/>
      <c r="J63" s="65"/>
      <c r="K63" s="65"/>
      <c r="L63" s="65"/>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5"/>
      <c r="AN63" s="65"/>
      <c r="AO63" s="65"/>
      <c r="AP63" s="65"/>
      <c r="AQ63" s="65"/>
      <c r="AR63" s="65"/>
      <c r="AS63" s="65"/>
      <c r="AT63" s="65"/>
      <c r="AU63" s="65"/>
      <c r="AV63" s="65"/>
    </row>
    <row r="64" spans="1:48">
      <c r="A64" s="65"/>
      <c r="B64" s="65"/>
      <c r="C64" s="65"/>
      <c r="D64" s="65"/>
      <c r="E64" s="65"/>
      <c r="F64" s="65"/>
      <c r="G64" s="65"/>
      <c r="H64" s="65"/>
      <c r="I64" s="65"/>
      <c r="J64" s="65"/>
      <c r="K64" s="65"/>
      <c r="L64" s="65"/>
      <c r="M64" s="65"/>
      <c r="N64" s="65"/>
      <c r="O64" s="65"/>
      <c r="P64" s="65"/>
      <c r="Q64" s="65"/>
      <c r="R64" s="65"/>
      <c r="S64" s="65"/>
      <c r="T64" s="65"/>
      <c r="U64" s="65"/>
      <c r="V64" s="65"/>
      <c r="W64" s="65"/>
      <c r="X64" s="65"/>
      <c r="Y64" s="65"/>
      <c r="Z64" s="65"/>
      <c r="AA64" s="65"/>
      <c r="AB64" s="65"/>
      <c r="AC64" s="65"/>
      <c r="AD64" s="65"/>
      <c r="AE64" s="65"/>
      <c r="AF64" s="65"/>
      <c r="AG64" s="65"/>
      <c r="AH64" s="65"/>
      <c r="AI64" s="65"/>
      <c r="AJ64" s="65"/>
      <c r="AK64" s="65"/>
      <c r="AL64" s="65"/>
      <c r="AM64" s="65"/>
      <c r="AN64" s="65"/>
      <c r="AO64" s="65"/>
      <c r="AP64" s="65"/>
      <c r="AQ64" s="65"/>
      <c r="AR64" s="65"/>
      <c r="AS64" s="65"/>
      <c r="AT64" s="65"/>
      <c r="AU64" s="65"/>
      <c r="AV64" s="65"/>
    </row>
    <row r="65" spans="1:48">
      <c r="A65" s="65"/>
      <c r="B65" s="65"/>
      <c r="C65" s="65"/>
      <c r="D65" s="65"/>
      <c r="E65" s="65"/>
      <c r="F65" s="65"/>
      <c r="G65" s="65"/>
      <c r="H65" s="65"/>
      <c r="I65" s="65"/>
      <c r="J65" s="65"/>
      <c r="K65" s="65"/>
      <c r="L65" s="65"/>
      <c r="M65" s="65"/>
      <c r="N65" s="65"/>
      <c r="O65" s="65"/>
      <c r="P65" s="65"/>
      <c r="Q65" s="65"/>
      <c r="R65" s="65"/>
      <c r="S65" s="65"/>
      <c r="T65" s="65"/>
      <c r="U65" s="65"/>
      <c r="V65" s="65"/>
      <c r="W65" s="65"/>
      <c r="X65" s="65"/>
      <c r="Y65" s="65"/>
      <c r="Z65" s="65"/>
      <c r="AA65" s="65"/>
      <c r="AB65" s="65"/>
      <c r="AC65" s="65"/>
      <c r="AD65" s="65"/>
      <c r="AE65" s="65"/>
      <c r="AF65" s="65"/>
      <c r="AG65" s="65"/>
      <c r="AH65" s="65"/>
      <c r="AI65" s="65"/>
      <c r="AJ65" s="65"/>
      <c r="AK65" s="65"/>
      <c r="AL65" s="65"/>
      <c r="AM65" s="65"/>
      <c r="AN65" s="65"/>
      <c r="AO65" s="65"/>
      <c r="AP65" s="65"/>
      <c r="AQ65" s="65"/>
      <c r="AR65" s="65"/>
      <c r="AS65" s="65"/>
      <c r="AT65" s="65"/>
      <c r="AU65" s="65"/>
      <c r="AV65" s="65"/>
    </row>
    <row r="66" spans="1:48">
      <c r="A66" s="65"/>
      <c r="B66" s="65"/>
      <c r="C66" s="65"/>
      <c r="D66" s="65"/>
      <c r="E66" s="65"/>
      <c r="F66" s="65"/>
      <c r="G66" s="65"/>
      <c r="H66" s="65"/>
      <c r="I66" s="65"/>
      <c r="J66" s="65"/>
      <c r="K66" s="65"/>
      <c r="L66" s="65"/>
      <c r="M66" s="65"/>
      <c r="N66" s="65"/>
      <c r="O66" s="65"/>
      <c r="P66" s="65"/>
      <c r="Q66" s="65"/>
      <c r="R66" s="65"/>
      <c r="S66" s="65"/>
      <c r="T66" s="65"/>
      <c r="U66" s="65"/>
      <c r="V66" s="65"/>
      <c r="W66" s="65"/>
      <c r="X66" s="65"/>
      <c r="Y66" s="65"/>
      <c r="Z66" s="65"/>
      <c r="AA66" s="65"/>
      <c r="AB66" s="65"/>
      <c r="AC66" s="65"/>
      <c r="AD66" s="65"/>
      <c r="AE66" s="65"/>
      <c r="AF66" s="65"/>
      <c r="AG66" s="65"/>
      <c r="AH66" s="65"/>
      <c r="AI66" s="65"/>
      <c r="AJ66" s="65"/>
      <c r="AK66" s="65"/>
      <c r="AL66" s="65"/>
      <c r="AM66" s="65"/>
      <c r="AN66" s="65"/>
      <c r="AO66" s="65"/>
      <c r="AP66" s="65"/>
      <c r="AQ66" s="65"/>
      <c r="AR66" s="65"/>
      <c r="AS66" s="65"/>
      <c r="AT66" s="65"/>
      <c r="AU66" s="65"/>
      <c r="AV66" s="65"/>
    </row>
    <row r="67" spans="1:48">
      <c r="A67" s="65"/>
      <c r="B67" s="65"/>
      <c r="C67" s="65"/>
      <c r="D67" s="65"/>
      <c r="E67" s="65"/>
      <c r="F67" s="65"/>
      <c r="G67" s="65"/>
      <c r="H67" s="65"/>
      <c r="I67" s="65"/>
      <c r="J67" s="65"/>
      <c r="K67" s="65"/>
      <c r="L67" s="65"/>
      <c r="M67" s="65"/>
      <c r="N67" s="65"/>
      <c r="O67" s="65"/>
      <c r="P67" s="65"/>
      <c r="Q67" s="65"/>
      <c r="R67" s="65"/>
      <c r="S67" s="65"/>
      <c r="T67" s="65"/>
      <c r="U67" s="65"/>
      <c r="V67" s="65"/>
      <c r="W67" s="65"/>
      <c r="X67" s="65"/>
      <c r="Y67" s="65"/>
      <c r="Z67" s="65"/>
      <c r="AA67" s="65"/>
      <c r="AB67" s="65"/>
      <c r="AC67" s="65"/>
      <c r="AD67" s="65"/>
      <c r="AE67" s="65"/>
      <c r="AF67" s="65"/>
      <c r="AG67" s="65"/>
      <c r="AH67" s="65"/>
      <c r="AI67" s="65"/>
      <c r="AJ67" s="65"/>
      <c r="AK67" s="65"/>
      <c r="AL67" s="65"/>
      <c r="AM67" s="65"/>
      <c r="AN67" s="65"/>
      <c r="AO67" s="65"/>
      <c r="AP67" s="65"/>
      <c r="AQ67" s="65"/>
      <c r="AR67" s="65"/>
      <c r="AS67" s="65"/>
      <c r="AT67" s="65"/>
      <c r="AU67" s="65"/>
      <c r="AV67" s="65"/>
    </row>
    <row r="68" spans="1:48">
      <c r="A68" s="65"/>
      <c r="B68" s="65"/>
      <c r="C68" s="65"/>
      <c r="D68" s="65"/>
      <c r="E68" s="65"/>
      <c r="F68" s="65"/>
      <c r="G68" s="65"/>
      <c r="H68" s="65"/>
      <c r="I68" s="65"/>
      <c r="J68" s="65"/>
      <c r="K68" s="65"/>
      <c r="L68" s="65"/>
      <c r="M68" s="65"/>
      <c r="N68" s="65"/>
      <c r="O68" s="65"/>
      <c r="P68" s="65"/>
      <c r="Q68" s="65"/>
      <c r="R68" s="65"/>
      <c r="S68" s="65"/>
      <c r="T68" s="65"/>
      <c r="U68" s="65"/>
      <c r="V68" s="65"/>
      <c r="W68" s="65"/>
      <c r="X68" s="65"/>
      <c r="Y68" s="65"/>
      <c r="Z68" s="65"/>
      <c r="AA68" s="65"/>
      <c r="AB68" s="65"/>
      <c r="AC68" s="65"/>
      <c r="AD68" s="65"/>
      <c r="AE68" s="65"/>
      <c r="AF68" s="65"/>
      <c r="AG68" s="65"/>
      <c r="AH68" s="65"/>
      <c r="AI68" s="65"/>
      <c r="AJ68" s="65"/>
      <c r="AK68" s="65"/>
      <c r="AL68" s="65"/>
      <c r="AM68" s="65"/>
      <c r="AN68" s="65"/>
      <c r="AO68" s="65"/>
      <c r="AP68" s="65"/>
      <c r="AQ68" s="65"/>
      <c r="AR68" s="65"/>
      <c r="AS68" s="65"/>
      <c r="AT68" s="65"/>
      <c r="AU68" s="65"/>
      <c r="AV68" s="65"/>
    </row>
    <row r="69" spans="1:48">
      <c r="A69" s="65"/>
      <c r="B69" s="65"/>
      <c r="C69" s="65"/>
      <c r="D69" s="65"/>
      <c r="E69" s="65"/>
      <c r="F69" s="65"/>
      <c r="G69" s="65"/>
      <c r="H69" s="65"/>
      <c r="I69" s="65"/>
      <c r="J69" s="65"/>
      <c r="K69" s="65"/>
      <c r="L69" s="65"/>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c r="AQ69" s="65"/>
      <c r="AR69" s="65"/>
      <c r="AS69" s="65"/>
      <c r="AT69" s="65"/>
      <c r="AU69" s="65"/>
      <c r="AV69" s="65"/>
    </row>
    <row r="70" spans="1:48">
      <c r="A70" s="65"/>
      <c r="B70" s="65"/>
      <c r="C70" s="65"/>
      <c r="D70" s="65"/>
      <c r="E70" s="65"/>
      <c r="F70" s="65"/>
      <c r="G70" s="65"/>
      <c r="H70" s="65"/>
      <c r="I70" s="65"/>
      <c r="J70" s="65"/>
      <c r="K70" s="65"/>
      <c r="L70" s="65"/>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c r="AQ70" s="65"/>
      <c r="AR70" s="65"/>
      <c r="AS70" s="65"/>
      <c r="AT70" s="65"/>
      <c r="AU70" s="65"/>
      <c r="AV70" s="65"/>
    </row>
    <row r="71" spans="1:48">
      <c r="A71" s="65"/>
      <c r="B71" s="65"/>
      <c r="C71" s="65"/>
      <c r="D71" s="65"/>
      <c r="E71" s="65"/>
      <c r="F71" s="65"/>
      <c r="G71" s="65"/>
      <c r="H71" s="65"/>
      <c r="I71" s="65"/>
      <c r="J71" s="65"/>
      <c r="K71" s="65"/>
      <c r="L71" s="65"/>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c r="AQ71" s="65"/>
      <c r="AR71" s="65"/>
      <c r="AS71" s="65"/>
      <c r="AT71" s="65"/>
      <c r="AU71" s="65"/>
      <c r="AV71" s="65"/>
    </row>
    <row r="72" spans="1:48">
      <c r="A72" s="65"/>
      <c r="B72" s="65"/>
      <c r="C72" s="65"/>
      <c r="D72" s="65"/>
      <c r="E72" s="65"/>
      <c r="F72" s="65"/>
      <c r="G72" s="65"/>
      <c r="H72" s="65"/>
      <c r="I72" s="65"/>
      <c r="J72" s="65"/>
      <c r="K72" s="65"/>
      <c r="L72" s="65"/>
      <c r="M72" s="65"/>
      <c r="N72" s="65"/>
      <c r="O72" s="65"/>
      <c r="P72" s="65"/>
      <c r="Q72" s="65"/>
      <c r="R72" s="65"/>
      <c r="S72" s="65"/>
      <c r="T72" s="65"/>
      <c r="U72" s="65"/>
      <c r="V72" s="65"/>
      <c r="W72" s="65"/>
      <c r="X72" s="65"/>
      <c r="Y72" s="65"/>
      <c r="Z72" s="65"/>
      <c r="AA72" s="65"/>
      <c r="AB72" s="65"/>
      <c r="AC72" s="65"/>
      <c r="AD72" s="65"/>
      <c r="AE72" s="65"/>
      <c r="AF72" s="65"/>
      <c r="AG72" s="65"/>
      <c r="AH72" s="65"/>
      <c r="AI72" s="65"/>
      <c r="AJ72" s="65"/>
      <c r="AK72" s="65"/>
      <c r="AL72" s="65"/>
      <c r="AM72" s="65"/>
      <c r="AN72" s="65"/>
      <c r="AO72" s="65"/>
      <c r="AP72" s="65"/>
      <c r="AQ72" s="65"/>
      <c r="AR72" s="65"/>
      <c r="AS72" s="65"/>
      <c r="AT72" s="65"/>
      <c r="AU72" s="65"/>
      <c r="AV72" s="65"/>
    </row>
    <row r="73" spans="1:48">
      <c r="A73" s="65"/>
      <c r="B73" s="65"/>
      <c r="C73" s="65"/>
      <c r="D73" s="65"/>
      <c r="E73" s="65"/>
      <c r="F73" s="65"/>
      <c r="G73" s="65"/>
      <c r="H73" s="65"/>
      <c r="I73" s="65"/>
      <c r="J73" s="65"/>
      <c r="K73" s="65"/>
      <c r="L73" s="65"/>
      <c r="M73" s="65"/>
      <c r="N73" s="65"/>
      <c r="O73" s="65"/>
      <c r="P73" s="65"/>
      <c r="Q73" s="65"/>
      <c r="R73" s="65"/>
      <c r="S73" s="65"/>
      <c r="T73" s="65"/>
      <c r="U73" s="65"/>
      <c r="V73" s="65"/>
      <c r="W73" s="65"/>
      <c r="X73" s="65"/>
      <c r="Y73" s="65"/>
      <c r="Z73" s="65"/>
      <c r="AA73" s="65"/>
      <c r="AB73" s="65"/>
      <c r="AC73" s="65"/>
      <c r="AD73" s="65"/>
      <c r="AE73" s="65"/>
      <c r="AF73" s="65"/>
      <c r="AG73" s="65"/>
      <c r="AH73" s="65"/>
      <c r="AI73" s="65"/>
      <c r="AJ73" s="65"/>
      <c r="AK73" s="65"/>
      <c r="AL73" s="65"/>
      <c r="AM73" s="65"/>
      <c r="AN73" s="65"/>
      <c r="AO73" s="65"/>
      <c r="AP73" s="65"/>
      <c r="AQ73" s="65"/>
      <c r="AR73" s="65"/>
      <c r="AS73" s="65"/>
      <c r="AT73" s="65"/>
      <c r="AU73" s="65"/>
      <c r="AV73" s="65"/>
    </row>
    <row r="74" spans="1:48">
      <c r="A74" s="65"/>
      <c r="B74" s="65"/>
      <c r="C74" s="65"/>
      <c r="D74" s="65"/>
      <c r="E74" s="65"/>
      <c r="F74" s="65"/>
      <c r="G74" s="65"/>
      <c r="H74" s="65"/>
      <c r="I74" s="65"/>
      <c r="J74" s="65"/>
      <c r="K74" s="65"/>
      <c r="L74" s="65"/>
      <c r="M74" s="65"/>
      <c r="N74" s="65"/>
      <c r="O74" s="65"/>
      <c r="P74" s="65"/>
      <c r="Q74" s="65"/>
      <c r="R74" s="65"/>
      <c r="S74" s="65"/>
      <c r="T74" s="65"/>
      <c r="U74" s="65"/>
      <c r="V74" s="65"/>
      <c r="W74" s="65"/>
      <c r="X74" s="65"/>
      <c r="Y74" s="65"/>
      <c r="Z74" s="65"/>
      <c r="AA74" s="65"/>
      <c r="AB74" s="65"/>
      <c r="AC74" s="65"/>
      <c r="AD74" s="65"/>
      <c r="AE74" s="65"/>
      <c r="AF74" s="65"/>
      <c r="AG74" s="65"/>
      <c r="AH74" s="65"/>
      <c r="AI74" s="65"/>
      <c r="AJ74" s="65"/>
      <c r="AK74" s="65"/>
      <c r="AL74" s="65"/>
      <c r="AM74" s="65"/>
      <c r="AN74" s="65"/>
      <c r="AO74" s="65"/>
      <c r="AP74" s="65"/>
      <c r="AQ74" s="65"/>
      <c r="AR74" s="65"/>
      <c r="AS74" s="65"/>
      <c r="AT74" s="65"/>
      <c r="AU74" s="65"/>
      <c r="AV74" s="65"/>
    </row>
    <row r="75" spans="1:48">
      <c r="A75" s="65"/>
      <c r="B75" s="65"/>
      <c r="C75" s="65"/>
      <c r="D75" s="65"/>
      <c r="E75" s="65"/>
      <c r="F75" s="65"/>
      <c r="G75" s="65"/>
      <c r="H75" s="65"/>
      <c r="I75" s="65"/>
      <c r="J75" s="65"/>
      <c r="K75" s="65"/>
      <c r="L75" s="65"/>
      <c r="M75" s="65"/>
      <c r="N75" s="65"/>
      <c r="O75" s="65"/>
      <c r="P75" s="65"/>
      <c r="Q75" s="65"/>
      <c r="R75" s="65"/>
      <c r="S75" s="65"/>
      <c r="T75" s="65"/>
      <c r="U75" s="65"/>
      <c r="V75" s="65"/>
      <c r="W75" s="65"/>
      <c r="X75" s="65"/>
      <c r="Y75" s="65"/>
      <c r="Z75" s="65"/>
      <c r="AA75" s="65"/>
      <c r="AB75" s="65"/>
      <c r="AC75" s="65"/>
      <c r="AD75" s="65"/>
      <c r="AE75" s="65"/>
      <c r="AF75" s="65"/>
      <c r="AG75" s="65"/>
      <c r="AH75" s="65"/>
      <c r="AI75" s="65"/>
      <c r="AJ75" s="65"/>
      <c r="AK75" s="65"/>
      <c r="AL75" s="65"/>
      <c r="AM75" s="65"/>
      <c r="AN75" s="65"/>
      <c r="AO75" s="65"/>
      <c r="AP75" s="65"/>
      <c r="AQ75" s="65"/>
      <c r="AR75" s="65"/>
      <c r="AS75" s="65"/>
      <c r="AT75" s="65"/>
      <c r="AU75" s="65"/>
      <c r="AV75" s="65"/>
    </row>
    <row r="76" spans="1:48">
      <c r="A76" s="65"/>
      <c r="B76" s="65"/>
      <c r="C76" s="65"/>
      <c r="D76" s="65"/>
      <c r="E76" s="65"/>
      <c r="F76" s="65"/>
      <c r="G76" s="65"/>
      <c r="H76" s="65"/>
      <c r="I76" s="65"/>
      <c r="J76" s="65"/>
      <c r="K76" s="65"/>
      <c r="L76" s="65"/>
      <c r="M76" s="65"/>
      <c r="N76" s="65"/>
      <c r="O76" s="65"/>
      <c r="P76" s="65"/>
      <c r="Q76" s="65"/>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65"/>
      <c r="AQ76" s="65"/>
      <c r="AR76" s="65"/>
      <c r="AS76" s="65"/>
      <c r="AT76" s="65"/>
      <c r="AU76" s="65"/>
      <c r="AV76" s="65"/>
    </row>
    <row r="77" spans="1:48">
      <c r="A77" s="65"/>
      <c r="B77" s="65"/>
      <c r="C77" s="65"/>
      <c r="D77" s="65"/>
      <c r="E77" s="65"/>
      <c r="F77" s="65"/>
      <c r="G77" s="65"/>
      <c r="H77" s="65"/>
      <c r="I77" s="65"/>
      <c r="J77" s="65"/>
      <c r="K77" s="65"/>
      <c r="L77" s="65"/>
      <c r="M77" s="65"/>
      <c r="N77" s="65"/>
      <c r="O77" s="65"/>
      <c r="P77" s="65"/>
      <c r="Q77" s="65"/>
      <c r="R77" s="65"/>
      <c r="S77" s="65"/>
      <c r="T77" s="65"/>
      <c r="U77" s="65"/>
      <c r="V77" s="65"/>
      <c r="W77" s="65"/>
      <c r="X77" s="65"/>
      <c r="Y77" s="65"/>
      <c r="Z77" s="65"/>
      <c r="AA77" s="65"/>
      <c r="AB77" s="65"/>
      <c r="AC77" s="65"/>
      <c r="AD77" s="65"/>
      <c r="AE77" s="65"/>
      <c r="AF77" s="65"/>
      <c r="AG77" s="65"/>
      <c r="AH77" s="65"/>
      <c r="AI77" s="65"/>
      <c r="AJ77" s="65"/>
      <c r="AK77" s="65"/>
      <c r="AL77" s="65"/>
      <c r="AM77" s="65"/>
      <c r="AN77" s="65"/>
      <c r="AO77" s="65"/>
      <c r="AP77" s="65"/>
      <c r="AQ77" s="65"/>
      <c r="AR77" s="65"/>
      <c r="AS77" s="65"/>
      <c r="AT77" s="65"/>
      <c r="AU77" s="65"/>
      <c r="AV77" s="65"/>
    </row>
    <row r="78" spans="1:48">
      <c r="A78" s="65"/>
      <c r="B78" s="65"/>
      <c r="C78" s="65"/>
      <c r="D78" s="65"/>
      <c r="E78" s="65"/>
      <c r="F78" s="65"/>
      <c r="G78" s="65"/>
      <c r="H78" s="65"/>
      <c r="I78" s="65"/>
      <c r="J78" s="65"/>
      <c r="K78" s="65"/>
      <c r="L78" s="65"/>
      <c r="M78" s="65"/>
      <c r="N78" s="65"/>
      <c r="O78" s="65"/>
      <c r="P78" s="65"/>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c r="AQ78" s="65"/>
      <c r="AR78" s="65"/>
      <c r="AS78" s="65"/>
      <c r="AT78" s="65"/>
      <c r="AU78" s="65"/>
      <c r="AV78" s="65"/>
    </row>
    <row r="79" spans="1:48">
      <c r="A79" s="65"/>
      <c r="B79" s="65"/>
      <c r="C79" s="65"/>
      <c r="D79" s="65"/>
      <c r="E79" s="65"/>
      <c r="F79" s="65"/>
      <c r="G79" s="65"/>
      <c r="H79" s="65"/>
      <c r="I79" s="65"/>
      <c r="J79" s="65"/>
      <c r="K79" s="65"/>
      <c r="L79" s="65"/>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c r="AQ79" s="65"/>
      <c r="AR79" s="65"/>
      <c r="AS79" s="65"/>
      <c r="AT79" s="65"/>
      <c r="AU79" s="65"/>
      <c r="AV79" s="65"/>
    </row>
    <row r="80" spans="1:48">
      <c r="A80" s="65"/>
      <c r="B80" s="65"/>
      <c r="C80" s="65"/>
      <c r="D80" s="65"/>
      <c r="E80" s="65"/>
      <c r="F80" s="65"/>
      <c r="G80" s="65"/>
      <c r="H80" s="65"/>
      <c r="I80" s="65"/>
      <c r="J80" s="65"/>
      <c r="K80" s="65"/>
      <c r="L80" s="65"/>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c r="AQ80" s="65"/>
      <c r="AR80" s="65"/>
      <c r="AS80" s="65"/>
      <c r="AT80" s="65"/>
      <c r="AU80" s="65"/>
      <c r="AV80" s="65"/>
    </row>
    <row r="81" spans="1:48">
      <c r="A81" s="65"/>
      <c r="B81" s="65"/>
      <c r="C81" s="65"/>
      <c r="D81" s="65"/>
      <c r="E81" s="65"/>
      <c r="F81" s="65"/>
      <c r="G81" s="65"/>
      <c r="H81" s="65"/>
      <c r="I81" s="65"/>
      <c r="J81" s="65"/>
      <c r="K81" s="65"/>
      <c r="L81" s="65"/>
      <c r="M81" s="65"/>
      <c r="N81" s="65"/>
      <c r="O81" s="65"/>
      <c r="P81" s="65"/>
      <c r="Q81" s="65"/>
      <c r="R81" s="65"/>
      <c r="S81" s="65"/>
      <c r="T81" s="65"/>
      <c r="U81" s="65"/>
      <c r="V81" s="65"/>
      <c r="W81" s="65"/>
      <c r="X81" s="65"/>
      <c r="Y81" s="65"/>
      <c r="Z81" s="65"/>
      <c r="AA81" s="65"/>
      <c r="AB81" s="65"/>
      <c r="AC81" s="65"/>
      <c r="AD81" s="65"/>
      <c r="AE81" s="65"/>
      <c r="AF81" s="65"/>
      <c r="AG81" s="65"/>
      <c r="AH81" s="65"/>
      <c r="AI81" s="65"/>
      <c r="AJ81" s="65"/>
      <c r="AK81" s="65"/>
      <c r="AL81" s="65"/>
      <c r="AM81" s="65"/>
      <c r="AN81" s="65"/>
      <c r="AO81" s="65"/>
      <c r="AP81" s="65"/>
      <c r="AQ81" s="65"/>
      <c r="AR81" s="65"/>
      <c r="AS81" s="65"/>
      <c r="AT81" s="65"/>
      <c r="AU81" s="65"/>
      <c r="AV81" s="65"/>
    </row>
    <row r="82" spans="1:48">
      <c r="A82" s="65"/>
      <c r="B82" s="65"/>
      <c r="C82" s="65"/>
      <c r="D82" s="65"/>
      <c r="E82" s="65"/>
      <c r="F82" s="65"/>
      <c r="G82" s="65"/>
      <c r="H82" s="65"/>
      <c r="I82" s="65"/>
      <c r="J82" s="65"/>
      <c r="K82" s="65"/>
      <c r="L82" s="65"/>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c r="AQ82" s="65"/>
      <c r="AR82" s="65"/>
      <c r="AS82" s="65"/>
      <c r="AT82" s="65"/>
      <c r="AU82" s="65"/>
      <c r="AV82" s="65"/>
    </row>
    <row r="83" spans="1:48">
      <c r="A83" s="65"/>
      <c r="B83" s="65"/>
      <c r="C83" s="65"/>
      <c r="D83" s="65"/>
      <c r="E83" s="65"/>
      <c r="F83" s="65"/>
      <c r="G83" s="65"/>
      <c r="H83" s="65"/>
      <c r="I83" s="65"/>
      <c r="J83" s="65"/>
      <c r="K83" s="65"/>
      <c r="L83" s="65"/>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c r="AQ83" s="65"/>
      <c r="AR83" s="65"/>
      <c r="AS83" s="65"/>
      <c r="AT83" s="65"/>
      <c r="AU83" s="65"/>
      <c r="AV83" s="65"/>
    </row>
    <row r="84" spans="1:48">
      <c r="A84" s="65"/>
      <c r="B84" s="65"/>
      <c r="C84" s="65"/>
      <c r="D84" s="65"/>
      <c r="E84" s="65"/>
      <c r="F84" s="65"/>
      <c r="G84" s="65"/>
      <c r="H84" s="65"/>
      <c r="I84" s="65"/>
      <c r="J84" s="65"/>
      <c r="K84" s="65"/>
      <c r="L84" s="65"/>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c r="AQ84" s="65"/>
      <c r="AR84" s="65"/>
      <c r="AS84" s="65"/>
      <c r="AT84" s="65"/>
      <c r="AU84" s="65"/>
      <c r="AV84" s="65"/>
    </row>
    <row r="85" spans="1:48">
      <c r="A85" s="65"/>
      <c r="B85" s="65"/>
      <c r="C85" s="65"/>
      <c r="D85" s="65"/>
      <c r="E85" s="65"/>
      <c r="F85" s="65"/>
      <c r="G85" s="65"/>
      <c r="H85" s="65"/>
      <c r="I85" s="65"/>
      <c r="J85" s="65"/>
      <c r="K85" s="65"/>
      <c r="L85" s="65"/>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5"/>
      <c r="AN85" s="65"/>
      <c r="AO85" s="65"/>
      <c r="AP85" s="65"/>
      <c r="AQ85" s="65"/>
      <c r="AR85" s="65"/>
      <c r="AS85" s="65"/>
      <c r="AT85" s="65"/>
      <c r="AU85" s="65"/>
      <c r="AV85" s="65"/>
    </row>
    <row r="86" spans="1:48">
      <c r="A86" s="65"/>
      <c r="B86" s="65"/>
      <c r="C86" s="65"/>
      <c r="D86" s="65"/>
      <c r="E86" s="65"/>
      <c r="F86" s="65"/>
      <c r="G86" s="65"/>
      <c r="H86" s="65"/>
      <c r="I86" s="65"/>
      <c r="J86" s="65"/>
      <c r="K86" s="65"/>
      <c r="L86" s="65"/>
      <c r="M86" s="65"/>
      <c r="N86" s="65"/>
      <c r="O86" s="65"/>
      <c r="P86" s="65"/>
      <c r="Q86" s="65"/>
      <c r="R86" s="65"/>
      <c r="S86" s="65"/>
      <c r="T86" s="65"/>
      <c r="U86" s="65"/>
      <c r="V86" s="65"/>
      <c r="W86" s="65"/>
      <c r="X86" s="65"/>
      <c r="Y86" s="65"/>
      <c r="Z86" s="65"/>
      <c r="AA86" s="65"/>
      <c r="AB86" s="65"/>
      <c r="AC86" s="65"/>
      <c r="AD86" s="65"/>
      <c r="AE86" s="65"/>
      <c r="AF86" s="65"/>
      <c r="AG86" s="65"/>
      <c r="AH86" s="65"/>
      <c r="AI86" s="65"/>
      <c r="AJ86" s="65"/>
      <c r="AK86" s="65"/>
      <c r="AL86" s="65"/>
      <c r="AM86" s="65"/>
      <c r="AN86" s="65"/>
      <c r="AO86" s="65"/>
      <c r="AP86" s="65"/>
      <c r="AQ86" s="65"/>
      <c r="AR86" s="65"/>
      <c r="AS86" s="65"/>
      <c r="AT86" s="65"/>
      <c r="AU86" s="65"/>
      <c r="AV86" s="65"/>
    </row>
    <row r="87" spans="1:48">
      <c r="A87" s="65"/>
      <c r="B87" s="65"/>
      <c r="C87" s="65"/>
      <c r="D87" s="65"/>
      <c r="E87" s="65"/>
      <c r="F87" s="65"/>
      <c r="G87" s="65"/>
      <c r="H87" s="65"/>
      <c r="I87" s="65"/>
      <c r="J87" s="65"/>
      <c r="K87" s="65"/>
      <c r="L87" s="65"/>
      <c r="M87" s="65"/>
      <c r="N87" s="65"/>
      <c r="O87" s="65"/>
      <c r="P87" s="65"/>
      <c r="Q87" s="65"/>
      <c r="R87" s="65"/>
      <c r="S87" s="65"/>
      <c r="T87" s="65"/>
      <c r="U87" s="65"/>
      <c r="V87" s="65"/>
      <c r="W87" s="65"/>
      <c r="X87" s="65"/>
      <c r="Y87" s="65"/>
      <c r="Z87" s="65"/>
      <c r="AA87" s="65"/>
      <c r="AB87" s="65"/>
      <c r="AC87" s="65"/>
      <c r="AD87" s="65"/>
      <c r="AE87" s="65"/>
      <c r="AF87" s="65"/>
      <c r="AG87" s="65"/>
      <c r="AH87" s="65"/>
      <c r="AI87" s="65"/>
      <c r="AJ87" s="65"/>
      <c r="AK87" s="65"/>
      <c r="AL87" s="65"/>
      <c r="AM87" s="65"/>
      <c r="AN87" s="65"/>
      <c r="AO87" s="65"/>
      <c r="AP87" s="65"/>
      <c r="AQ87" s="65"/>
      <c r="AR87" s="65"/>
      <c r="AS87" s="65"/>
      <c r="AT87" s="65"/>
      <c r="AU87" s="65"/>
      <c r="AV87" s="65"/>
    </row>
    <row r="88" spans="1:48">
      <c r="A88" s="65"/>
      <c r="B88" s="65"/>
      <c r="C88" s="65"/>
      <c r="D88" s="65"/>
      <c r="E88" s="65"/>
      <c r="F88" s="65"/>
      <c r="G88" s="65"/>
      <c r="H88" s="65"/>
      <c r="I88" s="65"/>
      <c r="J88" s="65"/>
      <c r="K88" s="65"/>
      <c r="L88" s="65"/>
      <c r="M88" s="65"/>
      <c r="N88" s="65"/>
      <c r="O88" s="65"/>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c r="AQ88" s="65"/>
      <c r="AR88" s="65"/>
      <c r="AS88" s="65"/>
      <c r="AT88" s="65"/>
      <c r="AU88" s="65"/>
      <c r="AV88" s="65"/>
    </row>
    <row r="89" spans="1:48">
      <c r="A89" s="65"/>
      <c r="B89" s="65"/>
      <c r="C89" s="65"/>
      <c r="D89" s="65"/>
      <c r="E89" s="65"/>
      <c r="F89" s="65"/>
      <c r="G89" s="65"/>
      <c r="H89" s="65"/>
      <c r="I89" s="65"/>
      <c r="J89" s="65"/>
      <c r="K89" s="65"/>
      <c r="L89" s="65"/>
      <c r="M89" s="65"/>
      <c r="N89" s="65"/>
      <c r="O89" s="65"/>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c r="AQ89" s="65"/>
      <c r="AR89" s="65"/>
      <c r="AS89" s="65"/>
      <c r="AT89" s="65"/>
      <c r="AU89" s="65"/>
      <c r="AV89" s="65"/>
    </row>
    <row r="90" spans="1:48">
      <c r="A90" s="65"/>
      <c r="B90" s="65"/>
      <c r="C90" s="65"/>
      <c r="D90" s="65"/>
      <c r="E90" s="65"/>
      <c r="F90" s="65"/>
      <c r="G90" s="65"/>
      <c r="H90" s="65"/>
      <c r="I90" s="65"/>
      <c r="J90" s="65"/>
      <c r="K90" s="65"/>
      <c r="L90" s="65"/>
      <c r="M90" s="65"/>
      <c r="N90" s="65"/>
      <c r="O90" s="65"/>
      <c r="P90" s="65"/>
      <c r="Q90" s="65"/>
      <c r="R90" s="65"/>
      <c r="S90" s="65"/>
      <c r="T90" s="65"/>
      <c r="U90" s="65"/>
      <c r="V90" s="65"/>
      <c r="W90" s="65"/>
      <c r="X90" s="65"/>
      <c r="Y90" s="65"/>
      <c r="Z90" s="65"/>
      <c r="AA90" s="65"/>
      <c r="AB90" s="65"/>
      <c r="AC90" s="65"/>
      <c r="AD90" s="65"/>
      <c r="AE90" s="65"/>
      <c r="AF90" s="65"/>
      <c r="AG90" s="65"/>
      <c r="AH90" s="65"/>
      <c r="AI90" s="65"/>
      <c r="AJ90" s="65"/>
      <c r="AK90" s="65"/>
      <c r="AL90" s="65"/>
      <c r="AM90" s="65"/>
      <c r="AN90" s="65"/>
      <c r="AO90" s="65"/>
      <c r="AP90" s="65"/>
      <c r="AQ90" s="65"/>
      <c r="AR90" s="65"/>
      <c r="AS90" s="65"/>
      <c r="AT90" s="65"/>
      <c r="AU90" s="65"/>
      <c r="AV90" s="65"/>
    </row>
    <row r="91" spans="1:48">
      <c r="A91" s="65"/>
      <c r="B91" s="65"/>
      <c r="C91" s="65"/>
      <c r="D91" s="65"/>
      <c r="E91" s="65"/>
      <c r="F91" s="65"/>
      <c r="G91" s="65"/>
      <c r="H91" s="65"/>
      <c r="I91" s="65"/>
      <c r="J91" s="65"/>
      <c r="K91" s="65"/>
      <c r="L91" s="65"/>
      <c r="M91" s="65"/>
      <c r="N91" s="65"/>
      <c r="O91" s="65"/>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c r="AQ91" s="65"/>
      <c r="AR91" s="65"/>
      <c r="AS91" s="65"/>
      <c r="AT91" s="65"/>
      <c r="AU91" s="65"/>
      <c r="AV91" s="65"/>
    </row>
    <row r="92" spans="1:48">
      <c r="A92" s="65"/>
      <c r="B92" s="65"/>
      <c r="C92" s="65"/>
      <c r="D92" s="65"/>
      <c r="E92" s="65"/>
      <c r="F92" s="65"/>
      <c r="G92" s="65"/>
      <c r="H92" s="65"/>
      <c r="I92" s="65"/>
      <c r="J92" s="65"/>
      <c r="K92" s="65"/>
      <c r="L92" s="65"/>
      <c r="M92" s="65"/>
      <c r="N92" s="65"/>
      <c r="O92" s="65"/>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c r="AQ92" s="65"/>
      <c r="AR92" s="65"/>
      <c r="AS92" s="65"/>
      <c r="AT92" s="65"/>
      <c r="AU92" s="65"/>
      <c r="AV92" s="65"/>
    </row>
    <row r="93" spans="1:48">
      <c r="A93" s="65"/>
      <c r="B93" s="65"/>
      <c r="C93" s="65"/>
      <c r="D93" s="65"/>
      <c r="E93" s="65"/>
      <c r="F93" s="65"/>
      <c r="G93" s="65"/>
      <c r="H93" s="65"/>
      <c r="I93" s="65"/>
      <c r="J93" s="65"/>
      <c r="K93" s="65"/>
      <c r="L93" s="65"/>
      <c r="M93" s="65"/>
      <c r="N93" s="65"/>
      <c r="O93" s="65"/>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c r="AQ93" s="65"/>
      <c r="AR93" s="65"/>
      <c r="AS93" s="65"/>
      <c r="AT93" s="65"/>
      <c r="AU93" s="65"/>
      <c r="AV93" s="65"/>
    </row>
    <row r="94" spans="1:48">
      <c r="A94" s="65"/>
      <c r="B94" s="65"/>
      <c r="C94" s="65"/>
      <c r="D94" s="65"/>
      <c r="E94" s="65"/>
      <c r="F94" s="65"/>
      <c r="G94" s="65"/>
      <c r="H94" s="65"/>
      <c r="I94" s="65"/>
      <c r="J94" s="65"/>
      <c r="K94" s="65"/>
      <c r="L94" s="65"/>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c r="AQ94" s="65"/>
      <c r="AR94" s="65"/>
      <c r="AS94" s="65"/>
      <c r="AT94" s="65"/>
      <c r="AU94" s="65"/>
      <c r="AV94" s="65"/>
    </row>
    <row r="95" spans="1:48">
      <c r="A95" s="65"/>
      <c r="B95" s="65"/>
      <c r="C95" s="65"/>
      <c r="D95" s="65"/>
      <c r="E95" s="65"/>
      <c r="F95" s="65"/>
      <c r="G95" s="65"/>
      <c r="H95" s="65"/>
      <c r="I95" s="65"/>
      <c r="J95" s="65"/>
      <c r="K95" s="65"/>
      <c r="L95" s="65"/>
      <c r="M95" s="65"/>
      <c r="N95" s="65"/>
      <c r="O95" s="65"/>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c r="AQ95" s="65"/>
      <c r="AR95" s="65"/>
      <c r="AS95" s="65"/>
      <c r="AT95" s="65"/>
      <c r="AU95" s="65"/>
      <c r="AV95" s="65"/>
    </row>
    <row r="96" spans="1:48">
      <c r="A96" s="65"/>
      <c r="B96" s="65"/>
      <c r="C96" s="65"/>
      <c r="D96" s="65"/>
      <c r="E96" s="65"/>
      <c r="F96" s="65"/>
      <c r="G96" s="65"/>
      <c r="H96" s="65"/>
      <c r="I96" s="65"/>
      <c r="J96" s="65"/>
      <c r="K96" s="65"/>
      <c r="L96" s="65"/>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c r="AQ96" s="65"/>
      <c r="AR96" s="65"/>
      <c r="AS96" s="65"/>
      <c r="AT96" s="65"/>
      <c r="AU96" s="65"/>
      <c r="AV96" s="65"/>
    </row>
    <row r="97" spans="1:48">
      <c r="A97" s="65"/>
      <c r="B97" s="65"/>
      <c r="C97" s="65"/>
      <c r="D97" s="65"/>
      <c r="E97" s="65"/>
      <c r="F97" s="65"/>
      <c r="G97" s="65"/>
      <c r="H97" s="65"/>
      <c r="I97" s="65"/>
      <c r="J97" s="65"/>
      <c r="K97" s="65"/>
      <c r="L97" s="65"/>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c r="AQ97" s="65"/>
      <c r="AR97" s="65"/>
      <c r="AS97" s="65"/>
      <c r="AT97" s="65"/>
      <c r="AU97" s="65"/>
      <c r="AV97" s="65"/>
    </row>
    <row r="98" spans="1:48">
      <c r="A98" s="65"/>
      <c r="B98" s="65"/>
      <c r="C98" s="65"/>
      <c r="D98" s="65"/>
      <c r="E98" s="65"/>
      <c r="F98" s="65"/>
      <c r="G98" s="65"/>
      <c r="H98" s="65"/>
      <c r="I98" s="65"/>
      <c r="J98" s="65"/>
      <c r="K98" s="65"/>
      <c r="L98" s="65"/>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c r="AQ98" s="65"/>
      <c r="AR98" s="65"/>
      <c r="AS98" s="65"/>
      <c r="AT98" s="65"/>
      <c r="AU98" s="65"/>
      <c r="AV98" s="65"/>
    </row>
    <row r="99" spans="1:48">
      <c r="A99" s="65"/>
      <c r="B99" s="65"/>
      <c r="C99" s="65"/>
      <c r="D99" s="65"/>
      <c r="E99" s="65"/>
      <c r="F99" s="65"/>
      <c r="G99" s="65"/>
      <c r="H99" s="65"/>
      <c r="I99" s="65"/>
      <c r="J99" s="65"/>
      <c r="K99" s="65"/>
      <c r="L99" s="65"/>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c r="AQ99" s="65"/>
      <c r="AR99" s="65"/>
      <c r="AS99" s="65"/>
      <c r="AT99" s="65"/>
      <c r="AU99" s="65"/>
      <c r="AV99" s="65"/>
    </row>
    <row r="100" spans="1:48">
      <c r="A100" s="65"/>
      <c r="B100" s="65"/>
      <c r="C100" s="65"/>
      <c r="D100" s="65"/>
      <c r="E100" s="65"/>
      <c r="F100" s="65"/>
      <c r="G100" s="65"/>
      <c r="H100" s="65"/>
      <c r="I100" s="65"/>
      <c r="J100" s="65"/>
      <c r="K100" s="65"/>
      <c r="L100" s="65"/>
      <c r="M100" s="65"/>
      <c r="N100" s="65"/>
      <c r="O100" s="65"/>
      <c r="P100" s="65"/>
      <c r="Q100" s="65"/>
      <c r="R100" s="65"/>
      <c r="S100" s="65"/>
      <c r="T100" s="65"/>
      <c r="U100" s="65"/>
      <c r="V100" s="65"/>
      <c r="W100" s="65"/>
      <c r="X100" s="65"/>
      <c r="Y100" s="65"/>
      <c r="Z100" s="65"/>
      <c r="AA100" s="65"/>
      <c r="AB100" s="65"/>
      <c r="AC100" s="65"/>
      <c r="AD100" s="65"/>
      <c r="AE100" s="65"/>
      <c r="AF100" s="65"/>
      <c r="AG100" s="65"/>
      <c r="AH100" s="65"/>
      <c r="AI100" s="65"/>
      <c r="AJ100" s="65"/>
      <c r="AK100" s="65"/>
      <c r="AL100" s="65"/>
      <c r="AM100" s="65"/>
      <c r="AN100" s="65"/>
      <c r="AO100" s="65"/>
      <c r="AP100" s="65"/>
      <c r="AQ100" s="65"/>
      <c r="AR100" s="65"/>
      <c r="AS100" s="65"/>
      <c r="AT100" s="65"/>
      <c r="AU100" s="65"/>
      <c r="AV100" s="65"/>
    </row>
    <row r="101" spans="1:48">
      <c r="A101" s="65"/>
      <c r="B101" s="65"/>
      <c r="C101" s="65"/>
      <c r="D101" s="65"/>
      <c r="E101" s="65"/>
      <c r="F101" s="65"/>
      <c r="G101" s="65"/>
      <c r="H101" s="65"/>
      <c r="I101" s="65"/>
      <c r="J101" s="65"/>
      <c r="K101" s="65"/>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c r="AQ101" s="65"/>
      <c r="AR101" s="65"/>
      <c r="AS101" s="65"/>
      <c r="AT101" s="65"/>
      <c r="AU101" s="65"/>
      <c r="AV101" s="65"/>
    </row>
  </sheetData>
  <mergeCells count="8">
    <mergeCell ref="A1:B1"/>
    <mergeCell ref="C1:D1"/>
    <mergeCell ref="A2:D2"/>
    <mergeCell ref="C3:D3"/>
    <mergeCell ref="A10:D10"/>
    <mergeCell ref="A3:A4"/>
    <mergeCell ref="A5:A8"/>
    <mergeCell ref="B3:B4"/>
  </mergeCells>
  <printOptions horizontalCentered="1"/>
  <pageMargins left="0.511811023622047" right="0.511811023622047" top="0.47244094488189" bottom="0.511811023622047" header="0" footer="0"/>
  <pageSetup paperSize="1" scale="84" orientation="landscape"/>
  <headerFooter alignWithMargins="0"/>
  <rowBreaks count="1" manualBreakCount="1">
    <brk id="4" max="5" man="1"/>
  </rowBreaks>
  <colBreaks count="1" manualBreakCount="1">
    <brk id="1" max="16" man="1"/>
  </colBreaks>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Hoja5">
    <tabColor theme="4"/>
  </sheetPr>
  <dimension ref="A1:H33"/>
  <sheetViews>
    <sheetView view="pageBreakPreview" zoomScaleNormal="100" workbookViewId="0">
      <selection activeCell="B6" sqref="B5:F14"/>
    </sheetView>
  </sheetViews>
  <sheetFormatPr defaultColWidth="11.4285714285714" defaultRowHeight="12.75" outlineLevelCol="7"/>
  <cols>
    <col min="1" max="1" width="68.4285714285714" style="50" customWidth="1"/>
    <col min="2" max="2" width="54.1428571428571" style="50" customWidth="1"/>
    <col min="3" max="3" width="53.2857142857143" style="50" customWidth="1"/>
    <col min="4" max="4" width="23.1428571428571" style="50" customWidth="1"/>
    <col min="5" max="5" width="40.8571428571429" style="50" customWidth="1"/>
    <col min="6" max="16384" width="11.4285714285714" style="50"/>
  </cols>
  <sheetData>
    <row r="1" ht="19.5" spans="1:3">
      <c r="A1" s="1894" t="s">
        <v>33</v>
      </c>
      <c r="B1" s="1895"/>
      <c r="C1" s="1896" t="s">
        <v>34</v>
      </c>
    </row>
    <row r="2" ht="19.5" spans="1:3">
      <c r="A2" s="1897"/>
      <c r="B2" s="1897"/>
      <c r="C2" s="1318"/>
    </row>
    <row r="3" ht="27" customHeight="1" spans="1:5">
      <c r="A3" s="1898" t="s">
        <v>73</v>
      </c>
      <c r="B3" s="1899"/>
      <c r="C3" s="1899"/>
      <c r="D3" s="1900"/>
      <c r="E3" s="1900"/>
    </row>
    <row r="4" ht="16.5" customHeight="1" spans="1:5">
      <c r="A4" s="1901">
        <v>1</v>
      </c>
      <c r="B4" s="1901">
        <v>2</v>
      </c>
      <c r="C4" s="1901">
        <v>3</v>
      </c>
      <c r="D4" s="1900"/>
      <c r="E4" s="1900"/>
    </row>
    <row r="5" ht="21.75" customHeight="1" spans="1:8">
      <c r="A5" s="1902" t="s">
        <v>74</v>
      </c>
      <c r="B5" s="1903" t="s">
        <v>75</v>
      </c>
      <c r="C5" s="1904" t="s">
        <v>76</v>
      </c>
      <c r="D5" s="1905"/>
      <c r="E5" s="1906"/>
      <c r="F5" s="55"/>
      <c r="G5" s="55"/>
      <c r="H5" s="55"/>
    </row>
    <row r="6" ht="72" spans="1:8">
      <c r="A6" s="1907" t="s">
        <v>77</v>
      </c>
      <c r="B6" s="1908" t="s">
        <v>78</v>
      </c>
      <c r="C6" s="1909" t="s">
        <v>79</v>
      </c>
      <c r="D6" s="1910"/>
      <c r="E6" s="1906"/>
      <c r="F6" s="55"/>
      <c r="G6" s="55"/>
      <c r="H6" s="55"/>
    </row>
    <row r="7" ht="120" spans="1:8">
      <c r="A7" s="1907" t="s">
        <v>80</v>
      </c>
      <c r="B7" s="1908" t="s">
        <v>81</v>
      </c>
      <c r="C7" s="1909" t="s">
        <v>82</v>
      </c>
      <c r="D7" s="1910"/>
      <c r="E7" s="1906"/>
      <c r="F7" s="55"/>
      <c r="G7" s="55"/>
      <c r="H7" s="55"/>
    </row>
    <row r="8" ht="204" spans="1:8">
      <c r="A8" s="1907" t="s">
        <v>83</v>
      </c>
      <c r="B8" s="1908" t="s">
        <v>84</v>
      </c>
      <c r="C8" s="1909" t="s">
        <v>85</v>
      </c>
      <c r="D8" s="1910"/>
      <c r="E8" s="1906"/>
      <c r="F8" s="55"/>
      <c r="G8" s="55"/>
      <c r="H8" s="55"/>
    </row>
    <row r="9" ht="144" spans="1:8">
      <c r="A9" s="1907" t="s">
        <v>86</v>
      </c>
      <c r="B9" s="1908" t="s">
        <v>87</v>
      </c>
      <c r="C9" s="1909" t="s">
        <v>85</v>
      </c>
      <c r="D9" s="1910"/>
      <c r="E9" s="1906"/>
      <c r="F9" s="55"/>
      <c r="G9" s="55"/>
      <c r="H9" s="55"/>
    </row>
    <row r="10" ht="108" spans="1:8">
      <c r="A10" s="1907" t="s">
        <v>88</v>
      </c>
      <c r="B10" s="1908" t="s">
        <v>89</v>
      </c>
      <c r="C10" s="1909" t="s">
        <v>79</v>
      </c>
      <c r="D10" s="1910"/>
      <c r="E10" s="1906"/>
      <c r="F10" s="55"/>
      <c r="G10" s="55"/>
      <c r="H10" s="55"/>
    </row>
    <row r="11" ht="48" spans="1:8">
      <c r="A11" s="1907" t="s">
        <v>90</v>
      </c>
      <c r="B11" s="1908" t="s">
        <v>91</v>
      </c>
      <c r="C11" s="1909" t="s">
        <v>85</v>
      </c>
      <c r="D11" s="1910"/>
      <c r="E11" s="1906"/>
      <c r="F11" s="55"/>
      <c r="G11" s="55"/>
      <c r="H11" s="55"/>
    </row>
    <row r="12" ht="96" spans="1:8">
      <c r="A12" s="1907" t="s">
        <v>92</v>
      </c>
      <c r="B12" s="1908" t="s">
        <v>93</v>
      </c>
      <c r="C12" s="1909" t="s">
        <v>94</v>
      </c>
      <c r="D12" s="1910"/>
      <c r="E12" s="1906"/>
      <c r="F12" s="55"/>
      <c r="G12" s="55"/>
      <c r="H12" s="55"/>
    </row>
    <row r="13" ht="120" spans="1:8">
      <c r="A13" s="1907" t="s">
        <v>95</v>
      </c>
      <c r="B13" s="1908" t="s">
        <v>96</v>
      </c>
      <c r="C13" s="1909" t="s">
        <v>79</v>
      </c>
      <c r="D13" s="1911"/>
      <c r="E13" s="1906"/>
      <c r="F13" s="55"/>
      <c r="G13" s="55"/>
      <c r="H13" s="55"/>
    </row>
    <row r="14" ht="264" spans="1:8">
      <c r="A14" s="1907" t="s">
        <v>97</v>
      </c>
      <c r="B14" s="1908" t="s">
        <v>98</v>
      </c>
      <c r="C14" s="1909" t="s">
        <v>85</v>
      </c>
      <c r="D14" s="1912"/>
      <c r="E14" s="1906"/>
      <c r="F14" s="55"/>
      <c r="G14" s="55"/>
      <c r="H14" s="55"/>
    </row>
    <row r="15" ht="240" spans="1:8">
      <c r="A15" s="1907" t="s">
        <v>99</v>
      </c>
      <c r="B15" s="1908" t="s">
        <v>100</v>
      </c>
      <c r="C15" s="1909" t="s">
        <v>85</v>
      </c>
      <c r="D15" s="55"/>
      <c r="E15" s="55"/>
      <c r="F15" s="55"/>
      <c r="G15" s="55"/>
      <c r="H15" s="55"/>
    </row>
    <row r="16" ht="108" spans="1:8">
      <c r="A16" s="1907" t="s">
        <v>101</v>
      </c>
      <c r="B16" s="1908" t="s">
        <v>102</v>
      </c>
      <c r="C16" s="1909" t="s">
        <v>85</v>
      </c>
      <c r="D16" s="55"/>
      <c r="E16" s="55"/>
      <c r="F16" s="55"/>
      <c r="G16" s="55"/>
      <c r="H16" s="55"/>
    </row>
    <row r="17" ht="96" spans="1:8">
      <c r="A17" s="1907" t="s">
        <v>103</v>
      </c>
      <c r="B17" s="1908" t="s">
        <v>104</v>
      </c>
      <c r="C17" s="1909" t="s">
        <v>85</v>
      </c>
      <c r="D17" s="55"/>
      <c r="E17" s="55"/>
      <c r="F17" s="55"/>
      <c r="G17" s="55"/>
      <c r="H17" s="55"/>
    </row>
    <row r="18" ht="84" spans="1:8">
      <c r="A18" s="1907" t="s">
        <v>105</v>
      </c>
      <c r="B18" s="1908" t="s">
        <v>106</v>
      </c>
      <c r="C18" s="1909" t="s">
        <v>85</v>
      </c>
      <c r="D18" s="55"/>
      <c r="E18" s="55"/>
      <c r="F18" s="55"/>
      <c r="G18" s="55"/>
      <c r="H18" s="55"/>
    </row>
    <row r="19" ht="84" spans="1:8">
      <c r="A19" s="1907" t="s">
        <v>107</v>
      </c>
      <c r="B19" s="1908" t="s">
        <v>108</v>
      </c>
      <c r="C19" s="1909" t="s">
        <v>85</v>
      </c>
      <c r="D19" s="55"/>
      <c r="E19" s="55"/>
      <c r="F19" s="55"/>
      <c r="G19" s="55"/>
      <c r="H19" s="55"/>
    </row>
    <row r="20" ht="84" spans="1:8">
      <c r="A20" s="1907" t="s">
        <v>109</v>
      </c>
      <c r="B20" s="1908" t="s">
        <v>110</v>
      </c>
      <c r="C20" s="1909" t="s">
        <v>85</v>
      </c>
      <c r="D20" s="55"/>
      <c r="E20" s="55"/>
      <c r="F20" s="55"/>
      <c r="G20" s="55"/>
      <c r="H20" s="55"/>
    </row>
    <row r="21" ht="96" spans="1:8">
      <c r="A21" s="1907" t="s">
        <v>111</v>
      </c>
      <c r="B21" s="1908" t="s">
        <v>112</v>
      </c>
      <c r="C21" s="1909" t="s">
        <v>85</v>
      </c>
      <c r="D21" s="55"/>
      <c r="E21" s="55"/>
      <c r="F21" s="55"/>
      <c r="G21" s="55"/>
      <c r="H21" s="55"/>
    </row>
    <row r="22" ht="108" spans="1:8">
      <c r="A22" s="1907" t="s">
        <v>113</v>
      </c>
      <c r="B22" s="1908" t="s">
        <v>114</v>
      </c>
      <c r="C22" s="1909" t="s">
        <v>85</v>
      </c>
      <c r="D22" s="55"/>
      <c r="E22" s="55"/>
      <c r="F22" s="55"/>
      <c r="G22" s="55"/>
      <c r="H22" s="55"/>
    </row>
    <row r="23" ht="48" spans="1:8">
      <c r="A23" s="1907" t="s">
        <v>115</v>
      </c>
      <c r="B23" s="1908" t="s">
        <v>116</v>
      </c>
      <c r="C23" s="1909" t="s">
        <v>117</v>
      </c>
      <c r="D23" s="55"/>
      <c r="E23" s="55"/>
      <c r="F23" s="55"/>
      <c r="G23" s="55"/>
      <c r="H23" s="55"/>
    </row>
    <row r="24" ht="216" spans="1:8">
      <c r="A24" s="1907" t="s">
        <v>118</v>
      </c>
      <c r="B24" s="1908" t="s">
        <v>119</v>
      </c>
      <c r="C24" s="1909" t="s">
        <v>85</v>
      </c>
      <c r="D24" s="55"/>
      <c r="E24" s="55"/>
      <c r="F24" s="55"/>
      <c r="G24" s="55"/>
      <c r="H24" s="55"/>
    </row>
    <row r="25" ht="96" spans="1:8">
      <c r="A25" s="1907" t="s">
        <v>120</v>
      </c>
      <c r="B25" s="1908" t="s">
        <v>121</v>
      </c>
      <c r="C25" s="1909" t="s">
        <v>85</v>
      </c>
      <c r="D25" s="55"/>
      <c r="E25" s="55"/>
      <c r="F25" s="55"/>
      <c r="G25" s="55"/>
      <c r="H25" s="55"/>
    </row>
    <row r="26" ht="180" spans="1:8">
      <c r="A26" s="1907" t="s">
        <v>122</v>
      </c>
      <c r="B26" s="1908" t="s">
        <v>123</v>
      </c>
      <c r="C26" s="1909" t="s">
        <v>85</v>
      </c>
      <c r="D26" s="55"/>
      <c r="E26" s="55"/>
      <c r="F26" s="55"/>
      <c r="G26" s="55"/>
      <c r="H26" s="55"/>
    </row>
    <row r="27" ht="144.75" spans="1:8">
      <c r="A27" s="1913" t="s">
        <v>124</v>
      </c>
      <c r="B27" s="1914" t="s">
        <v>125</v>
      </c>
      <c r="C27" s="1915" t="s">
        <v>85</v>
      </c>
      <c r="D27" s="55"/>
      <c r="E27" s="55"/>
      <c r="F27" s="55"/>
      <c r="G27" s="55"/>
      <c r="H27" s="55"/>
    </row>
    <row r="28" ht="10.5" customHeight="1" spans="1:8">
      <c r="A28" s="1916"/>
      <c r="B28" s="1917"/>
      <c r="C28" s="1917"/>
      <c r="D28" s="55"/>
      <c r="E28" s="55"/>
      <c r="F28" s="55"/>
      <c r="G28" s="55"/>
      <c r="H28" s="55"/>
    </row>
    <row r="29" ht="24.75" customHeight="1" spans="1:5">
      <c r="A29" s="1763" t="s">
        <v>126</v>
      </c>
      <c r="B29" s="1918"/>
      <c r="C29" s="1918"/>
      <c r="D29" s="1900"/>
      <c r="E29" s="1900"/>
    </row>
    <row r="30" ht="36.75" customHeight="1" spans="1:5">
      <c r="A30" s="1919" t="s">
        <v>127</v>
      </c>
      <c r="B30" s="1920"/>
      <c r="C30" s="1921"/>
      <c r="D30" s="1900"/>
      <c r="E30" s="1900"/>
    </row>
    <row r="31" ht="49.5" customHeight="1" spans="1:3">
      <c r="A31" s="1922" t="s">
        <v>128</v>
      </c>
      <c r="B31" s="1923"/>
      <c r="C31" s="1924"/>
    </row>
    <row r="32" ht="15.75" spans="1:3">
      <c r="A32" s="1925" t="s">
        <v>129</v>
      </c>
      <c r="B32" s="1926"/>
      <c r="C32" s="1927"/>
    </row>
    <row r="33" ht="15.75" spans="1:3">
      <c r="A33" s="1928" t="s">
        <v>130</v>
      </c>
      <c r="B33" s="1929"/>
      <c r="C33" s="1930"/>
    </row>
  </sheetData>
  <mergeCells count="6">
    <mergeCell ref="A1:B1"/>
    <mergeCell ref="A3:C3"/>
    <mergeCell ref="A30:C30"/>
    <mergeCell ref="A31:C31"/>
    <mergeCell ref="A33:C33"/>
    <mergeCell ref="E5:E14"/>
  </mergeCells>
  <pageMargins left="0.708661417322835" right="0.708661417322835" top="0.748031496062992" bottom="0.748031496062992" header="0.31496062992126" footer="0.31496062992126"/>
  <pageSetup paperSize="1" scale="66" orientation="landscape"/>
  <headerFooter/>
  <drawing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sheetPr>
  <dimension ref="A1:AV108"/>
  <sheetViews>
    <sheetView showGridLines="0" view="pageBreakPreview" zoomScaleNormal="90" workbookViewId="0">
      <selection activeCell="H8" sqref="H8"/>
    </sheetView>
  </sheetViews>
  <sheetFormatPr defaultColWidth="11.4285714285714" defaultRowHeight="12.75"/>
  <cols>
    <col min="1" max="1" width="45.7142857142857" style="50" customWidth="1"/>
    <col min="2" max="2" width="48.4285714285714" style="50" customWidth="1"/>
    <col min="3" max="3" width="13.8571428571429" style="50" customWidth="1"/>
    <col min="4" max="4" width="15" style="50" customWidth="1"/>
    <col min="5" max="5" width="14.4285714285714" style="50" customWidth="1"/>
    <col min="6" max="6" width="10.2857142857143" style="50" customWidth="1"/>
    <col min="7" max="16384" width="11.4285714285714" style="50"/>
  </cols>
  <sheetData>
    <row r="1" ht="29.25" customHeight="1" spans="1:48">
      <c r="A1" s="51" t="s">
        <v>2289</v>
      </c>
      <c r="B1" s="52"/>
      <c r="C1" s="53" t="s">
        <v>2290</v>
      </c>
      <c r="D1" s="54"/>
      <c r="E1" s="55"/>
      <c r="F1" s="55"/>
      <c r="G1" s="56"/>
      <c r="H1" s="56"/>
      <c r="I1" s="56"/>
      <c r="J1" s="56"/>
      <c r="K1" s="56"/>
      <c r="L1" s="56"/>
      <c r="M1" s="55"/>
      <c r="N1" s="55"/>
      <c r="O1" s="55"/>
      <c r="P1" s="55"/>
      <c r="Q1" s="55"/>
      <c r="R1" s="55"/>
      <c r="S1" s="55"/>
      <c r="T1" s="55"/>
      <c r="U1" s="55"/>
      <c r="V1" s="55"/>
      <c r="W1" s="55"/>
      <c r="X1" s="55"/>
      <c r="Y1" s="55"/>
      <c r="Z1" s="55"/>
      <c r="AA1" s="55"/>
      <c r="AB1" s="55"/>
      <c r="AC1" s="55"/>
      <c r="AD1" s="55"/>
      <c r="AE1" s="55"/>
      <c r="AF1" s="55"/>
      <c r="AG1" s="55"/>
      <c r="AH1" s="55"/>
      <c r="AI1" s="55"/>
      <c r="AJ1" s="55"/>
      <c r="AK1" s="55"/>
      <c r="AL1" s="55"/>
      <c r="AM1" s="55"/>
      <c r="AN1" s="55"/>
      <c r="AO1" s="55"/>
      <c r="AP1" s="55"/>
      <c r="AQ1" s="55"/>
      <c r="AR1" s="55"/>
      <c r="AS1" s="55"/>
      <c r="AT1" s="55"/>
      <c r="AU1" s="55"/>
      <c r="AV1" s="55"/>
    </row>
    <row r="2" ht="27" customHeight="1" spans="1:48">
      <c r="A2"/>
      <c r="B2"/>
      <c r="C2"/>
      <c r="D2"/>
      <c r="E2" s="57"/>
      <c r="F2" s="57"/>
      <c r="G2" s="55"/>
      <c r="H2" s="55"/>
      <c r="I2" s="55"/>
      <c r="J2" s="55"/>
      <c r="K2" s="55"/>
      <c r="L2" s="55"/>
      <c r="M2" s="55"/>
      <c r="N2" s="55"/>
      <c r="O2" s="55"/>
      <c r="P2" s="55"/>
      <c r="Q2" s="55"/>
      <c r="R2" s="55"/>
      <c r="S2" s="55"/>
      <c r="T2" s="55"/>
      <c r="U2" s="55"/>
      <c r="V2" s="55"/>
      <c r="W2" s="55"/>
      <c r="X2" s="55"/>
      <c r="Y2" s="55"/>
      <c r="Z2" s="55"/>
      <c r="AA2" s="55"/>
      <c r="AB2" s="55"/>
      <c r="AC2" s="55"/>
      <c r="AD2" s="55"/>
      <c r="AE2" s="55"/>
      <c r="AF2" s="55"/>
      <c r="AG2" s="55"/>
      <c r="AH2" s="55"/>
      <c r="AI2" s="55"/>
      <c r="AJ2" s="55"/>
      <c r="AK2" s="55"/>
      <c r="AL2" s="55"/>
      <c r="AM2" s="55"/>
      <c r="AN2" s="55"/>
      <c r="AO2" s="55"/>
      <c r="AP2" s="55"/>
      <c r="AQ2" s="55"/>
      <c r="AR2" s="55"/>
      <c r="AS2" s="55"/>
      <c r="AT2" s="55"/>
      <c r="AU2" s="55"/>
      <c r="AV2" s="55"/>
    </row>
    <row r="3" ht="30.75" customHeight="1" spans="1:48">
      <c r="A3"/>
      <c r="B3"/>
      <c r="C3"/>
      <c r="D3"/>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row>
    <row r="4" ht="30" customHeight="1" spans="1:48">
      <c r="A4"/>
      <c r="B4"/>
      <c r="C4"/>
      <c r="D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5"/>
      <c r="AI4" s="55"/>
      <c r="AJ4" s="55"/>
      <c r="AK4" s="55"/>
      <c r="AL4" s="55"/>
      <c r="AM4" s="55"/>
      <c r="AN4" s="55"/>
      <c r="AO4" s="55"/>
      <c r="AP4" s="55"/>
      <c r="AQ4" s="55"/>
      <c r="AR4" s="55"/>
      <c r="AS4" s="55"/>
      <c r="AT4" s="55"/>
      <c r="AU4" s="55"/>
      <c r="AV4" s="55"/>
    </row>
    <row r="5" ht="30" customHeight="1" spans="1:48">
      <c r="A5"/>
      <c r="B5"/>
      <c r="C5"/>
      <c r="D5"/>
      <c r="E5" s="55"/>
      <c r="F5" s="55"/>
      <c r="G5" s="55"/>
      <c r="H5" s="55"/>
      <c r="I5" s="55"/>
      <c r="J5" s="55"/>
      <c r="K5" s="55"/>
      <c r="L5" s="55"/>
      <c r="M5" s="55"/>
      <c r="N5" s="55"/>
      <c r="O5" s="55"/>
      <c r="P5" s="55"/>
      <c r="Q5" s="55"/>
      <c r="R5" s="55"/>
      <c r="S5" s="55"/>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row>
    <row r="6" ht="30" customHeight="1" spans="1:48">
      <c r="A6"/>
      <c r="B6"/>
      <c r="C6"/>
      <c r="D6"/>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5"/>
      <c r="AN6" s="55"/>
      <c r="AO6" s="55"/>
      <c r="AP6" s="55"/>
      <c r="AQ6" s="55"/>
      <c r="AR6" s="55"/>
      <c r="AS6" s="55"/>
      <c r="AT6" s="55"/>
      <c r="AU6" s="55"/>
      <c r="AV6" s="55"/>
    </row>
    <row r="7" ht="30" customHeight="1" spans="1:48">
      <c r="A7"/>
      <c r="B7"/>
      <c r="C7"/>
      <c r="D7"/>
      <c r="E7" s="55"/>
      <c r="F7" s="55"/>
      <c r="G7" s="55"/>
      <c r="H7" s="55"/>
      <c r="I7" s="55"/>
      <c r="J7" s="55"/>
      <c r="K7" s="55"/>
      <c r="L7" s="55"/>
      <c r="M7" s="55"/>
      <c r="N7" s="55"/>
      <c r="O7" s="55"/>
      <c r="P7" s="55"/>
      <c r="Q7" s="55"/>
      <c r="R7" s="55"/>
      <c r="S7" s="55"/>
      <c r="T7" s="55"/>
      <c r="U7" s="55"/>
      <c r="V7" s="55"/>
      <c r="W7" s="55"/>
      <c r="X7" s="55"/>
      <c r="Y7" s="55"/>
      <c r="Z7" s="55"/>
      <c r="AA7" s="55"/>
      <c r="AB7" s="55"/>
      <c r="AC7" s="55"/>
      <c r="AD7" s="55"/>
      <c r="AE7" s="55"/>
      <c r="AF7" s="55"/>
      <c r="AG7" s="55"/>
      <c r="AH7" s="55"/>
      <c r="AI7" s="55"/>
      <c r="AJ7" s="55"/>
      <c r="AK7" s="55"/>
      <c r="AL7" s="55"/>
      <c r="AM7" s="55"/>
      <c r="AN7" s="55"/>
      <c r="AO7" s="55"/>
      <c r="AP7" s="55"/>
      <c r="AQ7" s="55"/>
      <c r="AR7" s="55"/>
      <c r="AS7" s="55"/>
      <c r="AT7" s="55"/>
      <c r="AU7" s="55"/>
      <c r="AV7" s="55"/>
    </row>
    <row r="8" ht="30" customHeight="1" spans="1:48">
      <c r="A8"/>
      <c r="B8"/>
      <c r="C8"/>
      <c r="D8"/>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row>
    <row r="9" ht="30" customHeight="1" spans="1:48">
      <c r="A9"/>
      <c r="B9"/>
      <c r="C9"/>
      <c r="D9"/>
      <c r="E9" s="55"/>
      <c r="F9" s="55"/>
      <c r="G9" s="55"/>
      <c r="H9" s="55"/>
      <c r="I9" s="55"/>
      <c r="J9" s="55"/>
      <c r="K9" s="55"/>
      <c r="L9" s="55"/>
      <c r="M9" s="55"/>
      <c r="N9" s="55"/>
      <c r="O9" s="55"/>
      <c r="P9" s="55"/>
      <c r="Q9" s="55"/>
      <c r="R9" s="55"/>
      <c r="S9" s="55"/>
      <c r="T9" s="55"/>
      <c r="U9" s="55"/>
      <c r="V9" s="55"/>
      <c r="W9" s="55"/>
      <c r="X9" s="55"/>
      <c r="Y9" s="55"/>
      <c r="Z9" s="55"/>
      <c r="AA9" s="55"/>
      <c r="AB9" s="55"/>
      <c r="AC9" s="55"/>
      <c r="AD9" s="55"/>
      <c r="AE9" s="55"/>
      <c r="AF9" s="55"/>
      <c r="AG9" s="55"/>
      <c r="AH9" s="55"/>
      <c r="AI9" s="55"/>
      <c r="AJ9" s="55"/>
      <c r="AK9" s="55"/>
      <c r="AL9" s="55"/>
      <c r="AM9" s="55"/>
      <c r="AN9" s="55"/>
      <c r="AO9" s="55"/>
      <c r="AP9" s="55"/>
      <c r="AQ9" s="55"/>
      <c r="AR9" s="55"/>
      <c r="AS9" s="55"/>
      <c r="AT9" s="55"/>
      <c r="AU9" s="55"/>
      <c r="AV9" s="55"/>
    </row>
    <row r="10" ht="30" customHeight="1" spans="1:48">
      <c r="A10"/>
      <c r="B10"/>
      <c r="C10"/>
      <c r="D10"/>
      <c r="E10" s="55"/>
      <c r="F10" s="55"/>
      <c r="G10" s="55"/>
      <c r="H10" s="55"/>
      <c r="I10" s="55"/>
      <c r="J10" s="55"/>
      <c r="K10" s="55"/>
      <c r="L10" s="55"/>
      <c r="M10" s="55"/>
      <c r="N10" s="55"/>
      <c r="O10" s="55"/>
      <c r="P10" s="55"/>
      <c r="Q10" s="55"/>
      <c r="R10" s="55"/>
      <c r="S10" s="55"/>
      <c r="T10" s="55"/>
      <c r="U10" s="55"/>
      <c r="V10" s="55"/>
      <c r="W10" s="55"/>
      <c r="X10" s="55"/>
      <c r="Y10" s="55"/>
      <c r="Z10" s="55"/>
      <c r="AA10" s="55"/>
      <c r="AB10" s="55"/>
      <c r="AC10" s="55"/>
      <c r="AD10" s="55"/>
      <c r="AE10" s="55"/>
      <c r="AF10" s="55"/>
      <c r="AG10" s="55"/>
      <c r="AH10" s="55"/>
      <c r="AI10" s="55"/>
      <c r="AJ10" s="55"/>
      <c r="AK10" s="55"/>
      <c r="AL10" s="55"/>
      <c r="AM10" s="55"/>
      <c r="AN10" s="55"/>
      <c r="AO10" s="55"/>
      <c r="AP10" s="55"/>
      <c r="AQ10" s="55"/>
      <c r="AR10" s="55"/>
      <c r="AS10" s="55"/>
      <c r="AT10" s="55"/>
      <c r="AU10" s="55"/>
      <c r="AV10" s="55"/>
    </row>
    <row r="11" ht="30" customHeight="1" spans="1:48">
      <c r="A11"/>
      <c r="B11"/>
      <c r="C11"/>
      <c r="D11"/>
      <c r="E11" s="55"/>
      <c r="F11" s="55"/>
      <c r="G11" s="55"/>
      <c r="H11" s="55"/>
      <c r="I11" s="55"/>
      <c r="J11" s="55"/>
      <c r="K11" s="55"/>
      <c r="L11" s="55"/>
      <c r="M11" s="55"/>
      <c r="N11" s="55"/>
      <c r="O11" s="55"/>
      <c r="P11" s="55"/>
      <c r="Q11" s="55"/>
      <c r="R11" s="55"/>
      <c r="S11" s="55"/>
      <c r="T11" s="55"/>
      <c r="U11" s="55"/>
      <c r="V11" s="55"/>
      <c r="W11" s="55"/>
      <c r="X11" s="55"/>
      <c r="Y11" s="55"/>
      <c r="Z11" s="55"/>
      <c r="AA11" s="55"/>
      <c r="AB11" s="55"/>
      <c r="AC11" s="55"/>
      <c r="AD11" s="55"/>
      <c r="AE11" s="55"/>
      <c r="AF11" s="55"/>
      <c r="AG11" s="55"/>
      <c r="AH11" s="55"/>
      <c r="AI11" s="55"/>
      <c r="AJ11" s="55"/>
      <c r="AK11" s="55"/>
      <c r="AL11" s="55"/>
      <c r="AM11" s="55"/>
      <c r="AN11" s="55"/>
      <c r="AO11" s="55"/>
      <c r="AP11" s="55"/>
      <c r="AQ11" s="55"/>
      <c r="AR11" s="55"/>
      <c r="AS11" s="55"/>
      <c r="AT11" s="55"/>
      <c r="AU11" s="55"/>
      <c r="AV11" s="55"/>
    </row>
    <row r="12" ht="30" customHeight="1" spans="1:48">
      <c r="A12"/>
      <c r="B12"/>
      <c r="C12"/>
      <c r="D12"/>
      <c r="E12" s="55"/>
      <c r="F12" s="55"/>
      <c r="G12" s="55"/>
      <c r="H12" s="55"/>
      <c r="I12" s="55"/>
      <c r="J12" s="55"/>
      <c r="K12" s="55"/>
      <c r="L12" s="55"/>
      <c r="M12" s="55"/>
      <c r="N12" s="55"/>
      <c r="O12" s="55"/>
      <c r="P12" s="55"/>
      <c r="Q12" s="55"/>
      <c r="R12" s="55"/>
      <c r="S12" s="55"/>
      <c r="T12" s="55"/>
      <c r="U12" s="55"/>
      <c r="V12" s="55"/>
      <c r="W12" s="55"/>
      <c r="X12" s="55"/>
      <c r="Y12" s="55"/>
      <c r="Z12" s="55"/>
      <c r="AA12" s="55"/>
      <c r="AB12" s="55"/>
      <c r="AC12" s="55"/>
      <c r="AD12" s="55"/>
      <c r="AE12" s="55"/>
      <c r="AF12" s="55"/>
      <c r="AG12" s="55"/>
      <c r="AH12" s="55"/>
      <c r="AI12" s="55"/>
      <c r="AJ12" s="55"/>
      <c r="AK12" s="55"/>
      <c r="AL12" s="55"/>
      <c r="AM12" s="55"/>
      <c r="AN12" s="55"/>
      <c r="AO12" s="55"/>
      <c r="AP12" s="55"/>
      <c r="AQ12" s="55"/>
      <c r="AR12" s="55"/>
      <c r="AS12" s="55"/>
      <c r="AT12" s="55"/>
      <c r="AU12" s="55"/>
      <c r="AV12" s="55"/>
    </row>
    <row r="13" ht="30" customHeight="1" spans="1:48">
      <c r="A13"/>
      <c r="B13"/>
      <c r="C13"/>
      <c r="D13"/>
      <c r="E13" s="55"/>
      <c r="F13" s="55"/>
      <c r="G13" s="55"/>
      <c r="H13" s="55"/>
      <c r="I13" s="55"/>
      <c r="J13" s="55"/>
      <c r="K13" s="55"/>
      <c r="L13" s="55"/>
      <c r="M13" s="55"/>
      <c r="N13" s="55"/>
      <c r="O13" s="55"/>
      <c r="P13" s="55"/>
      <c r="Q13" s="55"/>
      <c r="R13" s="55"/>
      <c r="S13" s="55"/>
      <c r="T13" s="55"/>
      <c r="U13" s="55"/>
      <c r="V13" s="55"/>
      <c r="W13" s="55"/>
      <c r="X13" s="55"/>
      <c r="Y13" s="55"/>
      <c r="Z13" s="55"/>
      <c r="AA13" s="55"/>
      <c r="AB13" s="55"/>
      <c r="AC13" s="55"/>
      <c r="AD13" s="55"/>
      <c r="AE13" s="55"/>
      <c r="AF13" s="55"/>
      <c r="AG13" s="55"/>
      <c r="AH13" s="55"/>
      <c r="AI13" s="55"/>
      <c r="AJ13" s="55"/>
      <c r="AK13" s="55"/>
      <c r="AL13" s="55"/>
      <c r="AM13" s="55"/>
      <c r="AN13" s="55"/>
      <c r="AO13" s="55"/>
      <c r="AP13" s="55"/>
      <c r="AQ13" s="55"/>
      <c r="AR13" s="55"/>
      <c r="AS13" s="55"/>
      <c r="AT13" s="55"/>
      <c r="AU13" s="55"/>
      <c r="AV13" s="55"/>
    </row>
    <row r="14" ht="30" customHeight="1" spans="1:48">
      <c r="A14"/>
      <c r="B14"/>
      <c r="C14"/>
      <c r="D14"/>
      <c r="E14" s="55"/>
      <c r="F14" s="55"/>
      <c r="G14" s="55"/>
      <c r="H14" s="55"/>
      <c r="I14" s="55"/>
      <c r="J14" s="55"/>
      <c r="K14" s="55"/>
      <c r="L14" s="55"/>
      <c r="M14" s="55"/>
      <c r="N14" s="55"/>
      <c r="O14" s="55"/>
      <c r="P14" s="55"/>
      <c r="Q14" s="55"/>
      <c r="R14" s="55"/>
      <c r="S14" s="55"/>
      <c r="T14" s="55"/>
      <c r="U14" s="55"/>
      <c r="V14" s="55"/>
      <c r="W14" s="55"/>
      <c r="X14" s="55"/>
      <c r="Y14" s="55"/>
      <c r="Z14" s="55"/>
      <c r="AA14" s="55"/>
      <c r="AB14" s="55"/>
      <c r="AC14" s="55"/>
      <c r="AD14" s="55"/>
      <c r="AE14" s="55"/>
      <c r="AF14" s="55"/>
      <c r="AG14" s="55"/>
      <c r="AH14" s="55"/>
      <c r="AI14" s="55"/>
      <c r="AJ14" s="55"/>
      <c r="AK14" s="55"/>
      <c r="AL14" s="55"/>
      <c r="AM14" s="55"/>
      <c r="AN14" s="55"/>
      <c r="AO14" s="55"/>
      <c r="AP14" s="55"/>
      <c r="AQ14" s="55"/>
      <c r="AR14" s="55"/>
      <c r="AS14" s="55"/>
      <c r="AT14" s="55"/>
      <c r="AU14" s="55"/>
      <c r="AV14" s="55"/>
    </row>
    <row r="15" ht="30" customHeight="1" spans="1:48">
      <c r="A15"/>
      <c r="B15"/>
      <c r="C15"/>
      <c r="D15"/>
      <c r="E15" s="55"/>
      <c r="F15" s="55"/>
      <c r="G15" s="55"/>
      <c r="H15" s="55"/>
      <c r="I15" s="55"/>
      <c r="J15" s="55"/>
      <c r="K15" s="55"/>
      <c r="L15" s="55"/>
      <c r="M15" s="55"/>
      <c r="N15" s="55"/>
      <c r="O15" s="55"/>
      <c r="P15" s="55"/>
      <c r="Q15" s="55"/>
      <c r="R15" s="55"/>
      <c r="S15" s="55"/>
      <c r="T15" s="55"/>
      <c r="U15" s="55"/>
      <c r="V15" s="55"/>
      <c r="W15" s="55"/>
      <c r="X15" s="55"/>
      <c r="Y15" s="55"/>
      <c r="Z15" s="55"/>
      <c r="AA15" s="55"/>
      <c r="AB15" s="55"/>
      <c r="AC15" s="55"/>
      <c r="AD15" s="55"/>
      <c r="AE15" s="55"/>
      <c r="AF15" s="55"/>
      <c r="AG15" s="55"/>
      <c r="AH15" s="55"/>
      <c r="AI15" s="55"/>
      <c r="AJ15" s="55"/>
      <c r="AK15" s="55"/>
      <c r="AL15" s="55"/>
      <c r="AM15" s="55"/>
      <c r="AN15" s="55"/>
      <c r="AO15" s="55"/>
      <c r="AP15" s="55"/>
      <c r="AQ15" s="55"/>
      <c r="AR15" s="55"/>
      <c r="AS15" s="55"/>
      <c r="AT15" s="55"/>
      <c r="AU15" s="55"/>
      <c r="AV15" s="55"/>
    </row>
    <row r="16" spans="1:48">
      <c r="A16" s="55"/>
      <c r="B16" s="55"/>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row>
    <row r="17" ht="27" customHeight="1" spans="1:48">
      <c r="A17" s="58"/>
      <c r="B17" s="58"/>
      <c r="C17" s="58"/>
      <c r="D17" s="58"/>
      <c r="E17" s="55"/>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row>
    <row r="18" spans="1:48">
      <c r="A18" s="55"/>
      <c r="B18" s="55"/>
      <c r="C18" s="55"/>
      <c r="D18" s="55"/>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row>
    <row r="19" spans="1:48">
      <c r="A19" s="55"/>
      <c r="B19" s="55"/>
      <c r="C19" s="55"/>
      <c r="D19" s="55"/>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row>
    <row r="20" spans="1:48">
      <c r="A20" s="55"/>
      <c r="B20" s="55"/>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row>
    <row r="21" spans="1:48">
      <c r="A21" s="55"/>
      <c r="B21" s="55"/>
      <c r="C21" s="55"/>
      <c r="D21" s="55"/>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row>
    <row r="22" spans="1:48">
      <c r="A22" s="55"/>
      <c r="B22" s="55"/>
      <c r="C22" s="55"/>
      <c r="D22" s="55"/>
      <c r="E22" s="55"/>
      <c r="F22" s="55"/>
      <c r="G22" s="55"/>
      <c r="H22" s="55"/>
      <c r="I22" s="55"/>
      <c r="J22" s="55"/>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row>
    <row r="23" spans="1:48">
      <c r="A23" s="55"/>
      <c r="B23" s="55"/>
      <c r="C23" s="55"/>
      <c r="D23" s="55"/>
      <c r="E23" s="55"/>
      <c r="F23" s="55"/>
      <c r="G23" s="55"/>
      <c r="H23" s="55"/>
      <c r="I23" s="55"/>
      <c r="J23" s="55"/>
      <c r="K23" s="55"/>
      <c r="L23" s="55"/>
      <c r="M23" s="55"/>
      <c r="N23" s="55"/>
      <c r="O23" s="55"/>
      <c r="P23" s="55"/>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row>
    <row r="24" spans="1:48">
      <c r="A24" s="55"/>
      <c r="B24" s="55"/>
      <c r="C24" s="55"/>
      <c r="D24" s="55"/>
      <c r="E24" s="55"/>
      <c r="F24" s="55"/>
      <c r="G24" s="55"/>
      <c r="H24" s="55"/>
      <c r="I24" s="55"/>
      <c r="J24" s="55"/>
      <c r="K24" s="55"/>
      <c r="L24" s="55"/>
      <c r="M24" s="55"/>
      <c r="N24" s="55"/>
      <c r="O24" s="55"/>
      <c r="P24" s="55"/>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row>
    <row r="25" spans="1:48">
      <c r="A25" s="55"/>
      <c r="B25" s="55"/>
      <c r="C25" s="55"/>
      <c r="D25" s="55"/>
      <c r="E25" s="55"/>
      <c r="F25" s="55"/>
      <c r="G25" s="55"/>
      <c r="H25" s="55"/>
      <c r="I25" s="55"/>
      <c r="J25" s="55"/>
      <c r="K25" s="55"/>
      <c r="L25" s="55"/>
      <c r="M25" s="55"/>
      <c r="N25" s="55"/>
      <c r="O25" s="55"/>
      <c r="P25" s="55"/>
      <c r="Q25" s="55"/>
      <c r="R25" s="55"/>
      <c r="S25" s="55"/>
      <c r="T25" s="55"/>
      <c r="U25" s="55"/>
      <c r="V25" s="55"/>
      <c r="W25" s="55"/>
      <c r="X25" s="55"/>
      <c r="Y25" s="55"/>
      <c r="Z25" s="55"/>
      <c r="AA25" s="55"/>
      <c r="AB25" s="55"/>
      <c r="AC25" s="55"/>
      <c r="AD25" s="55"/>
      <c r="AE25" s="55"/>
      <c r="AF25" s="55"/>
      <c r="AG25" s="55"/>
      <c r="AH25" s="55"/>
      <c r="AI25" s="55"/>
      <c r="AJ25" s="55"/>
      <c r="AK25" s="55"/>
      <c r="AL25" s="55"/>
      <c r="AM25" s="55"/>
      <c r="AN25" s="55"/>
      <c r="AO25" s="55"/>
      <c r="AP25" s="55"/>
      <c r="AQ25" s="55"/>
      <c r="AR25" s="55"/>
      <c r="AS25" s="55"/>
      <c r="AT25" s="55"/>
      <c r="AU25" s="55"/>
      <c r="AV25" s="55"/>
    </row>
    <row r="26" spans="1:48">
      <c r="A26" s="55"/>
      <c r="B26" s="55"/>
      <c r="C26" s="55"/>
      <c r="D26" s="55"/>
      <c r="E26" s="55"/>
      <c r="F26" s="55"/>
      <c r="G26" s="55"/>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c r="AH26" s="55"/>
      <c r="AI26" s="55"/>
      <c r="AJ26" s="55"/>
      <c r="AK26" s="55"/>
      <c r="AL26" s="55"/>
      <c r="AM26" s="55"/>
      <c r="AN26" s="55"/>
      <c r="AO26" s="55"/>
      <c r="AP26" s="55"/>
      <c r="AQ26" s="55"/>
      <c r="AR26" s="55"/>
      <c r="AS26" s="55"/>
      <c r="AT26" s="55"/>
      <c r="AU26" s="55"/>
      <c r="AV26" s="55"/>
    </row>
    <row r="27" spans="1:48">
      <c r="A27" s="55"/>
      <c r="B27" s="55"/>
      <c r="C27" s="55"/>
      <c r="D27" s="55"/>
      <c r="E27" s="55"/>
      <c r="F27" s="55"/>
      <c r="G27" s="55"/>
      <c r="H27" s="55"/>
      <c r="I27" s="55"/>
      <c r="J27" s="55"/>
      <c r="K27" s="55"/>
      <c r="L27" s="55"/>
      <c r="M27" s="55"/>
      <c r="N27" s="55"/>
      <c r="O27" s="55"/>
      <c r="P27" s="55"/>
      <c r="Q27" s="55"/>
      <c r="R27" s="55"/>
      <c r="S27" s="55"/>
      <c r="T27" s="55"/>
      <c r="U27" s="55"/>
      <c r="V27" s="55"/>
      <c r="W27" s="55"/>
      <c r="X27" s="55"/>
      <c r="Y27" s="55"/>
      <c r="Z27" s="55"/>
      <c r="AA27" s="55"/>
      <c r="AB27" s="55"/>
      <c r="AC27" s="55"/>
      <c r="AD27" s="55"/>
      <c r="AE27" s="55"/>
      <c r="AF27" s="55"/>
      <c r="AG27" s="55"/>
      <c r="AH27" s="55"/>
      <c r="AI27" s="55"/>
      <c r="AJ27" s="55"/>
      <c r="AK27" s="55"/>
      <c r="AL27" s="55"/>
      <c r="AM27" s="55"/>
      <c r="AN27" s="55"/>
      <c r="AO27" s="55"/>
      <c r="AP27" s="55"/>
      <c r="AQ27" s="55"/>
      <c r="AR27" s="55"/>
      <c r="AS27" s="55"/>
      <c r="AT27" s="55"/>
      <c r="AU27" s="55"/>
      <c r="AV27" s="55"/>
    </row>
    <row r="28" spans="1:48">
      <c r="A28" s="55"/>
      <c r="B28" s="55"/>
      <c r="C28" s="55"/>
      <c r="D28" s="55"/>
      <c r="E28" s="55"/>
      <c r="F28" s="55"/>
      <c r="G28" s="55"/>
      <c r="H28" s="55"/>
      <c r="I28" s="55"/>
      <c r="J28" s="55"/>
      <c r="K28" s="55"/>
      <c r="L28" s="55"/>
      <c r="M28" s="55"/>
      <c r="N28" s="55"/>
      <c r="O28" s="55"/>
      <c r="P28" s="55"/>
      <c r="Q28" s="55"/>
      <c r="R28" s="55"/>
      <c r="S28" s="55"/>
      <c r="T28" s="55"/>
      <c r="U28" s="55"/>
      <c r="V28" s="55"/>
      <c r="W28" s="55"/>
      <c r="X28" s="55"/>
      <c r="Y28" s="55"/>
      <c r="Z28" s="55"/>
      <c r="AA28" s="55"/>
      <c r="AB28" s="55"/>
      <c r="AC28" s="55"/>
      <c r="AD28" s="55"/>
      <c r="AE28" s="55"/>
      <c r="AF28" s="55"/>
      <c r="AG28" s="55"/>
      <c r="AH28" s="55"/>
      <c r="AI28" s="55"/>
      <c r="AJ28" s="55"/>
      <c r="AK28" s="55"/>
      <c r="AL28" s="55"/>
      <c r="AM28" s="55"/>
      <c r="AN28" s="55"/>
      <c r="AO28" s="55"/>
      <c r="AP28" s="55"/>
      <c r="AQ28" s="55"/>
      <c r="AR28" s="55"/>
      <c r="AS28" s="55"/>
      <c r="AT28" s="55"/>
      <c r="AU28" s="55"/>
      <c r="AV28" s="55"/>
    </row>
    <row r="29" spans="1:48">
      <c r="A29" s="55"/>
      <c r="B29" s="55"/>
      <c r="C29" s="55"/>
      <c r="D29" s="55"/>
      <c r="E29" s="55"/>
      <c r="F29" s="55"/>
      <c r="G29" s="55"/>
      <c r="H29" s="55"/>
      <c r="I29" s="55"/>
      <c r="J29" s="55"/>
      <c r="K29" s="55"/>
      <c r="L29" s="55"/>
      <c r="M29" s="55"/>
      <c r="N29" s="55"/>
      <c r="O29" s="55"/>
      <c r="P29" s="55"/>
      <c r="Q29" s="55"/>
      <c r="R29" s="55"/>
      <c r="S29" s="55"/>
      <c r="T29" s="55"/>
      <c r="U29" s="55"/>
      <c r="V29" s="55"/>
      <c r="W29" s="55"/>
      <c r="X29" s="55"/>
      <c r="Y29" s="55"/>
      <c r="Z29" s="55"/>
      <c r="AA29" s="55"/>
      <c r="AB29" s="55"/>
      <c r="AC29" s="55"/>
      <c r="AD29" s="55"/>
      <c r="AE29" s="55"/>
      <c r="AF29" s="55"/>
      <c r="AG29" s="55"/>
      <c r="AH29" s="55"/>
      <c r="AI29" s="55"/>
      <c r="AJ29" s="55"/>
      <c r="AK29" s="55"/>
      <c r="AL29" s="55"/>
      <c r="AM29" s="55"/>
      <c r="AN29" s="55"/>
      <c r="AO29" s="55"/>
      <c r="AP29" s="55"/>
      <c r="AQ29" s="55"/>
      <c r="AR29" s="55"/>
      <c r="AS29" s="55"/>
      <c r="AT29" s="55"/>
      <c r="AU29" s="55"/>
      <c r="AV29" s="55"/>
    </row>
    <row r="30" spans="1:48">
      <c r="A30" s="55"/>
      <c r="B30" s="55"/>
      <c r="C30" s="55"/>
      <c r="D30" s="55"/>
      <c r="E30" s="55"/>
      <c r="F30" s="55"/>
      <c r="G30" s="55"/>
      <c r="H30" s="55"/>
      <c r="I30" s="55"/>
      <c r="J30" s="55"/>
      <c r="K30" s="55"/>
      <c r="L30" s="55"/>
      <c r="M30" s="55"/>
      <c r="N30" s="55"/>
      <c r="O30" s="55"/>
      <c r="P30" s="55"/>
      <c r="Q30" s="55"/>
      <c r="R30" s="55"/>
      <c r="S30" s="55"/>
      <c r="T30" s="55"/>
      <c r="U30" s="55"/>
      <c r="V30" s="55"/>
      <c r="W30" s="55"/>
      <c r="X30" s="55"/>
      <c r="Y30" s="55"/>
      <c r="Z30" s="55"/>
      <c r="AA30" s="55"/>
      <c r="AB30" s="55"/>
      <c r="AC30" s="55"/>
      <c r="AD30" s="55"/>
      <c r="AE30" s="55"/>
      <c r="AF30" s="55"/>
      <c r="AG30" s="55"/>
      <c r="AH30" s="55"/>
      <c r="AI30" s="55"/>
      <c r="AJ30" s="55"/>
      <c r="AK30" s="55"/>
      <c r="AL30" s="55"/>
      <c r="AM30" s="55"/>
      <c r="AN30" s="55"/>
      <c r="AO30" s="55"/>
      <c r="AP30" s="55"/>
      <c r="AQ30" s="55"/>
      <c r="AR30" s="55"/>
      <c r="AS30" s="55"/>
      <c r="AT30" s="55"/>
      <c r="AU30" s="55"/>
      <c r="AV30" s="55"/>
    </row>
    <row r="31" spans="1:48">
      <c r="A31" s="55"/>
      <c r="B31" s="55"/>
      <c r="C31" s="55"/>
      <c r="D31" s="55"/>
      <c r="E31" s="55"/>
      <c r="F31" s="55"/>
      <c r="G31" s="55"/>
      <c r="H31" s="55"/>
      <c r="I31" s="55"/>
      <c r="J31" s="55"/>
      <c r="K31" s="55"/>
      <c r="L31" s="55"/>
      <c r="M31" s="55"/>
      <c r="N31" s="55"/>
      <c r="O31" s="55"/>
      <c r="P31" s="55"/>
      <c r="Q31" s="55"/>
      <c r="R31" s="55"/>
      <c r="S31" s="55"/>
      <c r="T31" s="55"/>
      <c r="U31" s="55"/>
      <c r="V31" s="55"/>
      <c r="W31" s="55"/>
      <c r="X31" s="55"/>
      <c r="Y31" s="55"/>
      <c r="Z31" s="55"/>
      <c r="AA31" s="55"/>
      <c r="AB31" s="55"/>
      <c r="AC31" s="55"/>
      <c r="AD31" s="55"/>
      <c r="AE31" s="55"/>
      <c r="AF31" s="55"/>
      <c r="AG31" s="55"/>
      <c r="AH31" s="55"/>
      <c r="AI31" s="55"/>
      <c r="AJ31" s="55"/>
      <c r="AK31" s="55"/>
      <c r="AL31" s="55"/>
      <c r="AM31" s="55"/>
      <c r="AN31" s="55"/>
      <c r="AO31" s="55"/>
      <c r="AP31" s="55"/>
      <c r="AQ31" s="55"/>
      <c r="AR31" s="55"/>
      <c r="AS31" s="55"/>
      <c r="AT31" s="55"/>
      <c r="AU31" s="55"/>
      <c r="AV31" s="55"/>
    </row>
    <row r="32" spans="1:48">
      <c r="A32" s="55"/>
      <c r="B32" s="55"/>
      <c r="C32" s="55"/>
      <c r="D32" s="55"/>
      <c r="E32" s="55"/>
      <c r="F32" s="55"/>
      <c r="G32" s="55"/>
      <c r="H32" s="55"/>
      <c r="I32" s="55"/>
      <c r="J32" s="55"/>
      <c r="K32" s="55"/>
      <c r="L32" s="55"/>
      <c r="M32" s="55"/>
      <c r="N32" s="55"/>
      <c r="O32" s="55"/>
      <c r="P32" s="55"/>
      <c r="Q32" s="55"/>
      <c r="R32" s="55"/>
      <c r="S32" s="55"/>
      <c r="T32" s="55"/>
      <c r="U32" s="55"/>
      <c r="V32" s="55"/>
      <c r="W32" s="55"/>
      <c r="X32" s="55"/>
      <c r="Y32" s="55"/>
      <c r="Z32" s="55"/>
      <c r="AA32" s="55"/>
      <c r="AB32" s="55"/>
      <c r="AC32" s="55"/>
      <c r="AD32" s="55"/>
      <c r="AE32" s="55"/>
      <c r="AF32" s="55"/>
      <c r="AG32" s="55"/>
      <c r="AH32" s="55"/>
      <c r="AI32" s="55"/>
      <c r="AJ32" s="55"/>
      <c r="AK32" s="55"/>
      <c r="AL32" s="55"/>
      <c r="AM32" s="55"/>
      <c r="AN32" s="55"/>
      <c r="AO32" s="55"/>
      <c r="AP32" s="55"/>
      <c r="AQ32" s="55"/>
      <c r="AR32" s="55"/>
      <c r="AS32" s="55"/>
      <c r="AT32" s="55"/>
      <c r="AU32" s="55"/>
      <c r="AV32" s="55"/>
    </row>
    <row r="33" spans="1:48">
      <c r="A33" s="55"/>
      <c r="B33" s="55"/>
      <c r="C33" s="55"/>
      <c r="D33" s="55"/>
      <c r="E33" s="55"/>
      <c r="F33" s="55"/>
      <c r="G33" s="55"/>
      <c r="H33" s="55"/>
      <c r="I33" s="55"/>
      <c r="J33" s="55"/>
      <c r="K33" s="55"/>
      <c r="L33" s="55"/>
      <c r="M33" s="55"/>
      <c r="N33" s="55"/>
      <c r="O33" s="55"/>
      <c r="P33" s="55"/>
      <c r="Q33" s="55"/>
      <c r="R33" s="55"/>
      <c r="S33" s="55"/>
      <c r="T33" s="55"/>
      <c r="U33" s="55"/>
      <c r="V33" s="55"/>
      <c r="W33" s="55"/>
      <c r="X33" s="55"/>
      <c r="Y33" s="55"/>
      <c r="Z33" s="55"/>
      <c r="AA33" s="55"/>
      <c r="AB33" s="55"/>
      <c r="AC33" s="55"/>
      <c r="AD33" s="55"/>
      <c r="AE33" s="55"/>
      <c r="AF33" s="55"/>
      <c r="AG33" s="55"/>
      <c r="AH33" s="55"/>
      <c r="AI33" s="55"/>
      <c r="AJ33" s="55"/>
      <c r="AK33" s="55"/>
      <c r="AL33" s="55"/>
      <c r="AM33" s="55"/>
      <c r="AN33" s="55"/>
      <c r="AO33" s="55"/>
      <c r="AP33" s="55"/>
      <c r="AQ33" s="55"/>
      <c r="AR33" s="55"/>
      <c r="AS33" s="55"/>
      <c r="AT33" s="55"/>
      <c r="AU33" s="55"/>
      <c r="AV33" s="55"/>
    </row>
    <row r="34" spans="1:48">
      <c r="A34" s="55"/>
      <c r="B34" s="55"/>
      <c r="C34" s="55"/>
      <c r="D34" s="55"/>
      <c r="E34" s="55"/>
      <c r="F34" s="55"/>
      <c r="G34" s="55"/>
      <c r="H34" s="55"/>
      <c r="I34" s="55"/>
      <c r="J34" s="55"/>
      <c r="K34" s="55"/>
      <c r="L34" s="55"/>
      <c r="M34" s="55"/>
      <c r="N34" s="55"/>
      <c r="O34" s="55"/>
      <c r="P34" s="55"/>
      <c r="Q34" s="55"/>
      <c r="R34" s="55"/>
      <c r="S34" s="55"/>
      <c r="T34" s="55"/>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AT34" s="55"/>
      <c r="AU34" s="55"/>
      <c r="AV34" s="55"/>
    </row>
    <row r="35" spans="1:48">
      <c r="A35" s="55"/>
      <c r="B35" s="55"/>
      <c r="C35" s="55"/>
      <c r="D35" s="55"/>
      <c r="E35" s="55"/>
      <c r="F35" s="55"/>
      <c r="G35" s="55"/>
      <c r="H35" s="55"/>
      <c r="I35" s="55"/>
      <c r="J35" s="55"/>
      <c r="K35" s="55"/>
      <c r="L35" s="55"/>
      <c r="M35" s="55"/>
      <c r="N35" s="55"/>
      <c r="O35" s="55"/>
      <c r="P35" s="55"/>
      <c r="Q35" s="55"/>
      <c r="R35" s="55"/>
      <c r="S35" s="55"/>
      <c r="T35" s="55"/>
      <c r="U35" s="55"/>
      <c r="V35" s="55"/>
      <c r="W35" s="55"/>
      <c r="X35" s="55"/>
      <c r="Y35" s="55"/>
      <c r="Z35" s="55"/>
      <c r="AA35" s="55"/>
      <c r="AB35" s="55"/>
      <c r="AC35" s="55"/>
      <c r="AD35" s="55"/>
      <c r="AE35" s="55"/>
      <c r="AF35" s="55"/>
      <c r="AG35" s="55"/>
      <c r="AH35" s="55"/>
      <c r="AI35" s="55"/>
      <c r="AJ35" s="55"/>
      <c r="AK35" s="55"/>
      <c r="AL35" s="55"/>
      <c r="AM35" s="55"/>
      <c r="AN35" s="55"/>
      <c r="AO35" s="55"/>
      <c r="AP35" s="55"/>
      <c r="AQ35" s="55"/>
      <c r="AR35" s="55"/>
      <c r="AS35" s="55"/>
      <c r="AT35" s="55"/>
      <c r="AU35" s="55"/>
      <c r="AV35" s="55"/>
    </row>
    <row r="36" spans="1:48">
      <c r="A36" s="55"/>
      <c r="B36" s="55"/>
      <c r="C36" s="55"/>
      <c r="D36" s="55"/>
      <c r="E36" s="55"/>
      <c r="F36" s="55"/>
      <c r="G36" s="55"/>
      <c r="H36" s="55"/>
      <c r="I36" s="55"/>
      <c r="J36" s="55"/>
      <c r="K36" s="55"/>
      <c r="L36" s="55"/>
      <c r="M36" s="55"/>
      <c r="N36" s="55"/>
      <c r="O36" s="55"/>
      <c r="P36" s="55"/>
      <c r="Q36" s="55"/>
      <c r="R36" s="55"/>
      <c r="S36" s="55"/>
      <c r="T36" s="55"/>
      <c r="U36" s="55"/>
      <c r="V36" s="55"/>
      <c r="W36" s="55"/>
      <c r="X36" s="55"/>
      <c r="Y36" s="55"/>
      <c r="Z36" s="55"/>
      <c r="AA36" s="55"/>
      <c r="AB36" s="55"/>
      <c r="AC36" s="55"/>
      <c r="AD36" s="55"/>
      <c r="AE36" s="55"/>
      <c r="AF36" s="55"/>
      <c r="AG36" s="55"/>
      <c r="AH36" s="55"/>
      <c r="AI36" s="55"/>
      <c r="AJ36" s="55"/>
      <c r="AK36" s="55"/>
      <c r="AL36" s="55"/>
      <c r="AM36" s="55"/>
      <c r="AN36" s="55"/>
      <c r="AO36" s="55"/>
      <c r="AP36" s="55"/>
      <c r="AQ36" s="55"/>
      <c r="AR36" s="55"/>
      <c r="AS36" s="55"/>
      <c r="AT36" s="55"/>
      <c r="AU36" s="55"/>
      <c r="AV36" s="55"/>
    </row>
    <row r="37" spans="1:48">
      <c r="A37" s="55"/>
      <c r="B37" s="55"/>
      <c r="C37" s="55"/>
      <c r="D37" s="55"/>
      <c r="E37" s="55"/>
      <c r="F37" s="55"/>
      <c r="G37" s="55"/>
      <c r="H37" s="55"/>
      <c r="I37" s="55"/>
      <c r="J37" s="55"/>
      <c r="K37" s="55"/>
      <c r="L37" s="55"/>
      <c r="M37" s="55"/>
      <c r="N37" s="55"/>
      <c r="O37" s="55"/>
      <c r="P37" s="55"/>
      <c r="Q37" s="55"/>
      <c r="R37" s="55"/>
      <c r="S37" s="55"/>
      <c r="T37" s="55"/>
      <c r="U37" s="55"/>
      <c r="V37" s="55"/>
      <c r="W37" s="55"/>
      <c r="X37" s="55"/>
      <c r="Y37" s="55"/>
      <c r="Z37" s="55"/>
      <c r="AA37" s="55"/>
      <c r="AB37" s="55"/>
      <c r="AC37" s="55"/>
      <c r="AD37" s="55"/>
      <c r="AE37" s="55"/>
      <c r="AF37" s="55"/>
      <c r="AG37" s="55"/>
      <c r="AH37" s="55"/>
      <c r="AI37" s="55"/>
      <c r="AJ37" s="55"/>
      <c r="AK37" s="55"/>
      <c r="AL37" s="55"/>
      <c r="AM37" s="55"/>
      <c r="AN37" s="55"/>
      <c r="AO37" s="55"/>
      <c r="AP37" s="55"/>
      <c r="AQ37" s="55"/>
      <c r="AR37" s="55"/>
      <c r="AS37" s="55"/>
      <c r="AT37" s="55"/>
      <c r="AU37" s="55"/>
      <c r="AV37" s="55"/>
    </row>
    <row r="38" spans="1:48">
      <c r="A38" s="55"/>
      <c r="B38" s="55"/>
      <c r="C38" s="55"/>
      <c r="D38" s="55"/>
      <c r="E38" s="55"/>
      <c r="F38" s="55"/>
      <c r="G38" s="55"/>
      <c r="H38" s="55"/>
      <c r="I38" s="55"/>
      <c r="J38" s="55"/>
      <c r="K38" s="55"/>
      <c r="L38" s="55"/>
      <c r="M38" s="55"/>
      <c r="N38" s="55"/>
      <c r="O38" s="55"/>
      <c r="P38" s="55"/>
      <c r="Q38" s="55"/>
      <c r="R38" s="55"/>
      <c r="S38" s="55"/>
      <c r="T38" s="55"/>
      <c r="U38" s="55"/>
      <c r="V38" s="55"/>
      <c r="W38" s="55"/>
      <c r="X38" s="55"/>
      <c r="Y38" s="55"/>
      <c r="Z38" s="55"/>
      <c r="AA38" s="55"/>
      <c r="AB38" s="55"/>
      <c r="AC38" s="55"/>
      <c r="AD38" s="55"/>
      <c r="AE38" s="55"/>
      <c r="AF38" s="55"/>
      <c r="AG38" s="55"/>
      <c r="AH38" s="55"/>
      <c r="AI38" s="55"/>
      <c r="AJ38" s="55"/>
      <c r="AK38" s="55"/>
      <c r="AL38" s="55"/>
      <c r="AM38" s="55"/>
      <c r="AN38" s="55"/>
      <c r="AO38" s="55"/>
      <c r="AP38" s="55"/>
      <c r="AQ38" s="55"/>
      <c r="AR38" s="55"/>
      <c r="AS38" s="55"/>
      <c r="AT38" s="55"/>
      <c r="AU38" s="55"/>
      <c r="AV38" s="55"/>
    </row>
    <row r="39" spans="1:48">
      <c r="A39" s="55"/>
      <c r="B39" s="55"/>
      <c r="C39" s="55"/>
      <c r="D39" s="55"/>
      <c r="E39" s="55"/>
      <c r="F39" s="55"/>
      <c r="G39" s="55"/>
      <c r="H39" s="55"/>
      <c r="I39" s="55"/>
      <c r="J39" s="55"/>
      <c r="K39" s="55"/>
      <c r="L39" s="55"/>
      <c r="M39" s="55"/>
      <c r="N39" s="55"/>
      <c r="O39" s="55"/>
      <c r="P39" s="55"/>
      <c r="Q39" s="55"/>
      <c r="R39" s="55"/>
      <c r="S39" s="55"/>
      <c r="T39" s="55"/>
      <c r="U39" s="55"/>
      <c r="V39" s="55"/>
      <c r="W39" s="55"/>
      <c r="X39" s="55"/>
      <c r="Y39" s="55"/>
      <c r="Z39" s="55"/>
      <c r="AA39" s="55"/>
      <c r="AB39" s="55"/>
      <c r="AC39" s="55"/>
      <c r="AD39" s="55"/>
      <c r="AE39" s="55"/>
      <c r="AF39" s="55"/>
      <c r="AG39" s="55"/>
      <c r="AH39" s="55"/>
      <c r="AI39" s="55"/>
      <c r="AJ39" s="55"/>
      <c r="AK39" s="55"/>
      <c r="AL39" s="55"/>
      <c r="AM39" s="55"/>
      <c r="AN39" s="55"/>
      <c r="AO39" s="55"/>
      <c r="AP39" s="55"/>
      <c r="AQ39" s="55"/>
      <c r="AR39" s="55"/>
      <c r="AS39" s="55"/>
      <c r="AT39" s="55"/>
      <c r="AU39" s="55"/>
      <c r="AV39" s="55"/>
    </row>
    <row r="40" spans="1:48">
      <c r="A40" s="55"/>
      <c r="B40" s="55"/>
      <c r="C40" s="55"/>
      <c r="D40" s="55"/>
      <c r="E40" s="55"/>
      <c r="F40" s="55"/>
      <c r="G40" s="55"/>
      <c r="H40" s="55"/>
      <c r="I40" s="55"/>
      <c r="J40" s="55"/>
      <c r="K40" s="55"/>
      <c r="L40" s="55"/>
      <c r="M40" s="55"/>
      <c r="N40" s="55"/>
      <c r="O40" s="55"/>
      <c r="P40" s="55"/>
      <c r="Q40" s="55"/>
      <c r="R40" s="55"/>
      <c r="S40" s="55"/>
      <c r="T40" s="55"/>
      <c r="U40" s="55"/>
      <c r="V40" s="55"/>
      <c r="W40" s="55"/>
      <c r="X40" s="55"/>
      <c r="Y40" s="55"/>
      <c r="Z40" s="55"/>
      <c r="AA40" s="55"/>
      <c r="AB40" s="55"/>
      <c r="AC40" s="55"/>
      <c r="AD40" s="55"/>
      <c r="AE40" s="55"/>
      <c r="AF40" s="55"/>
      <c r="AG40" s="55"/>
      <c r="AH40" s="55"/>
      <c r="AI40" s="55"/>
      <c r="AJ40" s="55"/>
      <c r="AK40" s="55"/>
      <c r="AL40" s="55"/>
      <c r="AM40" s="55"/>
      <c r="AN40" s="55"/>
      <c r="AO40" s="55"/>
      <c r="AP40" s="55"/>
      <c r="AQ40" s="55"/>
      <c r="AR40" s="55"/>
      <c r="AS40" s="55"/>
      <c r="AT40" s="55"/>
      <c r="AU40" s="55"/>
      <c r="AV40" s="55"/>
    </row>
    <row r="41" spans="1:48">
      <c r="A41" s="55"/>
      <c r="B41" s="55"/>
      <c r="C41" s="55"/>
      <c r="D41" s="55"/>
      <c r="E41" s="55"/>
      <c r="F41" s="55"/>
      <c r="G41" s="55"/>
      <c r="H41" s="55"/>
      <c r="I41" s="55"/>
      <c r="J41" s="55"/>
      <c r="K41" s="55"/>
      <c r="L41" s="55"/>
      <c r="M41" s="55"/>
      <c r="N41" s="55"/>
      <c r="O41" s="55"/>
      <c r="P41" s="55"/>
      <c r="Q41" s="55"/>
      <c r="R41" s="55"/>
      <c r="S41" s="55"/>
      <c r="T41" s="55"/>
      <c r="U41" s="55"/>
      <c r="V41" s="55"/>
      <c r="W41" s="55"/>
      <c r="X41" s="55"/>
      <c r="Y41" s="55"/>
      <c r="Z41" s="55"/>
      <c r="AA41" s="55"/>
      <c r="AB41" s="55"/>
      <c r="AC41" s="55"/>
      <c r="AD41" s="55"/>
      <c r="AE41" s="55"/>
      <c r="AF41" s="55"/>
      <c r="AG41" s="55"/>
      <c r="AH41" s="55"/>
      <c r="AI41" s="55"/>
      <c r="AJ41" s="55"/>
      <c r="AK41" s="55"/>
      <c r="AL41" s="55"/>
      <c r="AM41" s="55"/>
      <c r="AN41" s="55"/>
      <c r="AO41" s="55"/>
      <c r="AP41" s="55"/>
      <c r="AQ41" s="55"/>
      <c r="AR41" s="55"/>
      <c r="AS41" s="55"/>
      <c r="AT41" s="55"/>
      <c r="AU41" s="55"/>
      <c r="AV41" s="55"/>
    </row>
    <row r="42" spans="1:48">
      <c r="A42" s="55"/>
      <c r="B42" s="55"/>
      <c r="C42" s="55"/>
      <c r="D42" s="55"/>
      <c r="E42" s="55"/>
      <c r="F42" s="55"/>
      <c r="G42" s="55"/>
      <c r="H42" s="55"/>
      <c r="I42" s="55"/>
      <c r="J42" s="55"/>
      <c r="K42" s="55"/>
      <c r="L42" s="55"/>
      <c r="M42" s="55"/>
      <c r="N42" s="55"/>
      <c r="O42" s="55"/>
      <c r="P42" s="55"/>
      <c r="Q42" s="55"/>
      <c r="R42" s="55"/>
      <c r="S42" s="55"/>
      <c r="T42" s="55"/>
      <c r="U42" s="55"/>
      <c r="V42" s="55"/>
      <c r="W42" s="55"/>
      <c r="X42" s="55"/>
      <c r="Y42" s="55"/>
      <c r="Z42" s="55"/>
      <c r="AA42" s="55"/>
      <c r="AB42" s="55"/>
      <c r="AC42" s="55"/>
      <c r="AD42" s="55"/>
      <c r="AE42" s="55"/>
      <c r="AF42" s="55"/>
      <c r="AG42" s="55"/>
      <c r="AH42" s="55"/>
      <c r="AI42" s="55"/>
      <c r="AJ42" s="55"/>
      <c r="AK42" s="55"/>
      <c r="AL42" s="55"/>
      <c r="AM42" s="55"/>
      <c r="AN42" s="55"/>
      <c r="AO42" s="55"/>
      <c r="AP42" s="55"/>
      <c r="AQ42" s="55"/>
      <c r="AR42" s="55"/>
      <c r="AS42" s="55"/>
      <c r="AT42" s="55"/>
      <c r="AU42" s="55"/>
      <c r="AV42" s="55"/>
    </row>
    <row r="43" spans="1:48">
      <c r="A43" s="55"/>
      <c r="B43" s="55"/>
      <c r="C43" s="55"/>
      <c r="D43" s="55"/>
      <c r="E43" s="55"/>
      <c r="F43" s="55"/>
      <c r="G43" s="55"/>
      <c r="H43" s="55"/>
      <c r="I43" s="55"/>
      <c r="J43" s="55"/>
      <c r="K43" s="55"/>
      <c r="L43" s="55"/>
      <c r="M43" s="55"/>
      <c r="N43" s="55"/>
      <c r="O43" s="55"/>
      <c r="P43" s="55"/>
      <c r="Q43" s="55"/>
      <c r="R43" s="55"/>
      <c r="S43" s="55"/>
      <c r="T43" s="55"/>
      <c r="U43" s="55"/>
      <c r="V43" s="55"/>
      <c r="W43" s="55"/>
      <c r="X43" s="55"/>
      <c r="Y43" s="55"/>
      <c r="Z43" s="55"/>
      <c r="AA43" s="55"/>
      <c r="AB43" s="55"/>
      <c r="AC43" s="55"/>
      <c r="AD43" s="55"/>
      <c r="AE43" s="55"/>
      <c r="AF43" s="55"/>
      <c r="AG43" s="55"/>
      <c r="AH43" s="55"/>
      <c r="AI43" s="55"/>
      <c r="AJ43" s="55"/>
      <c r="AK43" s="55"/>
      <c r="AL43" s="55"/>
      <c r="AM43" s="55"/>
      <c r="AN43" s="55"/>
      <c r="AO43" s="55"/>
      <c r="AP43" s="55"/>
      <c r="AQ43" s="55"/>
      <c r="AR43" s="55"/>
      <c r="AS43" s="55"/>
      <c r="AT43" s="55"/>
      <c r="AU43" s="55"/>
      <c r="AV43" s="55"/>
    </row>
    <row r="44" spans="1:48">
      <c r="A44" s="55"/>
      <c r="B44" s="55"/>
      <c r="C44" s="55"/>
      <c r="D44" s="55"/>
      <c r="E44" s="55"/>
      <c r="F44" s="55"/>
      <c r="G44" s="55"/>
      <c r="H44" s="55"/>
      <c r="I44" s="55"/>
      <c r="J44" s="55"/>
      <c r="K44" s="55"/>
      <c r="L44" s="55"/>
      <c r="M44" s="55"/>
      <c r="N44" s="55"/>
      <c r="O44" s="55"/>
      <c r="P44" s="55"/>
      <c r="Q44" s="55"/>
      <c r="R44" s="55"/>
      <c r="S44" s="55"/>
      <c r="T44" s="55"/>
      <c r="U44" s="55"/>
      <c r="V44" s="55"/>
      <c r="W44" s="55"/>
      <c r="X44" s="55"/>
      <c r="Y44" s="55"/>
      <c r="Z44" s="55"/>
      <c r="AA44" s="55"/>
      <c r="AB44" s="55"/>
      <c r="AC44" s="55"/>
      <c r="AD44" s="55"/>
      <c r="AE44" s="55"/>
      <c r="AF44" s="55"/>
      <c r="AG44" s="55"/>
      <c r="AH44" s="55"/>
      <c r="AI44" s="55"/>
      <c r="AJ44" s="55"/>
      <c r="AK44" s="55"/>
      <c r="AL44" s="55"/>
      <c r="AM44" s="55"/>
      <c r="AN44" s="55"/>
      <c r="AO44" s="55"/>
      <c r="AP44" s="55"/>
      <c r="AQ44" s="55"/>
      <c r="AR44" s="55"/>
      <c r="AS44" s="55"/>
      <c r="AT44" s="55"/>
      <c r="AU44" s="55"/>
      <c r="AV44" s="55"/>
    </row>
    <row r="45" spans="1:48">
      <c r="A45" s="55"/>
      <c r="B45" s="55"/>
      <c r="C45" s="55"/>
      <c r="D45" s="55"/>
      <c r="E45" s="55"/>
      <c r="F45" s="55"/>
      <c r="G45" s="55"/>
      <c r="H45" s="55"/>
      <c r="I45" s="55"/>
      <c r="J45" s="55"/>
      <c r="K45" s="55"/>
      <c r="L45" s="55"/>
      <c r="M45" s="55"/>
      <c r="N45" s="55"/>
      <c r="O45" s="55"/>
      <c r="P45" s="55"/>
      <c r="Q45" s="55"/>
      <c r="R45" s="55"/>
      <c r="S45" s="55"/>
      <c r="T45" s="55"/>
      <c r="U45" s="55"/>
      <c r="V45" s="55"/>
      <c r="W45" s="55"/>
      <c r="X45" s="55"/>
      <c r="Y45" s="55"/>
      <c r="Z45" s="55"/>
      <c r="AA45" s="55"/>
      <c r="AB45" s="55"/>
      <c r="AC45" s="55"/>
      <c r="AD45" s="55"/>
      <c r="AE45" s="55"/>
      <c r="AF45" s="55"/>
      <c r="AG45" s="55"/>
      <c r="AH45" s="55"/>
      <c r="AI45" s="55"/>
      <c r="AJ45" s="55"/>
      <c r="AK45" s="55"/>
      <c r="AL45" s="55"/>
      <c r="AM45" s="55"/>
      <c r="AN45" s="55"/>
      <c r="AO45" s="55"/>
      <c r="AP45" s="55"/>
      <c r="AQ45" s="55"/>
      <c r="AR45" s="55"/>
      <c r="AS45" s="55"/>
      <c r="AT45" s="55"/>
      <c r="AU45" s="55"/>
      <c r="AV45" s="55"/>
    </row>
    <row r="46" spans="1:48">
      <c r="A46" s="55"/>
      <c r="B46" s="55"/>
      <c r="C46" s="55"/>
      <c r="D46" s="55"/>
      <c r="E46" s="55"/>
      <c r="F46" s="55"/>
      <c r="G46" s="55"/>
      <c r="H46" s="55"/>
      <c r="I46" s="55"/>
      <c r="J46" s="55"/>
      <c r="K46" s="55"/>
      <c r="L46" s="55"/>
      <c r="M46" s="55"/>
      <c r="N46" s="55"/>
      <c r="O46" s="55"/>
      <c r="P46" s="55"/>
      <c r="Q46" s="55"/>
      <c r="R46" s="55"/>
      <c r="S46" s="55"/>
      <c r="T46" s="55"/>
      <c r="U46" s="55"/>
      <c r="V46" s="55"/>
      <c r="W46" s="55"/>
      <c r="X46" s="55"/>
      <c r="Y46" s="55"/>
      <c r="Z46" s="55"/>
      <c r="AA46" s="55"/>
      <c r="AB46" s="55"/>
      <c r="AC46" s="55"/>
      <c r="AD46" s="55"/>
      <c r="AE46" s="55"/>
      <c r="AF46" s="55"/>
      <c r="AG46" s="55"/>
      <c r="AH46" s="55"/>
      <c r="AI46" s="55"/>
      <c r="AJ46" s="55"/>
      <c r="AK46" s="55"/>
      <c r="AL46" s="55"/>
      <c r="AM46" s="55"/>
      <c r="AN46" s="55"/>
      <c r="AO46" s="55"/>
      <c r="AP46" s="55"/>
      <c r="AQ46" s="55"/>
      <c r="AR46" s="55"/>
      <c r="AS46" s="55"/>
      <c r="AT46" s="55"/>
      <c r="AU46" s="55"/>
      <c r="AV46" s="55"/>
    </row>
    <row r="47" spans="1:48">
      <c r="A47" s="55"/>
      <c r="B47" s="55"/>
      <c r="C47" s="55"/>
      <c r="D47" s="55"/>
      <c r="E47" s="55"/>
      <c r="F47" s="55"/>
      <c r="G47" s="55"/>
      <c r="H47" s="55"/>
      <c r="I47" s="55"/>
      <c r="J47" s="55"/>
      <c r="K47" s="55"/>
      <c r="L47" s="55"/>
      <c r="M47" s="55"/>
      <c r="N47" s="55"/>
      <c r="O47" s="55"/>
      <c r="P47" s="55"/>
      <c r="Q47" s="55"/>
      <c r="R47" s="55"/>
      <c r="S47" s="55"/>
      <c r="T47" s="55"/>
      <c r="U47" s="55"/>
      <c r="V47" s="55"/>
      <c r="W47" s="55"/>
      <c r="X47" s="55"/>
      <c r="Y47" s="55"/>
      <c r="Z47" s="55"/>
      <c r="AA47" s="55"/>
      <c r="AB47" s="55"/>
      <c r="AC47" s="55"/>
      <c r="AD47" s="55"/>
      <c r="AE47" s="55"/>
      <c r="AF47" s="55"/>
      <c r="AG47" s="55"/>
      <c r="AH47" s="55"/>
      <c r="AI47" s="55"/>
      <c r="AJ47" s="55"/>
      <c r="AK47" s="55"/>
      <c r="AL47" s="55"/>
      <c r="AM47" s="55"/>
      <c r="AN47" s="55"/>
      <c r="AO47" s="55"/>
      <c r="AP47" s="55"/>
      <c r="AQ47" s="55"/>
      <c r="AR47" s="55"/>
      <c r="AS47" s="55"/>
      <c r="AT47" s="55"/>
      <c r="AU47" s="55"/>
      <c r="AV47" s="55"/>
    </row>
    <row r="48" spans="1:48">
      <c r="A48" s="55"/>
      <c r="B48" s="55"/>
      <c r="C48" s="55"/>
      <c r="D48" s="55"/>
      <c r="E48" s="55"/>
      <c r="F48" s="55"/>
      <c r="G48" s="55"/>
      <c r="H48" s="55"/>
      <c r="I48" s="55"/>
      <c r="J48" s="55"/>
      <c r="K48" s="55"/>
      <c r="L48" s="55"/>
      <c r="M48" s="55"/>
      <c r="N48" s="55"/>
      <c r="O48" s="55"/>
      <c r="P48" s="55"/>
      <c r="Q48" s="55"/>
      <c r="R48" s="55"/>
      <c r="S48" s="55"/>
      <c r="T48" s="55"/>
      <c r="U48" s="55"/>
      <c r="V48" s="55"/>
      <c r="W48" s="55"/>
      <c r="X48" s="55"/>
      <c r="Y48" s="55"/>
      <c r="Z48" s="55"/>
      <c r="AA48" s="55"/>
      <c r="AB48" s="55"/>
      <c r="AC48" s="55"/>
      <c r="AD48" s="55"/>
      <c r="AE48" s="55"/>
      <c r="AF48" s="55"/>
      <c r="AG48" s="55"/>
      <c r="AH48" s="55"/>
      <c r="AI48" s="55"/>
      <c r="AJ48" s="55"/>
      <c r="AK48" s="55"/>
      <c r="AL48" s="55"/>
      <c r="AM48" s="55"/>
      <c r="AN48" s="55"/>
      <c r="AO48" s="55"/>
      <c r="AP48" s="55"/>
      <c r="AQ48" s="55"/>
      <c r="AR48" s="55"/>
      <c r="AS48" s="55"/>
      <c r="AT48" s="55"/>
      <c r="AU48" s="55"/>
      <c r="AV48" s="55"/>
    </row>
    <row r="49" spans="1:48">
      <c r="A49" s="55"/>
      <c r="B49" s="55"/>
      <c r="C49" s="55"/>
      <c r="D49" s="55"/>
      <c r="E49" s="55"/>
      <c r="F49" s="55"/>
      <c r="G49" s="55"/>
      <c r="H49" s="55"/>
      <c r="I49" s="55"/>
      <c r="J49" s="55"/>
      <c r="K49" s="55"/>
      <c r="L49" s="55"/>
      <c r="M49" s="55"/>
      <c r="N49" s="55"/>
      <c r="O49" s="55"/>
      <c r="P49" s="55"/>
      <c r="Q49" s="55"/>
      <c r="R49" s="55"/>
      <c r="S49" s="55"/>
      <c r="T49" s="55"/>
      <c r="U49" s="55"/>
      <c r="V49" s="55"/>
      <c r="W49" s="55"/>
      <c r="X49" s="55"/>
      <c r="Y49" s="55"/>
      <c r="Z49" s="55"/>
      <c r="AA49" s="55"/>
      <c r="AB49" s="55"/>
      <c r="AC49" s="55"/>
      <c r="AD49" s="55"/>
      <c r="AE49" s="55"/>
      <c r="AF49" s="55"/>
      <c r="AG49" s="55"/>
      <c r="AH49" s="55"/>
      <c r="AI49" s="55"/>
      <c r="AJ49" s="55"/>
      <c r="AK49" s="55"/>
      <c r="AL49" s="55"/>
      <c r="AM49" s="55"/>
      <c r="AN49" s="55"/>
      <c r="AO49" s="55"/>
      <c r="AP49" s="55"/>
      <c r="AQ49" s="55"/>
      <c r="AR49" s="55"/>
      <c r="AS49" s="55"/>
      <c r="AT49" s="55"/>
      <c r="AU49" s="55"/>
      <c r="AV49" s="55"/>
    </row>
    <row r="50" spans="1:48">
      <c r="A50" s="55"/>
      <c r="B50" s="55"/>
      <c r="C50" s="55"/>
      <c r="D50" s="55"/>
      <c r="E50" s="55"/>
      <c r="F50" s="55"/>
      <c r="G50" s="55"/>
      <c r="H50" s="55"/>
      <c r="I50" s="55"/>
      <c r="J50" s="55"/>
      <c r="K50" s="55"/>
      <c r="L50" s="55"/>
      <c r="M50" s="55"/>
      <c r="N50" s="55"/>
      <c r="O50" s="55"/>
      <c r="P50" s="55"/>
      <c r="Q50" s="55"/>
      <c r="R50" s="55"/>
      <c r="S50" s="55"/>
      <c r="T50" s="55"/>
      <c r="U50" s="55"/>
      <c r="V50" s="55"/>
      <c r="W50" s="55"/>
      <c r="X50" s="55"/>
      <c r="Y50" s="55"/>
      <c r="Z50" s="55"/>
      <c r="AA50" s="55"/>
      <c r="AB50" s="55"/>
      <c r="AC50" s="55"/>
      <c r="AD50" s="55"/>
      <c r="AE50" s="55"/>
      <c r="AF50" s="55"/>
      <c r="AG50" s="55"/>
      <c r="AH50" s="55"/>
      <c r="AI50" s="55"/>
      <c r="AJ50" s="55"/>
      <c r="AK50" s="55"/>
      <c r="AL50" s="55"/>
      <c r="AM50" s="55"/>
      <c r="AN50" s="55"/>
      <c r="AO50" s="55"/>
      <c r="AP50" s="55"/>
      <c r="AQ50" s="55"/>
      <c r="AR50" s="55"/>
      <c r="AS50" s="55"/>
      <c r="AT50" s="55"/>
      <c r="AU50" s="55"/>
      <c r="AV50" s="55"/>
    </row>
    <row r="51" spans="1:48">
      <c r="A51" s="55"/>
      <c r="B51" s="55"/>
      <c r="C51" s="55"/>
      <c r="D51" s="55"/>
      <c r="E51" s="55"/>
      <c r="F51" s="55"/>
      <c r="G51" s="55"/>
      <c r="H51" s="55"/>
      <c r="I51" s="55"/>
      <c r="J51" s="55"/>
      <c r="K51" s="55"/>
      <c r="L51" s="55"/>
      <c r="M51" s="55"/>
      <c r="N51" s="55"/>
      <c r="O51" s="55"/>
      <c r="P51" s="55"/>
      <c r="Q51" s="55"/>
      <c r="R51" s="55"/>
      <c r="S51" s="55"/>
      <c r="T51" s="55"/>
      <c r="U51" s="55"/>
      <c r="V51" s="55"/>
      <c r="W51" s="55"/>
      <c r="X51" s="55"/>
      <c r="Y51" s="55"/>
      <c r="Z51" s="55"/>
      <c r="AA51" s="55"/>
      <c r="AB51" s="55"/>
      <c r="AC51" s="55"/>
      <c r="AD51" s="55"/>
      <c r="AE51" s="55"/>
      <c r="AF51" s="55"/>
      <c r="AG51" s="55"/>
      <c r="AH51" s="55"/>
      <c r="AI51" s="55"/>
      <c r="AJ51" s="55"/>
      <c r="AK51" s="55"/>
      <c r="AL51" s="55"/>
      <c r="AM51" s="55"/>
      <c r="AN51" s="55"/>
      <c r="AO51" s="55"/>
      <c r="AP51" s="55"/>
      <c r="AQ51" s="55"/>
      <c r="AR51" s="55"/>
      <c r="AS51" s="55"/>
      <c r="AT51" s="55"/>
      <c r="AU51" s="55"/>
      <c r="AV51" s="55"/>
    </row>
    <row r="52" spans="1:48">
      <c r="A52" s="55"/>
      <c r="B52" s="55"/>
      <c r="C52" s="55"/>
      <c r="D52" s="55"/>
      <c r="E52" s="55"/>
      <c r="F52" s="55"/>
      <c r="G52" s="55"/>
      <c r="H52" s="55"/>
      <c r="I52" s="55"/>
      <c r="J52" s="55"/>
      <c r="K52" s="55"/>
      <c r="L52" s="55"/>
      <c r="M52" s="55"/>
      <c r="N52" s="55"/>
      <c r="O52" s="55"/>
      <c r="P52" s="55"/>
      <c r="Q52" s="55"/>
      <c r="R52" s="55"/>
      <c r="S52" s="55"/>
      <c r="T52" s="55"/>
      <c r="U52" s="55"/>
      <c r="V52" s="55"/>
      <c r="W52" s="55"/>
      <c r="X52" s="55"/>
      <c r="Y52" s="55"/>
      <c r="Z52" s="55"/>
      <c r="AA52" s="55"/>
      <c r="AB52" s="55"/>
      <c r="AC52" s="55"/>
      <c r="AD52" s="55"/>
      <c r="AE52" s="55"/>
      <c r="AF52" s="55"/>
      <c r="AG52" s="55"/>
      <c r="AH52" s="55"/>
      <c r="AI52" s="55"/>
      <c r="AJ52" s="55"/>
      <c r="AK52" s="55"/>
      <c r="AL52" s="55"/>
      <c r="AM52" s="55"/>
      <c r="AN52" s="55"/>
      <c r="AO52" s="55"/>
      <c r="AP52" s="55"/>
      <c r="AQ52" s="55"/>
      <c r="AR52" s="55"/>
      <c r="AS52" s="55"/>
      <c r="AT52" s="55"/>
      <c r="AU52" s="55"/>
      <c r="AV52" s="55"/>
    </row>
    <row r="53" spans="1:48">
      <c r="A53" s="55"/>
      <c r="B53" s="55"/>
      <c r="C53" s="55"/>
      <c r="D53" s="55"/>
      <c r="E53" s="55"/>
      <c r="F53" s="55"/>
      <c r="G53" s="55"/>
      <c r="H53" s="55"/>
      <c r="I53" s="55"/>
      <c r="J53" s="55"/>
      <c r="K53" s="55"/>
      <c r="L53" s="55"/>
      <c r="M53" s="55"/>
      <c r="N53" s="55"/>
      <c r="O53" s="55"/>
      <c r="P53" s="55"/>
      <c r="Q53" s="55"/>
      <c r="R53" s="55"/>
      <c r="S53" s="55"/>
      <c r="T53" s="55"/>
      <c r="U53" s="55"/>
      <c r="V53" s="55"/>
      <c r="W53" s="55"/>
      <c r="X53" s="55"/>
      <c r="Y53" s="55"/>
      <c r="Z53" s="55"/>
      <c r="AA53" s="55"/>
      <c r="AB53" s="55"/>
      <c r="AC53" s="55"/>
      <c r="AD53" s="55"/>
      <c r="AE53" s="55"/>
      <c r="AF53" s="55"/>
      <c r="AG53" s="55"/>
      <c r="AH53" s="55"/>
      <c r="AI53" s="55"/>
      <c r="AJ53" s="55"/>
      <c r="AK53" s="55"/>
      <c r="AL53" s="55"/>
      <c r="AM53" s="55"/>
      <c r="AN53" s="55"/>
      <c r="AO53" s="55"/>
      <c r="AP53" s="55"/>
      <c r="AQ53" s="55"/>
      <c r="AR53" s="55"/>
      <c r="AS53" s="55"/>
      <c r="AT53" s="55"/>
      <c r="AU53" s="55"/>
      <c r="AV53" s="55"/>
    </row>
    <row r="54" spans="1:48">
      <c r="A54" s="55"/>
      <c r="B54" s="55"/>
      <c r="C54" s="55"/>
      <c r="D54" s="55"/>
      <c r="E54" s="55"/>
      <c r="F54" s="55"/>
      <c r="G54" s="55"/>
      <c r="H54" s="55"/>
      <c r="I54" s="55"/>
      <c r="J54" s="55"/>
      <c r="K54" s="55"/>
      <c r="L54" s="55"/>
      <c r="M54" s="55"/>
      <c r="N54" s="55"/>
      <c r="O54" s="55"/>
      <c r="P54" s="55"/>
      <c r="Q54" s="55"/>
      <c r="R54" s="55"/>
      <c r="S54" s="55"/>
      <c r="T54" s="55"/>
      <c r="U54" s="55"/>
      <c r="V54" s="55"/>
      <c r="W54" s="55"/>
      <c r="X54" s="55"/>
      <c r="Y54" s="55"/>
      <c r="Z54" s="55"/>
      <c r="AA54" s="55"/>
      <c r="AB54" s="55"/>
      <c r="AC54" s="55"/>
      <c r="AD54" s="55"/>
      <c r="AE54" s="55"/>
      <c r="AF54" s="55"/>
      <c r="AG54" s="55"/>
      <c r="AH54" s="55"/>
      <c r="AI54" s="55"/>
      <c r="AJ54" s="55"/>
      <c r="AK54" s="55"/>
      <c r="AL54" s="55"/>
      <c r="AM54" s="55"/>
      <c r="AN54" s="55"/>
      <c r="AO54" s="55"/>
      <c r="AP54" s="55"/>
      <c r="AQ54" s="55"/>
      <c r="AR54" s="55"/>
      <c r="AS54" s="55"/>
      <c r="AT54" s="55"/>
      <c r="AU54" s="55"/>
      <c r="AV54" s="55"/>
    </row>
    <row r="55" spans="1:48">
      <c r="A55" s="55"/>
      <c r="B55" s="55"/>
      <c r="C55" s="55"/>
      <c r="D55" s="55"/>
      <c r="E55" s="55"/>
      <c r="F55" s="55"/>
      <c r="G55" s="55"/>
      <c r="H55" s="55"/>
      <c r="I55" s="55"/>
      <c r="J55" s="55"/>
      <c r="K55" s="55"/>
      <c r="L55" s="55"/>
      <c r="M55" s="55"/>
      <c r="N55" s="55"/>
      <c r="O55" s="55"/>
      <c r="P55" s="55"/>
      <c r="Q55" s="55"/>
      <c r="R55" s="55"/>
      <c r="S55" s="55"/>
      <c r="T55" s="55"/>
      <c r="U55" s="55"/>
      <c r="V55" s="55"/>
      <c r="W55" s="55"/>
      <c r="X55" s="55"/>
      <c r="Y55" s="55"/>
      <c r="Z55" s="55"/>
      <c r="AA55" s="55"/>
      <c r="AB55" s="55"/>
      <c r="AC55" s="55"/>
      <c r="AD55" s="55"/>
      <c r="AE55" s="55"/>
      <c r="AF55" s="55"/>
      <c r="AG55" s="55"/>
      <c r="AH55" s="55"/>
      <c r="AI55" s="55"/>
      <c r="AJ55" s="55"/>
      <c r="AK55" s="55"/>
      <c r="AL55" s="55"/>
      <c r="AM55" s="55"/>
      <c r="AN55" s="55"/>
      <c r="AO55" s="55"/>
      <c r="AP55" s="55"/>
      <c r="AQ55" s="55"/>
      <c r="AR55" s="55"/>
      <c r="AS55" s="55"/>
      <c r="AT55" s="55"/>
      <c r="AU55" s="55"/>
      <c r="AV55" s="55"/>
    </row>
    <row r="56" spans="1:48">
      <c r="A56" s="55"/>
      <c r="B56" s="55"/>
      <c r="C56" s="55"/>
      <c r="D56" s="55"/>
      <c r="E56" s="55"/>
      <c r="F56" s="55"/>
      <c r="G56" s="55"/>
      <c r="H56" s="55"/>
      <c r="I56" s="55"/>
      <c r="J56" s="55"/>
      <c r="K56" s="55"/>
      <c r="L56" s="55"/>
      <c r="M56" s="55"/>
      <c r="N56" s="55"/>
      <c r="O56" s="55"/>
      <c r="P56" s="55"/>
      <c r="Q56" s="55"/>
      <c r="R56" s="55"/>
      <c r="S56" s="55"/>
      <c r="T56" s="55"/>
      <c r="U56" s="55"/>
      <c r="V56" s="55"/>
      <c r="W56" s="55"/>
      <c r="X56" s="55"/>
      <c r="Y56" s="55"/>
      <c r="Z56" s="55"/>
      <c r="AA56" s="55"/>
      <c r="AB56" s="55"/>
      <c r="AC56" s="55"/>
      <c r="AD56" s="55"/>
      <c r="AE56" s="55"/>
      <c r="AF56" s="55"/>
      <c r="AG56" s="55"/>
      <c r="AH56" s="55"/>
      <c r="AI56" s="55"/>
      <c r="AJ56" s="55"/>
      <c r="AK56" s="55"/>
      <c r="AL56" s="55"/>
      <c r="AM56" s="55"/>
      <c r="AN56" s="55"/>
      <c r="AO56" s="55"/>
      <c r="AP56" s="55"/>
      <c r="AQ56" s="55"/>
      <c r="AR56" s="55"/>
      <c r="AS56" s="55"/>
      <c r="AT56" s="55"/>
      <c r="AU56" s="55"/>
      <c r="AV56" s="55"/>
    </row>
    <row r="57" spans="1:48">
      <c r="A57" s="55"/>
      <c r="B57" s="55"/>
      <c r="C57" s="55"/>
      <c r="D57" s="55"/>
      <c r="E57" s="55"/>
      <c r="F57" s="55"/>
      <c r="G57" s="55"/>
      <c r="H57" s="55"/>
      <c r="I57" s="55"/>
      <c r="J57" s="55"/>
      <c r="K57" s="55"/>
      <c r="L57" s="55"/>
      <c r="M57" s="55"/>
      <c r="N57" s="55"/>
      <c r="O57" s="55"/>
      <c r="P57" s="55"/>
      <c r="Q57" s="55"/>
      <c r="R57" s="55"/>
      <c r="S57" s="55"/>
      <c r="T57" s="55"/>
      <c r="U57" s="55"/>
      <c r="V57" s="55"/>
      <c r="W57" s="55"/>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row>
    <row r="58" spans="1:48">
      <c r="A58" s="55"/>
      <c r="B58" s="55"/>
      <c r="C58" s="55"/>
      <c r="D58" s="55"/>
      <c r="E58" s="55"/>
      <c r="F58" s="55"/>
      <c r="G58" s="55"/>
      <c r="H58" s="55"/>
      <c r="I58" s="55"/>
      <c r="J58" s="55"/>
      <c r="K58" s="55"/>
      <c r="L58" s="55"/>
      <c r="M58" s="55"/>
      <c r="N58" s="55"/>
      <c r="O58" s="55"/>
      <c r="P58" s="55"/>
      <c r="Q58" s="55"/>
      <c r="R58" s="55"/>
      <c r="S58" s="55"/>
      <c r="T58" s="55"/>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row>
    <row r="59" spans="1:48">
      <c r="A59" s="55"/>
      <c r="B59" s="55"/>
      <c r="C59" s="55"/>
      <c r="D59" s="55"/>
      <c r="E59" s="55"/>
      <c r="F59" s="55"/>
      <c r="G59" s="55"/>
      <c r="H59" s="55"/>
      <c r="I59" s="55"/>
      <c r="J59" s="55"/>
      <c r="K59" s="55"/>
      <c r="L59" s="55"/>
      <c r="M59" s="55"/>
      <c r="N59" s="55"/>
      <c r="O59" s="55"/>
      <c r="P59" s="55"/>
      <c r="Q59" s="55"/>
      <c r="R59" s="55"/>
      <c r="S59" s="55"/>
      <c r="T59" s="55"/>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row>
    <row r="60" spans="1:48">
      <c r="A60" s="55"/>
      <c r="B60" s="55"/>
      <c r="C60" s="55"/>
      <c r="D60" s="55"/>
      <c r="E60" s="55"/>
      <c r="F60" s="55"/>
      <c r="G60" s="55"/>
      <c r="H60" s="55"/>
      <c r="I60" s="55"/>
      <c r="J60" s="55"/>
      <c r="K60" s="55"/>
      <c r="L60" s="55"/>
      <c r="M60" s="55"/>
      <c r="N60" s="55"/>
      <c r="O60" s="55"/>
      <c r="P60" s="55"/>
      <c r="Q60" s="55"/>
      <c r="R60" s="55"/>
      <c r="S60" s="55"/>
      <c r="T60" s="5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row>
    <row r="61" spans="1:48">
      <c r="A61" s="55"/>
      <c r="B61" s="55"/>
      <c r="C61" s="55"/>
      <c r="D61" s="55"/>
      <c r="E61" s="55"/>
      <c r="F61" s="55"/>
      <c r="G61" s="55"/>
      <c r="H61" s="55"/>
      <c r="I61" s="55"/>
      <c r="J61" s="55"/>
      <c r="K61" s="55"/>
      <c r="L61" s="55"/>
      <c r="M61" s="55"/>
      <c r="N61" s="55"/>
      <c r="O61" s="55"/>
      <c r="P61" s="55"/>
      <c r="Q61" s="55"/>
      <c r="R61" s="55"/>
      <c r="S61" s="55"/>
      <c r="T61" s="5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row>
    <row r="62" spans="1:48">
      <c r="A62" s="55"/>
      <c r="B62" s="55"/>
      <c r="C62" s="55"/>
      <c r="D62" s="55"/>
      <c r="E62" s="55"/>
      <c r="F62" s="55"/>
      <c r="G62" s="55"/>
      <c r="H62" s="55"/>
      <c r="I62" s="55"/>
      <c r="J62" s="55"/>
      <c r="K62" s="55"/>
      <c r="L62" s="55"/>
      <c r="M62" s="55"/>
      <c r="N62" s="55"/>
      <c r="O62" s="55"/>
      <c r="P62" s="55"/>
      <c r="Q62" s="55"/>
      <c r="R62" s="55"/>
      <c r="S62" s="55"/>
      <c r="T62" s="5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row>
    <row r="63" spans="1:48">
      <c r="A63" s="55"/>
      <c r="B63" s="55"/>
      <c r="C63" s="55"/>
      <c r="D63" s="55"/>
      <c r="E63" s="55"/>
      <c r="F63" s="55"/>
      <c r="G63" s="55"/>
      <c r="H63" s="55"/>
      <c r="I63" s="55"/>
      <c r="J63" s="55"/>
      <c r="K63" s="55"/>
      <c r="L63" s="55"/>
      <c r="M63" s="55"/>
      <c r="N63" s="55"/>
      <c r="O63" s="55"/>
      <c r="P63" s="55"/>
      <c r="Q63" s="55"/>
      <c r="R63" s="55"/>
      <c r="S63" s="55"/>
      <c r="T63" s="55"/>
      <c r="U63" s="55"/>
      <c r="V63" s="55"/>
      <c r="W63" s="55"/>
      <c r="X63" s="55"/>
      <c r="Y63" s="55"/>
      <c r="Z63" s="55"/>
      <c r="AA63" s="55"/>
      <c r="AB63" s="55"/>
      <c r="AC63" s="55"/>
      <c r="AD63" s="55"/>
      <c r="AE63" s="55"/>
      <c r="AF63" s="55"/>
      <c r="AG63" s="55"/>
      <c r="AH63" s="55"/>
      <c r="AI63" s="55"/>
      <c r="AJ63" s="55"/>
      <c r="AK63" s="55"/>
      <c r="AL63" s="55"/>
      <c r="AM63" s="55"/>
      <c r="AN63" s="55"/>
      <c r="AO63" s="55"/>
      <c r="AP63" s="55"/>
      <c r="AQ63" s="55"/>
      <c r="AR63" s="55"/>
      <c r="AS63" s="55"/>
      <c r="AT63" s="55"/>
      <c r="AU63" s="55"/>
      <c r="AV63" s="55"/>
    </row>
    <row r="64" spans="1:48">
      <c r="A64" s="55"/>
      <c r="B64" s="55"/>
      <c r="C64" s="55"/>
      <c r="D64" s="55"/>
      <c r="E64" s="55"/>
      <c r="F64" s="55"/>
      <c r="G64" s="55"/>
      <c r="H64" s="55"/>
      <c r="I64" s="55"/>
      <c r="J64" s="55"/>
      <c r="K64" s="55"/>
      <c r="L64" s="55"/>
      <c r="M64" s="55"/>
      <c r="N64" s="55"/>
      <c r="O64" s="55"/>
      <c r="P64" s="55"/>
      <c r="Q64" s="55"/>
      <c r="R64" s="55"/>
      <c r="S64" s="55"/>
      <c r="T64" s="55"/>
      <c r="U64" s="55"/>
      <c r="V64" s="55"/>
      <c r="W64" s="55"/>
      <c r="X64" s="55"/>
      <c r="Y64" s="55"/>
      <c r="Z64" s="55"/>
      <c r="AA64" s="55"/>
      <c r="AB64" s="55"/>
      <c r="AC64" s="55"/>
      <c r="AD64" s="55"/>
      <c r="AE64" s="55"/>
      <c r="AF64" s="55"/>
      <c r="AG64" s="55"/>
      <c r="AH64" s="55"/>
      <c r="AI64" s="55"/>
      <c r="AJ64" s="55"/>
      <c r="AK64" s="55"/>
      <c r="AL64" s="55"/>
      <c r="AM64" s="55"/>
      <c r="AN64" s="55"/>
      <c r="AO64" s="55"/>
      <c r="AP64" s="55"/>
      <c r="AQ64" s="55"/>
      <c r="AR64" s="55"/>
      <c r="AS64" s="55"/>
      <c r="AT64" s="55"/>
      <c r="AU64" s="55"/>
      <c r="AV64" s="55"/>
    </row>
    <row r="65" spans="1:48">
      <c r="A65" s="55"/>
      <c r="B65" s="55"/>
      <c r="C65" s="55"/>
      <c r="D65" s="55"/>
      <c r="E65" s="55"/>
      <c r="F65" s="55"/>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row>
    <row r="66" spans="1:48">
      <c r="A66" s="55"/>
      <c r="B66" s="55"/>
      <c r="C66" s="55"/>
      <c r="D66" s="55"/>
      <c r="E66" s="55"/>
      <c r="F66" s="55"/>
      <c r="G66" s="55"/>
      <c r="H66" s="55"/>
      <c r="I66" s="55"/>
      <c r="J66" s="55"/>
      <c r="K66" s="55"/>
      <c r="L66" s="55"/>
      <c r="M66" s="55"/>
      <c r="N66" s="55"/>
      <c r="O66" s="55"/>
      <c r="P66" s="55"/>
      <c r="Q66" s="55"/>
      <c r="R66" s="55"/>
      <c r="S66" s="55"/>
      <c r="T66" s="55"/>
      <c r="U66" s="55"/>
      <c r="V66" s="55"/>
      <c r="W66" s="55"/>
      <c r="X66" s="55"/>
      <c r="Y66" s="55"/>
      <c r="Z66" s="55"/>
      <c r="AA66" s="55"/>
      <c r="AB66" s="55"/>
      <c r="AC66" s="55"/>
      <c r="AD66" s="55"/>
      <c r="AE66" s="55"/>
      <c r="AF66" s="55"/>
      <c r="AG66" s="55"/>
      <c r="AH66" s="55"/>
      <c r="AI66" s="55"/>
      <c r="AJ66" s="55"/>
      <c r="AK66" s="55"/>
      <c r="AL66" s="55"/>
      <c r="AM66" s="55"/>
      <c r="AN66" s="55"/>
      <c r="AO66" s="55"/>
      <c r="AP66" s="55"/>
      <c r="AQ66" s="55"/>
      <c r="AR66" s="55"/>
      <c r="AS66" s="55"/>
      <c r="AT66" s="55"/>
      <c r="AU66" s="55"/>
      <c r="AV66" s="55"/>
    </row>
    <row r="67" spans="1:48">
      <c r="A67" s="55"/>
      <c r="B67" s="55"/>
      <c r="C67" s="55"/>
      <c r="D67" s="55"/>
      <c r="E67" s="55"/>
      <c r="F67" s="55"/>
      <c r="G67" s="55"/>
      <c r="H67" s="55"/>
      <c r="I67" s="55"/>
      <c r="J67" s="55"/>
      <c r="K67" s="55"/>
      <c r="L67" s="55"/>
      <c r="M67" s="55"/>
      <c r="N67" s="55"/>
      <c r="O67" s="55"/>
      <c r="P67" s="55"/>
      <c r="Q67" s="55"/>
      <c r="R67" s="55"/>
      <c r="S67" s="55"/>
      <c r="T67" s="55"/>
      <c r="U67" s="55"/>
      <c r="V67" s="55"/>
      <c r="W67" s="55"/>
      <c r="X67" s="55"/>
      <c r="Y67" s="55"/>
      <c r="Z67" s="55"/>
      <c r="AA67" s="55"/>
      <c r="AB67" s="55"/>
      <c r="AC67" s="55"/>
      <c r="AD67" s="55"/>
      <c r="AE67" s="55"/>
      <c r="AF67" s="55"/>
      <c r="AG67" s="55"/>
      <c r="AH67" s="55"/>
      <c r="AI67" s="55"/>
      <c r="AJ67" s="55"/>
      <c r="AK67" s="55"/>
      <c r="AL67" s="55"/>
      <c r="AM67" s="55"/>
      <c r="AN67" s="55"/>
      <c r="AO67" s="55"/>
      <c r="AP67" s="55"/>
      <c r="AQ67" s="55"/>
      <c r="AR67" s="55"/>
      <c r="AS67" s="55"/>
      <c r="AT67" s="55"/>
      <c r="AU67" s="55"/>
      <c r="AV67" s="55"/>
    </row>
    <row r="68" spans="1:48">
      <c r="A68" s="55"/>
      <c r="B68" s="55"/>
      <c r="C68" s="55"/>
      <c r="D68" s="55"/>
      <c r="E68" s="55"/>
      <c r="F68" s="55"/>
      <c r="G68" s="55"/>
      <c r="H68" s="55"/>
      <c r="I68" s="55"/>
      <c r="J68" s="55"/>
      <c r="K68" s="55"/>
      <c r="L68" s="55"/>
      <c r="M68" s="55"/>
      <c r="N68" s="55"/>
      <c r="O68" s="55"/>
      <c r="P68" s="55"/>
      <c r="Q68" s="55"/>
      <c r="R68" s="55"/>
      <c r="S68" s="55"/>
      <c r="T68" s="55"/>
      <c r="U68" s="55"/>
      <c r="V68" s="55"/>
      <c r="W68" s="55"/>
      <c r="X68" s="55"/>
      <c r="Y68" s="55"/>
      <c r="Z68" s="55"/>
      <c r="AA68" s="55"/>
      <c r="AB68" s="55"/>
      <c r="AC68" s="55"/>
      <c r="AD68" s="55"/>
      <c r="AE68" s="55"/>
      <c r="AF68" s="55"/>
      <c r="AG68" s="55"/>
      <c r="AH68" s="55"/>
      <c r="AI68" s="55"/>
      <c r="AJ68" s="55"/>
      <c r="AK68" s="55"/>
      <c r="AL68" s="55"/>
      <c r="AM68" s="55"/>
      <c r="AN68" s="55"/>
      <c r="AO68" s="55"/>
      <c r="AP68" s="55"/>
      <c r="AQ68" s="55"/>
      <c r="AR68" s="55"/>
      <c r="AS68" s="55"/>
      <c r="AT68" s="55"/>
      <c r="AU68" s="55"/>
      <c r="AV68" s="55"/>
    </row>
    <row r="69" spans="1:48">
      <c r="A69" s="55"/>
      <c r="B69" s="55"/>
      <c r="C69" s="55"/>
      <c r="D69" s="55"/>
      <c r="E69" s="55"/>
      <c r="F69" s="55"/>
      <c r="G69" s="55"/>
      <c r="H69" s="55"/>
      <c r="I69" s="55"/>
      <c r="J69" s="55"/>
      <c r="K69" s="55"/>
      <c r="L69" s="55"/>
      <c r="M69" s="55"/>
      <c r="N69" s="55"/>
      <c r="O69" s="55"/>
      <c r="P69" s="55"/>
      <c r="Q69" s="55"/>
      <c r="R69" s="55"/>
      <c r="S69" s="55"/>
      <c r="T69" s="55"/>
      <c r="U69" s="55"/>
      <c r="V69" s="55"/>
      <c r="W69" s="55"/>
      <c r="X69" s="55"/>
      <c r="Y69" s="55"/>
      <c r="Z69" s="55"/>
      <c r="AA69" s="55"/>
      <c r="AB69" s="55"/>
      <c r="AC69" s="55"/>
      <c r="AD69" s="55"/>
      <c r="AE69" s="55"/>
      <c r="AF69" s="55"/>
      <c r="AG69" s="55"/>
      <c r="AH69" s="55"/>
      <c r="AI69" s="55"/>
      <c r="AJ69" s="55"/>
      <c r="AK69" s="55"/>
      <c r="AL69" s="55"/>
      <c r="AM69" s="55"/>
      <c r="AN69" s="55"/>
      <c r="AO69" s="55"/>
      <c r="AP69" s="55"/>
      <c r="AQ69" s="55"/>
      <c r="AR69" s="55"/>
      <c r="AS69" s="55"/>
      <c r="AT69" s="55"/>
      <c r="AU69" s="55"/>
      <c r="AV69" s="55"/>
    </row>
    <row r="70" spans="1:48">
      <c r="A70" s="55"/>
      <c r="B70" s="55"/>
      <c r="C70" s="55"/>
      <c r="D70" s="55"/>
      <c r="E70" s="55"/>
      <c r="F70" s="55"/>
      <c r="G70" s="55"/>
      <c r="H70" s="55"/>
      <c r="I70" s="55"/>
      <c r="J70" s="55"/>
      <c r="K70" s="55"/>
      <c r="L70" s="55"/>
      <c r="M70" s="55"/>
      <c r="N70" s="55"/>
      <c r="O70" s="55"/>
      <c r="P70" s="55"/>
      <c r="Q70" s="55"/>
      <c r="R70" s="55"/>
      <c r="S70" s="55"/>
      <c r="T70" s="55"/>
      <c r="U70" s="55"/>
      <c r="V70" s="55"/>
      <c r="W70" s="55"/>
      <c r="X70" s="55"/>
      <c r="Y70" s="55"/>
      <c r="Z70" s="55"/>
      <c r="AA70" s="55"/>
      <c r="AB70" s="55"/>
      <c r="AC70" s="55"/>
      <c r="AD70" s="55"/>
      <c r="AE70" s="55"/>
      <c r="AF70" s="55"/>
      <c r="AG70" s="55"/>
      <c r="AH70" s="55"/>
      <c r="AI70" s="55"/>
      <c r="AJ70" s="55"/>
      <c r="AK70" s="55"/>
      <c r="AL70" s="55"/>
      <c r="AM70" s="55"/>
      <c r="AN70" s="55"/>
      <c r="AO70" s="55"/>
      <c r="AP70" s="55"/>
      <c r="AQ70" s="55"/>
      <c r="AR70" s="55"/>
      <c r="AS70" s="55"/>
      <c r="AT70" s="55"/>
      <c r="AU70" s="55"/>
      <c r="AV70" s="55"/>
    </row>
    <row r="71" spans="1:48">
      <c r="A71" s="55"/>
      <c r="B71" s="55"/>
      <c r="C71" s="55"/>
      <c r="D71" s="55"/>
      <c r="E71" s="55"/>
      <c r="F71" s="55"/>
      <c r="G71" s="55"/>
      <c r="H71" s="55"/>
      <c r="I71" s="55"/>
      <c r="J71" s="55"/>
      <c r="K71" s="55"/>
      <c r="L71" s="55"/>
      <c r="M71" s="55"/>
      <c r="N71" s="55"/>
      <c r="O71" s="55"/>
      <c r="P71" s="55"/>
      <c r="Q71" s="55"/>
      <c r="R71" s="55"/>
      <c r="S71" s="55"/>
      <c r="T71" s="55"/>
      <c r="U71" s="55"/>
      <c r="V71" s="55"/>
      <c r="W71" s="55"/>
      <c r="X71" s="55"/>
      <c r="Y71" s="55"/>
      <c r="Z71" s="55"/>
      <c r="AA71" s="55"/>
      <c r="AB71" s="55"/>
      <c r="AC71" s="55"/>
      <c r="AD71" s="55"/>
      <c r="AE71" s="55"/>
      <c r="AF71" s="55"/>
      <c r="AG71" s="55"/>
      <c r="AH71" s="55"/>
      <c r="AI71" s="55"/>
      <c r="AJ71" s="55"/>
      <c r="AK71" s="55"/>
      <c r="AL71" s="55"/>
      <c r="AM71" s="55"/>
      <c r="AN71" s="55"/>
      <c r="AO71" s="55"/>
      <c r="AP71" s="55"/>
      <c r="AQ71" s="55"/>
      <c r="AR71" s="55"/>
      <c r="AS71" s="55"/>
      <c r="AT71" s="55"/>
      <c r="AU71" s="55"/>
      <c r="AV71" s="55"/>
    </row>
    <row r="72" spans="1:48">
      <c r="A72" s="55"/>
      <c r="B72" s="55"/>
      <c r="C72" s="55"/>
      <c r="D72" s="55"/>
      <c r="E72" s="55"/>
      <c r="F72" s="55"/>
      <c r="G72" s="55"/>
      <c r="H72" s="55"/>
      <c r="I72" s="55"/>
      <c r="J72" s="55"/>
      <c r="K72" s="55"/>
      <c r="L72" s="55"/>
      <c r="M72" s="55"/>
      <c r="N72" s="55"/>
      <c r="O72" s="55"/>
      <c r="P72" s="55"/>
      <c r="Q72" s="55"/>
      <c r="R72" s="55"/>
      <c r="S72" s="55"/>
      <c r="T72" s="55"/>
      <c r="U72" s="55"/>
      <c r="V72" s="55"/>
      <c r="W72" s="55"/>
      <c r="X72" s="55"/>
      <c r="Y72" s="55"/>
      <c r="Z72" s="55"/>
      <c r="AA72" s="55"/>
      <c r="AB72" s="55"/>
      <c r="AC72" s="55"/>
      <c r="AD72" s="55"/>
      <c r="AE72" s="55"/>
      <c r="AF72" s="55"/>
      <c r="AG72" s="55"/>
      <c r="AH72" s="55"/>
      <c r="AI72" s="55"/>
      <c r="AJ72" s="55"/>
      <c r="AK72" s="55"/>
      <c r="AL72" s="55"/>
      <c r="AM72" s="55"/>
      <c r="AN72" s="55"/>
      <c r="AO72" s="55"/>
      <c r="AP72" s="55"/>
      <c r="AQ72" s="55"/>
      <c r="AR72" s="55"/>
      <c r="AS72" s="55"/>
      <c r="AT72" s="55"/>
      <c r="AU72" s="55"/>
      <c r="AV72" s="55"/>
    </row>
    <row r="73" spans="1:48">
      <c r="A73" s="55"/>
      <c r="B73" s="55"/>
      <c r="C73" s="55"/>
      <c r="D73" s="55"/>
      <c r="E73" s="55"/>
      <c r="F73" s="55"/>
      <c r="G73" s="55"/>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5"/>
      <c r="AG73" s="55"/>
      <c r="AH73" s="55"/>
      <c r="AI73" s="55"/>
      <c r="AJ73" s="55"/>
      <c r="AK73" s="55"/>
      <c r="AL73" s="55"/>
      <c r="AM73" s="55"/>
      <c r="AN73" s="55"/>
      <c r="AO73" s="55"/>
      <c r="AP73" s="55"/>
      <c r="AQ73" s="55"/>
      <c r="AR73" s="55"/>
      <c r="AS73" s="55"/>
      <c r="AT73" s="55"/>
      <c r="AU73" s="55"/>
      <c r="AV73" s="55"/>
    </row>
    <row r="74" spans="1:48">
      <c r="A74" s="55"/>
      <c r="B74" s="55"/>
      <c r="C74" s="55"/>
      <c r="D74" s="55"/>
      <c r="E74" s="55"/>
      <c r="F74" s="55"/>
      <c r="G74" s="55"/>
      <c r="H74" s="55"/>
      <c r="I74" s="55"/>
      <c r="J74" s="55"/>
      <c r="K74" s="55"/>
      <c r="L74" s="55"/>
      <c r="M74" s="55"/>
      <c r="N74" s="55"/>
      <c r="O74" s="55"/>
      <c r="P74" s="55"/>
      <c r="Q74" s="55"/>
      <c r="R74" s="55"/>
      <c r="S74" s="55"/>
      <c r="T74" s="55"/>
      <c r="U74" s="55"/>
      <c r="V74" s="55"/>
      <c r="W74" s="55"/>
      <c r="X74" s="55"/>
      <c r="Y74" s="55"/>
      <c r="Z74" s="55"/>
      <c r="AA74" s="55"/>
      <c r="AB74" s="55"/>
      <c r="AC74" s="55"/>
      <c r="AD74" s="55"/>
      <c r="AE74" s="55"/>
      <c r="AF74" s="55"/>
      <c r="AG74" s="55"/>
      <c r="AH74" s="55"/>
      <c r="AI74" s="55"/>
      <c r="AJ74" s="55"/>
      <c r="AK74" s="55"/>
      <c r="AL74" s="55"/>
      <c r="AM74" s="55"/>
      <c r="AN74" s="55"/>
      <c r="AO74" s="55"/>
      <c r="AP74" s="55"/>
      <c r="AQ74" s="55"/>
      <c r="AR74" s="55"/>
      <c r="AS74" s="55"/>
      <c r="AT74" s="55"/>
      <c r="AU74" s="55"/>
      <c r="AV74" s="55"/>
    </row>
    <row r="75" spans="1:48">
      <c r="A75" s="55"/>
      <c r="B75" s="55"/>
      <c r="C75" s="55"/>
      <c r="D75" s="55"/>
      <c r="E75" s="55"/>
      <c r="F75" s="55"/>
      <c r="G75" s="55"/>
      <c r="H75" s="55"/>
      <c r="I75" s="55"/>
      <c r="J75" s="55"/>
      <c r="K75" s="55"/>
      <c r="L75" s="55"/>
      <c r="M75" s="55"/>
      <c r="N75" s="55"/>
      <c r="O75" s="55"/>
      <c r="P75" s="55"/>
      <c r="Q75" s="55"/>
      <c r="R75" s="55"/>
      <c r="S75" s="55"/>
      <c r="T75" s="55"/>
      <c r="U75" s="55"/>
      <c r="V75" s="55"/>
      <c r="W75" s="55"/>
      <c r="X75" s="55"/>
      <c r="Y75" s="55"/>
      <c r="Z75" s="55"/>
      <c r="AA75" s="55"/>
      <c r="AB75" s="55"/>
      <c r="AC75" s="55"/>
      <c r="AD75" s="55"/>
      <c r="AE75" s="55"/>
      <c r="AF75" s="55"/>
      <c r="AG75" s="55"/>
      <c r="AH75" s="55"/>
      <c r="AI75" s="55"/>
      <c r="AJ75" s="55"/>
      <c r="AK75" s="55"/>
      <c r="AL75" s="55"/>
      <c r="AM75" s="55"/>
      <c r="AN75" s="55"/>
      <c r="AO75" s="55"/>
      <c r="AP75" s="55"/>
      <c r="AQ75" s="55"/>
      <c r="AR75" s="55"/>
      <c r="AS75" s="55"/>
      <c r="AT75" s="55"/>
      <c r="AU75" s="55"/>
      <c r="AV75" s="55"/>
    </row>
    <row r="76" spans="1:48">
      <c r="A76" s="55"/>
      <c r="B76" s="55"/>
      <c r="C76" s="55"/>
      <c r="D76" s="55"/>
      <c r="E76" s="55"/>
      <c r="F76" s="55"/>
      <c r="G76" s="55"/>
      <c r="H76" s="55"/>
      <c r="I76" s="55"/>
      <c r="J76" s="55"/>
      <c r="K76" s="55"/>
      <c r="L76" s="55"/>
      <c r="M76" s="55"/>
      <c r="N76" s="55"/>
      <c r="O76" s="55"/>
      <c r="P76" s="55"/>
      <c r="Q76" s="55"/>
      <c r="R76" s="55"/>
      <c r="S76" s="55"/>
      <c r="T76" s="55"/>
      <c r="U76" s="55"/>
      <c r="V76" s="55"/>
      <c r="W76" s="55"/>
      <c r="X76" s="55"/>
      <c r="Y76" s="55"/>
      <c r="Z76" s="55"/>
      <c r="AA76" s="55"/>
      <c r="AB76" s="55"/>
      <c r="AC76" s="55"/>
      <c r="AD76" s="55"/>
      <c r="AE76" s="55"/>
      <c r="AF76" s="55"/>
      <c r="AG76" s="55"/>
      <c r="AH76" s="55"/>
      <c r="AI76" s="55"/>
      <c r="AJ76" s="55"/>
      <c r="AK76" s="55"/>
      <c r="AL76" s="55"/>
      <c r="AM76" s="55"/>
      <c r="AN76" s="55"/>
      <c r="AO76" s="55"/>
      <c r="AP76" s="55"/>
      <c r="AQ76" s="55"/>
      <c r="AR76" s="55"/>
      <c r="AS76" s="55"/>
      <c r="AT76" s="55"/>
      <c r="AU76" s="55"/>
      <c r="AV76" s="55"/>
    </row>
    <row r="77" spans="1:48">
      <c r="A77" s="55"/>
      <c r="B77" s="55"/>
      <c r="C77" s="55"/>
      <c r="D77" s="55"/>
      <c r="E77" s="55"/>
      <c r="F77" s="55"/>
      <c r="G77" s="55"/>
      <c r="H77" s="55"/>
      <c r="I77" s="55"/>
      <c r="J77" s="55"/>
      <c r="K77" s="55"/>
      <c r="L77" s="55"/>
      <c r="M77" s="55"/>
      <c r="N77" s="55"/>
      <c r="O77" s="55"/>
      <c r="P77" s="55"/>
      <c r="Q77" s="55"/>
      <c r="R77" s="55"/>
      <c r="S77" s="55"/>
      <c r="T77" s="55"/>
      <c r="U77" s="55"/>
      <c r="V77" s="55"/>
      <c r="W77" s="55"/>
      <c r="X77" s="55"/>
      <c r="Y77" s="55"/>
      <c r="Z77" s="55"/>
      <c r="AA77" s="55"/>
      <c r="AB77" s="55"/>
      <c r="AC77" s="55"/>
      <c r="AD77" s="55"/>
      <c r="AE77" s="55"/>
      <c r="AF77" s="55"/>
      <c r="AG77" s="55"/>
      <c r="AH77" s="55"/>
      <c r="AI77" s="55"/>
      <c r="AJ77" s="55"/>
      <c r="AK77" s="55"/>
      <c r="AL77" s="55"/>
      <c r="AM77" s="55"/>
      <c r="AN77" s="55"/>
      <c r="AO77" s="55"/>
      <c r="AP77" s="55"/>
      <c r="AQ77" s="55"/>
      <c r="AR77" s="55"/>
      <c r="AS77" s="55"/>
      <c r="AT77" s="55"/>
      <c r="AU77" s="55"/>
      <c r="AV77" s="55"/>
    </row>
    <row r="78" spans="1:48">
      <c r="A78" s="55"/>
      <c r="B78" s="55"/>
      <c r="C78" s="55"/>
      <c r="D78" s="55"/>
      <c r="E78" s="55"/>
      <c r="F78" s="55"/>
      <c r="G78" s="55"/>
      <c r="H78" s="55"/>
      <c r="I78" s="55"/>
      <c r="J78" s="55"/>
      <c r="K78" s="55"/>
      <c r="L78" s="55"/>
      <c r="M78" s="55"/>
      <c r="N78" s="55"/>
      <c r="O78" s="55"/>
      <c r="P78" s="55"/>
      <c r="Q78" s="55"/>
      <c r="R78" s="55"/>
      <c r="S78" s="55"/>
      <c r="T78" s="55"/>
      <c r="U78" s="55"/>
      <c r="V78" s="55"/>
      <c r="W78" s="55"/>
      <c r="X78" s="55"/>
      <c r="Y78" s="55"/>
      <c r="Z78" s="55"/>
      <c r="AA78" s="55"/>
      <c r="AB78" s="55"/>
      <c r="AC78" s="55"/>
      <c r="AD78" s="55"/>
      <c r="AE78" s="55"/>
      <c r="AF78" s="55"/>
      <c r="AG78" s="55"/>
      <c r="AH78" s="55"/>
      <c r="AI78" s="55"/>
      <c r="AJ78" s="55"/>
      <c r="AK78" s="55"/>
      <c r="AL78" s="55"/>
      <c r="AM78" s="55"/>
      <c r="AN78" s="55"/>
      <c r="AO78" s="55"/>
      <c r="AP78" s="55"/>
      <c r="AQ78" s="55"/>
      <c r="AR78" s="55"/>
      <c r="AS78" s="55"/>
      <c r="AT78" s="55"/>
      <c r="AU78" s="55"/>
      <c r="AV78" s="55"/>
    </row>
    <row r="79" spans="1:48">
      <c r="A79" s="55"/>
      <c r="B79" s="55"/>
      <c r="C79" s="55"/>
      <c r="D79" s="55"/>
      <c r="E79" s="55"/>
      <c r="F79" s="55"/>
      <c r="G79" s="55"/>
      <c r="H79" s="55"/>
      <c r="I79" s="55"/>
      <c r="J79" s="55"/>
      <c r="K79" s="55"/>
      <c r="L79" s="55"/>
      <c r="M79" s="55"/>
      <c r="N79" s="55"/>
      <c r="O79" s="55"/>
      <c r="P79" s="55"/>
      <c r="Q79" s="55"/>
      <c r="R79" s="55"/>
      <c r="S79" s="55"/>
      <c r="T79" s="55"/>
      <c r="U79" s="55"/>
      <c r="V79" s="55"/>
      <c r="W79" s="55"/>
      <c r="X79" s="55"/>
      <c r="Y79" s="55"/>
      <c r="Z79" s="55"/>
      <c r="AA79" s="55"/>
      <c r="AB79" s="55"/>
      <c r="AC79" s="55"/>
      <c r="AD79" s="55"/>
      <c r="AE79" s="55"/>
      <c r="AF79" s="55"/>
      <c r="AG79" s="55"/>
      <c r="AH79" s="55"/>
      <c r="AI79" s="55"/>
      <c r="AJ79" s="55"/>
      <c r="AK79" s="55"/>
      <c r="AL79" s="55"/>
      <c r="AM79" s="55"/>
      <c r="AN79" s="55"/>
      <c r="AO79" s="55"/>
      <c r="AP79" s="55"/>
      <c r="AQ79" s="55"/>
      <c r="AR79" s="55"/>
      <c r="AS79" s="55"/>
      <c r="AT79" s="55"/>
      <c r="AU79" s="55"/>
      <c r="AV79" s="55"/>
    </row>
    <row r="80" spans="1:48">
      <c r="A80" s="55"/>
      <c r="B80" s="55"/>
      <c r="C80" s="55"/>
      <c r="D80" s="55"/>
      <c r="E80" s="55"/>
      <c r="F80" s="55"/>
      <c r="G80" s="55"/>
      <c r="H80" s="55"/>
      <c r="I80" s="55"/>
      <c r="J80" s="55"/>
      <c r="K80" s="55"/>
      <c r="L80" s="55"/>
      <c r="M80" s="55"/>
      <c r="N80" s="55"/>
      <c r="O80" s="55"/>
      <c r="P80" s="55"/>
      <c r="Q80" s="55"/>
      <c r="R80" s="55"/>
      <c r="S80" s="55"/>
      <c r="T80" s="55"/>
      <c r="U80" s="55"/>
      <c r="V80" s="55"/>
      <c r="W80" s="55"/>
      <c r="X80" s="55"/>
      <c r="Y80" s="55"/>
      <c r="Z80" s="55"/>
      <c r="AA80" s="55"/>
      <c r="AB80" s="55"/>
      <c r="AC80" s="55"/>
      <c r="AD80" s="55"/>
      <c r="AE80" s="55"/>
      <c r="AF80" s="55"/>
      <c r="AG80" s="55"/>
      <c r="AH80" s="55"/>
      <c r="AI80" s="55"/>
      <c r="AJ80" s="55"/>
      <c r="AK80" s="55"/>
      <c r="AL80" s="55"/>
      <c r="AM80" s="55"/>
      <c r="AN80" s="55"/>
      <c r="AO80" s="55"/>
      <c r="AP80" s="55"/>
      <c r="AQ80" s="55"/>
      <c r="AR80" s="55"/>
      <c r="AS80" s="55"/>
      <c r="AT80" s="55"/>
      <c r="AU80" s="55"/>
      <c r="AV80" s="55"/>
    </row>
    <row r="81" spans="1:48">
      <c r="A81" s="55"/>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row>
    <row r="82" spans="1:48">
      <c r="A82" s="55"/>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row>
    <row r="83" spans="1:48">
      <c r="A83" s="55"/>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row>
    <row r="84" spans="1:48">
      <c r="A84" s="55"/>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row>
    <row r="85" spans="1:48">
      <c r="A85" s="55"/>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row>
    <row r="86" spans="1:48">
      <c r="A86" s="55"/>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row>
    <row r="87" spans="1:48">
      <c r="A87" s="55"/>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row>
    <row r="88" spans="1:48">
      <c r="A88" s="55"/>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row>
    <row r="89" spans="1:48">
      <c r="A89" s="55"/>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row>
    <row r="90" spans="1:48">
      <c r="A90" s="55"/>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row>
    <row r="91" spans="1:48">
      <c r="A91" s="55"/>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row>
    <row r="92" spans="1:48">
      <c r="A92" s="55"/>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row>
    <row r="93" spans="1:48">
      <c r="A93" s="55"/>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row>
    <row r="94" spans="1:48">
      <c r="A94" s="55"/>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row>
    <row r="95" spans="1:48">
      <c r="A95" s="55"/>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row>
    <row r="96" spans="1:48">
      <c r="A96" s="55"/>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row>
    <row r="97" spans="1:48">
      <c r="A97" s="55"/>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row>
    <row r="98" spans="1:48">
      <c r="A98" s="55"/>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row>
    <row r="99" spans="1:48">
      <c r="A99" s="55"/>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row>
    <row r="100" spans="1:48">
      <c r="A100" s="55"/>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row>
    <row r="101" spans="1:48">
      <c r="A101" s="55"/>
      <c r="B101" s="55"/>
      <c r="C101" s="55"/>
      <c r="D101" s="55"/>
      <c r="E101" s="55"/>
      <c r="F101" s="55"/>
      <c r="G101" s="55"/>
      <c r="H101" s="55"/>
      <c r="I101" s="55"/>
      <c r="J101" s="55"/>
      <c r="K101" s="55"/>
      <c r="L101" s="55"/>
      <c r="M101" s="55"/>
      <c r="N101" s="55"/>
      <c r="O101" s="55"/>
      <c r="P101" s="55"/>
      <c r="Q101" s="55"/>
      <c r="R101" s="55"/>
      <c r="S101" s="55"/>
      <c r="T101" s="55"/>
      <c r="U101" s="55"/>
      <c r="V101" s="55"/>
      <c r="W101" s="55"/>
      <c r="X101" s="55"/>
      <c r="Y101" s="55"/>
      <c r="Z101" s="55"/>
      <c r="AA101" s="55"/>
      <c r="AB101" s="55"/>
      <c r="AC101" s="55"/>
      <c r="AD101" s="55"/>
      <c r="AE101" s="55"/>
      <c r="AF101" s="55"/>
      <c r="AG101" s="55"/>
      <c r="AH101" s="55"/>
      <c r="AI101" s="55"/>
      <c r="AJ101" s="55"/>
      <c r="AK101" s="55"/>
      <c r="AL101" s="55"/>
      <c r="AM101" s="55"/>
      <c r="AN101" s="55"/>
      <c r="AO101" s="55"/>
      <c r="AP101" s="55"/>
      <c r="AQ101" s="55"/>
      <c r="AR101" s="55"/>
      <c r="AS101" s="55"/>
      <c r="AT101" s="55"/>
      <c r="AU101" s="55"/>
      <c r="AV101" s="55"/>
    </row>
    <row r="102" spans="1:48">
      <c r="A102" s="55"/>
      <c r="B102" s="55"/>
      <c r="C102" s="55"/>
      <c r="D102" s="55"/>
      <c r="E102" s="55"/>
      <c r="F102" s="55"/>
      <c r="G102" s="55"/>
      <c r="H102" s="55"/>
      <c r="I102" s="55"/>
      <c r="J102" s="55"/>
      <c r="K102" s="55"/>
      <c r="L102" s="55"/>
      <c r="M102" s="55"/>
      <c r="N102" s="55"/>
      <c r="O102" s="55"/>
      <c r="P102" s="55"/>
      <c r="Q102" s="55"/>
      <c r="R102" s="55"/>
      <c r="S102" s="55"/>
      <c r="T102" s="55"/>
      <c r="U102" s="55"/>
      <c r="V102" s="55"/>
      <c r="W102" s="55"/>
      <c r="X102" s="55"/>
      <c r="Y102" s="55"/>
      <c r="Z102" s="55"/>
      <c r="AA102" s="55"/>
      <c r="AB102" s="55"/>
      <c r="AC102" s="55"/>
      <c r="AD102" s="55"/>
      <c r="AE102" s="55"/>
      <c r="AF102" s="55"/>
      <c r="AG102" s="55"/>
      <c r="AH102" s="55"/>
      <c r="AI102" s="55"/>
      <c r="AJ102" s="55"/>
      <c r="AK102" s="55"/>
      <c r="AL102" s="55"/>
      <c r="AM102" s="55"/>
      <c r="AN102" s="55"/>
      <c r="AO102" s="55"/>
      <c r="AP102" s="55"/>
      <c r="AQ102" s="55"/>
      <c r="AR102" s="55"/>
      <c r="AS102" s="55"/>
      <c r="AT102" s="55"/>
      <c r="AU102" s="55"/>
      <c r="AV102" s="55"/>
    </row>
    <row r="103" spans="1:48">
      <c r="A103" s="55"/>
      <c r="B103" s="55"/>
      <c r="C103" s="55"/>
      <c r="D103" s="55"/>
      <c r="E103" s="55"/>
      <c r="F103" s="55"/>
      <c r="G103" s="55"/>
      <c r="H103" s="55"/>
      <c r="I103" s="55"/>
      <c r="J103" s="55"/>
      <c r="K103" s="55"/>
      <c r="L103" s="55"/>
      <c r="M103" s="55"/>
      <c r="N103" s="55"/>
      <c r="O103" s="55"/>
      <c r="P103" s="55"/>
      <c r="Q103" s="55"/>
      <c r="R103" s="55"/>
      <c r="S103" s="55"/>
      <c r="T103" s="55"/>
      <c r="U103" s="55"/>
      <c r="V103" s="55"/>
      <c r="W103" s="55"/>
      <c r="X103" s="55"/>
      <c r="Y103" s="55"/>
      <c r="Z103" s="55"/>
      <c r="AA103" s="55"/>
      <c r="AB103" s="55"/>
      <c r="AC103" s="55"/>
      <c r="AD103" s="55"/>
      <c r="AE103" s="55"/>
      <c r="AF103" s="55"/>
      <c r="AG103" s="55"/>
      <c r="AH103" s="55"/>
      <c r="AI103" s="55"/>
      <c r="AJ103" s="55"/>
      <c r="AK103" s="55"/>
      <c r="AL103" s="55"/>
      <c r="AM103" s="55"/>
      <c r="AN103" s="55"/>
      <c r="AO103" s="55"/>
      <c r="AP103" s="55"/>
      <c r="AQ103" s="55"/>
      <c r="AR103" s="55"/>
      <c r="AS103" s="55"/>
      <c r="AT103" s="55"/>
      <c r="AU103" s="55"/>
      <c r="AV103" s="55"/>
    </row>
    <row r="104" spans="1:48">
      <c r="A104" s="55"/>
      <c r="B104" s="55"/>
      <c r="C104" s="55"/>
      <c r="D104" s="55"/>
      <c r="E104" s="55"/>
      <c r="F104" s="55"/>
      <c r="G104" s="55"/>
      <c r="H104" s="55"/>
      <c r="I104" s="55"/>
      <c r="J104" s="55"/>
      <c r="K104" s="55"/>
      <c r="L104" s="55"/>
      <c r="M104" s="55"/>
      <c r="N104" s="55"/>
      <c r="O104" s="55"/>
      <c r="P104" s="55"/>
      <c r="Q104" s="55"/>
      <c r="R104" s="55"/>
      <c r="S104" s="55"/>
      <c r="T104" s="55"/>
      <c r="U104" s="55"/>
      <c r="V104" s="55"/>
      <c r="W104" s="55"/>
      <c r="X104" s="55"/>
      <c r="Y104" s="55"/>
      <c r="Z104" s="55"/>
      <c r="AA104" s="55"/>
      <c r="AB104" s="55"/>
      <c r="AC104" s="55"/>
      <c r="AD104" s="55"/>
      <c r="AE104" s="55"/>
      <c r="AF104" s="55"/>
      <c r="AG104" s="55"/>
      <c r="AH104" s="55"/>
      <c r="AI104" s="55"/>
      <c r="AJ104" s="55"/>
      <c r="AK104" s="55"/>
      <c r="AL104" s="55"/>
      <c r="AM104" s="55"/>
      <c r="AN104" s="55"/>
      <c r="AO104" s="55"/>
      <c r="AP104" s="55"/>
      <c r="AQ104" s="55"/>
      <c r="AR104" s="55"/>
      <c r="AS104" s="55"/>
      <c r="AT104" s="55"/>
      <c r="AU104" s="55"/>
      <c r="AV104" s="55"/>
    </row>
    <row r="105" spans="1:48">
      <c r="A105" s="55"/>
      <c r="B105" s="55"/>
      <c r="C105" s="55"/>
      <c r="D105" s="55"/>
      <c r="E105" s="55"/>
      <c r="F105" s="55"/>
      <c r="G105" s="55"/>
      <c r="H105" s="55"/>
      <c r="I105" s="55"/>
      <c r="J105" s="55"/>
      <c r="K105" s="55"/>
      <c r="L105" s="55"/>
      <c r="M105" s="55"/>
      <c r="N105" s="55"/>
      <c r="O105" s="55"/>
      <c r="P105" s="55"/>
      <c r="Q105" s="55"/>
      <c r="R105" s="55"/>
      <c r="S105" s="55"/>
      <c r="T105" s="55"/>
      <c r="U105" s="55"/>
      <c r="V105" s="55"/>
      <c r="W105" s="55"/>
      <c r="X105" s="55"/>
      <c r="Y105" s="55"/>
      <c r="Z105" s="55"/>
      <c r="AA105" s="55"/>
      <c r="AB105" s="55"/>
      <c r="AC105" s="55"/>
      <c r="AD105" s="55"/>
      <c r="AE105" s="55"/>
      <c r="AF105" s="55"/>
      <c r="AG105" s="55"/>
      <c r="AH105" s="55"/>
      <c r="AI105" s="55"/>
      <c r="AJ105" s="55"/>
      <c r="AK105" s="55"/>
      <c r="AL105" s="55"/>
      <c r="AM105" s="55"/>
      <c r="AN105" s="55"/>
      <c r="AO105" s="55"/>
      <c r="AP105" s="55"/>
      <c r="AQ105" s="55"/>
      <c r="AR105" s="55"/>
      <c r="AS105" s="55"/>
      <c r="AT105" s="55"/>
      <c r="AU105" s="55"/>
      <c r="AV105" s="55"/>
    </row>
    <row r="106" spans="1:48">
      <c r="A106" s="55"/>
      <c r="B106" s="55"/>
      <c r="C106" s="55"/>
      <c r="D106" s="55"/>
      <c r="E106" s="55"/>
      <c r="F106" s="55"/>
      <c r="G106" s="55"/>
      <c r="H106" s="55"/>
      <c r="I106" s="55"/>
      <c r="J106" s="55"/>
      <c r="K106" s="55"/>
      <c r="L106" s="55"/>
      <c r="M106" s="55"/>
      <c r="N106" s="55"/>
      <c r="O106" s="55"/>
      <c r="P106" s="55"/>
      <c r="Q106" s="55"/>
      <c r="R106" s="55"/>
      <c r="S106" s="55"/>
      <c r="T106" s="55"/>
      <c r="U106" s="55"/>
      <c r="V106" s="55"/>
      <c r="W106" s="55"/>
      <c r="X106" s="55"/>
      <c r="Y106" s="55"/>
      <c r="Z106" s="55"/>
      <c r="AA106" s="55"/>
      <c r="AB106" s="55"/>
      <c r="AC106" s="55"/>
      <c r="AD106" s="55"/>
      <c r="AE106" s="55"/>
      <c r="AF106" s="55"/>
      <c r="AG106" s="55"/>
      <c r="AH106" s="55"/>
      <c r="AI106" s="55"/>
      <c r="AJ106" s="55"/>
      <c r="AK106" s="55"/>
      <c r="AL106" s="55"/>
      <c r="AM106" s="55"/>
      <c r="AN106" s="55"/>
      <c r="AO106" s="55"/>
      <c r="AP106" s="55"/>
      <c r="AQ106" s="55"/>
      <c r="AR106" s="55"/>
      <c r="AS106" s="55"/>
      <c r="AT106" s="55"/>
      <c r="AU106" s="55"/>
      <c r="AV106" s="55"/>
    </row>
    <row r="107" spans="1:48">
      <c r="A107" s="55"/>
      <c r="B107" s="55"/>
      <c r="C107" s="55"/>
      <c r="D107" s="55"/>
      <c r="E107" s="55"/>
      <c r="F107" s="55"/>
      <c r="G107" s="55"/>
      <c r="H107" s="55"/>
      <c r="I107" s="55"/>
      <c r="J107" s="55"/>
      <c r="K107" s="55"/>
      <c r="L107" s="55"/>
      <c r="M107" s="55"/>
      <c r="N107" s="55"/>
      <c r="O107" s="55"/>
      <c r="P107" s="55"/>
      <c r="Q107" s="55"/>
      <c r="R107" s="55"/>
      <c r="S107" s="55"/>
      <c r="T107" s="55"/>
      <c r="U107" s="55"/>
      <c r="V107" s="55"/>
      <c r="W107" s="55"/>
      <c r="X107" s="55"/>
      <c r="Y107" s="55"/>
      <c r="Z107" s="55"/>
      <c r="AA107" s="55"/>
      <c r="AB107" s="55"/>
      <c r="AC107" s="55"/>
      <c r="AD107" s="55"/>
      <c r="AE107" s="55"/>
      <c r="AF107" s="55"/>
      <c r="AG107" s="55"/>
      <c r="AH107" s="55"/>
      <c r="AI107" s="55"/>
      <c r="AJ107" s="55"/>
      <c r="AK107" s="55"/>
      <c r="AL107" s="55"/>
      <c r="AM107" s="55"/>
      <c r="AN107" s="55"/>
      <c r="AO107" s="55"/>
      <c r="AP107" s="55"/>
      <c r="AQ107" s="55"/>
      <c r="AR107" s="55"/>
      <c r="AS107" s="55"/>
      <c r="AT107" s="55"/>
      <c r="AU107" s="55"/>
      <c r="AV107" s="55"/>
    </row>
    <row r="108" spans="1:48">
      <c r="A108" s="55"/>
      <c r="B108" s="55"/>
      <c r="C108" s="55"/>
      <c r="D108" s="55"/>
      <c r="E108" s="55"/>
      <c r="F108" s="55"/>
      <c r="G108" s="55"/>
      <c r="H108" s="55"/>
      <c r="I108" s="55"/>
      <c r="J108" s="55"/>
      <c r="K108" s="55"/>
      <c r="L108" s="55"/>
      <c r="M108" s="55"/>
      <c r="N108" s="55"/>
      <c r="O108" s="55"/>
      <c r="P108" s="55"/>
      <c r="Q108" s="55"/>
      <c r="R108" s="55"/>
      <c r="S108" s="55"/>
      <c r="T108" s="55"/>
      <c r="U108" s="55"/>
      <c r="V108" s="55"/>
      <c r="W108" s="55"/>
      <c r="X108" s="55"/>
      <c r="Y108" s="55"/>
      <c r="Z108" s="55"/>
      <c r="AA108" s="55"/>
      <c r="AB108" s="55"/>
      <c r="AC108" s="55"/>
      <c r="AD108" s="55"/>
      <c r="AE108" s="55"/>
      <c r="AF108" s="55"/>
      <c r="AG108" s="55"/>
      <c r="AH108" s="55"/>
      <c r="AI108" s="55"/>
      <c r="AJ108" s="55"/>
      <c r="AK108" s="55"/>
      <c r="AL108" s="55"/>
      <c r="AM108" s="55"/>
      <c r="AN108" s="55"/>
      <c r="AO108" s="55"/>
      <c r="AP108" s="55"/>
      <c r="AQ108" s="55"/>
      <c r="AR108" s="55"/>
      <c r="AS108" s="55"/>
      <c r="AT108" s="55"/>
      <c r="AU108" s="55"/>
      <c r="AV108" s="55"/>
    </row>
  </sheetData>
  <mergeCells count="3">
    <mergeCell ref="A1:B1"/>
    <mergeCell ref="C1:D1"/>
    <mergeCell ref="A17:D17"/>
  </mergeCells>
  <printOptions horizontalCentered="1"/>
  <pageMargins left="0.511811023622047" right="0.511811023622047" top="0.47244094488189" bottom="0.511811023622047" header="0" footer="0"/>
  <pageSetup paperSize="1" scale="84" orientation="landscape"/>
  <headerFooter alignWithMargins="0"/>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20"/>
  <sheetViews>
    <sheetView topLeftCell="A12" workbookViewId="0">
      <selection activeCell="H8" sqref="H8"/>
    </sheetView>
  </sheetViews>
  <sheetFormatPr defaultColWidth="11.4285714285714" defaultRowHeight="12.75" outlineLevelCol="6"/>
  <cols>
    <col min="1" max="1" width="50.4285714285714" customWidth="1"/>
    <col min="2" max="2" width="43.5714285714286" customWidth="1"/>
    <col min="3" max="5" width="12.7142857142857" customWidth="1"/>
    <col min="6" max="6" width="37.5714285714286" customWidth="1"/>
    <col min="7" max="7" width="44.7142857142857" customWidth="1"/>
  </cols>
  <sheetData>
    <row r="1" ht="19.5" spans="1:7">
      <c r="A1" s="2" t="s">
        <v>2291</v>
      </c>
      <c r="B1" s="3"/>
      <c r="C1" s="3"/>
      <c r="D1" s="3"/>
      <c r="E1" s="3"/>
      <c r="F1" s="3"/>
      <c r="G1" s="4" t="s">
        <v>1511</v>
      </c>
    </row>
    <row r="2" ht="15.75" spans="1:7">
      <c r="A2" s="5" t="s">
        <v>2211</v>
      </c>
      <c r="B2" s="6"/>
      <c r="C2" s="7"/>
      <c r="D2" s="7"/>
      <c r="E2" s="7"/>
      <c r="F2" s="7"/>
      <c r="G2" s="8"/>
    </row>
    <row r="3" ht="16.5" spans="1:7">
      <c r="A3" s="9" t="s">
        <v>2292</v>
      </c>
      <c r="B3" s="10"/>
      <c r="C3" s="11"/>
      <c r="D3" s="11"/>
      <c r="E3" s="11"/>
      <c r="F3" s="11"/>
      <c r="G3" s="12"/>
    </row>
    <row r="4" ht="15" spans="1:6">
      <c r="A4" s="13"/>
      <c r="B4" s="13"/>
      <c r="C4" s="13"/>
      <c r="D4" s="13"/>
      <c r="E4" s="13"/>
      <c r="F4" s="14"/>
    </row>
    <row r="5" ht="15.75" spans="1:7">
      <c r="A5" s="15" t="s">
        <v>2293</v>
      </c>
      <c r="B5" s="16"/>
      <c r="C5" s="16"/>
      <c r="D5" s="16"/>
      <c r="E5" s="16"/>
      <c r="F5" s="16"/>
      <c r="G5" s="17"/>
    </row>
    <row r="6" ht="16.5" spans="1:7">
      <c r="A6" s="18"/>
      <c r="B6" s="19"/>
      <c r="C6" s="19"/>
      <c r="D6" s="19"/>
      <c r="E6" s="19"/>
      <c r="F6" s="19"/>
      <c r="G6" s="19"/>
    </row>
    <row r="7" ht="16.5" spans="1:7">
      <c r="A7" s="20" t="s">
        <v>2294</v>
      </c>
      <c r="B7" s="21"/>
      <c r="C7" s="21"/>
      <c r="D7" s="21"/>
      <c r="E7" s="22"/>
      <c r="F7" s="20" t="s">
        <v>2295</v>
      </c>
      <c r="G7" s="22"/>
    </row>
    <row r="8" ht="15.75" spans="1:7">
      <c r="A8" s="23" t="s">
        <v>2296</v>
      </c>
      <c r="B8" s="24"/>
      <c r="C8" s="25" t="s">
        <v>2297</v>
      </c>
      <c r="D8" s="25"/>
      <c r="E8" s="25"/>
      <c r="F8" s="23" t="s">
        <v>2298</v>
      </c>
      <c r="G8" s="24"/>
    </row>
    <row r="9" ht="16.5" spans="1:7">
      <c r="A9" s="26" t="s">
        <v>2299</v>
      </c>
      <c r="B9" s="27"/>
      <c r="C9" s="28" t="s">
        <v>2300</v>
      </c>
      <c r="D9" s="29" t="s">
        <v>2301</v>
      </c>
      <c r="E9" s="30" t="s">
        <v>2302</v>
      </c>
      <c r="F9" s="26" t="s">
        <v>2303</v>
      </c>
      <c r="G9" s="27"/>
    </row>
    <row r="10" ht="62.25" customHeight="1" spans="1:7">
      <c r="A10" s="31" t="s">
        <v>2304</v>
      </c>
      <c r="B10" s="32"/>
      <c r="C10" s="33"/>
      <c r="D10" s="33"/>
      <c r="E10" s="33" t="s">
        <v>1132</v>
      </c>
      <c r="F10" s="34" t="s">
        <v>2305</v>
      </c>
      <c r="G10" s="35"/>
    </row>
    <row r="11" ht="62.25" customHeight="1" spans="1:7">
      <c r="A11" s="36" t="s">
        <v>1136</v>
      </c>
      <c r="B11" s="37"/>
      <c r="C11" s="38"/>
      <c r="D11" s="38" t="s">
        <v>1132</v>
      </c>
      <c r="E11" s="38"/>
      <c r="F11" s="39"/>
      <c r="G11" s="40"/>
    </row>
    <row r="12" ht="62.25" customHeight="1" spans="1:7">
      <c r="A12" s="36" t="s">
        <v>1137</v>
      </c>
      <c r="B12" s="37"/>
      <c r="C12" s="38" t="s">
        <v>1132</v>
      </c>
      <c r="D12" s="38"/>
      <c r="E12" s="38"/>
      <c r="F12" s="39"/>
      <c r="G12" s="40"/>
    </row>
    <row r="13" ht="30" customHeight="1" spans="1:7">
      <c r="A13" s="41" t="s">
        <v>2306</v>
      </c>
      <c r="B13" s="42"/>
      <c r="C13" s="43"/>
      <c r="D13" s="43"/>
      <c r="E13" s="43"/>
      <c r="F13" s="44" t="s">
        <v>2307</v>
      </c>
      <c r="G13" s="45"/>
    </row>
    <row r="14" ht="51.75" customHeight="1" spans="1:7">
      <c r="A14" s="46"/>
      <c r="B14" s="37" t="s">
        <v>2308</v>
      </c>
      <c r="C14" s="43"/>
      <c r="D14" s="43"/>
      <c r="E14" s="43"/>
      <c r="F14" s="47"/>
      <c r="G14" s="45" t="s">
        <v>2309</v>
      </c>
    </row>
    <row r="15" ht="68.25" customHeight="1" spans="1:7">
      <c r="A15" s="46"/>
      <c r="B15" s="37" t="s">
        <v>1571</v>
      </c>
      <c r="C15" s="43"/>
      <c r="D15" s="43"/>
      <c r="E15" s="43"/>
      <c r="F15" s="47"/>
      <c r="G15" s="45" t="s">
        <v>2310</v>
      </c>
    </row>
    <row r="16" ht="30" customHeight="1" spans="1:7">
      <c r="A16" s="48" t="s">
        <v>2311</v>
      </c>
      <c r="B16" s="43"/>
      <c r="C16" s="47"/>
      <c r="D16" s="47"/>
      <c r="E16" s="47"/>
      <c r="F16" s="47"/>
      <c r="G16" s="49"/>
    </row>
    <row r="17" ht="30" customHeight="1" spans="1:7">
      <c r="A17" s="48"/>
      <c r="B17" s="43" t="s">
        <v>2308</v>
      </c>
      <c r="C17" s="47"/>
      <c r="D17" s="47"/>
      <c r="E17" s="47"/>
      <c r="F17" s="47"/>
      <c r="G17" s="49"/>
    </row>
    <row r="18" s="1" customFormat="1" ht="51.75" customHeight="1" spans="1:7">
      <c r="A18" s="36"/>
      <c r="B18" s="37" t="s">
        <v>1581</v>
      </c>
      <c r="C18" s="37"/>
      <c r="D18" s="37"/>
      <c r="E18" s="37"/>
      <c r="F18" s="37"/>
      <c r="G18" s="45"/>
    </row>
    <row r="19" s="1" customFormat="1" ht="51.75" customHeight="1" spans="1:7">
      <c r="A19" s="36"/>
      <c r="B19" s="37" t="s">
        <v>1584</v>
      </c>
      <c r="C19" s="37"/>
      <c r="D19" s="37"/>
      <c r="E19" s="37"/>
      <c r="F19" s="37"/>
      <c r="G19" s="45"/>
    </row>
    <row r="20" s="1" customFormat="1" ht="51.75" customHeight="1" spans="1:7">
      <c r="A20" s="36"/>
      <c r="B20" s="37" t="s">
        <v>2207</v>
      </c>
      <c r="C20" s="37"/>
      <c r="D20" s="37"/>
      <c r="E20" s="37"/>
      <c r="F20" s="37"/>
      <c r="G20" s="45"/>
    </row>
  </sheetData>
  <mergeCells count="16">
    <mergeCell ref="A1:F1"/>
    <mergeCell ref="A2:G2"/>
    <mergeCell ref="A3:G3"/>
    <mergeCell ref="A5:G5"/>
    <mergeCell ref="A7:E7"/>
    <mergeCell ref="F7:G7"/>
    <mergeCell ref="A8:B8"/>
    <mergeCell ref="C8:E8"/>
    <mergeCell ref="F8:G8"/>
    <mergeCell ref="A9:B9"/>
    <mergeCell ref="F9:G9"/>
    <mergeCell ref="A10:B10"/>
    <mergeCell ref="A11:B11"/>
    <mergeCell ref="A12:B12"/>
    <mergeCell ref="F10:F12"/>
    <mergeCell ref="G10:G12"/>
  </mergeCells>
  <pageMargins left="0.7" right="0.7" top="0.75" bottom="0.75" header="0.3" footer="0.3"/>
  <pageSetup paperSize="1"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Hoja6">
    <tabColor theme="4"/>
  </sheetPr>
  <dimension ref="A1:L28"/>
  <sheetViews>
    <sheetView view="pageBreakPreview" zoomScaleNormal="100" topLeftCell="E9" workbookViewId="0">
      <selection activeCell="B6" sqref="A6:F6"/>
    </sheetView>
  </sheetViews>
  <sheetFormatPr defaultColWidth="11.4285714285714" defaultRowHeight="12.75"/>
  <cols>
    <col min="1" max="1" width="4.42857142857143" style="930" customWidth="1"/>
    <col min="2" max="2" width="39.1428571428571" style="930" customWidth="1"/>
    <col min="3" max="3" width="23.8571428571429" style="930" customWidth="1"/>
    <col min="4" max="4" width="32.2857142857143" style="930" customWidth="1"/>
    <col min="5" max="5" width="35.4285714285714" style="930" customWidth="1"/>
    <col min="6" max="6" width="30.4285714285714" style="930" customWidth="1"/>
    <col min="7" max="7" width="23.1428571428571" style="930" customWidth="1"/>
    <col min="8" max="8" width="40.8571428571429" style="930" customWidth="1"/>
    <col min="9" max="16384" width="11.4285714285714" style="930"/>
  </cols>
  <sheetData>
    <row r="1" ht="29.25" customHeight="1" spans="1:6">
      <c r="A1" s="1672" t="s">
        <v>131</v>
      </c>
      <c r="B1" s="1673"/>
      <c r="C1" s="1673"/>
      <c r="D1" s="1673"/>
      <c r="E1" s="1673"/>
      <c r="F1" s="1864" t="s">
        <v>36</v>
      </c>
    </row>
    <row r="2" ht="14.25" customHeight="1" spans="1:6">
      <c r="A2" s="931"/>
      <c r="B2" s="1675"/>
      <c r="C2" s="1675"/>
      <c r="D2" s="1675"/>
      <c r="E2" s="1865"/>
      <c r="F2" s="1676"/>
    </row>
    <row r="3" ht="27" customHeight="1" spans="1:6">
      <c r="A3" s="1677" t="s">
        <v>132</v>
      </c>
      <c r="B3" s="1678"/>
      <c r="C3" s="1678"/>
      <c r="D3" s="1678"/>
      <c r="E3" s="1678"/>
      <c r="F3" s="1678"/>
    </row>
    <row r="4" ht="13.5" spans="1:11">
      <c r="A4" s="931"/>
      <c r="B4" s="1738"/>
      <c r="C4" s="1739"/>
      <c r="D4" s="1739"/>
      <c r="E4" s="1739"/>
      <c r="F4" s="931"/>
      <c r="G4" s="931"/>
      <c r="H4" s="931"/>
      <c r="I4" s="931"/>
      <c r="J4" s="931"/>
      <c r="K4" s="931"/>
    </row>
    <row r="5" customFormat="1" ht="15.75" customHeight="1" spans="1:12">
      <c r="A5" s="1531" t="s">
        <v>133</v>
      </c>
      <c r="B5" s="1532"/>
      <c r="C5" s="1311"/>
      <c r="D5" s="1311"/>
      <c r="E5" s="1311"/>
      <c r="F5" s="1260"/>
      <c r="G5" s="1680"/>
      <c r="H5" s="1680"/>
      <c r="I5" s="1680"/>
      <c r="J5" s="1680"/>
      <c r="K5" s="1680"/>
      <c r="L5" s="1680"/>
    </row>
    <row r="6" customFormat="1" ht="20.25" customHeight="1" spans="1:12">
      <c r="A6" s="1263" t="s">
        <v>134</v>
      </c>
      <c r="B6" s="1264"/>
      <c r="C6" s="1264"/>
      <c r="D6" s="1264"/>
      <c r="E6" s="1264"/>
      <c r="F6" s="1264"/>
      <c r="G6" s="1866"/>
      <c r="H6" s="1682"/>
      <c r="I6" s="1682"/>
      <c r="J6" s="1682"/>
      <c r="K6" s="1682"/>
      <c r="L6" s="1682"/>
    </row>
    <row r="7" ht="13.5" spans="1:6">
      <c r="A7" s="931"/>
      <c r="B7" s="931"/>
      <c r="C7" s="931"/>
      <c r="D7" s="931"/>
      <c r="E7" s="931"/>
      <c r="F7" s="931"/>
    </row>
    <row r="8" s="1737" customFormat="1" ht="49.5" customHeight="1" spans="1:6">
      <c r="A8" s="1867" t="s">
        <v>135</v>
      </c>
      <c r="B8" s="1741" t="s">
        <v>136</v>
      </c>
      <c r="C8" s="1868" t="s">
        <v>137</v>
      </c>
      <c r="D8" s="1742" t="s">
        <v>138</v>
      </c>
      <c r="E8" s="1743" t="s">
        <v>139</v>
      </c>
      <c r="F8" s="1743" t="s">
        <v>140</v>
      </c>
    </row>
    <row r="9" s="1123" customFormat="1" ht="270" spans="1:6">
      <c r="A9" s="1869">
        <v>1</v>
      </c>
      <c r="B9" s="1870" t="s">
        <v>141</v>
      </c>
      <c r="C9" s="1871" t="s">
        <v>142</v>
      </c>
      <c r="D9" s="1872" t="s">
        <v>143</v>
      </c>
      <c r="E9" s="1870" t="s">
        <v>144</v>
      </c>
      <c r="F9" s="1870" t="s">
        <v>144</v>
      </c>
    </row>
    <row r="10" s="1123" customFormat="1" ht="258.75" spans="1:6">
      <c r="A10" s="1869">
        <v>2</v>
      </c>
      <c r="B10" s="1870" t="s">
        <v>145</v>
      </c>
      <c r="C10" s="1871" t="s">
        <v>142</v>
      </c>
      <c r="D10" s="1873" t="s">
        <v>146</v>
      </c>
      <c r="E10" s="1870" t="s">
        <v>144</v>
      </c>
      <c r="F10" s="1870" t="s">
        <v>144</v>
      </c>
    </row>
    <row r="11" s="1123" customFormat="1" ht="146.25" spans="1:6">
      <c r="A11" s="1869">
        <v>3</v>
      </c>
      <c r="B11" s="1870" t="s">
        <v>147</v>
      </c>
      <c r="C11" s="1874" t="s">
        <v>142</v>
      </c>
      <c r="D11" s="1872" t="s">
        <v>148</v>
      </c>
      <c r="E11" s="1870" t="s">
        <v>144</v>
      </c>
      <c r="F11" s="1870" t="s">
        <v>144</v>
      </c>
    </row>
    <row r="12" s="1123" customFormat="1" ht="140.25" spans="1:6">
      <c r="A12" s="1869">
        <v>4</v>
      </c>
      <c r="B12" s="1870" t="s">
        <v>149</v>
      </c>
      <c r="C12" s="1871" t="s">
        <v>150</v>
      </c>
      <c r="D12" s="1872" t="s">
        <v>151</v>
      </c>
      <c r="E12" s="1870" t="s">
        <v>144</v>
      </c>
      <c r="F12" s="1870" t="s">
        <v>144</v>
      </c>
    </row>
    <row r="13" s="1123" customFormat="1" ht="247.5" spans="1:6">
      <c r="A13" s="1869">
        <v>5</v>
      </c>
      <c r="B13" s="1870" t="s">
        <v>152</v>
      </c>
      <c r="C13" s="1871" t="s">
        <v>153</v>
      </c>
      <c r="D13" s="1872" t="s">
        <v>154</v>
      </c>
      <c r="E13" s="1870" t="s">
        <v>144</v>
      </c>
      <c r="F13" s="1870" t="s">
        <v>144</v>
      </c>
    </row>
    <row r="14" s="1123" customFormat="1" ht="168.75" spans="1:6">
      <c r="A14" s="1869">
        <v>6</v>
      </c>
      <c r="B14" s="1870" t="s">
        <v>155</v>
      </c>
      <c r="C14" s="1871" t="s">
        <v>153</v>
      </c>
      <c r="D14" s="1872" t="s">
        <v>156</v>
      </c>
      <c r="E14" s="1870" t="s">
        <v>144</v>
      </c>
      <c r="F14" s="1870" t="s">
        <v>144</v>
      </c>
    </row>
    <row r="15" s="1123" customFormat="1" ht="213.75" spans="1:6">
      <c r="A15" s="1869">
        <v>7</v>
      </c>
      <c r="B15" s="1870" t="s">
        <v>157</v>
      </c>
      <c r="C15" s="1871" t="s">
        <v>153</v>
      </c>
      <c r="D15" s="1872" t="s">
        <v>158</v>
      </c>
      <c r="E15" s="1870" t="s">
        <v>144</v>
      </c>
      <c r="F15" s="1870" t="s">
        <v>144</v>
      </c>
    </row>
    <row r="16" s="1123" customFormat="1" ht="231.75" customHeight="1" spans="1:6">
      <c r="A16" s="1875">
        <v>8</v>
      </c>
      <c r="B16" s="1876" t="s">
        <v>159</v>
      </c>
      <c r="C16" s="1877" t="s">
        <v>153</v>
      </c>
      <c r="D16" s="1878" t="s">
        <v>160</v>
      </c>
      <c r="E16" s="1876" t="s">
        <v>144</v>
      </c>
      <c r="F16" s="1879" t="s">
        <v>144</v>
      </c>
    </row>
    <row r="17" s="1123" customFormat="1" ht="231.75" customHeight="1" spans="1:6">
      <c r="A17" s="1880"/>
      <c r="B17" s="1881"/>
      <c r="C17" s="1882"/>
      <c r="D17" s="1883"/>
      <c r="E17" s="1881"/>
      <c r="F17" s="1884"/>
    </row>
    <row r="18" s="1123" customFormat="1" ht="231.75" customHeight="1" spans="1:6">
      <c r="A18" s="1885"/>
      <c r="B18" s="1886"/>
      <c r="C18" s="1887"/>
      <c r="D18" s="1883"/>
      <c r="E18" s="1881"/>
      <c r="F18" s="1884"/>
    </row>
    <row r="19" s="1123" customFormat="1" ht="147" spans="1:6">
      <c r="A19" s="1869">
        <v>9</v>
      </c>
      <c r="B19" s="1888" t="s">
        <v>161</v>
      </c>
      <c r="C19" s="1889" t="s">
        <v>153</v>
      </c>
      <c r="D19" s="1890" t="s">
        <v>162</v>
      </c>
      <c r="E19" s="1870" t="s">
        <v>144</v>
      </c>
      <c r="F19" s="1870" t="s">
        <v>144</v>
      </c>
    </row>
    <row r="20" s="1123" customFormat="1" ht="24.75" customHeight="1" spans="2:5">
      <c r="B20" s="1891" t="s">
        <v>126</v>
      </c>
      <c r="C20" s="1764"/>
      <c r="D20" s="1764"/>
      <c r="E20" s="1764"/>
    </row>
    <row r="21" ht="54.75" customHeight="1" spans="2:6">
      <c r="B21" s="1892" t="s">
        <v>163</v>
      </c>
      <c r="C21" s="1892"/>
      <c r="D21" s="1892"/>
      <c r="E21" s="1892"/>
      <c r="F21" s="1892"/>
    </row>
    <row r="22" ht="18" customHeight="1" spans="2:6">
      <c r="B22" s="1893" t="s">
        <v>164</v>
      </c>
      <c r="C22" s="1893"/>
      <c r="D22" s="1893"/>
      <c r="E22" s="1893"/>
      <c r="F22" s="1893"/>
    </row>
    <row r="23" ht="18" customHeight="1" spans="2:6">
      <c r="B23" s="1893" t="s">
        <v>165</v>
      </c>
      <c r="C23" s="1893"/>
      <c r="D23" s="1893"/>
      <c r="E23" s="1893"/>
      <c r="F23" s="1893"/>
    </row>
    <row r="24" ht="30" customHeight="1" spans="2:6">
      <c r="B24" s="1893" t="s">
        <v>166</v>
      </c>
      <c r="C24" s="1893"/>
      <c r="D24" s="1893"/>
      <c r="E24" s="1893"/>
      <c r="F24" s="1893"/>
    </row>
    <row r="25" ht="18" customHeight="1" spans="2:6">
      <c r="B25" s="1893" t="s">
        <v>167</v>
      </c>
      <c r="C25" s="1893"/>
      <c r="D25" s="1893"/>
      <c r="E25" s="1893"/>
      <c r="F25" s="1893"/>
    </row>
    <row r="26" ht="18" customHeight="1" spans="2:6">
      <c r="B26" s="1893" t="s">
        <v>168</v>
      </c>
      <c r="C26" s="1893"/>
      <c r="D26" s="1893"/>
      <c r="E26" s="1893"/>
      <c r="F26" s="1893"/>
    </row>
    <row r="27" ht="18.75" customHeight="1" spans="2:6">
      <c r="B27" s="1893" t="s">
        <v>169</v>
      </c>
      <c r="C27" s="1893"/>
      <c r="D27" s="1893"/>
      <c r="E27" s="1893"/>
      <c r="F27" s="1893"/>
    </row>
    <row r="28" ht="15.75" customHeight="1" spans="2:6">
      <c r="B28" s="1893" t="s">
        <v>170</v>
      </c>
      <c r="C28" s="1893"/>
      <c r="D28" s="1893"/>
      <c r="E28" s="1893"/>
      <c r="F28" s="1893"/>
    </row>
  </sheetData>
  <mergeCells count="18">
    <mergeCell ref="A1:E1"/>
    <mergeCell ref="A3:F3"/>
    <mergeCell ref="A5:B5"/>
    <mergeCell ref="A6:F6"/>
    <mergeCell ref="B21:F21"/>
    <mergeCell ref="B22:F22"/>
    <mergeCell ref="B23:F23"/>
    <mergeCell ref="B24:F24"/>
    <mergeCell ref="B25:F25"/>
    <mergeCell ref="B26:F26"/>
    <mergeCell ref="B27:F27"/>
    <mergeCell ref="B28:F28"/>
    <mergeCell ref="A16:A18"/>
    <mergeCell ref="B16:B18"/>
    <mergeCell ref="C16:C18"/>
    <mergeCell ref="D16:D18"/>
    <mergeCell ref="E16:E18"/>
    <mergeCell ref="F16:F18"/>
  </mergeCells>
  <pageMargins left="0.708661417322835" right="0.708661417322835" top="0.748031496062992" bottom="0.748031496062992" header="0.31496062992126" footer="0.31496062992126"/>
  <pageSetup paperSize="1" scale="61" orientation="landscape"/>
  <headerFooter/>
  <rowBreaks count="2" manualBreakCount="2">
    <brk id="10" max="5" man="1"/>
    <brk id="19" max="5" man="1"/>
  </rowBreaks>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tabColor rgb="FFFFFF00"/>
    <pageSetUpPr fitToPage="1"/>
  </sheetPr>
  <dimension ref="A1:AK825"/>
  <sheetViews>
    <sheetView zoomScale="85" zoomScaleNormal="85" topLeftCell="D4" workbookViewId="0">
      <selection activeCell="B6" sqref="B6:F6"/>
    </sheetView>
  </sheetViews>
  <sheetFormatPr defaultColWidth="11.4285714285714" defaultRowHeight="15.75"/>
  <cols>
    <col min="1" max="1" width="23" style="1526" customWidth="1"/>
    <col min="2" max="2" width="28.2857142857143" style="1526" customWidth="1"/>
    <col min="3" max="3" width="25.4285714285714" style="1818" customWidth="1"/>
    <col min="4" max="5" width="51.8571428571429" style="1818" customWidth="1"/>
    <col min="6" max="6" width="47.4285714285714" style="1818" customWidth="1"/>
    <col min="7" max="7" width="22.5714285714286" style="1818" customWidth="1"/>
    <col min="8" max="8" width="39" style="1819" customWidth="1"/>
    <col min="9" max="10" width="23.8571428571429" style="1818" customWidth="1"/>
    <col min="11" max="11" width="29.8571428571429" style="1820" customWidth="1"/>
    <col min="12" max="12" width="15.2857142857143" style="1526" customWidth="1"/>
    <col min="13" max="16384" width="11.4285714285714" style="1526"/>
  </cols>
  <sheetData>
    <row r="1" ht="45.75" customHeight="1" spans="1:37">
      <c r="A1" s="1821" t="s">
        <v>171</v>
      </c>
      <c r="B1" s="1822"/>
      <c r="C1" s="1822"/>
      <c r="D1" s="1822"/>
      <c r="E1" s="1822"/>
      <c r="F1" s="1822"/>
      <c r="G1" s="1822"/>
      <c r="H1" s="1822"/>
      <c r="I1" s="1822"/>
      <c r="J1" s="1822"/>
      <c r="K1" s="1822"/>
      <c r="L1" s="1836"/>
      <c r="M1" s="1240"/>
      <c r="N1" s="1240"/>
      <c r="O1" s="1240"/>
      <c r="P1" s="1240"/>
      <c r="Q1" s="1240"/>
      <c r="R1" s="1240"/>
      <c r="S1" s="1240"/>
      <c r="T1" s="1240"/>
      <c r="U1" s="1240"/>
      <c r="V1" s="1240"/>
      <c r="W1" s="1240"/>
      <c r="X1" s="1240"/>
      <c r="Y1" s="1240"/>
      <c r="Z1" s="1240"/>
      <c r="AA1" s="1240"/>
      <c r="AB1" s="1240"/>
      <c r="AC1" s="1240"/>
      <c r="AD1" s="1240"/>
      <c r="AE1" s="1240"/>
      <c r="AF1" s="1240"/>
      <c r="AG1" s="1240"/>
      <c r="AH1" s="1240"/>
      <c r="AI1" s="1240"/>
      <c r="AJ1" s="1240"/>
      <c r="AK1" s="1240"/>
    </row>
    <row r="2" ht="24.75" customHeight="1" spans="1:37">
      <c r="A2" s="1823"/>
      <c r="B2" s="1823"/>
      <c r="C2" s="1823"/>
      <c r="D2" s="1823"/>
      <c r="E2" s="1823"/>
      <c r="F2" s="1823"/>
      <c r="G2" s="1824"/>
      <c r="H2" s="1823"/>
      <c r="I2" s="1823"/>
      <c r="J2" s="1823"/>
      <c r="K2" s="1824"/>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row>
    <row r="3" ht="102" customHeight="1" spans="1:37">
      <c r="A3" s="1549" t="s">
        <v>172</v>
      </c>
      <c r="B3" s="1550"/>
      <c r="C3" s="1550"/>
      <c r="D3" s="1550"/>
      <c r="E3" s="1550"/>
      <c r="F3" s="1550"/>
      <c r="G3" s="1550"/>
      <c r="H3" s="1550"/>
      <c r="I3" s="1837"/>
      <c r="J3" s="1838"/>
      <c r="K3" s="1839" t="s">
        <v>38</v>
      </c>
      <c r="L3" s="1240"/>
      <c r="M3" s="1240"/>
      <c r="N3" s="1240"/>
      <c r="O3" s="1240"/>
      <c r="P3" s="1240"/>
      <c r="Q3" s="1240"/>
      <c r="R3" s="1240"/>
      <c r="S3" s="1240"/>
      <c r="T3" s="1240"/>
      <c r="U3" s="1240"/>
      <c r="V3" s="1240"/>
      <c r="W3" s="1240"/>
      <c r="X3" s="1240"/>
      <c r="Y3" s="1240"/>
      <c r="Z3" s="1240"/>
      <c r="AA3" s="1240"/>
      <c r="AB3" s="1240"/>
      <c r="AC3" s="1240"/>
      <c r="AD3" s="1240"/>
      <c r="AE3" s="1240"/>
      <c r="AF3" s="1240"/>
      <c r="AG3" s="1240"/>
      <c r="AH3" s="1240"/>
      <c r="AI3" s="1240"/>
      <c r="AJ3" s="1240"/>
      <c r="AK3" s="1240"/>
    </row>
    <row r="4" ht="47.25" customHeight="1" spans="1:37">
      <c r="A4" s="1825" t="s">
        <v>173</v>
      </c>
      <c r="B4" s="1826"/>
      <c r="C4" s="1826"/>
      <c r="D4" s="1826"/>
      <c r="E4" s="1826"/>
      <c r="F4" s="1827"/>
      <c r="G4" s="1828"/>
      <c r="H4" s="1827"/>
      <c r="I4" s="1827"/>
      <c r="J4" s="1827"/>
      <c r="K4" s="1840"/>
      <c r="L4" s="1836"/>
      <c r="M4" s="1240"/>
      <c r="N4" s="1240"/>
      <c r="O4" s="1240"/>
      <c r="P4" s="1240"/>
      <c r="Q4" s="1240"/>
      <c r="R4" s="1240"/>
      <c r="S4" s="1240"/>
      <c r="T4" s="1240"/>
      <c r="U4" s="1240"/>
      <c r="V4" s="1240"/>
      <c r="W4" s="1240"/>
      <c r="X4" s="1240"/>
      <c r="Y4" s="1240"/>
      <c r="Z4" s="1240"/>
      <c r="AA4" s="1240"/>
      <c r="AB4" s="1240"/>
      <c r="AC4" s="1240"/>
      <c r="AD4" s="1240"/>
      <c r="AE4" s="1240"/>
      <c r="AF4" s="1240"/>
      <c r="AG4" s="1240"/>
      <c r="AH4" s="1240"/>
      <c r="AI4" s="1240"/>
      <c r="AJ4" s="1240"/>
      <c r="AK4" s="1240"/>
    </row>
    <row r="5" s="1815" customFormat="1" ht="66" customHeight="1" spans="1:37">
      <c r="A5" s="1829" t="s">
        <v>174</v>
      </c>
      <c r="B5" s="1829" t="s">
        <v>175</v>
      </c>
      <c r="C5" s="1829" t="s">
        <v>176</v>
      </c>
      <c r="D5" s="1829" t="s">
        <v>177</v>
      </c>
      <c r="E5" s="1829" t="s">
        <v>178</v>
      </c>
      <c r="F5" s="1829" t="s">
        <v>179</v>
      </c>
      <c r="G5" s="1829" t="s">
        <v>180</v>
      </c>
      <c r="H5" s="1830" t="s">
        <v>181</v>
      </c>
      <c r="I5" s="1829" t="s">
        <v>182</v>
      </c>
      <c r="J5" s="1829" t="s">
        <v>183</v>
      </c>
      <c r="K5" s="1829" t="s">
        <v>184</v>
      </c>
      <c r="L5" s="1841"/>
      <c r="M5" s="1842"/>
      <c r="N5" s="1842"/>
      <c r="O5" s="1842"/>
      <c r="P5" s="1842"/>
      <c r="Q5" s="1842"/>
      <c r="R5" s="1842"/>
      <c r="S5" s="1842"/>
      <c r="T5" s="1842"/>
      <c r="U5" s="1842"/>
      <c r="V5" s="1842"/>
      <c r="W5" s="1842"/>
      <c r="X5" s="1842"/>
      <c r="Y5" s="1842"/>
      <c r="Z5" s="1842"/>
      <c r="AA5" s="1842"/>
      <c r="AB5" s="1842"/>
      <c r="AC5" s="1842"/>
      <c r="AD5" s="1842"/>
      <c r="AE5" s="1842"/>
      <c r="AF5" s="1842"/>
      <c r="AG5" s="1842"/>
      <c r="AH5" s="1842"/>
      <c r="AI5" s="1842"/>
      <c r="AJ5" s="1842"/>
      <c r="AK5" s="1842"/>
    </row>
    <row r="6" s="1816" customFormat="1" ht="121.5" hidden="1" customHeight="1" spans="1:37">
      <c r="A6" s="1831" t="s">
        <v>185</v>
      </c>
      <c r="B6" s="1831" t="s">
        <v>186</v>
      </c>
      <c r="C6" s="1832" t="s">
        <v>187</v>
      </c>
      <c r="D6" s="1833" t="s">
        <v>188</v>
      </c>
      <c r="E6" s="1832" t="s">
        <v>189</v>
      </c>
      <c r="F6" s="1832" t="s">
        <v>190</v>
      </c>
      <c r="G6" s="1834" t="s">
        <v>191</v>
      </c>
      <c r="H6" s="1834"/>
      <c r="I6" s="1834"/>
      <c r="J6" s="1834"/>
      <c r="K6" s="1834"/>
      <c r="L6" s="1843"/>
      <c r="M6" s="1843"/>
      <c r="N6" s="1843"/>
      <c r="O6" s="1843"/>
      <c r="P6" s="1843"/>
      <c r="Q6" s="1843"/>
      <c r="R6" s="1843"/>
      <c r="S6" s="1843"/>
      <c r="T6" s="1843"/>
      <c r="U6" s="1843"/>
      <c r="V6" s="1843"/>
      <c r="W6" s="1843"/>
      <c r="X6" s="1843"/>
      <c r="Y6" s="1843"/>
      <c r="Z6" s="1843"/>
      <c r="AA6" s="1843"/>
      <c r="AB6" s="1843"/>
      <c r="AC6" s="1843"/>
      <c r="AD6" s="1843"/>
      <c r="AE6" s="1843"/>
      <c r="AF6" s="1843"/>
      <c r="AG6" s="1843"/>
      <c r="AH6" s="1843"/>
      <c r="AI6" s="1843"/>
      <c r="AJ6" s="1843"/>
      <c r="AK6" s="1843"/>
    </row>
    <row r="7" s="1816" customFormat="1" ht="131.25" hidden="1" customHeight="1" spans="1:37">
      <c r="A7" s="1831" t="s">
        <v>185</v>
      </c>
      <c r="B7" s="1831" t="s">
        <v>186</v>
      </c>
      <c r="C7" s="1832" t="s">
        <v>187</v>
      </c>
      <c r="D7" s="1833" t="s">
        <v>188</v>
      </c>
      <c r="E7" s="1832" t="s">
        <v>189</v>
      </c>
      <c r="F7" s="1832" t="s">
        <v>192</v>
      </c>
      <c r="G7" s="1834" t="s">
        <v>191</v>
      </c>
      <c r="H7" s="1834" t="s">
        <v>193</v>
      </c>
      <c r="I7" s="1834" t="s">
        <v>194</v>
      </c>
      <c r="J7" s="1834" t="s">
        <v>195</v>
      </c>
      <c r="K7" s="1834" t="s">
        <v>196</v>
      </c>
      <c r="L7" s="1843"/>
      <c r="M7" s="1843"/>
      <c r="N7" s="1843"/>
      <c r="O7" s="1843"/>
      <c r="P7" s="1843"/>
      <c r="Q7" s="1843"/>
      <c r="R7" s="1843"/>
      <c r="S7" s="1843"/>
      <c r="T7" s="1843"/>
      <c r="U7" s="1843"/>
      <c r="V7" s="1843"/>
      <c r="W7" s="1843"/>
      <c r="X7" s="1843"/>
      <c r="Y7" s="1843"/>
      <c r="Z7" s="1843"/>
      <c r="AA7" s="1843"/>
      <c r="AB7" s="1843"/>
      <c r="AC7" s="1843"/>
      <c r="AD7" s="1843"/>
      <c r="AE7" s="1843"/>
      <c r="AF7" s="1843"/>
      <c r="AG7" s="1843"/>
      <c r="AH7" s="1843"/>
      <c r="AI7" s="1843"/>
      <c r="AJ7" s="1843"/>
      <c r="AK7" s="1843"/>
    </row>
    <row r="8" s="1816" customFormat="1" ht="131.25" hidden="1" customHeight="1" spans="1:37">
      <c r="A8" s="1831" t="s">
        <v>185</v>
      </c>
      <c r="B8" s="1831" t="s">
        <v>186</v>
      </c>
      <c r="C8" s="1832" t="s">
        <v>187</v>
      </c>
      <c r="D8" s="1833" t="s">
        <v>188</v>
      </c>
      <c r="E8" s="1832" t="s">
        <v>189</v>
      </c>
      <c r="F8" s="1832" t="s">
        <v>197</v>
      </c>
      <c r="G8" s="1834" t="s">
        <v>191</v>
      </c>
      <c r="H8" s="1834"/>
      <c r="I8" s="1834"/>
      <c r="J8" s="1834"/>
      <c r="K8" s="1834"/>
      <c r="L8" s="1843"/>
      <c r="M8" s="1843"/>
      <c r="N8" s="1843"/>
      <c r="O8" s="1843"/>
      <c r="P8" s="1843"/>
      <c r="Q8" s="1843"/>
      <c r="R8" s="1843"/>
      <c r="S8" s="1843"/>
      <c r="T8" s="1843"/>
      <c r="U8" s="1843"/>
      <c r="V8" s="1843"/>
      <c r="W8" s="1843"/>
      <c r="X8" s="1843"/>
      <c r="Y8" s="1843"/>
      <c r="Z8" s="1843"/>
      <c r="AA8" s="1843"/>
      <c r="AB8" s="1843"/>
      <c r="AC8" s="1843"/>
      <c r="AD8" s="1843"/>
      <c r="AE8" s="1843"/>
      <c r="AF8" s="1843"/>
      <c r="AG8" s="1843"/>
      <c r="AH8" s="1843"/>
      <c r="AI8" s="1843"/>
      <c r="AJ8" s="1843"/>
      <c r="AK8" s="1843"/>
    </row>
    <row r="9" s="1816" customFormat="1" ht="131.25" hidden="1" customHeight="1" spans="1:37">
      <c r="A9" s="1831" t="s">
        <v>185</v>
      </c>
      <c r="B9" s="1831" t="s">
        <v>186</v>
      </c>
      <c r="C9" s="1832" t="s">
        <v>187</v>
      </c>
      <c r="D9" s="1833" t="s">
        <v>188</v>
      </c>
      <c r="E9" s="1832" t="s">
        <v>189</v>
      </c>
      <c r="F9" s="1832" t="s">
        <v>198</v>
      </c>
      <c r="G9" s="1834" t="s">
        <v>191</v>
      </c>
      <c r="H9" s="1834"/>
      <c r="I9" s="1834"/>
      <c r="J9" s="1834"/>
      <c r="K9" s="1834"/>
      <c r="L9" s="1843"/>
      <c r="M9" s="1843"/>
      <c r="N9" s="1843"/>
      <c r="O9" s="1843"/>
      <c r="P9" s="1843"/>
      <c r="Q9" s="1843"/>
      <c r="R9" s="1843"/>
      <c r="S9" s="1843"/>
      <c r="T9" s="1843"/>
      <c r="U9" s="1843"/>
      <c r="V9" s="1843"/>
      <c r="W9" s="1843"/>
      <c r="X9" s="1843"/>
      <c r="Y9" s="1843"/>
      <c r="Z9" s="1843"/>
      <c r="AA9" s="1843"/>
      <c r="AB9" s="1843"/>
      <c r="AC9" s="1843"/>
      <c r="AD9" s="1843"/>
      <c r="AE9" s="1843"/>
      <c r="AF9" s="1843"/>
      <c r="AG9" s="1843"/>
      <c r="AH9" s="1843"/>
      <c r="AI9" s="1843"/>
      <c r="AJ9" s="1843"/>
      <c r="AK9" s="1843"/>
    </row>
    <row r="10" s="1816" customFormat="1" ht="131.25" hidden="1" customHeight="1" spans="1:37">
      <c r="A10" s="1831" t="s">
        <v>185</v>
      </c>
      <c r="B10" s="1831" t="s">
        <v>186</v>
      </c>
      <c r="C10" s="1832" t="s">
        <v>187</v>
      </c>
      <c r="D10" s="1833" t="s">
        <v>188</v>
      </c>
      <c r="E10" s="1832" t="s">
        <v>189</v>
      </c>
      <c r="F10" s="1832" t="s">
        <v>199</v>
      </c>
      <c r="G10" s="1834" t="s">
        <v>200</v>
      </c>
      <c r="H10" s="1834"/>
      <c r="I10" s="1834"/>
      <c r="J10" s="1834"/>
      <c r="K10" s="1834"/>
      <c r="L10" s="1843"/>
      <c r="M10" s="1843"/>
      <c r="N10" s="1843"/>
      <c r="O10" s="1843"/>
      <c r="P10" s="1843"/>
      <c r="Q10" s="1843"/>
      <c r="R10" s="1843"/>
      <c r="S10" s="1843"/>
      <c r="T10" s="1843"/>
      <c r="U10" s="1843"/>
      <c r="V10" s="1843"/>
      <c r="W10" s="1843"/>
      <c r="X10" s="1843"/>
      <c r="Y10" s="1843"/>
      <c r="Z10" s="1843"/>
      <c r="AA10" s="1843"/>
      <c r="AB10" s="1843"/>
      <c r="AC10" s="1843"/>
      <c r="AD10" s="1843"/>
      <c r="AE10" s="1843"/>
      <c r="AF10" s="1843"/>
      <c r="AG10" s="1843"/>
      <c r="AH10" s="1843"/>
      <c r="AI10" s="1843"/>
      <c r="AJ10" s="1843"/>
      <c r="AK10" s="1843"/>
    </row>
    <row r="11" s="1816" customFormat="1" ht="131.25" hidden="1" customHeight="1" spans="1:37">
      <c r="A11" s="1831" t="s">
        <v>185</v>
      </c>
      <c r="B11" s="1831" t="s">
        <v>186</v>
      </c>
      <c r="C11" s="1832" t="s">
        <v>187</v>
      </c>
      <c r="D11" s="1833" t="s">
        <v>188</v>
      </c>
      <c r="E11" s="1832" t="s">
        <v>189</v>
      </c>
      <c r="F11" s="1832" t="s">
        <v>201</v>
      </c>
      <c r="G11" s="1834" t="s">
        <v>202</v>
      </c>
      <c r="H11" s="1834"/>
      <c r="I11" s="1834"/>
      <c r="J11" s="1834"/>
      <c r="K11" s="1834"/>
      <c r="L11" s="1843"/>
      <c r="M11" s="1843"/>
      <c r="N11" s="1843"/>
      <c r="O11" s="1843"/>
      <c r="P11" s="1843"/>
      <c r="Q11" s="1843"/>
      <c r="R11" s="1843"/>
      <c r="S11" s="1843"/>
      <c r="T11" s="1843"/>
      <c r="U11" s="1843"/>
      <c r="V11" s="1843"/>
      <c r="W11" s="1843"/>
      <c r="X11" s="1843"/>
      <c r="Y11" s="1843"/>
      <c r="Z11" s="1843"/>
      <c r="AA11" s="1843"/>
      <c r="AB11" s="1843"/>
      <c r="AC11" s="1843"/>
      <c r="AD11" s="1843"/>
      <c r="AE11" s="1843"/>
      <c r="AF11" s="1843"/>
      <c r="AG11" s="1843"/>
      <c r="AH11" s="1843"/>
      <c r="AI11" s="1843"/>
      <c r="AJ11" s="1843"/>
      <c r="AK11" s="1843"/>
    </row>
    <row r="12" s="1816" customFormat="1" ht="131.25" hidden="1" customHeight="1" spans="1:37">
      <c r="A12" s="1831" t="s">
        <v>185</v>
      </c>
      <c r="B12" s="1831" t="s">
        <v>186</v>
      </c>
      <c r="C12" s="1832" t="s">
        <v>187</v>
      </c>
      <c r="D12" s="1833" t="s">
        <v>188</v>
      </c>
      <c r="E12" s="1832" t="s">
        <v>203</v>
      </c>
      <c r="F12" s="1832" t="s">
        <v>204</v>
      </c>
      <c r="G12" s="1834" t="s">
        <v>205</v>
      </c>
      <c r="H12" s="1834"/>
      <c r="I12" s="1834"/>
      <c r="J12" s="1834"/>
      <c r="K12" s="1834"/>
      <c r="L12" s="1843"/>
      <c r="M12" s="1843"/>
      <c r="N12" s="1843"/>
      <c r="O12" s="1843"/>
      <c r="P12" s="1843"/>
      <c r="Q12" s="1843"/>
      <c r="R12" s="1843"/>
      <c r="S12" s="1843"/>
      <c r="T12" s="1843"/>
      <c r="U12" s="1843"/>
      <c r="V12" s="1843"/>
      <c r="W12" s="1843"/>
      <c r="X12" s="1843"/>
      <c r="Y12" s="1843"/>
      <c r="Z12" s="1843"/>
      <c r="AA12" s="1843"/>
      <c r="AB12" s="1843"/>
      <c r="AC12" s="1843"/>
      <c r="AD12" s="1843"/>
      <c r="AE12" s="1843"/>
      <c r="AF12" s="1843"/>
      <c r="AG12" s="1843"/>
      <c r="AH12" s="1843"/>
      <c r="AI12" s="1843"/>
      <c r="AJ12" s="1843"/>
      <c r="AK12" s="1843"/>
    </row>
    <row r="13" s="1816" customFormat="1" ht="112.5" hidden="1" customHeight="1" spans="1:37">
      <c r="A13" s="1831" t="s">
        <v>206</v>
      </c>
      <c r="B13" s="1831" t="s">
        <v>186</v>
      </c>
      <c r="C13" s="1832" t="s">
        <v>187</v>
      </c>
      <c r="D13" s="1833" t="s">
        <v>207</v>
      </c>
      <c r="E13" s="1832" t="s">
        <v>208</v>
      </c>
      <c r="F13" s="1832" t="s">
        <v>209</v>
      </c>
      <c r="G13" s="1834" t="s">
        <v>210</v>
      </c>
      <c r="H13" s="1834" t="s">
        <v>211</v>
      </c>
      <c r="I13" s="1834" t="s">
        <v>212</v>
      </c>
      <c r="J13" s="1834"/>
      <c r="K13" s="1834" t="s">
        <v>213</v>
      </c>
      <c r="L13" s="1843"/>
      <c r="M13" s="1843"/>
      <c r="N13" s="1843"/>
      <c r="O13" s="1843"/>
      <c r="P13" s="1843"/>
      <c r="Q13" s="1843"/>
      <c r="R13" s="1843"/>
      <c r="S13" s="1843"/>
      <c r="T13" s="1843"/>
      <c r="U13" s="1843"/>
      <c r="V13" s="1843"/>
      <c r="W13" s="1843"/>
      <c r="X13" s="1843"/>
      <c r="Y13" s="1843"/>
      <c r="Z13" s="1843"/>
      <c r="AA13" s="1843"/>
      <c r="AB13" s="1843"/>
      <c r="AC13" s="1843"/>
      <c r="AD13" s="1843"/>
      <c r="AE13" s="1843"/>
      <c r="AF13" s="1843"/>
      <c r="AG13" s="1843"/>
      <c r="AH13" s="1843"/>
      <c r="AI13" s="1843"/>
      <c r="AJ13" s="1843"/>
      <c r="AK13" s="1843"/>
    </row>
    <row r="14" s="1816" customFormat="1" ht="117" hidden="1" customHeight="1" spans="1:37">
      <c r="A14" s="1831" t="s">
        <v>206</v>
      </c>
      <c r="B14" s="1831" t="s">
        <v>186</v>
      </c>
      <c r="C14" s="1832" t="s">
        <v>187</v>
      </c>
      <c r="D14" s="1833" t="s">
        <v>207</v>
      </c>
      <c r="E14" s="1832" t="s">
        <v>208</v>
      </c>
      <c r="F14" s="1832" t="s">
        <v>214</v>
      </c>
      <c r="G14" s="1834" t="s">
        <v>215</v>
      </c>
      <c r="H14" s="1834" t="s">
        <v>211</v>
      </c>
      <c r="I14" s="1834" t="s">
        <v>194</v>
      </c>
      <c r="J14" s="1834"/>
      <c r="K14" s="1834" t="s">
        <v>141</v>
      </c>
      <c r="L14" s="1843"/>
      <c r="M14" s="1843"/>
      <c r="N14" s="1843"/>
      <c r="O14" s="1843"/>
      <c r="P14" s="1843"/>
      <c r="Q14" s="1843"/>
      <c r="R14" s="1843"/>
      <c r="S14" s="1843"/>
      <c r="T14" s="1843"/>
      <c r="U14" s="1843"/>
      <c r="V14" s="1843"/>
      <c r="W14" s="1843"/>
      <c r="X14" s="1843"/>
      <c r="Y14" s="1843"/>
      <c r="Z14" s="1843"/>
      <c r="AA14" s="1843"/>
      <c r="AB14" s="1843"/>
      <c r="AC14" s="1843"/>
      <c r="AD14" s="1843"/>
      <c r="AE14" s="1843"/>
      <c r="AF14" s="1843"/>
      <c r="AG14" s="1843"/>
      <c r="AH14" s="1843"/>
      <c r="AI14" s="1843"/>
      <c r="AJ14" s="1843"/>
      <c r="AK14" s="1843"/>
    </row>
    <row r="15" s="1816" customFormat="1" ht="84" hidden="1" customHeight="1" spans="1:37">
      <c r="A15" s="1831" t="s">
        <v>206</v>
      </c>
      <c r="B15" s="1831" t="s">
        <v>186</v>
      </c>
      <c r="C15" s="1832" t="s">
        <v>187</v>
      </c>
      <c r="D15" s="1833" t="s">
        <v>207</v>
      </c>
      <c r="E15" s="1832" t="s">
        <v>208</v>
      </c>
      <c r="F15" s="1832" t="s">
        <v>216</v>
      </c>
      <c r="G15" s="1834" t="s">
        <v>217</v>
      </c>
      <c r="H15" s="1834" t="s">
        <v>211</v>
      </c>
      <c r="I15" s="1834" t="s">
        <v>194</v>
      </c>
      <c r="J15" s="1834"/>
      <c r="K15" s="1834" t="s">
        <v>141</v>
      </c>
      <c r="L15" s="1843"/>
      <c r="M15" s="1843"/>
      <c r="N15" s="1843"/>
      <c r="O15" s="1843"/>
      <c r="P15" s="1843"/>
      <c r="Q15" s="1843"/>
      <c r="R15" s="1843"/>
      <c r="S15" s="1843"/>
      <c r="T15" s="1843"/>
      <c r="U15" s="1843"/>
      <c r="V15" s="1843"/>
      <c r="W15" s="1843"/>
      <c r="X15" s="1843"/>
      <c r="Y15" s="1843"/>
      <c r="Z15" s="1843"/>
      <c r="AA15" s="1843"/>
      <c r="AB15" s="1843"/>
      <c r="AC15" s="1843"/>
      <c r="AD15" s="1843"/>
      <c r="AE15" s="1843"/>
      <c r="AF15" s="1843"/>
      <c r="AG15" s="1843"/>
      <c r="AH15" s="1843"/>
      <c r="AI15" s="1843"/>
      <c r="AJ15" s="1843"/>
      <c r="AK15" s="1843"/>
    </row>
    <row r="16" s="1816" customFormat="1" ht="84" hidden="1" customHeight="1" spans="1:37">
      <c r="A16" s="1831" t="s">
        <v>206</v>
      </c>
      <c r="B16" s="1831" t="s">
        <v>186</v>
      </c>
      <c r="C16" s="1832" t="s">
        <v>187</v>
      </c>
      <c r="D16" s="1833" t="s">
        <v>207</v>
      </c>
      <c r="E16" s="1832" t="s">
        <v>208</v>
      </c>
      <c r="F16" s="1832" t="s">
        <v>218</v>
      </c>
      <c r="G16" s="1834" t="s">
        <v>219</v>
      </c>
      <c r="H16" s="1834"/>
      <c r="I16" s="1834"/>
      <c r="J16" s="1834"/>
      <c r="K16" s="1834"/>
      <c r="L16" s="1843"/>
      <c r="M16" s="1843"/>
      <c r="N16" s="1843"/>
      <c r="O16" s="1843"/>
      <c r="P16" s="1843"/>
      <c r="Q16" s="1843"/>
      <c r="R16" s="1843"/>
      <c r="S16" s="1843"/>
      <c r="T16" s="1843"/>
      <c r="U16" s="1843"/>
      <c r="V16" s="1843"/>
      <c r="W16" s="1843"/>
      <c r="X16" s="1843"/>
      <c r="Y16" s="1843"/>
      <c r="Z16" s="1843"/>
      <c r="AA16" s="1843"/>
      <c r="AB16" s="1843"/>
      <c r="AC16" s="1843"/>
      <c r="AD16" s="1843"/>
      <c r="AE16" s="1843"/>
      <c r="AF16" s="1843"/>
      <c r="AG16" s="1843"/>
      <c r="AH16" s="1843"/>
      <c r="AI16" s="1843"/>
      <c r="AJ16" s="1843"/>
      <c r="AK16" s="1843"/>
    </row>
    <row r="17" s="1816" customFormat="1" ht="84" hidden="1" customHeight="1" spans="1:37">
      <c r="A17" s="1831" t="s">
        <v>206</v>
      </c>
      <c r="B17" s="1831" t="s">
        <v>186</v>
      </c>
      <c r="C17" s="1832" t="s">
        <v>187</v>
      </c>
      <c r="D17" s="1833" t="s">
        <v>207</v>
      </c>
      <c r="E17" s="1832" t="s">
        <v>208</v>
      </c>
      <c r="F17" s="1832" t="s">
        <v>220</v>
      </c>
      <c r="G17" s="1834" t="s">
        <v>221</v>
      </c>
      <c r="H17" s="1834"/>
      <c r="I17" s="1834"/>
      <c r="J17" s="1834"/>
      <c r="K17" s="1834"/>
      <c r="L17" s="1843"/>
      <c r="M17" s="1843"/>
      <c r="N17" s="1843"/>
      <c r="O17" s="1843"/>
      <c r="P17" s="1843"/>
      <c r="Q17" s="1843"/>
      <c r="R17" s="1843"/>
      <c r="S17" s="1843"/>
      <c r="T17" s="1843"/>
      <c r="U17" s="1843"/>
      <c r="V17" s="1843"/>
      <c r="W17" s="1843"/>
      <c r="X17" s="1843"/>
      <c r="Y17" s="1843"/>
      <c r="Z17" s="1843"/>
      <c r="AA17" s="1843"/>
      <c r="AB17" s="1843"/>
      <c r="AC17" s="1843"/>
      <c r="AD17" s="1843"/>
      <c r="AE17" s="1843"/>
      <c r="AF17" s="1843"/>
      <c r="AG17" s="1843"/>
      <c r="AH17" s="1843"/>
      <c r="AI17" s="1843"/>
      <c r="AJ17" s="1843"/>
      <c r="AK17" s="1843"/>
    </row>
    <row r="18" s="1816" customFormat="1" ht="84" hidden="1" customHeight="1" spans="1:37">
      <c r="A18" s="1831" t="s">
        <v>206</v>
      </c>
      <c r="B18" s="1831" t="s">
        <v>186</v>
      </c>
      <c r="C18" s="1832" t="s">
        <v>187</v>
      </c>
      <c r="D18" s="1833" t="s">
        <v>207</v>
      </c>
      <c r="E18" s="1832" t="s">
        <v>208</v>
      </c>
      <c r="F18" s="1832" t="s">
        <v>222</v>
      </c>
      <c r="G18" s="1834" t="s">
        <v>223</v>
      </c>
      <c r="H18" s="1834"/>
      <c r="I18" s="1834"/>
      <c r="J18" s="1834"/>
      <c r="K18" s="1834"/>
      <c r="L18" s="1843"/>
      <c r="M18" s="1843"/>
      <c r="N18" s="1843"/>
      <c r="O18" s="1843"/>
      <c r="P18" s="1843"/>
      <c r="Q18" s="1843"/>
      <c r="R18" s="1843"/>
      <c r="S18" s="1843"/>
      <c r="T18" s="1843"/>
      <c r="U18" s="1843"/>
      <c r="V18" s="1843"/>
      <c r="W18" s="1843"/>
      <c r="X18" s="1843"/>
      <c r="Y18" s="1843"/>
      <c r="Z18" s="1843"/>
      <c r="AA18" s="1843"/>
      <c r="AB18" s="1843"/>
      <c r="AC18" s="1843"/>
      <c r="AD18" s="1843"/>
      <c r="AE18" s="1843"/>
      <c r="AF18" s="1843"/>
      <c r="AG18" s="1843"/>
      <c r="AH18" s="1843"/>
      <c r="AI18" s="1843"/>
      <c r="AJ18" s="1843"/>
      <c r="AK18" s="1843"/>
    </row>
    <row r="19" s="1816" customFormat="1" ht="84" hidden="1" customHeight="1" spans="1:37">
      <c r="A19" s="1831" t="s">
        <v>206</v>
      </c>
      <c r="B19" s="1831" t="s">
        <v>186</v>
      </c>
      <c r="C19" s="1832" t="s">
        <v>187</v>
      </c>
      <c r="D19" s="1833" t="s">
        <v>207</v>
      </c>
      <c r="E19" s="1832" t="s">
        <v>208</v>
      </c>
      <c r="F19" s="1832" t="s">
        <v>224</v>
      </c>
      <c r="G19" s="1834" t="s">
        <v>219</v>
      </c>
      <c r="H19" s="1834"/>
      <c r="I19" s="1834"/>
      <c r="J19" s="1834"/>
      <c r="K19" s="1834"/>
      <c r="L19" s="1843"/>
      <c r="M19" s="1843"/>
      <c r="N19" s="1843"/>
      <c r="O19" s="1843"/>
      <c r="P19" s="1843"/>
      <c r="Q19" s="1843"/>
      <c r="R19" s="1843"/>
      <c r="S19" s="1843"/>
      <c r="T19" s="1843"/>
      <c r="U19" s="1843"/>
      <c r="V19" s="1843"/>
      <c r="W19" s="1843"/>
      <c r="X19" s="1843"/>
      <c r="Y19" s="1843"/>
      <c r="Z19" s="1843"/>
      <c r="AA19" s="1843"/>
      <c r="AB19" s="1843"/>
      <c r="AC19" s="1843"/>
      <c r="AD19" s="1843"/>
      <c r="AE19" s="1843"/>
      <c r="AF19" s="1843"/>
      <c r="AG19" s="1843"/>
      <c r="AH19" s="1843"/>
      <c r="AI19" s="1843"/>
      <c r="AJ19" s="1843"/>
      <c r="AK19" s="1843"/>
    </row>
    <row r="20" s="1816" customFormat="1" ht="84" hidden="1" customHeight="1" spans="1:37">
      <c r="A20" s="1831" t="s">
        <v>206</v>
      </c>
      <c r="B20" s="1831" t="s">
        <v>186</v>
      </c>
      <c r="C20" s="1832" t="s">
        <v>187</v>
      </c>
      <c r="D20" s="1833" t="s">
        <v>207</v>
      </c>
      <c r="E20" s="1832" t="s">
        <v>208</v>
      </c>
      <c r="F20" s="1832" t="s">
        <v>225</v>
      </c>
      <c r="G20" s="1834" t="s">
        <v>223</v>
      </c>
      <c r="H20" s="1834"/>
      <c r="I20" s="1834"/>
      <c r="J20" s="1834"/>
      <c r="K20" s="1834"/>
      <c r="L20" s="1843"/>
      <c r="M20" s="1843"/>
      <c r="N20" s="1843"/>
      <c r="O20" s="1843"/>
      <c r="P20" s="1843"/>
      <c r="Q20" s="1843"/>
      <c r="R20" s="1843"/>
      <c r="S20" s="1843"/>
      <c r="T20" s="1843"/>
      <c r="U20" s="1843"/>
      <c r="V20" s="1843"/>
      <c r="W20" s="1843"/>
      <c r="X20" s="1843"/>
      <c r="Y20" s="1843"/>
      <c r="Z20" s="1843"/>
      <c r="AA20" s="1843"/>
      <c r="AB20" s="1843"/>
      <c r="AC20" s="1843"/>
      <c r="AD20" s="1843"/>
      <c r="AE20" s="1843"/>
      <c r="AF20" s="1843"/>
      <c r="AG20" s="1843"/>
      <c r="AH20" s="1843"/>
      <c r="AI20" s="1843"/>
      <c r="AJ20" s="1843"/>
      <c r="AK20" s="1843"/>
    </row>
    <row r="21" s="1816" customFormat="1" ht="84" hidden="1" customHeight="1" spans="1:37">
      <c r="A21" s="1831" t="s">
        <v>206</v>
      </c>
      <c r="B21" s="1831" t="s">
        <v>186</v>
      </c>
      <c r="C21" s="1832" t="s">
        <v>187</v>
      </c>
      <c r="D21" s="1833" t="s">
        <v>207</v>
      </c>
      <c r="E21" s="1832" t="s">
        <v>208</v>
      </c>
      <c r="F21" s="1832" t="s">
        <v>226</v>
      </c>
      <c r="G21" s="1834" t="s">
        <v>223</v>
      </c>
      <c r="H21" s="1834"/>
      <c r="I21" s="1834"/>
      <c r="J21" s="1834"/>
      <c r="K21" s="1834"/>
      <c r="L21" s="1843"/>
      <c r="M21" s="1843"/>
      <c r="N21" s="1843"/>
      <c r="O21" s="1843"/>
      <c r="P21" s="1843"/>
      <c r="Q21" s="1843"/>
      <c r="R21" s="1843"/>
      <c r="S21" s="1843"/>
      <c r="T21" s="1843"/>
      <c r="U21" s="1843"/>
      <c r="V21" s="1843"/>
      <c r="W21" s="1843"/>
      <c r="X21" s="1843"/>
      <c r="Y21" s="1843"/>
      <c r="Z21" s="1843"/>
      <c r="AA21" s="1843"/>
      <c r="AB21" s="1843"/>
      <c r="AC21" s="1843"/>
      <c r="AD21" s="1843"/>
      <c r="AE21" s="1843"/>
      <c r="AF21" s="1843"/>
      <c r="AG21" s="1843"/>
      <c r="AH21" s="1843"/>
      <c r="AI21" s="1843"/>
      <c r="AJ21" s="1843"/>
      <c r="AK21" s="1843"/>
    </row>
    <row r="22" s="1816" customFormat="1" ht="84" hidden="1" customHeight="1" spans="1:37">
      <c r="A22" s="1831" t="s">
        <v>206</v>
      </c>
      <c r="B22" s="1831" t="s">
        <v>186</v>
      </c>
      <c r="C22" s="1832" t="s">
        <v>187</v>
      </c>
      <c r="D22" s="1833" t="s">
        <v>207</v>
      </c>
      <c r="E22" s="1832" t="s">
        <v>208</v>
      </c>
      <c r="F22" s="1832" t="s">
        <v>227</v>
      </c>
      <c r="G22" s="1834" t="s">
        <v>223</v>
      </c>
      <c r="H22" s="1834"/>
      <c r="I22" s="1834"/>
      <c r="J22" s="1834"/>
      <c r="K22" s="1834"/>
      <c r="L22" s="1843"/>
      <c r="M22" s="1843"/>
      <c r="N22" s="1843"/>
      <c r="O22" s="1843"/>
      <c r="P22" s="1843"/>
      <c r="Q22" s="1843"/>
      <c r="R22" s="1843"/>
      <c r="S22" s="1843"/>
      <c r="T22" s="1843"/>
      <c r="U22" s="1843"/>
      <c r="V22" s="1843"/>
      <c r="W22" s="1843"/>
      <c r="X22" s="1843"/>
      <c r="Y22" s="1843"/>
      <c r="Z22" s="1843"/>
      <c r="AA22" s="1843"/>
      <c r="AB22" s="1843"/>
      <c r="AC22" s="1843"/>
      <c r="AD22" s="1843"/>
      <c r="AE22" s="1843"/>
      <c r="AF22" s="1843"/>
      <c r="AG22" s="1843"/>
      <c r="AH22" s="1843"/>
      <c r="AI22" s="1843"/>
      <c r="AJ22" s="1843"/>
      <c r="AK22" s="1843"/>
    </row>
    <row r="23" s="1816" customFormat="1" ht="84" hidden="1" customHeight="1" spans="1:37">
      <c r="A23" s="1831" t="s">
        <v>206</v>
      </c>
      <c r="B23" s="1831" t="s">
        <v>186</v>
      </c>
      <c r="C23" s="1832" t="s">
        <v>187</v>
      </c>
      <c r="D23" s="1833" t="s">
        <v>207</v>
      </c>
      <c r="E23" s="1832" t="s">
        <v>208</v>
      </c>
      <c r="F23" s="1832" t="s">
        <v>228</v>
      </c>
      <c r="G23" s="1834" t="s">
        <v>223</v>
      </c>
      <c r="H23" s="1834"/>
      <c r="I23" s="1834"/>
      <c r="J23" s="1834"/>
      <c r="K23" s="1834"/>
      <c r="L23" s="1843"/>
      <c r="M23" s="1843"/>
      <c r="N23" s="1843"/>
      <c r="O23" s="1843"/>
      <c r="P23" s="1843"/>
      <c r="Q23" s="1843"/>
      <c r="R23" s="1843"/>
      <c r="S23" s="1843"/>
      <c r="T23" s="1843"/>
      <c r="U23" s="1843"/>
      <c r="V23" s="1843"/>
      <c r="W23" s="1843"/>
      <c r="X23" s="1843"/>
      <c r="Y23" s="1843"/>
      <c r="Z23" s="1843"/>
      <c r="AA23" s="1843"/>
      <c r="AB23" s="1843"/>
      <c r="AC23" s="1843"/>
      <c r="AD23" s="1843"/>
      <c r="AE23" s="1843"/>
      <c r="AF23" s="1843"/>
      <c r="AG23" s="1843"/>
      <c r="AH23" s="1843"/>
      <c r="AI23" s="1843"/>
      <c r="AJ23" s="1843"/>
      <c r="AK23" s="1843"/>
    </row>
    <row r="24" s="1816" customFormat="1" ht="84" hidden="1" customHeight="1" spans="1:37">
      <c r="A24" s="1831" t="s">
        <v>206</v>
      </c>
      <c r="B24" s="1831" t="s">
        <v>186</v>
      </c>
      <c r="C24" s="1832" t="s">
        <v>187</v>
      </c>
      <c r="D24" s="1833" t="s">
        <v>207</v>
      </c>
      <c r="E24" s="1832" t="s">
        <v>208</v>
      </c>
      <c r="F24" s="1832" t="s">
        <v>229</v>
      </c>
      <c r="G24" s="1834" t="s">
        <v>221</v>
      </c>
      <c r="H24" s="1834"/>
      <c r="I24" s="1834"/>
      <c r="J24" s="1834"/>
      <c r="K24" s="1834"/>
      <c r="L24" s="1843"/>
      <c r="M24" s="1843"/>
      <c r="N24" s="1843"/>
      <c r="O24" s="1843"/>
      <c r="P24" s="1843"/>
      <c r="Q24" s="1843"/>
      <c r="R24" s="1843"/>
      <c r="S24" s="1843"/>
      <c r="T24" s="1843"/>
      <c r="U24" s="1843"/>
      <c r="V24" s="1843"/>
      <c r="W24" s="1843"/>
      <c r="X24" s="1843"/>
      <c r="Y24" s="1843"/>
      <c r="Z24" s="1843"/>
      <c r="AA24" s="1843"/>
      <c r="AB24" s="1843"/>
      <c r="AC24" s="1843"/>
      <c r="AD24" s="1843"/>
      <c r="AE24" s="1843"/>
      <c r="AF24" s="1843"/>
      <c r="AG24" s="1843"/>
      <c r="AH24" s="1843"/>
      <c r="AI24" s="1843"/>
      <c r="AJ24" s="1843"/>
      <c r="AK24" s="1843"/>
    </row>
    <row r="25" s="1816" customFormat="1" ht="84" hidden="1" customHeight="1" spans="1:37">
      <c r="A25" s="1831" t="s">
        <v>206</v>
      </c>
      <c r="B25" s="1831" t="s">
        <v>186</v>
      </c>
      <c r="C25" s="1832" t="s">
        <v>187</v>
      </c>
      <c r="D25" s="1833" t="s">
        <v>207</v>
      </c>
      <c r="E25" s="1832" t="s">
        <v>208</v>
      </c>
      <c r="F25" s="1832" t="s">
        <v>230</v>
      </c>
      <c r="G25" s="1834" t="s">
        <v>219</v>
      </c>
      <c r="H25" s="1834"/>
      <c r="I25" s="1834"/>
      <c r="J25" s="1834"/>
      <c r="K25" s="1834"/>
      <c r="L25" s="1843"/>
      <c r="M25" s="1843"/>
      <c r="N25" s="1843"/>
      <c r="O25" s="1843"/>
      <c r="P25" s="1843"/>
      <c r="Q25" s="1843"/>
      <c r="R25" s="1843"/>
      <c r="S25" s="1843"/>
      <c r="T25" s="1843"/>
      <c r="U25" s="1843"/>
      <c r="V25" s="1843"/>
      <c r="W25" s="1843"/>
      <c r="X25" s="1843"/>
      <c r="Y25" s="1843"/>
      <c r="Z25" s="1843"/>
      <c r="AA25" s="1843"/>
      <c r="AB25" s="1843"/>
      <c r="AC25" s="1843"/>
      <c r="AD25" s="1843"/>
      <c r="AE25" s="1843"/>
      <c r="AF25" s="1843"/>
      <c r="AG25" s="1843"/>
      <c r="AH25" s="1843"/>
      <c r="AI25" s="1843"/>
      <c r="AJ25" s="1843"/>
      <c r="AK25" s="1843"/>
    </row>
    <row r="26" s="1816" customFormat="1" ht="84" hidden="1" customHeight="1" spans="1:37">
      <c r="A26" s="1831" t="s">
        <v>206</v>
      </c>
      <c r="B26" s="1831" t="s">
        <v>186</v>
      </c>
      <c r="C26" s="1832" t="s">
        <v>187</v>
      </c>
      <c r="D26" s="1833" t="s">
        <v>207</v>
      </c>
      <c r="E26" s="1832" t="s">
        <v>208</v>
      </c>
      <c r="F26" s="1832" t="s">
        <v>231</v>
      </c>
      <c r="G26" s="1834" t="s">
        <v>223</v>
      </c>
      <c r="H26" s="1834"/>
      <c r="I26" s="1834"/>
      <c r="J26" s="1834"/>
      <c r="K26" s="1834"/>
      <c r="L26" s="1843"/>
      <c r="M26" s="1843"/>
      <c r="N26" s="1843"/>
      <c r="O26" s="1843"/>
      <c r="P26" s="1843"/>
      <c r="Q26" s="1843"/>
      <c r="R26" s="1843"/>
      <c r="S26" s="1843"/>
      <c r="T26" s="1843"/>
      <c r="U26" s="1843"/>
      <c r="V26" s="1843"/>
      <c r="W26" s="1843"/>
      <c r="X26" s="1843"/>
      <c r="Y26" s="1843"/>
      <c r="Z26" s="1843"/>
      <c r="AA26" s="1843"/>
      <c r="AB26" s="1843"/>
      <c r="AC26" s="1843"/>
      <c r="AD26" s="1843"/>
      <c r="AE26" s="1843"/>
      <c r="AF26" s="1843"/>
      <c r="AG26" s="1843"/>
      <c r="AH26" s="1843"/>
      <c r="AI26" s="1843"/>
      <c r="AJ26" s="1843"/>
      <c r="AK26" s="1843"/>
    </row>
    <row r="27" s="1816" customFormat="1" ht="119.25" hidden="1" customHeight="1" spans="1:37">
      <c r="A27" s="1831" t="s">
        <v>206</v>
      </c>
      <c r="B27" s="1831" t="s">
        <v>186</v>
      </c>
      <c r="C27" s="1832" t="s">
        <v>187</v>
      </c>
      <c r="D27" s="1833" t="s">
        <v>207</v>
      </c>
      <c r="E27" s="1832" t="s">
        <v>232</v>
      </c>
      <c r="F27" s="1832" t="s">
        <v>233</v>
      </c>
      <c r="G27" s="1834" t="s">
        <v>221</v>
      </c>
      <c r="H27" s="1834"/>
      <c r="I27" s="1834"/>
      <c r="J27" s="1834"/>
      <c r="K27" s="1834" t="s">
        <v>234</v>
      </c>
      <c r="L27" s="1843"/>
      <c r="M27" s="1843"/>
      <c r="N27" s="1843"/>
      <c r="O27" s="1843"/>
      <c r="P27" s="1843"/>
      <c r="Q27" s="1843"/>
      <c r="R27" s="1843"/>
      <c r="S27" s="1843"/>
      <c r="T27" s="1843"/>
      <c r="U27" s="1843"/>
      <c r="V27" s="1843"/>
      <c r="W27" s="1843"/>
      <c r="X27" s="1843"/>
      <c r="Y27" s="1843"/>
      <c r="Z27" s="1843"/>
      <c r="AA27" s="1843"/>
      <c r="AB27" s="1843"/>
      <c r="AC27" s="1843"/>
      <c r="AD27" s="1843"/>
      <c r="AE27" s="1843"/>
      <c r="AF27" s="1843"/>
      <c r="AG27" s="1843"/>
      <c r="AH27" s="1843"/>
      <c r="AI27" s="1843"/>
      <c r="AJ27" s="1843"/>
      <c r="AK27" s="1843"/>
    </row>
    <row r="28" s="1816" customFormat="1" ht="92.25" hidden="1" customHeight="1" spans="1:37">
      <c r="A28" s="1831" t="s">
        <v>206</v>
      </c>
      <c r="B28" s="1831" t="s">
        <v>186</v>
      </c>
      <c r="C28" s="1832" t="s">
        <v>187</v>
      </c>
      <c r="D28" s="1833" t="s">
        <v>188</v>
      </c>
      <c r="E28" s="1832" t="s">
        <v>235</v>
      </c>
      <c r="F28" s="1832" t="s">
        <v>236</v>
      </c>
      <c r="G28" s="1834" t="s">
        <v>202</v>
      </c>
      <c r="H28" s="1834"/>
      <c r="I28" s="1834"/>
      <c r="J28" s="1834"/>
      <c r="K28" s="1834" t="s">
        <v>196</v>
      </c>
      <c r="L28" s="1843"/>
      <c r="M28" s="1843"/>
      <c r="N28" s="1843"/>
      <c r="O28" s="1843"/>
      <c r="P28" s="1843"/>
      <c r="Q28" s="1843"/>
      <c r="R28" s="1843"/>
      <c r="S28" s="1843"/>
      <c r="T28" s="1843"/>
      <c r="U28" s="1843"/>
      <c r="V28" s="1843"/>
      <c r="W28" s="1843"/>
      <c r="X28" s="1843"/>
      <c r="Y28" s="1843"/>
      <c r="Z28" s="1843"/>
      <c r="AA28" s="1843"/>
      <c r="AB28" s="1843"/>
      <c r="AC28" s="1843"/>
      <c r="AD28" s="1843"/>
      <c r="AE28" s="1843"/>
      <c r="AF28" s="1843"/>
      <c r="AG28" s="1843"/>
      <c r="AH28" s="1843"/>
      <c r="AI28" s="1843"/>
      <c r="AJ28" s="1843"/>
      <c r="AK28" s="1843"/>
    </row>
    <row r="29" s="1816" customFormat="1" ht="103.5" hidden="1" customHeight="1" spans="1:37">
      <c r="A29" s="1831" t="s">
        <v>206</v>
      </c>
      <c r="B29" s="1831" t="s">
        <v>186</v>
      </c>
      <c r="C29" s="1832" t="s">
        <v>187</v>
      </c>
      <c r="D29" s="1833" t="s">
        <v>188</v>
      </c>
      <c r="E29" s="1832" t="s">
        <v>235</v>
      </c>
      <c r="F29" s="1832" t="s">
        <v>237</v>
      </c>
      <c r="G29" s="1834" t="s">
        <v>238</v>
      </c>
      <c r="H29" s="1834" t="s">
        <v>239</v>
      </c>
      <c r="I29" s="1834" t="s">
        <v>240</v>
      </c>
      <c r="J29" s="1834"/>
      <c r="K29" s="1834" t="s">
        <v>241</v>
      </c>
      <c r="L29" s="1843"/>
      <c r="M29" s="1843"/>
      <c r="N29" s="1843"/>
      <c r="O29" s="1843"/>
      <c r="P29" s="1843"/>
      <c r="Q29" s="1843"/>
      <c r="R29" s="1843"/>
      <c r="S29" s="1843"/>
      <c r="T29" s="1843"/>
      <c r="U29" s="1843"/>
      <c r="V29" s="1843"/>
      <c r="W29" s="1843"/>
      <c r="X29" s="1843"/>
      <c r="Y29" s="1843"/>
      <c r="Z29" s="1843"/>
      <c r="AA29" s="1843"/>
      <c r="AB29" s="1843"/>
      <c r="AC29" s="1843"/>
      <c r="AD29" s="1843"/>
      <c r="AE29" s="1843"/>
      <c r="AF29" s="1843"/>
      <c r="AG29" s="1843"/>
      <c r="AH29" s="1843"/>
      <c r="AI29" s="1843"/>
      <c r="AJ29" s="1843"/>
      <c r="AK29" s="1843"/>
    </row>
    <row r="30" s="1816" customFormat="1" ht="109.5" hidden="1" customHeight="1" spans="1:37">
      <c r="A30" s="1831" t="s">
        <v>206</v>
      </c>
      <c r="B30" s="1831" t="s">
        <v>186</v>
      </c>
      <c r="C30" s="1832" t="s">
        <v>187</v>
      </c>
      <c r="D30" s="1833" t="s">
        <v>188</v>
      </c>
      <c r="E30" s="1832" t="s">
        <v>235</v>
      </c>
      <c r="F30" s="1832" t="s">
        <v>242</v>
      </c>
      <c r="G30" s="1834" t="s">
        <v>200</v>
      </c>
      <c r="H30" s="1834" t="s">
        <v>243</v>
      </c>
      <c r="I30" s="1834" t="s">
        <v>244</v>
      </c>
      <c r="J30" s="1834" t="s">
        <v>245</v>
      </c>
      <c r="K30" s="1834" t="s">
        <v>246</v>
      </c>
      <c r="L30" s="1843"/>
      <c r="M30" s="1843"/>
      <c r="N30" s="1843"/>
      <c r="O30" s="1843"/>
      <c r="P30" s="1843"/>
      <c r="Q30" s="1843"/>
      <c r="R30" s="1843"/>
      <c r="S30" s="1843"/>
      <c r="T30" s="1843"/>
      <c r="U30" s="1843"/>
      <c r="V30" s="1843"/>
      <c r="W30" s="1843"/>
      <c r="X30" s="1843"/>
      <c r="Y30" s="1843"/>
      <c r="Z30" s="1843"/>
      <c r="AA30" s="1843"/>
      <c r="AB30" s="1843"/>
      <c r="AC30" s="1843"/>
      <c r="AD30" s="1843"/>
      <c r="AE30" s="1843"/>
      <c r="AF30" s="1843"/>
      <c r="AG30" s="1843"/>
      <c r="AH30" s="1843"/>
      <c r="AI30" s="1843"/>
      <c r="AJ30" s="1843"/>
      <c r="AK30" s="1843"/>
    </row>
    <row r="31" s="1816" customFormat="1" ht="90" hidden="1" customHeight="1" spans="1:37">
      <c r="A31" s="1831" t="s">
        <v>206</v>
      </c>
      <c r="B31" s="1831" t="s">
        <v>247</v>
      </c>
      <c r="C31" s="1832" t="s">
        <v>187</v>
      </c>
      <c r="D31" s="1833" t="s">
        <v>188</v>
      </c>
      <c r="E31" s="1832" t="s">
        <v>235</v>
      </c>
      <c r="F31" s="1832" t="s">
        <v>248</v>
      </c>
      <c r="G31" s="1834" t="s">
        <v>205</v>
      </c>
      <c r="H31" s="1834"/>
      <c r="I31" s="1834"/>
      <c r="J31" s="1834"/>
      <c r="K31" s="1834" t="s">
        <v>249</v>
      </c>
      <c r="L31" s="1843"/>
      <c r="M31" s="1843"/>
      <c r="N31" s="1843"/>
      <c r="O31" s="1843"/>
      <c r="P31" s="1843"/>
      <c r="Q31" s="1843"/>
      <c r="R31" s="1843"/>
      <c r="S31" s="1843"/>
      <c r="T31" s="1843"/>
      <c r="U31" s="1843"/>
      <c r="V31" s="1843"/>
      <c r="W31" s="1843"/>
      <c r="X31" s="1843"/>
      <c r="Y31" s="1843"/>
      <c r="Z31" s="1843"/>
      <c r="AA31" s="1843"/>
      <c r="AB31" s="1843"/>
      <c r="AC31" s="1843"/>
      <c r="AD31" s="1843"/>
      <c r="AE31" s="1843"/>
      <c r="AF31" s="1843"/>
      <c r="AG31" s="1843"/>
      <c r="AH31" s="1843"/>
      <c r="AI31" s="1843"/>
      <c r="AJ31" s="1843"/>
      <c r="AK31" s="1843"/>
    </row>
    <row r="32" s="1816" customFormat="1" ht="104.25" hidden="1" customHeight="1" spans="1:37">
      <c r="A32" s="1831" t="s">
        <v>206</v>
      </c>
      <c r="B32" s="1831" t="s">
        <v>186</v>
      </c>
      <c r="C32" s="1832" t="s">
        <v>187</v>
      </c>
      <c r="D32" s="1833" t="s">
        <v>188</v>
      </c>
      <c r="E32" s="1832" t="s">
        <v>235</v>
      </c>
      <c r="F32" s="1832" t="s">
        <v>250</v>
      </c>
      <c r="G32" s="1834" t="s">
        <v>202</v>
      </c>
      <c r="H32" s="1834" t="s">
        <v>251</v>
      </c>
      <c r="I32" s="1834" t="s">
        <v>252</v>
      </c>
      <c r="J32" s="1834"/>
      <c r="K32" s="1834" t="s">
        <v>141</v>
      </c>
      <c r="L32" s="1843"/>
      <c r="M32" s="1843"/>
      <c r="N32" s="1843"/>
      <c r="O32" s="1843"/>
      <c r="P32" s="1843"/>
      <c r="Q32" s="1843"/>
      <c r="R32" s="1843"/>
      <c r="S32" s="1843"/>
      <c r="T32" s="1843"/>
      <c r="U32" s="1843"/>
      <c r="V32" s="1843"/>
      <c r="W32" s="1843"/>
      <c r="X32" s="1843"/>
      <c r="Y32" s="1843"/>
      <c r="Z32" s="1843"/>
      <c r="AA32" s="1843"/>
      <c r="AB32" s="1843"/>
      <c r="AC32" s="1843"/>
      <c r="AD32" s="1843"/>
      <c r="AE32" s="1843"/>
      <c r="AF32" s="1843"/>
      <c r="AG32" s="1843"/>
      <c r="AH32" s="1843"/>
      <c r="AI32" s="1843"/>
      <c r="AJ32" s="1843"/>
      <c r="AK32" s="1843"/>
    </row>
    <row r="33" s="1816" customFormat="1" ht="104.25" hidden="1" customHeight="1" spans="1:37">
      <c r="A33" s="1831" t="s">
        <v>206</v>
      </c>
      <c r="B33" s="1831" t="s">
        <v>186</v>
      </c>
      <c r="C33" s="1832" t="s">
        <v>187</v>
      </c>
      <c r="D33" s="1833" t="s">
        <v>188</v>
      </c>
      <c r="E33" s="1832" t="s">
        <v>235</v>
      </c>
      <c r="F33" s="1832" t="s">
        <v>253</v>
      </c>
      <c r="G33" s="1834" t="s">
        <v>202</v>
      </c>
      <c r="H33" s="1834"/>
      <c r="I33" s="1834"/>
      <c r="J33" s="1834"/>
      <c r="K33" s="1834"/>
      <c r="L33" s="1843"/>
      <c r="M33" s="1843"/>
      <c r="N33" s="1843"/>
      <c r="O33" s="1843"/>
      <c r="P33" s="1843"/>
      <c r="Q33" s="1843"/>
      <c r="R33" s="1843"/>
      <c r="S33" s="1843"/>
      <c r="T33" s="1843"/>
      <c r="U33" s="1843"/>
      <c r="V33" s="1843"/>
      <c r="W33" s="1843"/>
      <c r="X33" s="1843"/>
      <c r="Y33" s="1843"/>
      <c r="Z33" s="1843"/>
      <c r="AA33" s="1843"/>
      <c r="AB33" s="1843"/>
      <c r="AC33" s="1843"/>
      <c r="AD33" s="1843"/>
      <c r="AE33" s="1843"/>
      <c r="AF33" s="1843"/>
      <c r="AG33" s="1843"/>
      <c r="AH33" s="1843"/>
      <c r="AI33" s="1843"/>
      <c r="AJ33" s="1843"/>
      <c r="AK33" s="1843"/>
    </row>
    <row r="34" s="1816" customFormat="1" ht="104.25" hidden="1" customHeight="1" spans="1:37">
      <c r="A34" s="1831" t="s">
        <v>206</v>
      </c>
      <c r="B34" s="1831" t="s">
        <v>186</v>
      </c>
      <c r="C34" s="1832" t="s">
        <v>187</v>
      </c>
      <c r="D34" s="1833" t="s">
        <v>188</v>
      </c>
      <c r="E34" s="1832" t="s">
        <v>235</v>
      </c>
      <c r="F34" s="1832" t="s">
        <v>254</v>
      </c>
      <c r="G34" s="1834" t="s">
        <v>202</v>
      </c>
      <c r="H34" s="1834"/>
      <c r="I34" s="1834"/>
      <c r="J34" s="1834"/>
      <c r="K34" s="1834"/>
      <c r="L34" s="1843"/>
      <c r="M34" s="1843"/>
      <c r="N34" s="1843"/>
      <c r="O34" s="1843"/>
      <c r="P34" s="1843"/>
      <c r="Q34" s="1843"/>
      <c r="R34" s="1843"/>
      <c r="S34" s="1843"/>
      <c r="T34" s="1843"/>
      <c r="U34" s="1843"/>
      <c r="V34" s="1843"/>
      <c r="W34" s="1843"/>
      <c r="X34" s="1843"/>
      <c r="Y34" s="1843"/>
      <c r="Z34" s="1843"/>
      <c r="AA34" s="1843"/>
      <c r="AB34" s="1843"/>
      <c r="AC34" s="1843"/>
      <c r="AD34" s="1843"/>
      <c r="AE34" s="1843"/>
      <c r="AF34" s="1843"/>
      <c r="AG34" s="1843"/>
      <c r="AH34" s="1843"/>
      <c r="AI34" s="1843"/>
      <c r="AJ34" s="1843"/>
      <c r="AK34" s="1843"/>
    </row>
    <row r="35" s="1816" customFormat="1" ht="104.25" hidden="1" customHeight="1" spans="1:37">
      <c r="A35" s="1831" t="s">
        <v>206</v>
      </c>
      <c r="B35" s="1831" t="s">
        <v>186</v>
      </c>
      <c r="C35" s="1832" t="s">
        <v>187</v>
      </c>
      <c r="D35" s="1833" t="s">
        <v>188</v>
      </c>
      <c r="E35" s="1832" t="s">
        <v>235</v>
      </c>
      <c r="F35" s="1832" t="s">
        <v>255</v>
      </c>
      <c r="G35" s="1834" t="s">
        <v>202</v>
      </c>
      <c r="H35" s="1834"/>
      <c r="I35" s="1834"/>
      <c r="J35" s="1834"/>
      <c r="K35" s="1834"/>
      <c r="L35" s="1843"/>
      <c r="M35" s="1843"/>
      <c r="N35" s="1843"/>
      <c r="O35" s="1843"/>
      <c r="P35" s="1843"/>
      <c r="Q35" s="1843"/>
      <c r="R35" s="1843"/>
      <c r="S35" s="1843"/>
      <c r="T35" s="1843"/>
      <c r="U35" s="1843"/>
      <c r="V35" s="1843"/>
      <c r="W35" s="1843"/>
      <c r="X35" s="1843"/>
      <c r="Y35" s="1843"/>
      <c r="Z35" s="1843"/>
      <c r="AA35" s="1843"/>
      <c r="AB35" s="1843"/>
      <c r="AC35" s="1843"/>
      <c r="AD35" s="1843"/>
      <c r="AE35" s="1843"/>
      <c r="AF35" s="1843"/>
      <c r="AG35" s="1843"/>
      <c r="AH35" s="1843"/>
      <c r="AI35" s="1843"/>
      <c r="AJ35" s="1843"/>
      <c r="AK35" s="1843"/>
    </row>
    <row r="36" s="1816" customFormat="1" ht="104.25" hidden="1" customHeight="1" spans="1:37">
      <c r="A36" s="1831" t="s">
        <v>206</v>
      </c>
      <c r="B36" s="1831" t="s">
        <v>186</v>
      </c>
      <c r="C36" s="1832" t="s">
        <v>187</v>
      </c>
      <c r="D36" s="1833" t="s">
        <v>188</v>
      </c>
      <c r="E36" s="1832" t="s">
        <v>235</v>
      </c>
      <c r="F36" s="1832" t="s">
        <v>256</v>
      </c>
      <c r="G36" s="1834" t="s">
        <v>202</v>
      </c>
      <c r="H36" s="1834"/>
      <c r="I36" s="1834"/>
      <c r="J36" s="1834"/>
      <c r="K36" s="1834"/>
      <c r="L36" s="1843"/>
      <c r="M36" s="1843"/>
      <c r="N36" s="1843"/>
      <c r="O36" s="1843"/>
      <c r="P36" s="1843"/>
      <c r="Q36" s="1843"/>
      <c r="R36" s="1843"/>
      <c r="S36" s="1843"/>
      <c r="T36" s="1843"/>
      <c r="U36" s="1843"/>
      <c r="V36" s="1843"/>
      <c r="W36" s="1843"/>
      <c r="X36" s="1843"/>
      <c r="Y36" s="1843"/>
      <c r="Z36" s="1843"/>
      <c r="AA36" s="1843"/>
      <c r="AB36" s="1843"/>
      <c r="AC36" s="1843"/>
      <c r="AD36" s="1843"/>
      <c r="AE36" s="1843"/>
      <c r="AF36" s="1843"/>
      <c r="AG36" s="1843"/>
      <c r="AH36" s="1843"/>
      <c r="AI36" s="1843"/>
      <c r="AJ36" s="1843"/>
      <c r="AK36" s="1843"/>
    </row>
    <row r="37" s="1816" customFormat="1" ht="104.25" hidden="1" customHeight="1" spans="1:37">
      <c r="A37" s="1831" t="s">
        <v>206</v>
      </c>
      <c r="B37" s="1831" t="s">
        <v>186</v>
      </c>
      <c r="C37" s="1832" t="s">
        <v>187</v>
      </c>
      <c r="D37" s="1833" t="s">
        <v>188</v>
      </c>
      <c r="E37" s="1832" t="s">
        <v>235</v>
      </c>
      <c r="F37" s="1832" t="s">
        <v>257</v>
      </c>
      <c r="G37" s="1834" t="s">
        <v>258</v>
      </c>
      <c r="H37" s="1834"/>
      <c r="I37" s="1834"/>
      <c r="J37" s="1834"/>
      <c r="K37" s="1834"/>
      <c r="L37" s="1843"/>
      <c r="M37" s="1843"/>
      <c r="N37" s="1843"/>
      <c r="O37" s="1843"/>
      <c r="P37" s="1843"/>
      <c r="Q37" s="1843"/>
      <c r="R37" s="1843"/>
      <c r="S37" s="1843"/>
      <c r="T37" s="1843"/>
      <c r="U37" s="1843"/>
      <c r="V37" s="1843"/>
      <c r="W37" s="1843"/>
      <c r="X37" s="1843"/>
      <c r="Y37" s="1843"/>
      <c r="Z37" s="1843"/>
      <c r="AA37" s="1843"/>
      <c r="AB37" s="1843"/>
      <c r="AC37" s="1843"/>
      <c r="AD37" s="1843"/>
      <c r="AE37" s="1843"/>
      <c r="AF37" s="1843"/>
      <c r="AG37" s="1843"/>
      <c r="AH37" s="1843"/>
      <c r="AI37" s="1843"/>
      <c r="AJ37" s="1843"/>
      <c r="AK37" s="1843"/>
    </row>
    <row r="38" s="1816" customFormat="1" ht="104.25" hidden="1" customHeight="1" spans="1:37">
      <c r="A38" s="1831" t="s">
        <v>206</v>
      </c>
      <c r="B38" s="1831" t="s">
        <v>186</v>
      </c>
      <c r="C38" s="1832" t="s">
        <v>187</v>
      </c>
      <c r="D38" s="1833" t="s">
        <v>188</v>
      </c>
      <c r="E38" s="1832" t="s">
        <v>235</v>
      </c>
      <c r="F38" s="1832" t="s">
        <v>259</v>
      </c>
      <c r="G38" s="1834" t="s">
        <v>258</v>
      </c>
      <c r="H38" s="1834"/>
      <c r="I38" s="1834"/>
      <c r="J38" s="1834"/>
      <c r="K38" s="1834"/>
      <c r="L38" s="1843"/>
      <c r="M38" s="1843"/>
      <c r="N38" s="1843"/>
      <c r="O38" s="1843"/>
      <c r="P38" s="1843"/>
      <c r="Q38" s="1843"/>
      <c r="R38" s="1843"/>
      <c r="S38" s="1843"/>
      <c r="T38" s="1843"/>
      <c r="U38" s="1843"/>
      <c r="V38" s="1843"/>
      <c r="W38" s="1843"/>
      <c r="X38" s="1843"/>
      <c r="Y38" s="1843"/>
      <c r="Z38" s="1843"/>
      <c r="AA38" s="1843"/>
      <c r="AB38" s="1843"/>
      <c r="AC38" s="1843"/>
      <c r="AD38" s="1843"/>
      <c r="AE38" s="1843"/>
      <c r="AF38" s="1843"/>
      <c r="AG38" s="1843"/>
      <c r="AH38" s="1843"/>
      <c r="AI38" s="1843"/>
      <c r="AJ38" s="1843"/>
      <c r="AK38" s="1843"/>
    </row>
    <row r="39" s="1816" customFormat="1" ht="104.25" hidden="1" customHeight="1" spans="1:37">
      <c r="A39" s="1831" t="s">
        <v>206</v>
      </c>
      <c r="B39" s="1831" t="s">
        <v>186</v>
      </c>
      <c r="C39" s="1832" t="s">
        <v>187</v>
      </c>
      <c r="D39" s="1833" t="s">
        <v>188</v>
      </c>
      <c r="E39" s="1832" t="s">
        <v>235</v>
      </c>
      <c r="F39" s="1832" t="s">
        <v>260</v>
      </c>
      <c r="G39" s="1834" t="s">
        <v>258</v>
      </c>
      <c r="H39" s="1834"/>
      <c r="I39" s="1834"/>
      <c r="J39" s="1834"/>
      <c r="K39" s="1834"/>
      <c r="L39" s="1843"/>
      <c r="M39" s="1843"/>
      <c r="N39" s="1843"/>
      <c r="O39" s="1843"/>
      <c r="P39" s="1843"/>
      <c r="Q39" s="1843"/>
      <c r="R39" s="1843"/>
      <c r="S39" s="1843"/>
      <c r="T39" s="1843"/>
      <c r="U39" s="1843"/>
      <c r="V39" s="1843"/>
      <c r="W39" s="1843"/>
      <c r="X39" s="1843"/>
      <c r="Y39" s="1843"/>
      <c r="Z39" s="1843"/>
      <c r="AA39" s="1843"/>
      <c r="AB39" s="1843"/>
      <c r="AC39" s="1843"/>
      <c r="AD39" s="1843"/>
      <c r="AE39" s="1843"/>
      <c r="AF39" s="1843"/>
      <c r="AG39" s="1843"/>
      <c r="AH39" s="1843"/>
      <c r="AI39" s="1843"/>
      <c r="AJ39" s="1843"/>
      <c r="AK39" s="1843"/>
    </row>
    <row r="40" s="1816" customFormat="1" ht="104.25" hidden="1" customHeight="1" spans="1:37">
      <c r="A40" s="1831" t="s">
        <v>206</v>
      </c>
      <c r="B40" s="1831" t="s">
        <v>186</v>
      </c>
      <c r="C40" s="1832" t="s">
        <v>187</v>
      </c>
      <c r="D40" s="1833" t="s">
        <v>188</v>
      </c>
      <c r="E40" s="1832" t="s">
        <v>235</v>
      </c>
      <c r="F40" s="1832" t="s">
        <v>261</v>
      </c>
      <c r="G40" s="1834" t="s">
        <v>258</v>
      </c>
      <c r="H40" s="1834"/>
      <c r="I40" s="1834"/>
      <c r="J40" s="1834"/>
      <c r="K40" s="1834"/>
      <c r="L40" s="1843"/>
      <c r="M40" s="1843"/>
      <c r="N40" s="1843"/>
      <c r="O40" s="1843"/>
      <c r="P40" s="1843"/>
      <c r="Q40" s="1843"/>
      <c r="R40" s="1843"/>
      <c r="S40" s="1843"/>
      <c r="T40" s="1843"/>
      <c r="U40" s="1843"/>
      <c r="V40" s="1843"/>
      <c r="W40" s="1843"/>
      <c r="X40" s="1843"/>
      <c r="Y40" s="1843"/>
      <c r="Z40" s="1843"/>
      <c r="AA40" s="1843"/>
      <c r="AB40" s="1843"/>
      <c r="AC40" s="1843"/>
      <c r="AD40" s="1843"/>
      <c r="AE40" s="1843"/>
      <c r="AF40" s="1843"/>
      <c r="AG40" s="1843"/>
      <c r="AH40" s="1843"/>
      <c r="AI40" s="1843"/>
      <c r="AJ40" s="1843"/>
      <c r="AK40" s="1843"/>
    </row>
    <row r="41" s="1816" customFormat="1" ht="104.25" hidden="1" customHeight="1" spans="1:37">
      <c r="A41" s="1831" t="s">
        <v>206</v>
      </c>
      <c r="B41" s="1831" t="s">
        <v>247</v>
      </c>
      <c r="C41" s="1832" t="s">
        <v>187</v>
      </c>
      <c r="D41" s="1833" t="s">
        <v>188</v>
      </c>
      <c r="E41" s="1832" t="s">
        <v>235</v>
      </c>
      <c r="F41" s="1832" t="s">
        <v>262</v>
      </c>
      <c r="G41" s="1834" t="s">
        <v>263</v>
      </c>
      <c r="H41" s="1834"/>
      <c r="I41" s="1834"/>
      <c r="J41" s="1834"/>
      <c r="K41" s="1834"/>
      <c r="L41" s="1843"/>
      <c r="M41" s="1843"/>
      <c r="N41" s="1843"/>
      <c r="O41" s="1843"/>
      <c r="P41" s="1843"/>
      <c r="Q41" s="1843"/>
      <c r="R41" s="1843"/>
      <c r="S41" s="1843"/>
      <c r="T41" s="1843"/>
      <c r="U41" s="1843"/>
      <c r="V41" s="1843"/>
      <c r="W41" s="1843"/>
      <c r="X41" s="1843"/>
      <c r="Y41" s="1843"/>
      <c r="Z41" s="1843"/>
      <c r="AA41" s="1843"/>
      <c r="AB41" s="1843"/>
      <c r="AC41" s="1843"/>
      <c r="AD41" s="1843"/>
      <c r="AE41" s="1843"/>
      <c r="AF41" s="1843"/>
      <c r="AG41" s="1843"/>
      <c r="AH41" s="1843"/>
      <c r="AI41" s="1843"/>
      <c r="AJ41" s="1843"/>
      <c r="AK41" s="1843"/>
    </row>
    <row r="42" s="1816" customFormat="1" ht="132" hidden="1" customHeight="1" spans="1:37">
      <c r="A42" s="1831" t="s">
        <v>206</v>
      </c>
      <c r="B42" s="1831" t="s">
        <v>264</v>
      </c>
      <c r="C42" s="1832" t="s">
        <v>187</v>
      </c>
      <c r="D42" s="1833" t="s">
        <v>188</v>
      </c>
      <c r="E42" s="1832" t="s">
        <v>265</v>
      </c>
      <c r="F42" s="1832" t="s">
        <v>266</v>
      </c>
      <c r="G42" s="1834"/>
      <c r="H42" s="1834"/>
      <c r="I42" s="1834"/>
      <c r="J42" s="1834"/>
      <c r="K42" s="1834"/>
      <c r="L42" s="1843"/>
      <c r="M42" s="1843"/>
      <c r="N42" s="1843"/>
      <c r="O42" s="1843"/>
      <c r="P42" s="1843"/>
      <c r="Q42" s="1843"/>
      <c r="R42" s="1843"/>
      <c r="S42" s="1843"/>
      <c r="T42" s="1843"/>
      <c r="U42" s="1843"/>
      <c r="V42" s="1843"/>
      <c r="W42" s="1843"/>
      <c r="X42" s="1843"/>
      <c r="Y42" s="1843"/>
      <c r="Z42" s="1843"/>
      <c r="AA42" s="1843"/>
      <c r="AB42" s="1843"/>
      <c r="AC42" s="1843"/>
      <c r="AD42" s="1843"/>
      <c r="AE42" s="1843"/>
      <c r="AF42" s="1843"/>
      <c r="AG42" s="1843"/>
      <c r="AH42" s="1843"/>
      <c r="AI42" s="1843"/>
      <c r="AJ42" s="1843"/>
      <c r="AK42" s="1843"/>
    </row>
    <row r="43" s="1816" customFormat="1" ht="104.25" customHeight="1" spans="1:37">
      <c r="A43" s="1831" t="s">
        <v>206</v>
      </c>
      <c r="B43" s="1831" t="s">
        <v>264</v>
      </c>
      <c r="C43" s="1832" t="s">
        <v>187</v>
      </c>
      <c r="D43" s="1833" t="s">
        <v>188</v>
      </c>
      <c r="E43" s="1832" t="s">
        <v>265</v>
      </c>
      <c r="F43" s="1832" t="s">
        <v>267</v>
      </c>
      <c r="G43" s="1834" t="s">
        <v>268</v>
      </c>
      <c r="H43" s="1834"/>
      <c r="I43" s="1834"/>
      <c r="J43" s="1834"/>
      <c r="K43" s="1834" t="s">
        <v>269</v>
      </c>
      <c r="L43" s="1843"/>
      <c r="M43" s="1843"/>
      <c r="N43" s="1843"/>
      <c r="O43" s="1843"/>
      <c r="P43" s="1843"/>
      <c r="Q43" s="1843"/>
      <c r="R43" s="1843"/>
      <c r="S43" s="1843"/>
      <c r="T43" s="1843"/>
      <c r="U43" s="1843"/>
      <c r="V43" s="1843"/>
      <c r="W43" s="1843"/>
      <c r="X43" s="1843"/>
      <c r="Y43" s="1843"/>
      <c r="Z43" s="1843"/>
      <c r="AA43" s="1843"/>
      <c r="AB43" s="1843"/>
      <c r="AC43" s="1843"/>
      <c r="AD43" s="1843"/>
      <c r="AE43" s="1843"/>
      <c r="AF43" s="1843"/>
      <c r="AG43" s="1843"/>
      <c r="AH43" s="1843"/>
      <c r="AI43" s="1843"/>
      <c r="AJ43" s="1843"/>
      <c r="AK43" s="1843"/>
    </row>
    <row r="44" s="1816" customFormat="1" ht="104.25" hidden="1" customHeight="1" spans="1:37">
      <c r="A44" s="1831" t="s">
        <v>206</v>
      </c>
      <c r="B44" s="1831" t="s">
        <v>264</v>
      </c>
      <c r="C44" s="1832" t="s">
        <v>187</v>
      </c>
      <c r="D44" s="1833" t="s">
        <v>188</v>
      </c>
      <c r="E44" s="1832" t="s">
        <v>270</v>
      </c>
      <c r="F44" s="1832" t="s">
        <v>271</v>
      </c>
      <c r="G44" s="1834" t="s">
        <v>272</v>
      </c>
      <c r="H44" s="1834"/>
      <c r="I44" s="1834"/>
      <c r="J44" s="1834"/>
      <c r="K44" s="1834"/>
      <c r="L44" s="1843"/>
      <c r="M44" s="1843"/>
      <c r="N44" s="1843"/>
      <c r="O44" s="1843"/>
      <c r="P44" s="1843"/>
      <c r="Q44" s="1843"/>
      <c r="R44" s="1843"/>
      <c r="S44" s="1843"/>
      <c r="T44" s="1843"/>
      <c r="U44" s="1843"/>
      <c r="V44" s="1843"/>
      <c r="W44" s="1843"/>
      <c r="X44" s="1843"/>
      <c r="Y44" s="1843"/>
      <c r="Z44" s="1843"/>
      <c r="AA44" s="1843"/>
      <c r="AB44" s="1843"/>
      <c r="AC44" s="1843"/>
      <c r="AD44" s="1843"/>
      <c r="AE44" s="1843"/>
      <c r="AF44" s="1843"/>
      <c r="AG44" s="1843"/>
      <c r="AH44" s="1843"/>
      <c r="AI44" s="1843"/>
      <c r="AJ44" s="1843"/>
      <c r="AK44" s="1843"/>
    </row>
    <row r="45" s="1816" customFormat="1" ht="111" hidden="1" customHeight="1" spans="1:37">
      <c r="A45" s="1831" t="s">
        <v>206</v>
      </c>
      <c r="B45" s="1831" t="s">
        <v>273</v>
      </c>
      <c r="C45" s="1832" t="s">
        <v>187</v>
      </c>
      <c r="D45" s="1833" t="s">
        <v>188</v>
      </c>
      <c r="E45" s="1832" t="s">
        <v>265</v>
      </c>
      <c r="F45" s="1832" t="s">
        <v>274</v>
      </c>
      <c r="G45" s="1834" t="s">
        <v>275</v>
      </c>
      <c r="H45" s="1834"/>
      <c r="I45" s="1834"/>
      <c r="J45" s="1834"/>
      <c r="K45" s="1834" t="s">
        <v>269</v>
      </c>
      <c r="L45" s="1843"/>
      <c r="M45" s="1843"/>
      <c r="N45" s="1843"/>
      <c r="O45" s="1843"/>
      <c r="P45" s="1843"/>
      <c r="Q45" s="1843"/>
      <c r="R45" s="1843"/>
      <c r="S45" s="1843"/>
      <c r="T45" s="1843"/>
      <c r="U45" s="1843"/>
      <c r="V45" s="1843"/>
      <c r="W45" s="1843"/>
      <c r="X45" s="1843"/>
      <c r="Y45" s="1843"/>
      <c r="Z45" s="1843"/>
      <c r="AA45" s="1843"/>
      <c r="AB45" s="1843"/>
      <c r="AC45" s="1843"/>
      <c r="AD45" s="1843"/>
      <c r="AE45" s="1843"/>
      <c r="AF45" s="1843"/>
      <c r="AG45" s="1843"/>
      <c r="AH45" s="1843"/>
      <c r="AI45" s="1843"/>
      <c r="AJ45" s="1843"/>
      <c r="AK45" s="1843"/>
    </row>
    <row r="46" s="1816" customFormat="1" ht="137.25" hidden="1" customHeight="1" spans="1:37">
      <c r="A46" s="1831" t="s">
        <v>206</v>
      </c>
      <c r="B46" s="1831" t="s">
        <v>264</v>
      </c>
      <c r="C46" s="1832" t="s">
        <v>187</v>
      </c>
      <c r="D46" s="1833" t="s">
        <v>207</v>
      </c>
      <c r="E46" s="1832" t="s">
        <v>276</v>
      </c>
      <c r="F46" s="1832" t="s">
        <v>277</v>
      </c>
      <c r="G46" s="1834" t="s">
        <v>278</v>
      </c>
      <c r="H46" s="1834"/>
      <c r="I46" s="1834"/>
      <c r="J46" s="1834"/>
      <c r="K46" s="1834" t="s">
        <v>269</v>
      </c>
      <c r="L46" s="1843"/>
      <c r="M46" s="1843"/>
      <c r="N46" s="1843"/>
      <c r="O46" s="1843"/>
      <c r="P46" s="1843"/>
      <c r="Q46" s="1843"/>
      <c r="R46" s="1843"/>
      <c r="S46" s="1843"/>
      <c r="T46" s="1843"/>
      <c r="U46" s="1843"/>
      <c r="V46" s="1843"/>
      <c r="W46" s="1843"/>
      <c r="X46" s="1843"/>
      <c r="Y46" s="1843"/>
      <c r="Z46" s="1843"/>
      <c r="AA46" s="1843"/>
      <c r="AB46" s="1843"/>
      <c r="AC46" s="1843"/>
      <c r="AD46" s="1843"/>
      <c r="AE46" s="1843"/>
      <c r="AF46" s="1843"/>
      <c r="AG46" s="1843"/>
      <c r="AH46" s="1843"/>
      <c r="AI46" s="1843"/>
      <c r="AJ46" s="1843"/>
      <c r="AK46" s="1843"/>
    </row>
    <row r="47" s="1816" customFormat="1" ht="98.25" hidden="1" customHeight="1" spans="1:37">
      <c r="A47" s="1831" t="s">
        <v>206</v>
      </c>
      <c r="B47" s="1831" t="s">
        <v>264</v>
      </c>
      <c r="C47" s="1832" t="s">
        <v>187</v>
      </c>
      <c r="D47" s="1833" t="s">
        <v>188</v>
      </c>
      <c r="E47" s="1832" t="s">
        <v>279</v>
      </c>
      <c r="F47" s="1832" t="s">
        <v>280</v>
      </c>
      <c r="G47" s="1834" t="s">
        <v>278</v>
      </c>
      <c r="H47" s="1834"/>
      <c r="I47" s="1834"/>
      <c r="J47" s="1834"/>
      <c r="K47" s="1834"/>
      <c r="L47" s="1843"/>
      <c r="M47" s="1843"/>
      <c r="N47" s="1843"/>
      <c r="O47" s="1843"/>
      <c r="P47" s="1843"/>
      <c r="Q47" s="1843"/>
      <c r="R47" s="1843"/>
      <c r="S47" s="1843"/>
      <c r="T47" s="1843"/>
      <c r="U47" s="1843"/>
      <c r="V47" s="1843"/>
      <c r="W47" s="1843"/>
      <c r="X47" s="1843"/>
      <c r="Y47" s="1843"/>
      <c r="Z47" s="1843"/>
      <c r="AA47" s="1843"/>
      <c r="AB47" s="1843"/>
      <c r="AC47" s="1843"/>
      <c r="AD47" s="1843"/>
      <c r="AE47" s="1843"/>
      <c r="AF47" s="1843"/>
      <c r="AG47" s="1843"/>
      <c r="AH47" s="1843"/>
      <c r="AI47" s="1843"/>
      <c r="AJ47" s="1843"/>
      <c r="AK47" s="1843"/>
    </row>
    <row r="48" s="1816" customFormat="1" ht="115.5" hidden="1" customHeight="1" spans="1:37">
      <c r="A48" s="1831" t="s">
        <v>206</v>
      </c>
      <c r="B48" s="1835" t="s">
        <v>281</v>
      </c>
      <c r="C48" s="1832" t="s">
        <v>187</v>
      </c>
      <c r="D48" s="1833" t="s">
        <v>188</v>
      </c>
      <c r="E48" s="1832" t="s">
        <v>282</v>
      </c>
      <c r="F48" s="1832" t="s">
        <v>283</v>
      </c>
      <c r="G48" s="1834" t="s">
        <v>244</v>
      </c>
      <c r="H48" s="1834" t="s">
        <v>243</v>
      </c>
      <c r="I48" s="1834" t="s">
        <v>244</v>
      </c>
      <c r="J48" s="1834" t="s">
        <v>284</v>
      </c>
      <c r="K48" s="1834" t="s">
        <v>246</v>
      </c>
      <c r="L48" s="1843"/>
      <c r="M48" s="1843"/>
      <c r="N48" s="1843"/>
      <c r="O48" s="1843"/>
      <c r="P48" s="1843"/>
      <c r="Q48" s="1843"/>
      <c r="R48" s="1843"/>
      <c r="S48" s="1843"/>
      <c r="T48" s="1843"/>
      <c r="U48" s="1843"/>
      <c r="V48" s="1843"/>
      <c r="W48" s="1843"/>
      <c r="X48" s="1843"/>
      <c r="Y48" s="1843"/>
      <c r="Z48" s="1843"/>
      <c r="AA48" s="1843"/>
      <c r="AB48" s="1843"/>
      <c r="AC48" s="1843"/>
      <c r="AD48" s="1843"/>
      <c r="AE48" s="1843"/>
      <c r="AF48" s="1843"/>
      <c r="AG48" s="1843"/>
      <c r="AH48" s="1843"/>
      <c r="AI48" s="1843"/>
      <c r="AJ48" s="1843"/>
      <c r="AK48" s="1843"/>
    </row>
    <row r="49" s="1816" customFormat="1" ht="108.75" hidden="1" customHeight="1" spans="1:37">
      <c r="A49" s="1831" t="s">
        <v>206</v>
      </c>
      <c r="B49" s="1831" t="s">
        <v>186</v>
      </c>
      <c r="C49" s="1832" t="s">
        <v>187</v>
      </c>
      <c r="D49" s="1833" t="s">
        <v>188</v>
      </c>
      <c r="E49" s="1832" t="s">
        <v>285</v>
      </c>
      <c r="F49" s="1832" t="s">
        <v>286</v>
      </c>
      <c r="G49" s="1834" t="s">
        <v>287</v>
      </c>
      <c r="H49" s="1834" t="s">
        <v>251</v>
      </c>
      <c r="I49" s="1834" t="s">
        <v>252</v>
      </c>
      <c r="J49" s="1834"/>
      <c r="K49" s="1834" t="s">
        <v>288</v>
      </c>
      <c r="L49" s="1843"/>
      <c r="M49" s="1843"/>
      <c r="N49" s="1843"/>
      <c r="O49" s="1843"/>
      <c r="P49" s="1843"/>
      <c r="Q49" s="1843"/>
      <c r="R49" s="1843"/>
      <c r="S49" s="1843"/>
      <c r="T49" s="1843"/>
      <c r="U49" s="1843"/>
      <c r="V49" s="1843"/>
      <c r="W49" s="1843"/>
      <c r="X49" s="1843"/>
      <c r="Y49" s="1843"/>
      <c r="Z49" s="1843"/>
      <c r="AA49" s="1843"/>
      <c r="AB49" s="1843"/>
      <c r="AC49" s="1843"/>
      <c r="AD49" s="1843"/>
      <c r="AE49" s="1843"/>
      <c r="AF49" s="1843"/>
      <c r="AG49" s="1843"/>
      <c r="AH49" s="1843"/>
      <c r="AI49" s="1843"/>
      <c r="AJ49" s="1843"/>
      <c r="AK49" s="1843"/>
    </row>
    <row r="50" s="1816" customFormat="1" ht="108.75" hidden="1" customHeight="1" spans="1:37">
      <c r="A50" s="1831" t="s">
        <v>206</v>
      </c>
      <c r="B50" s="1831" t="s">
        <v>186</v>
      </c>
      <c r="C50" s="1832" t="s">
        <v>187</v>
      </c>
      <c r="D50" s="1833" t="s">
        <v>188</v>
      </c>
      <c r="E50" s="1832" t="s">
        <v>285</v>
      </c>
      <c r="F50" s="1832" t="s">
        <v>289</v>
      </c>
      <c r="G50" s="1834" t="s">
        <v>200</v>
      </c>
      <c r="H50" s="1834"/>
      <c r="I50" s="1834"/>
      <c r="J50" s="1834"/>
      <c r="K50" s="1834"/>
      <c r="L50" s="1843"/>
      <c r="M50" s="1843"/>
      <c r="N50" s="1843"/>
      <c r="O50" s="1843"/>
      <c r="P50" s="1843"/>
      <c r="Q50" s="1843"/>
      <c r="R50" s="1843"/>
      <c r="S50" s="1843"/>
      <c r="T50" s="1843"/>
      <c r="U50" s="1843"/>
      <c r="V50" s="1843"/>
      <c r="W50" s="1843"/>
      <c r="X50" s="1843"/>
      <c r="Y50" s="1843"/>
      <c r="Z50" s="1843"/>
      <c r="AA50" s="1843"/>
      <c r="AB50" s="1843"/>
      <c r="AC50" s="1843"/>
      <c r="AD50" s="1843"/>
      <c r="AE50" s="1843"/>
      <c r="AF50" s="1843"/>
      <c r="AG50" s="1843"/>
      <c r="AH50" s="1843"/>
      <c r="AI50" s="1843"/>
      <c r="AJ50" s="1843"/>
      <c r="AK50" s="1843"/>
    </row>
    <row r="51" s="1816" customFormat="1" ht="108.75" hidden="1" customHeight="1" spans="1:37">
      <c r="A51" s="1831" t="s">
        <v>206</v>
      </c>
      <c r="B51" s="1831" t="s">
        <v>186</v>
      </c>
      <c r="C51" s="1832" t="s">
        <v>187</v>
      </c>
      <c r="D51" s="1833" t="s">
        <v>188</v>
      </c>
      <c r="E51" s="1832" t="s">
        <v>285</v>
      </c>
      <c r="F51" s="1832" t="s">
        <v>290</v>
      </c>
      <c r="G51" s="1834" t="s">
        <v>200</v>
      </c>
      <c r="H51" s="1834"/>
      <c r="I51" s="1834"/>
      <c r="J51" s="1834"/>
      <c r="K51" s="1834"/>
      <c r="L51" s="1843"/>
      <c r="M51" s="1843"/>
      <c r="N51" s="1843"/>
      <c r="O51" s="1843"/>
      <c r="P51" s="1843"/>
      <c r="Q51" s="1843"/>
      <c r="R51" s="1843"/>
      <c r="S51" s="1843"/>
      <c r="T51" s="1843"/>
      <c r="U51" s="1843"/>
      <c r="V51" s="1843"/>
      <c r="W51" s="1843"/>
      <c r="X51" s="1843"/>
      <c r="Y51" s="1843"/>
      <c r="Z51" s="1843"/>
      <c r="AA51" s="1843"/>
      <c r="AB51" s="1843"/>
      <c r="AC51" s="1843"/>
      <c r="AD51" s="1843"/>
      <c r="AE51" s="1843"/>
      <c r="AF51" s="1843"/>
      <c r="AG51" s="1843"/>
      <c r="AH51" s="1843"/>
      <c r="AI51" s="1843"/>
      <c r="AJ51" s="1843"/>
      <c r="AK51" s="1843"/>
    </row>
    <row r="52" s="1816" customFormat="1" ht="112.5" hidden="1" customHeight="1" spans="1:37">
      <c r="A52" s="1831" t="s">
        <v>206</v>
      </c>
      <c r="B52" s="1831" t="s">
        <v>186</v>
      </c>
      <c r="C52" s="1832" t="s">
        <v>187</v>
      </c>
      <c r="D52" s="1833" t="s">
        <v>188</v>
      </c>
      <c r="E52" s="1832" t="s">
        <v>285</v>
      </c>
      <c r="F52" s="1832" t="s">
        <v>291</v>
      </c>
      <c r="G52" s="1834" t="s">
        <v>200</v>
      </c>
      <c r="H52" s="1834"/>
      <c r="I52" s="1834"/>
      <c r="J52" s="1834"/>
      <c r="K52" s="1834"/>
      <c r="L52" s="1843"/>
      <c r="M52" s="1843"/>
      <c r="N52" s="1843"/>
      <c r="O52" s="1843"/>
      <c r="P52" s="1843"/>
      <c r="Q52" s="1843"/>
      <c r="R52" s="1843"/>
      <c r="S52" s="1843"/>
      <c r="T52" s="1843"/>
      <c r="U52" s="1843"/>
      <c r="V52" s="1843"/>
      <c r="W52" s="1843"/>
      <c r="X52" s="1843"/>
      <c r="Y52" s="1843"/>
      <c r="Z52" s="1843"/>
      <c r="AA52" s="1843"/>
      <c r="AB52" s="1843"/>
      <c r="AC52" s="1843"/>
      <c r="AD52" s="1843"/>
      <c r="AE52" s="1843"/>
      <c r="AF52" s="1843"/>
      <c r="AG52" s="1843"/>
      <c r="AH52" s="1843"/>
      <c r="AI52" s="1843"/>
      <c r="AJ52" s="1843"/>
      <c r="AK52" s="1843"/>
    </row>
    <row r="53" s="1816" customFormat="1" ht="104.25" hidden="1" customHeight="1" spans="1:37">
      <c r="A53" s="1831" t="s">
        <v>206</v>
      </c>
      <c r="B53" s="1831" t="s">
        <v>292</v>
      </c>
      <c r="C53" s="1832" t="s">
        <v>187</v>
      </c>
      <c r="D53" s="1833" t="s">
        <v>188</v>
      </c>
      <c r="E53" s="1832" t="s">
        <v>293</v>
      </c>
      <c r="F53" s="1832" t="s">
        <v>294</v>
      </c>
      <c r="G53" s="1834" t="s">
        <v>295</v>
      </c>
      <c r="H53" s="1834" t="s">
        <v>251</v>
      </c>
      <c r="I53" s="1834" t="s">
        <v>252</v>
      </c>
      <c r="J53" s="1834"/>
      <c r="K53" s="1834" t="s">
        <v>288</v>
      </c>
      <c r="L53" s="1843"/>
      <c r="M53" s="1843"/>
      <c r="N53" s="1843"/>
      <c r="O53" s="1843"/>
      <c r="P53" s="1843"/>
      <c r="Q53" s="1843"/>
      <c r="R53" s="1843"/>
      <c r="S53" s="1843"/>
      <c r="T53" s="1843"/>
      <c r="U53" s="1843"/>
      <c r="V53" s="1843"/>
      <c r="W53" s="1843"/>
      <c r="X53" s="1843"/>
      <c r="Y53" s="1843"/>
      <c r="Z53" s="1843"/>
      <c r="AA53" s="1843"/>
      <c r="AB53" s="1843"/>
      <c r="AC53" s="1843"/>
      <c r="AD53" s="1843"/>
      <c r="AE53" s="1843"/>
      <c r="AF53" s="1843"/>
      <c r="AG53" s="1843"/>
      <c r="AH53" s="1843"/>
      <c r="AI53" s="1843"/>
      <c r="AJ53" s="1843"/>
      <c r="AK53" s="1843"/>
    </row>
    <row r="54" s="1816" customFormat="1" ht="94.5" hidden="1" customHeight="1" spans="1:37">
      <c r="A54" s="1831" t="s">
        <v>206</v>
      </c>
      <c r="B54" s="1831" t="s">
        <v>186</v>
      </c>
      <c r="C54" s="1832" t="s">
        <v>187</v>
      </c>
      <c r="D54" s="1833" t="s">
        <v>188</v>
      </c>
      <c r="E54" s="1832" t="s">
        <v>296</v>
      </c>
      <c r="F54" s="1832" t="s">
        <v>297</v>
      </c>
      <c r="G54" s="1834" t="s">
        <v>223</v>
      </c>
      <c r="H54" s="1834"/>
      <c r="I54" s="1834"/>
      <c r="J54" s="1834"/>
      <c r="K54" s="1834"/>
      <c r="L54" s="1843"/>
      <c r="M54" s="1843"/>
      <c r="N54" s="1843"/>
      <c r="O54" s="1843"/>
      <c r="P54" s="1843"/>
      <c r="Q54" s="1843"/>
      <c r="R54" s="1843"/>
      <c r="S54" s="1843"/>
      <c r="T54" s="1843"/>
      <c r="U54" s="1843"/>
      <c r="V54" s="1843"/>
      <c r="W54" s="1843"/>
      <c r="X54" s="1843"/>
      <c r="Y54" s="1843"/>
      <c r="Z54" s="1843"/>
      <c r="AA54" s="1843"/>
      <c r="AB54" s="1843"/>
      <c r="AC54" s="1843"/>
      <c r="AD54" s="1843"/>
      <c r="AE54" s="1843"/>
      <c r="AF54" s="1843"/>
      <c r="AG54" s="1843"/>
      <c r="AH54" s="1843"/>
      <c r="AI54" s="1843"/>
      <c r="AJ54" s="1843"/>
      <c r="AK54" s="1843"/>
    </row>
    <row r="55" s="1816" customFormat="1" ht="94.5" hidden="1" customHeight="1" spans="1:37">
      <c r="A55" s="1831" t="s">
        <v>206</v>
      </c>
      <c r="B55" s="1831" t="s">
        <v>247</v>
      </c>
      <c r="C55" s="1832" t="s">
        <v>187</v>
      </c>
      <c r="D55" s="1833" t="s">
        <v>188</v>
      </c>
      <c r="E55" s="1832" t="s">
        <v>296</v>
      </c>
      <c r="F55" s="1832" t="s">
        <v>298</v>
      </c>
      <c r="G55" s="1834" t="s">
        <v>299</v>
      </c>
      <c r="H55" s="1834"/>
      <c r="I55" s="1834"/>
      <c r="J55" s="1834"/>
      <c r="K55" s="1834"/>
      <c r="L55" s="1843"/>
      <c r="M55" s="1843"/>
      <c r="N55" s="1843"/>
      <c r="O55" s="1843"/>
      <c r="P55" s="1843"/>
      <c r="Q55" s="1843"/>
      <c r="R55" s="1843"/>
      <c r="S55" s="1843"/>
      <c r="T55" s="1843"/>
      <c r="U55" s="1843"/>
      <c r="V55" s="1843"/>
      <c r="W55" s="1843"/>
      <c r="X55" s="1843"/>
      <c r="Y55" s="1843"/>
      <c r="Z55" s="1843"/>
      <c r="AA55" s="1843"/>
      <c r="AB55" s="1843"/>
      <c r="AC55" s="1843"/>
      <c r="AD55" s="1843"/>
      <c r="AE55" s="1843"/>
      <c r="AF55" s="1843"/>
      <c r="AG55" s="1843"/>
      <c r="AH55" s="1843"/>
      <c r="AI55" s="1843"/>
      <c r="AJ55" s="1843"/>
      <c r="AK55" s="1843"/>
    </row>
    <row r="56" s="1816" customFormat="1" ht="94.5" hidden="1" customHeight="1" spans="1:37">
      <c r="A56" s="1831" t="s">
        <v>206</v>
      </c>
      <c r="B56" s="1831" t="s">
        <v>300</v>
      </c>
      <c r="C56" s="1832" t="s">
        <v>187</v>
      </c>
      <c r="D56" s="1833" t="s">
        <v>188</v>
      </c>
      <c r="E56" s="1832" t="s">
        <v>296</v>
      </c>
      <c r="F56" s="1832" t="s">
        <v>301</v>
      </c>
      <c r="G56" s="1834" t="s">
        <v>302</v>
      </c>
      <c r="H56" s="1834"/>
      <c r="I56" s="1834"/>
      <c r="J56" s="1834"/>
      <c r="K56" s="1834"/>
      <c r="L56" s="1843"/>
      <c r="M56" s="1843"/>
      <c r="N56" s="1843"/>
      <c r="O56" s="1843"/>
      <c r="P56" s="1843"/>
      <c r="Q56" s="1843"/>
      <c r="R56" s="1843"/>
      <c r="S56" s="1843"/>
      <c r="T56" s="1843"/>
      <c r="U56" s="1843"/>
      <c r="V56" s="1843"/>
      <c r="W56" s="1843"/>
      <c r="X56" s="1843"/>
      <c r="Y56" s="1843"/>
      <c r="Z56" s="1843"/>
      <c r="AA56" s="1843"/>
      <c r="AB56" s="1843"/>
      <c r="AC56" s="1843"/>
      <c r="AD56" s="1843"/>
      <c r="AE56" s="1843"/>
      <c r="AF56" s="1843"/>
      <c r="AG56" s="1843"/>
      <c r="AH56" s="1843"/>
      <c r="AI56" s="1843"/>
      <c r="AJ56" s="1843"/>
      <c r="AK56" s="1843"/>
    </row>
    <row r="57" s="1816" customFormat="1" ht="94.5" hidden="1" customHeight="1" spans="1:37">
      <c r="A57" s="1831" t="s">
        <v>206</v>
      </c>
      <c r="B57" s="1831" t="s">
        <v>186</v>
      </c>
      <c r="C57" s="1832" t="s">
        <v>187</v>
      </c>
      <c r="D57" s="1833" t="s">
        <v>188</v>
      </c>
      <c r="E57" s="1832" t="s">
        <v>296</v>
      </c>
      <c r="F57" s="1832" t="s">
        <v>303</v>
      </c>
      <c r="G57" s="1834" t="s">
        <v>304</v>
      </c>
      <c r="H57" s="1834"/>
      <c r="I57" s="1834"/>
      <c r="J57" s="1834"/>
      <c r="K57" s="1834"/>
      <c r="L57" s="1843"/>
      <c r="M57" s="1843"/>
      <c r="N57" s="1843"/>
      <c r="O57" s="1843"/>
      <c r="P57" s="1843"/>
      <c r="Q57" s="1843"/>
      <c r="R57" s="1843"/>
      <c r="S57" s="1843"/>
      <c r="T57" s="1843"/>
      <c r="U57" s="1843"/>
      <c r="V57" s="1843"/>
      <c r="W57" s="1843"/>
      <c r="X57" s="1843"/>
      <c r="Y57" s="1843"/>
      <c r="Z57" s="1843"/>
      <c r="AA57" s="1843"/>
      <c r="AB57" s="1843"/>
      <c r="AC57" s="1843"/>
      <c r="AD57" s="1843"/>
      <c r="AE57" s="1843"/>
      <c r="AF57" s="1843"/>
      <c r="AG57" s="1843"/>
      <c r="AH57" s="1843"/>
      <c r="AI57" s="1843"/>
      <c r="AJ57" s="1843"/>
      <c r="AK57" s="1843"/>
    </row>
    <row r="58" s="1816" customFormat="1" ht="94.5" hidden="1" customHeight="1" spans="1:37">
      <c r="A58" s="1831" t="s">
        <v>206</v>
      </c>
      <c r="B58" s="1831" t="s">
        <v>273</v>
      </c>
      <c r="C58" s="1832" t="s">
        <v>187</v>
      </c>
      <c r="D58" s="1833" t="s">
        <v>188</v>
      </c>
      <c r="E58" s="1832" t="s">
        <v>296</v>
      </c>
      <c r="F58" s="1832" t="s">
        <v>305</v>
      </c>
      <c r="G58" s="1834" t="s">
        <v>200</v>
      </c>
      <c r="H58" s="1834"/>
      <c r="I58" s="1834"/>
      <c r="J58" s="1834"/>
      <c r="K58" s="1834" t="s">
        <v>306</v>
      </c>
      <c r="L58" s="1843"/>
      <c r="M58" s="1843"/>
      <c r="N58" s="1843"/>
      <c r="O58" s="1843"/>
      <c r="P58" s="1843"/>
      <c r="Q58" s="1843"/>
      <c r="R58" s="1843"/>
      <c r="S58" s="1843"/>
      <c r="T58" s="1843"/>
      <c r="U58" s="1843"/>
      <c r="V58" s="1843"/>
      <c r="W58" s="1843"/>
      <c r="X58" s="1843"/>
      <c r="Y58" s="1843"/>
      <c r="Z58" s="1843"/>
      <c r="AA58" s="1843"/>
      <c r="AB58" s="1843"/>
      <c r="AC58" s="1843"/>
      <c r="AD58" s="1843"/>
      <c r="AE58" s="1843"/>
      <c r="AF58" s="1843"/>
      <c r="AG58" s="1843"/>
      <c r="AH58" s="1843"/>
      <c r="AI58" s="1843"/>
      <c r="AJ58" s="1843"/>
      <c r="AK58" s="1843"/>
    </row>
    <row r="59" s="1816" customFormat="1" ht="94.5" hidden="1" customHeight="1" spans="1:37">
      <c r="A59" s="1831" t="s">
        <v>206</v>
      </c>
      <c r="B59" s="1831" t="s">
        <v>186</v>
      </c>
      <c r="C59" s="1832" t="s">
        <v>187</v>
      </c>
      <c r="D59" s="1833" t="s">
        <v>188</v>
      </c>
      <c r="E59" s="1832" t="s">
        <v>296</v>
      </c>
      <c r="F59" s="1832" t="s">
        <v>307</v>
      </c>
      <c r="G59" s="1834" t="s">
        <v>308</v>
      </c>
      <c r="H59" s="1834"/>
      <c r="I59" s="1834"/>
      <c r="J59" s="1834"/>
      <c r="K59" s="1834"/>
      <c r="L59" s="1843"/>
      <c r="M59" s="1843"/>
      <c r="N59" s="1843"/>
      <c r="O59" s="1843"/>
      <c r="P59" s="1843"/>
      <c r="Q59" s="1843"/>
      <c r="R59" s="1843"/>
      <c r="S59" s="1843"/>
      <c r="T59" s="1843"/>
      <c r="U59" s="1843"/>
      <c r="V59" s="1843"/>
      <c r="W59" s="1843"/>
      <c r="X59" s="1843"/>
      <c r="Y59" s="1843"/>
      <c r="Z59" s="1843"/>
      <c r="AA59" s="1843"/>
      <c r="AB59" s="1843"/>
      <c r="AC59" s="1843"/>
      <c r="AD59" s="1843"/>
      <c r="AE59" s="1843"/>
      <c r="AF59" s="1843"/>
      <c r="AG59" s="1843"/>
      <c r="AH59" s="1843"/>
      <c r="AI59" s="1843"/>
      <c r="AJ59" s="1843"/>
      <c r="AK59" s="1843"/>
    </row>
    <row r="60" s="1816" customFormat="1" ht="94.5" hidden="1" customHeight="1" spans="1:37">
      <c r="A60" s="1831" t="s">
        <v>206</v>
      </c>
      <c r="B60" s="1831" t="s">
        <v>309</v>
      </c>
      <c r="C60" s="1832" t="s">
        <v>187</v>
      </c>
      <c r="D60" s="1833" t="s">
        <v>188</v>
      </c>
      <c r="E60" s="1832" t="s">
        <v>296</v>
      </c>
      <c r="F60" s="1832" t="s">
        <v>310</v>
      </c>
      <c r="G60" s="1834" t="s">
        <v>200</v>
      </c>
      <c r="H60" s="1834"/>
      <c r="I60" s="1834"/>
      <c r="J60" s="1834"/>
      <c r="K60" s="1834"/>
      <c r="L60" s="1843"/>
      <c r="M60" s="1843"/>
      <c r="N60" s="1843"/>
      <c r="O60" s="1843"/>
      <c r="P60" s="1843"/>
      <c r="Q60" s="1843"/>
      <c r="R60" s="1843"/>
      <c r="S60" s="1843"/>
      <c r="T60" s="1843"/>
      <c r="U60" s="1843"/>
      <c r="V60" s="1843"/>
      <c r="W60" s="1843"/>
      <c r="X60" s="1843"/>
      <c r="Y60" s="1843"/>
      <c r="Z60" s="1843"/>
      <c r="AA60" s="1843"/>
      <c r="AB60" s="1843"/>
      <c r="AC60" s="1843"/>
      <c r="AD60" s="1843"/>
      <c r="AE60" s="1843"/>
      <c r="AF60" s="1843"/>
      <c r="AG60" s="1843"/>
      <c r="AH60" s="1843"/>
      <c r="AI60" s="1843"/>
      <c r="AJ60" s="1843"/>
      <c r="AK60" s="1843"/>
    </row>
    <row r="61" s="1816" customFormat="1" ht="94.5" hidden="1" customHeight="1" spans="1:37">
      <c r="A61" s="1831" t="s">
        <v>206</v>
      </c>
      <c r="B61" s="1831" t="s">
        <v>309</v>
      </c>
      <c r="C61" s="1832" t="s">
        <v>187</v>
      </c>
      <c r="D61" s="1833" t="s">
        <v>188</v>
      </c>
      <c r="E61" s="1832" t="s">
        <v>296</v>
      </c>
      <c r="F61" s="1832" t="s">
        <v>311</v>
      </c>
      <c r="G61" s="1834" t="s">
        <v>312</v>
      </c>
      <c r="H61" s="1834"/>
      <c r="I61" s="1834"/>
      <c r="J61" s="1834"/>
      <c r="K61" s="1834"/>
      <c r="L61" s="1843"/>
      <c r="M61" s="1843"/>
      <c r="N61" s="1843"/>
      <c r="O61" s="1843"/>
      <c r="P61" s="1843"/>
      <c r="Q61" s="1843"/>
      <c r="R61" s="1843"/>
      <c r="S61" s="1843"/>
      <c r="T61" s="1843"/>
      <c r="U61" s="1843"/>
      <c r="V61" s="1843"/>
      <c r="W61" s="1843"/>
      <c r="X61" s="1843"/>
      <c r="Y61" s="1843"/>
      <c r="Z61" s="1843"/>
      <c r="AA61" s="1843"/>
      <c r="AB61" s="1843"/>
      <c r="AC61" s="1843"/>
      <c r="AD61" s="1843"/>
      <c r="AE61" s="1843"/>
      <c r="AF61" s="1843"/>
      <c r="AG61" s="1843"/>
      <c r="AH61" s="1843"/>
      <c r="AI61" s="1843"/>
      <c r="AJ61" s="1843"/>
      <c r="AK61" s="1843"/>
    </row>
    <row r="62" s="1816" customFormat="1" ht="94.5" hidden="1" customHeight="1" spans="1:37">
      <c r="A62" s="1831" t="s">
        <v>206</v>
      </c>
      <c r="B62" s="1831" t="s">
        <v>247</v>
      </c>
      <c r="C62" s="1832" t="s">
        <v>187</v>
      </c>
      <c r="D62" s="1833" t="s">
        <v>188</v>
      </c>
      <c r="E62" s="1832" t="s">
        <v>296</v>
      </c>
      <c r="F62" s="1832" t="s">
        <v>313</v>
      </c>
      <c r="G62" s="1834" t="s">
        <v>314</v>
      </c>
      <c r="H62" s="1834" t="s">
        <v>315</v>
      </c>
      <c r="I62" s="1834" t="s">
        <v>316</v>
      </c>
      <c r="J62" s="1834" t="s">
        <v>317</v>
      </c>
      <c r="K62" s="1834" t="s">
        <v>318</v>
      </c>
      <c r="L62" s="1843"/>
      <c r="M62" s="1843"/>
      <c r="N62" s="1843"/>
      <c r="O62" s="1843"/>
      <c r="P62" s="1843"/>
      <c r="Q62" s="1843"/>
      <c r="R62" s="1843"/>
      <c r="S62" s="1843"/>
      <c r="T62" s="1843"/>
      <c r="U62" s="1843"/>
      <c r="V62" s="1843"/>
      <c r="W62" s="1843"/>
      <c r="X62" s="1843"/>
      <c r="Y62" s="1843"/>
      <c r="Z62" s="1843"/>
      <c r="AA62" s="1843"/>
      <c r="AB62" s="1843"/>
      <c r="AC62" s="1843"/>
      <c r="AD62" s="1843"/>
      <c r="AE62" s="1843"/>
      <c r="AF62" s="1843"/>
      <c r="AG62" s="1843"/>
      <c r="AH62" s="1843"/>
      <c r="AI62" s="1843"/>
      <c r="AJ62" s="1843"/>
      <c r="AK62" s="1843"/>
    </row>
    <row r="63" s="1816" customFormat="1" ht="229.5" hidden="1" customHeight="1" spans="1:37">
      <c r="A63" s="1831" t="s">
        <v>206</v>
      </c>
      <c r="B63" s="1831" t="s">
        <v>186</v>
      </c>
      <c r="C63" s="1832" t="s">
        <v>187</v>
      </c>
      <c r="D63" s="1833" t="s">
        <v>188</v>
      </c>
      <c r="E63" s="1832" t="s">
        <v>296</v>
      </c>
      <c r="F63" s="1832" t="s">
        <v>319</v>
      </c>
      <c r="G63" s="1834" t="s">
        <v>320</v>
      </c>
      <c r="H63" s="1834" t="s">
        <v>239</v>
      </c>
      <c r="I63" s="1834" t="s">
        <v>321</v>
      </c>
      <c r="J63" s="1834"/>
      <c r="K63" s="1834" t="s">
        <v>241</v>
      </c>
      <c r="L63" s="1843"/>
      <c r="M63" s="1843"/>
      <c r="N63" s="1843"/>
      <c r="O63" s="1843"/>
      <c r="P63" s="1843"/>
      <c r="Q63" s="1843"/>
      <c r="R63" s="1843"/>
      <c r="S63" s="1843"/>
      <c r="T63" s="1843"/>
      <c r="U63" s="1843"/>
      <c r="V63" s="1843"/>
      <c r="W63" s="1843"/>
      <c r="X63" s="1843"/>
      <c r="Y63" s="1843"/>
      <c r="Z63" s="1843"/>
      <c r="AA63" s="1843"/>
      <c r="AB63" s="1843"/>
      <c r="AC63" s="1843"/>
      <c r="AD63" s="1843"/>
      <c r="AE63" s="1843"/>
      <c r="AF63" s="1843"/>
      <c r="AG63" s="1843"/>
      <c r="AH63" s="1843"/>
      <c r="AI63" s="1843"/>
      <c r="AJ63" s="1843"/>
      <c r="AK63" s="1843"/>
    </row>
    <row r="64" s="1816" customFormat="1" ht="89.25" hidden="1" customHeight="1" spans="1:37">
      <c r="A64" s="1831" t="s">
        <v>206</v>
      </c>
      <c r="B64" s="1831" t="s">
        <v>322</v>
      </c>
      <c r="C64" s="1832" t="s">
        <v>323</v>
      </c>
      <c r="D64" s="1832" t="s">
        <v>324</v>
      </c>
      <c r="E64" s="1832" t="s">
        <v>325</v>
      </c>
      <c r="F64" s="1832" t="s">
        <v>326</v>
      </c>
      <c r="G64" s="1834" t="s">
        <v>327</v>
      </c>
      <c r="H64" s="1834"/>
      <c r="I64" s="1834" t="s">
        <v>327</v>
      </c>
      <c r="J64" s="1834"/>
      <c r="K64" s="1834" t="s">
        <v>328</v>
      </c>
      <c r="L64" s="1843"/>
      <c r="M64" s="1843"/>
      <c r="N64" s="1843"/>
      <c r="O64" s="1843"/>
      <c r="P64" s="1843"/>
      <c r="Q64" s="1843"/>
      <c r="R64" s="1843"/>
      <c r="S64" s="1843"/>
      <c r="T64" s="1843"/>
      <c r="U64" s="1843"/>
      <c r="V64" s="1843"/>
      <c r="W64" s="1843"/>
      <c r="X64" s="1843"/>
      <c r="Y64" s="1843"/>
      <c r="Z64" s="1843"/>
      <c r="AA64" s="1843"/>
      <c r="AB64" s="1843"/>
      <c r="AC64" s="1843"/>
      <c r="AD64" s="1843"/>
      <c r="AE64" s="1843"/>
      <c r="AF64" s="1843"/>
      <c r="AG64" s="1843"/>
      <c r="AH64" s="1843"/>
      <c r="AI64" s="1843"/>
      <c r="AJ64" s="1843"/>
      <c r="AK64" s="1843"/>
    </row>
    <row r="65" s="1816" customFormat="1" ht="95.25" hidden="1" customHeight="1" spans="1:37">
      <c r="A65" s="1831" t="s">
        <v>206</v>
      </c>
      <c r="B65" s="1831" t="s">
        <v>322</v>
      </c>
      <c r="C65" s="1832" t="s">
        <v>323</v>
      </c>
      <c r="D65" s="1832" t="s">
        <v>324</v>
      </c>
      <c r="E65" s="1832" t="s">
        <v>325</v>
      </c>
      <c r="F65" s="1832" t="s">
        <v>329</v>
      </c>
      <c r="G65" s="1834" t="s">
        <v>327</v>
      </c>
      <c r="H65" s="1834"/>
      <c r="I65" s="1834" t="s">
        <v>327</v>
      </c>
      <c r="J65" s="1834"/>
      <c r="K65" s="1834" t="s">
        <v>330</v>
      </c>
      <c r="L65" s="1843"/>
      <c r="M65" s="1843"/>
      <c r="N65" s="1843"/>
      <c r="O65" s="1843"/>
      <c r="P65" s="1843"/>
      <c r="Q65" s="1843"/>
      <c r="R65" s="1843"/>
      <c r="S65" s="1843"/>
      <c r="T65" s="1843"/>
      <c r="U65" s="1843"/>
      <c r="V65" s="1843"/>
      <c r="W65" s="1843"/>
      <c r="X65" s="1843"/>
      <c r="Y65" s="1843"/>
      <c r="Z65" s="1843"/>
      <c r="AA65" s="1843"/>
      <c r="AB65" s="1843"/>
      <c r="AC65" s="1843"/>
      <c r="AD65" s="1843"/>
      <c r="AE65" s="1843"/>
      <c r="AF65" s="1843"/>
      <c r="AG65" s="1843"/>
      <c r="AH65" s="1843"/>
      <c r="AI65" s="1843"/>
      <c r="AJ65" s="1843"/>
      <c r="AK65" s="1843"/>
    </row>
    <row r="66" s="1816" customFormat="1" ht="87.75" hidden="1" customHeight="1" spans="1:37">
      <c r="A66" s="1831" t="s">
        <v>206</v>
      </c>
      <c r="B66" s="1831" t="s">
        <v>322</v>
      </c>
      <c r="C66" s="1832" t="s">
        <v>323</v>
      </c>
      <c r="D66" s="1832" t="s">
        <v>324</v>
      </c>
      <c r="E66" s="1832" t="s">
        <v>325</v>
      </c>
      <c r="F66" s="1832" t="s">
        <v>331</v>
      </c>
      <c r="G66" s="1834" t="s">
        <v>327</v>
      </c>
      <c r="H66" s="1834"/>
      <c r="I66" s="1834" t="s">
        <v>327</v>
      </c>
      <c r="J66" s="1834"/>
      <c r="K66" s="1834" t="s">
        <v>330</v>
      </c>
      <c r="L66" s="1843"/>
      <c r="M66" s="1843"/>
      <c r="N66" s="1843"/>
      <c r="O66" s="1843"/>
      <c r="P66" s="1843"/>
      <c r="Q66" s="1843"/>
      <c r="R66" s="1843"/>
      <c r="S66" s="1843"/>
      <c r="T66" s="1843"/>
      <c r="U66" s="1843"/>
      <c r="V66" s="1843"/>
      <c r="W66" s="1843"/>
      <c r="X66" s="1843"/>
      <c r="Y66" s="1843"/>
      <c r="Z66" s="1843"/>
      <c r="AA66" s="1843"/>
      <c r="AB66" s="1843"/>
      <c r="AC66" s="1843"/>
      <c r="AD66" s="1843"/>
      <c r="AE66" s="1843"/>
      <c r="AF66" s="1843"/>
      <c r="AG66" s="1843"/>
      <c r="AH66" s="1843"/>
      <c r="AI66" s="1843"/>
      <c r="AJ66" s="1843"/>
      <c r="AK66" s="1843"/>
    </row>
    <row r="67" s="1816" customFormat="1" ht="87" hidden="1" customHeight="1" spans="1:37">
      <c r="A67" s="1831" t="s">
        <v>206</v>
      </c>
      <c r="B67" s="1831" t="s">
        <v>322</v>
      </c>
      <c r="C67" s="1832" t="s">
        <v>323</v>
      </c>
      <c r="D67" s="1832" t="s">
        <v>324</v>
      </c>
      <c r="E67" s="1832" t="s">
        <v>325</v>
      </c>
      <c r="F67" s="1832" t="s">
        <v>332</v>
      </c>
      <c r="G67" s="1834" t="s">
        <v>327</v>
      </c>
      <c r="H67" s="1834"/>
      <c r="I67" s="1834"/>
      <c r="J67" s="1834"/>
      <c r="K67" s="1834" t="s">
        <v>330</v>
      </c>
      <c r="L67" s="1843"/>
      <c r="M67" s="1843"/>
      <c r="N67" s="1843"/>
      <c r="O67" s="1843"/>
      <c r="P67" s="1843"/>
      <c r="Q67" s="1843"/>
      <c r="R67" s="1843"/>
      <c r="S67" s="1843"/>
      <c r="T67" s="1843"/>
      <c r="U67" s="1843"/>
      <c r="V67" s="1843"/>
      <c r="W67" s="1843"/>
      <c r="X67" s="1843"/>
      <c r="Y67" s="1843"/>
      <c r="Z67" s="1843"/>
      <c r="AA67" s="1843"/>
      <c r="AB67" s="1843"/>
      <c r="AC67" s="1843"/>
      <c r="AD67" s="1843"/>
      <c r="AE67" s="1843"/>
      <c r="AF67" s="1843"/>
      <c r="AG67" s="1843"/>
      <c r="AH67" s="1843"/>
      <c r="AI67" s="1843"/>
      <c r="AJ67" s="1843"/>
      <c r="AK67" s="1843"/>
    </row>
    <row r="68" s="1816" customFormat="1" ht="87" hidden="1" customHeight="1" spans="1:37">
      <c r="A68" s="1831" t="s">
        <v>206</v>
      </c>
      <c r="B68" s="1831" t="s">
        <v>322</v>
      </c>
      <c r="C68" s="1832" t="s">
        <v>323</v>
      </c>
      <c r="D68" s="1832" t="s">
        <v>324</v>
      </c>
      <c r="E68" s="1832" t="s">
        <v>325</v>
      </c>
      <c r="F68" s="1832" t="s">
        <v>333</v>
      </c>
      <c r="G68" s="1834" t="s">
        <v>334</v>
      </c>
      <c r="H68" s="1834"/>
      <c r="I68" s="1834"/>
      <c r="J68" s="1834"/>
      <c r="K68" s="1834"/>
      <c r="L68" s="1843"/>
      <c r="M68" s="1843"/>
      <c r="N68" s="1843"/>
      <c r="O68" s="1843"/>
      <c r="P68" s="1843"/>
      <c r="Q68" s="1843"/>
      <c r="R68" s="1843"/>
      <c r="S68" s="1843"/>
      <c r="T68" s="1843"/>
      <c r="U68" s="1843"/>
      <c r="V68" s="1843"/>
      <c r="W68" s="1843"/>
      <c r="X68" s="1843"/>
      <c r="Y68" s="1843"/>
      <c r="Z68" s="1843"/>
      <c r="AA68" s="1843"/>
      <c r="AB68" s="1843"/>
      <c r="AC68" s="1843"/>
      <c r="AD68" s="1843"/>
      <c r="AE68" s="1843"/>
      <c r="AF68" s="1843"/>
      <c r="AG68" s="1843"/>
      <c r="AH68" s="1843"/>
      <c r="AI68" s="1843"/>
      <c r="AJ68" s="1843"/>
      <c r="AK68" s="1843"/>
    </row>
    <row r="69" s="1816" customFormat="1" ht="87" hidden="1" customHeight="1" spans="1:37">
      <c r="A69" s="1831" t="s">
        <v>206</v>
      </c>
      <c r="B69" s="1831" t="s">
        <v>322</v>
      </c>
      <c r="C69" s="1832" t="s">
        <v>323</v>
      </c>
      <c r="D69" s="1832" t="s">
        <v>324</v>
      </c>
      <c r="E69" s="1832" t="s">
        <v>325</v>
      </c>
      <c r="F69" s="1832" t="s">
        <v>335</v>
      </c>
      <c r="G69" s="1834" t="s">
        <v>334</v>
      </c>
      <c r="H69" s="1834"/>
      <c r="I69" s="1834"/>
      <c r="J69" s="1834"/>
      <c r="K69" s="1834"/>
      <c r="L69" s="1843"/>
      <c r="M69" s="1843"/>
      <c r="N69" s="1843"/>
      <c r="O69" s="1843"/>
      <c r="P69" s="1843"/>
      <c r="Q69" s="1843"/>
      <c r="R69" s="1843"/>
      <c r="S69" s="1843"/>
      <c r="T69" s="1843"/>
      <c r="U69" s="1843"/>
      <c r="V69" s="1843"/>
      <c r="W69" s="1843"/>
      <c r="X69" s="1843"/>
      <c r="Y69" s="1843"/>
      <c r="Z69" s="1843"/>
      <c r="AA69" s="1843"/>
      <c r="AB69" s="1843"/>
      <c r="AC69" s="1843"/>
      <c r="AD69" s="1843"/>
      <c r="AE69" s="1843"/>
      <c r="AF69" s="1843"/>
      <c r="AG69" s="1843"/>
      <c r="AH69" s="1843"/>
      <c r="AI69" s="1843"/>
      <c r="AJ69" s="1843"/>
      <c r="AK69" s="1843"/>
    </row>
    <row r="70" s="1816" customFormat="1" ht="87" hidden="1" customHeight="1" spans="1:37">
      <c r="A70" s="1831" t="s">
        <v>206</v>
      </c>
      <c r="B70" s="1831" t="s">
        <v>322</v>
      </c>
      <c r="C70" s="1832" t="s">
        <v>323</v>
      </c>
      <c r="D70" s="1832" t="s">
        <v>324</v>
      </c>
      <c r="E70" s="1832" t="s">
        <v>325</v>
      </c>
      <c r="F70" s="1832" t="s">
        <v>336</v>
      </c>
      <c r="G70" s="1834" t="s">
        <v>334</v>
      </c>
      <c r="H70" s="1834"/>
      <c r="I70" s="1834"/>
      <c r="J70" s="1834"/>
      <c r="K70" s="1834"/>
      <c r="L70" s="1843"/>
      <c r="M70" s="1843"/>
      <c r="N70" s="1843"/>
      <c r="O70" s="1843"/>
      <c r="P70" s="1843"/>
      <c r="Q70" s="1843"/>
      <c r="R70" s="1843"/>
      <c r="S70" s="1843"/>
      <c r="T70" s="1843"/>
      <c r="U70" s="1843"/>
      <c r="V70" s="1843"/>
      <c r="W70" s="1843"/>
      <c r="X70" s="1843"/>
      <c r="Y70" s="1843"/>
      <c r="Z70" s="1843"/>
      <c r="AA70" s="1843"/>
      <c r="AB70" s="1843"/>
      <c r="AC70" s="1843"/>
      <c r="AD70" s="1843"/>
      <c r="AE70" s="1843"/>
      <c r="AF70" s="1843"/>
      <c r="AG70" s="1843"/>
      <c r="AH70" s="1843"/>
      <c r="AI70" s="1843"/>
      <c r="AJ70" s="1843"/>
      <c r="AK70" s="1843"/>
    </row>
    <row r="71" s="1816" customFormat="1" ht="87" hidden="1" customHeight="1" spans="1:37">
      <c r="A71" s="1831" t="s">
        <v>206</v>
      </c>
      <c r="B71" s="1831" t="s">
        <v>322</v>
      </c>
      <c r="C71" s="1832" t="s">
        <v>323</v>
      </c>
      <c r="D71" s="1832" t="s">
        <v>324</v>
      </c>
      <c r="E71" s="1832" t="s">
        <v>325</v>
      </c>
      <c r="F71" s="1832" t="s">
        <v>337</v>
      </c>
      <c r="G71" s="1834" t="s">
        <v>334</v>
      </c>
      <c r="H71" s="1834"/>
      <c r="I71" s="1834"/>
      <c r="J71" s="1834"/>
      <c r="K71" s="1834"/>
      <c r="L71" s="1843"/>
      <c r="M71" s="1843"/>
      <c r="N71" s="1843"/>
      <c r="O71" s="1843"/>
      <c r="P71" s="1843"/>
      <c r="Q71" s="1843"/>
      <c r="R71" s="1843"/>
      <c r="S71" s="1843"/>
      <c r="T71" s="1843"/>
      <c r="U71" s="1843"/>
      <c r="V71" s="1843"/>
      <c r="W71" s="1843"/>
      <c r="X71" s="1843"/>
      <c r="Y71" s="1843"/>
      <c r="Z71" s="1843"/>
      <c r="AA71" s="1843"/>
      <c r="AB71" s="1843"/>
      <c r="AC71" s="1843"/>
      <c r="AD71" s="1843"/>
      <c r="AE71" s="1843"/>
      <c r="AF71" s="1843"/>
      <c r="AG71" s="1843"/>
      <c r="AH71" s="1843"/>
      <c r="AI71" s="1843"/>
      <c r="AJ71" s="1843"/>
      <c r="AK71" s="1843"/>
    </row>
    <row r="72" s="1816" customFormat="1" ht="87" hidden="1" customHeight="1" spans="1:37">
      <c r="A72" s="1831" t="s">
        <v>206</v>
      </c>
      <c r="B72" s="1831" t="s">
        <v>322</v>
      </c>
      <c r="C72" s="1832" t="s">
        <v>323</v>
      </c>
      <c r="D72" s="1832" t="s">
        <v>324</v>
      </c>
      <c r="E72" s="1832" t="s">
        <v>325</v>
      </c>
      <c r="F72" s="1832" t="s">
        <v>338</v>
      </c>
      <c r="G72" s="1834" t="s">
        <v>334</v>
      </c>
      <c r="H72" s="1834"/>
      <c r="I72" s="1834"/>
      <c r="J72" s="1834"/>
      <c r="K72" s="1834"/>
      <c r="L72" s="1843"/>
      <c r="M72" s="1843"/>
      <c r="N72" s="1843"/>
      <c r="O72" s="1843"/>
      <c r="P72" s="1843"/>
      <c r="Q72" s="1843"/>
      <c r="R72" s="1843"/>
      <c r="S72" s="1843"/>
      <c r="T72" s="1843"/>
      <c r="U72" s="1843"/>
      <c r="V72" s="1843"/>
      <c r="W72" s="1843"/>
      <c r="X72" s="1843"/>
      <c r="Y72" s="1843"/>
      <c r="Z72" s="1843"/>
      <c r="AA72" s="1843"/>
      <c r="AB72" s="1843"/>
      <c r="AC72" s="1843"/>
      <c r="AD72" s="1843"/>
      <c r="AE72" s="1843"/>
      <c r="AF72" s="1843"/>
      <c r="AG72" s="1843"/>
      <c r="AH72" s="1843"/>
      <c r="AI72" s="1843"/>
      <c r="AJ72" s="1843"/>
      <c r="AK72" s="1843"/>
    </row>
    <row r="73" s="1816" customFormat="1" ht="87" hidden="1" customHeight="1" spans="1:37">
      <c r="A73" s="1831" t="s">
        <v>206</v>
      </c>
      <c r="B73" s="1831" t="s">
        <v>322</v>
      </c>
      <c r="C73" s="1832" t="s">
        <v>323</v>
      </c>
      <c r="D73" s="1832" t="s">
        <v>324</v>
      </c>
      <c r="E73" s="1832" t="s">
        <v>325</v>
      </c>
      <c r="F73" s="1832" t="s">
        <v>339</v>
      </c>
      <c r="G73" s="1834" t="s">
        <v>334</v>
      </c>
      <c r="H73" s="1834"/>
      <c r="I73" s="1834"/>
      <c r="J73" s="1834"/>
      <c r="K73" s="1834"/>
      <c r="L73" s="1843"/>
      <c r="M73" s="1843"/>
      <c r="N73" s="1843"/>
      <c r="O73" s="1843"/>
      <c r="P73" s="1843"/>
      <c r="Q73" s="1843"/>
      <c r="R73" s="1843"/>
      <c r="S73" s="1843"/>
      <c r="T73" s="1843"/>
      <c r="U73" s="1843"/>
      <c r="V73" s="1843"/>
      <c r="W73" s="1843"/>
      <c r="X73" s="1843"/>
      <c r="Y73" s="1843"/>
      <c r="Z73" s="1843"/>
      <c r="AA73" s="1843"/>
      <c r="AB73" s="1843"/>
      <c r="AC73" s="1843"/>
      <c r="AD73" s="1843"/>
      <c r="AE73" s="1843"/>
      <c r="AF73" s="1843"/>
      <c r="AG73" s="1843"/>
      <c r="AH73" s="1843"/>
      <c r="AI73" s="1843"/>
      <c r="AJ73" s="1843"/>
      <c r="AK73" s="1843"/>
    </row>
    <row r="74" s="1816" customFormat="1" ht="87" hidden="1" customHeight="1" spans="1:37">
      <c r="A74" s="1831" t="s">
        <v>206</v>
      </c>
      <c r="B74" s="1831" t="s">
        <v>322</v>
      </c>
      <c r="C74" s="1832" t="s">
        <v>323</v>
      </c>
      <c r="D74" s="1832" t="s">
        <v>324</v>
      </c>
      <c r="E74" s="1832" t="s">
        <v>325</v>
      </c>
      <c r="F74" s="1832" t="s">
        <v>340</v>
      </c>
      <c r="G74" s="1834" t="s">
        <v>334</v>
      </c>
      <c r="H74" s="1834"/>
      <c r="I74" s="1834"/>
      <c r="J74" s="1834"/>
      <c r="K74" s="1834"/>
      <c r="L74" s="1843"/>
      <c r="M74" s="1843"/>
      <c r="N74" s="1843"/>
      <c r="O74" s="1843"/>
      <c r="P74" s="1843"/>
      <c r="Q74" s="1843"/>
      <c r="R74" s="1843"/>
      <c r="S74" s="1843"/>
      <c r="T74" s="1843"/>
      <c r="U74" s="1843"/>
      <c r="V74" s="1843"/>
      <c r="W74" s="1843"/>
      <c r="X74" s="1843"/>
      <c r="Y74" s="1843"/>
      <c r="Z74" s="1843"/>
      <c r="AA74" s="1843"/>
      <c r="AB74" s="1843"/>
      <c r="AC74" s="1843"/>
      <c r="AD74" s="1843"/>
      <c r="AE74" s="1843"/>
      <c r="AF74" s="1843"/>
      <c r="AG74" s="1843"/>
      <c r="AH74" s="1843"/>
      <c r="AI74" s="1843"/>
      <c r="AJ74" s="1843"/>
      <c r="AK74" s="1843"/>
    </row>
    <row r="75" s="1816" customFormat="1" ht="94.5" hidden="1" customHeight="1" spans="1:37">
      <c r="A75" s="1831" t="s">
        <v>206</v>
      </c>
      <c r="B75" s="1831" t="s">
        <v>322</v>
      </c>
      <c r="C75" s="1832" t="s">
        <v>323</v>
      </c>
      <c r="D75" s="1832" t="s">
        <v>324</v>
      </c>
      <c r="E75" s="1832" t="s">
        <v>325</v>
      </c>
      <c r="F75" s="1832" t="s">
        <v>341</v>
      </c>
      <c r="G75" s="1834" t="s">
        <v>327</v>
      </c>
      <c r="H75" s="1834"/>
      <c r="I75" s="1834" t="s">
        <v>327</v>
      </c>
      <c r="J75" s="1834"/>
      <c r="K75" s="1834" t="s">
        <v>330</v>
      </c>
      <c r="L75" s="1843"/>
      <c r="M75" s="1843"/>
      <c r="N75" s="1843"/>
      <c r="O75" s="1843"/>
      <c r="P75" s="1843"/>
      <c r="Q75" s="1843"/>
      <c r="R75" s="1843"/>
      <c r="S75" s="1843"/>
      <c r="T75" s="1843"/>
      <c r="U75" s="1843"/>
      <c r="V75" s="1843"/>
      <c r="W75" s="1843"/>
      <c r="X75" s="1843"/>
      <c r="Y75" s="1843"/>
      <c r="Z75" s="1843"/>
      <c r="AA75" s="1843"/>
      <c r="AB75" s="1843"/>
      <c r="AC75" s="1843"/>
      <c r="AD75" s="1843"/>
      <c r="AE75" s="1843"/>
      <c r="AF75" s="1843"/>
      <c r="AG75" s="1843"/>
      <c r="AH75" s="1843"/>
      <c r="AI75" s="1843"/>
      <c r="AJ75" s="1843"/>
      <c r="AK75" s="1843"/>
    </row>
    <row r="76" s="1816" customFormat="1" ht="123" customHeight="1" spans="1:37">
      <c r="A76" s="1831" t="s">
        <v>206</v>
      </c>
      <c r="B76" s="1831" t="s">
        <v>322</v>
      </c>
      <c r="C76" s="1832" t="s">
        <v>323</v>
      </c>
      <c r="D76" s="1832" t="s">
        <v>324</v>
      </c>
      <c r="E76" s="1832" t="s">
        <v>342</v>
      </c>
      <c r="F76" s="1832" t="s">
        <v>343</v>
      </c>
      <c r="G76" s="1834" t="s">
        <v>344</v>
      </c>
      <c r="H76" s="1834" t="s">
        <v>345</v>
      </c>
      <c r="I76" s="1834" t="s">
        <v>327</v>
      </c>
      <c r="J76" s="1834" t="s">
        <v>344</v>
      </c>
      <c r="K76" s="1834" t="s">
        <v>346</v>
      </c>
      <c r="L76" s="1843"/>
      <c r="M76" s="1843"/>
      <c r="N76" s="1843"/>
      <c r="O76" s="1843"/>
      <c r="P76" s="1843"/>
      <c r="Q76" s="1843"/>
      <c r="R76" s="1843"/>
      <c r="S76" s="1843"/>
      <c r="T76" s="1843"/>
      <c r="U76" s="1843"/>
      <c r="V76" s="1843"/>
      <c r="W76" s="1843"/>
      <c r="X76" s="1843"/>
      <c r="Y76" s="1843"/>
      <c r="Z76" s="1843"/>
      <c r="AA76" s="1843"/>
      <c r="AB76" s="1843"/>
      <c r="AC76" s="1843"/>
      <c r="AD76" s="1843"/>
      <c r="AE76" s="1843"/>
      <c r="AF76" s="1843"/>
      <c r="AG76" s="1843"/>
      <c r="AH76" s="1843"/>
      <c r="AI76" s="1843"/>
      <c r="AJ76" s="1843"/>
      <c r="AK76" s="1843"/>
    </row>
    <row r="77" s="1816" customFormat="1" ht="118.5" customHeight="1" spans="1:37">
      <c r="A77" s="1831" t="s">
        <v>206</v>
      </c>
      <c r="B77" s="1831" t="s">
        <v>322</v>
      </c>
      <c r="C77" s="1832" t="s">
        <v>323</v>
      </c>
      <c r="D77" s="1832" t="s">
        <v>324</v>
      </c>
      <c r="E77" s="1832" t="s">
        <v>342</v>
      </c>
      <c r="F77" s="1832" t="s">
        <v>347</v>
      </c>
      <c r="G77" s="1834" t="s">
        <v>344</v>
      </c>
      <c r="H77" s="1834" t="s">
        <v>345</v>
      </c>
      <c r="I77" s="1834" t="s">
        <v>327</v>
      </c>
      <c r="J77" s="1834" t="s">
        <v>344</v>
      </c>
      <c r="K77" s="1834" t="s">
        <v>346</v>
      </c>
      <c r="L77" s="1843"/>
      <c r="M77" s="1843"/>
      <c r="N77" s="1843"/>
      <c r="O77" s="1843"/>
      <c r="P77" s="1843"/>
      <c r="Q77" s="1843"/>
      <c r="R77" s="1843"/>
      <c r="S77" s="1843"/>
      <c r="T77" s="1843"/>
      <c r="U77" s="1843"/>
      <c r="V77" s="1843"/>
      <c r="W77" s="1843"/>
      <c r="X77" s="1843"/>
      <c r="Y77" s="1843"/>
      <c r="Z77" s="1843"/>
      <c r="AA77" s="1843"/>
      <c r="AB77" s="1843"/>
      <c r="AC77" s="1843"/>
      <c r="AD77" s="1843"/>
      <c r="AE77" s="1843"/>
      <c r="AF77" s="1843"/>
      <c r="AG77" s="1843"/>
      <c r="AH77" s="1843"/>
      <c r="AI77" s="1843"/>
      <c r="AJ77" s="1843"/>
      <c r="AK77" s="1843"/>
    </row>
    <row r="78" s="1816" customFormat="1" ht="83.45" hidden="1" customHeight="1" spans="1:37">
      <c r="A78" s="1831" t="s">
        <v>206</v>
      </c>
      <c r="B78" s="1831" t="s">
        <v>322</v>
      </c>
      <c r="C78" s="1832" t="s">
        <v>323</v>
      </c>
      <c r="D78" s="1832" t="s">
        <v>324</v>
      </c>
      <c r="E78" s="1832" t="s">
        <v>348</v>
      </c>
      <c r="F78" s="1832" t="s">
        <v>349</v>
      </c>
      <c r="G78" s="1834" t="s">
        <v>350</v>
      </c>
      <c r="H78" s="1834"/>
      <c r="I78" s="1834"/>
      <c r="J78" s="1834"/>
      <c r="K78" s="1834"/>
      <c r="L78" s="1843"/>
      <c r="M78" s="1843"/>
      <c r="N78" s="1843"/>
      <c r="O78" s="1843"/>
      <c r="P78" s="1843"/>
      <c r="Q78" s="1843"/>
      <c r="R78" s="1843"/>
      <c r="S78" s="1843"/>
      <c r="T78" s="1843"/>
      <c r="U78" s="1843"/>
      <c r="V78" s="1843"/>
      <c r="W78" s="1843"/>
      <c r="X78" s="1843"/>
      <c r="Y78" s="1843"/>
      <c r="Z78" s="1843"/>
      <c r="AA78" s="1843"/>
      <c r="AB78" s="1843"/>
      <c r="AC78" s="1843"/>
      <c r="AD78" s="1843"/>
      <c r="AE78" s="1843"/>
      <c r="AF78" s="1843"/>
      <c r="AG78" s="1843"/>
      <c r="AH78" s="1843"/>
      <c r="AI78" s="1843"/>
      <c r="AJ78" s="1843"/>
      <c r="AK78" s="1843"/>
    </row>
    <row r="79" s="1816" customFormat="1" ht="76.5" hidden="1" customHeight="1" spans="1:37">
      <c r="A79" s="1831" t="s">
        <v>206</v>
      </c>
      <c r="B79" s="1831" t="s">
        <v>322</v>
      </c>
      <c r="C79" s="1832" t="s">
        <v>323</v>
      </c>
      <c r="D79" s="1832" t="s">
        <v>324</v>
      </c>
      <c r="E79" s="1832" t="s">
        <v>348</v>
      </c>
      <c r="F79" s="1832" t="s">
        <v>351</v>
      </c>
      <c r="G79" s="1834" t="s">
        <v>327</v>
      </c>
      <c r="H79" s="1834"/>
      <c r="I79" s="1834" t="s">
        <v>327</v>
      </c>
      <c r="J79" s="1834"/>
      <c r="K79" s="1834"/>
      <c r="L79" s="1843"/>
      <c r="M79" s="1843"/>
      <c r="N79" s="1843"/>
      <c r="O79" s="1843"/>
      <c r="P79" s="1843"/>
      <c r="Q79" s="1843"/>
      <c r="R79" s="1843"/>
      <c r="S79" s="1843"/>
      <c r="T79" s="1843"/>
      <c r="U79" s="1843"/>
      <c r="V79" s="1843"/>
      <c r="W79" s="1843"/>
      <c r="X79" s="1843"/>
      <c r="Y79" s="1843"/>
      <c r="Z79" s="1843"/>
      <c r="AA79" s="1843"/>
      <c r="AB79" s="1843"/>
      <c r="AC79" s="1843"/>
      <c r="AD79" s="1843"/>
      <c r="AE79" s="1843"/>
      <c r="AF79" s="1843"/>
      <c r="AG79" s="1843"/>
      <c r="AH79" s="1843"/>
      <c r="AI79" s="1843"/>
      <c r="AJ79" s="1843"/>
      <c r="AK79" s="1843"/>
    </row>
    <row r="80" s="1816" customFormat="1" ht="70.9" hidden="1" customHeight="1" spans="1:37">
      <c r="A80" s="1831" t="s">
        <v>206</v>
      </c>
      <c r="B80" s="1831" t="s">
        <v>322</v>
      </c>
      <c r="C80" s="1832" t="s">
        <v>323</v>
      </c>
      <c r="D80" s="1832" t="s">
        <v>324</v>
      </c>
      <c r="E80" s="1832" t="s">
        <v>348</v>
      </c>
      <c r="F80" s="1832" t="s">
        <v>352</v>
      </c>
      <c r="G80" s="1834" t="s">
        <v>327</v>
      </c>
      <c r="H80" s="1834"/>
      <c r="I80" s="1834" t="s">
        <v>327</v>
      </c>
      <c r="J80" s="1834"/>
      <c r="K80" s="1834" t="s">
        <v>306</v>
      </c>
      <c r="L80" s="1843"/>
      <c r="M80" s="1843"/>
      <c r="N80" s="1843"/>
      <c r="O80" s="1843"/>
      <c r="P80" s="1843"/>
      <c r="Q80" s="1843"/>
      <c r="R80" s="1843"/>
      <c r="S80" s="1843"/>
      <c r="T80" s="1843"/>
      <c r="U80" s="1843"/>
      <c r="V80" s="1843"/>
      <c r="W80" s="1843"/>
      <c r="X80" s="1843"/>
      <c r="Y80" s="1843"/>
      <c r="Z80" s="1843"/>
      <c r="AA80" s="1843"/>
      <c r="AB80" s="1843"/>
      <c r="AC80" s="1843"/>
      <c r="AD80" s="1843"/>
      <c r="AE80" s="1843"/>
      <c r="AF80" s="1843"/>
      <c r="AG80" s="1843"/>
      <c r="AH80" s="1843"/>
      <c r="AI80" s="1843"/>
      <c r="AJ80" s="1843"/>
      <c r="AK80" s="1843"/>
    </row>
    <row r="81" s="1816" customFormat="1" ht="78" hidden="1" customHeight="1" spans="1:37">
      <c r="A81" s="1831" t="s">
        <v>206</v>
      </c>
      <c r="B81" s="1831" t="s">
        <v>322</v>
      </c>
      <c r="C81" s="1832" t="s">
        <v>323</v>
      </c>
      <c r="D81" s="1832" t="s">
        <v>324</v>
      </c>
      <c r="E81" s="1832" t="s">
        <v>348</v>
      </c>
      <c r="F81" s="1832" t="s">
        <v>353</v>
      </c>
      <c r="G81" s="1834" t="s">
        <v>354</v>
      </c>
      <c r="H81" s="1834"/>
      <c r="I81" s="1834"/>
      <c r="J81" s="1834"/>
      <c r="K81" s="1834"/>
      <c r="L81" s="1843"/>
      <c r="M81" s="1843"/>
      <c r="N81" s="1843"/>
      <c r="O81" s="1843"/>
      <c r="P81" s="1843"/>
      <c r="Q81" s="1843"/>
      <c r="R81" s="1843"/>
      <c r="S81" s="1843"/>
      <c r="T81" s="1843"/>
      <c r="U81" s="1843"/>
      <c r="V81" s="1843"/>
      <c r="W81" s="1843"/>
      <c r="X81" s="1843"/>
      <c r="Y81" s="1843"/>
      <c r="Z81" s="1843"/>
      <c r="AA81" s="1843"/>
      <c r="AB81" s="1843"/>
      <c r="AC81" s="1843"/>
      <c r="AD81" s="1843"/>
      <c r="AE81" s="1843"/>
      <c r="AF81" s="1843"/>
      <c r="AG81" s="1843"/>
      <c r="AH81" s="1843"/>
      <c r="AI81" s="1843"/>
      <c r="AJ81" s="1843"/>
      <c r="AK81" s="1843"/>
    </row>
    <row r="82" s="1816" customFormat="1" ht="83.25" hidden="1" customHeight="1" spans="1:37">
      <c r="A82" s="1831" t="s">
        <v>206</v>
      </c>
      <c r="B82" s="1831" t="s">
        <v>322</v>
      </c>
      <c r="C82" s="1832" t="s">
        <v>323</v>
      </c>
      <c r="D82" s="1832" t="s">
        <v>324</v>
      </c>
      <c r="E82" s="1832" t="s">
        <v>348</v>
      </c>
      <c r="F82" s="1832" t="s">
        <v>355</v>
      </c>
      <c r="G82" s="1834" t="s">
        <v>202</v>
      </c>
      <c r="H82" s="1834"/>
      <c r="I82" s="1834"/>
      <c r="J82" s="1834"/>
      <c r="K82" s="1834"/>
      <c r="L82" s="1843"/>
      <c r="M82" s="1843"/>
      <c r="N82" s="1843"/>
      <c r="O82" s="1843"/>
      <c r="P82" s="1843"/>
      <c r="Q82" s="1843"/>
      <c r="R82" s="1843"/>
      <c r="S82" s="1843"/>
      <c r="T82" s="1843"/>
      <c r="U82" s="1843"/>
      <c r="V82" s="1843"/>
      <c r="W82" s="1843"/>
      <c r="X82" s="1843"/>
      <c r="Y82" s="1843"/>
      <c r="Z82" s="1843"/>
      <c r="AA82" s="1843"/>
      <c r="AB82" s="1843"/>
      <c r="AC82" s="1843"/>
      <c r="AD82" s="1843"/>
      <c r="AE82" s="1843"/>
      <c r="AF82" s="1843"/>
      <c r="AG82" s="1843"/>
      <c r="AH82" s="1843"/>
      <c r="AI82" s="1843"/>
      <c r="AJ82" s="1843"/>
      <c r="AK82" s="1843"/>
    </row>
    <row r="83" s="1816" customFormat="1" ht="89.45" hidden="1" customHeight="1" spans="1:37">
      <c r="A83" s="1831" t="s">
        <v>206</v>
      </c>
      <c r="B83" s="1831" t="s">
        <v>322</v>
      </c>
      <c r="C83" s="1832" t="s">
        <v>323</v>
      </c>
      <c r="D83" s="1832" t="s">
        <v>324</v>
      </c>
      <c r="E83" s="1832" t="s">
        <v>356</v>
      </c>
      <c r="F83" s="1832" t="s">
        <v>357</v>
      </c>
      <c r="G83" s="1834" t="s">
        <v>358</v>
      </c>
      <c r="H83" s="1834" t="s">
        <v>359</v>
      </c>
      <c r="I83" s="1834" t="s">
        <v>327</v>
      </c>
      <c r="J83" s="1834"/>
      <c r="K83" s="1834" t="s">
        <v>196</v>
      </c>
      <c r="L83" s="1843"/>
      <c r="M83" s="1843"/>
      <c r="N83" s="1843"/>
      <c r="O83" s="1843"/>
      <c r="P83" s="1843"/>
      <c r="Q83" s="1843"/>
      <c r="R83" s="1843"/>
      <c r="S83" s="1843"/>
      <c r="T83" s="1843"/>
      <c r="U83" s="1843"/>
      <c r="V83" s="1843"/>
      <c r="W83" s="1843"/>
      <c r="X83" s="1843"/>
      <c r="Y83" s="1843"/>
      <c r="Z83" s="1843"/>
      <c r="AA83" s="1843"/>
      <c r="AB83" s="1843"/>
      <c r="AC83" s="1843"/>
      <c r="AD83" s="1843"/>
      <c r="AE83" s="1843"/>
      <c r="AF83" s="1843"/>
      <c r="AG83" s="1843"/>
      <c r="AH83" s="1843"/>
      <c r="AI83" s="1843"/>
      <c r="AJ83" s="1843"/>
      <c r="AK83" s="1843"/>
    </row>
    <row r="84" s="1816" customFormat="1" ht="81" hidden="1" customHeight="1" spans="1:37">
      <c r="A84" s="1831" t="s">
        <v>206</v>
      </c>
      <c r="B84" s="1831" t="s">
        <v>322</v>
      </c>
      <c r="C84" s="1832" t="s">
        <v>323</v>
      </c>
      <c r="D84" s="1832" t="s">
        <v>324</v>
      </c>
      <c r="E84" s="1832" t="s">
        <v>356</v>
      </c>
      <c r="F84" s="1832" t="s">
        <v>360</v>
      </c>
      <c r="G84" s="1834" t="s">
        <v>358</v>
      </c>
      <c r="H84" s="1834" t="s">
        <v>359</v>
      </c>
      <c r="I84" s="1834" t="s">
        <v>327</v>
      </c>
      <c r="J84" s="1834"/>
      <c r="K84" s="1834" t="s">
        <v>196</v>
      </c>
      <c r="L84" s="1843"/>
      <c r="M84" s="1843"/>
      <c r="N84" s="1843"/>
      <c r="O84" s="1843"/>
      <c r="P84" s="1843"/>
      <c r="Q84" s="1843"/>
      <c r="R84" s="1843"/>
      <c r="S84" s="1843"/>
      <c r="T84" s="1843"/>
      <c r="U84" s="1843"/>
      <c r="V84" s="1843"/>
      <c r="W84" s="1843"/>
      <c r="X84" s="1843"/>
      <c r="Y84" s="1843"/>
      <c r="Z84" s="1843"/>
      <c r="AA84" s="1843"/>
      <c r="AB84" s="1843"/>
      <c r="AC84" s="1843"/>
      <c r="AD84" s="1843"/>
      <c r="AE84" s="1843"/>
      <c r="AF84" s="1843"/>
      <c r="AG84" s="1843"/>
      <c r="AH84" s="1843"/>
      <c r="AI84" s="1843"/>
      <c r="AJ84" s="1843"/>
      <c r="AK84" s="1843"/>
    </row>
    <row r="85" s="1816" customFormat="1" ht="87.75" hidden="1" customHeight="1" spans="1:37">
      <c r="A85" s="1831" t="s">
        <v>206</v>
      </c>
      <c r="B85" s="1831" t="s">
        <v>322</v>
      </c>
      <c r="C85" s="1832" t="s">
        <v>361</v>
      </c>
      <c r="D85" s="1832" t="s">
        <v>324</v>
      </c>
      <c r="E85" s="1832" t="s">
        <v>362</v>
      </c>
      <c r="F85" s="1832" t="s">
        <v>363</v>
      </c>
      <c r="G85" s="1834" t="s">
        <v>364</v>
      </c>
      <c r="H85" s="1834" t="s">
        <v>365</v>
      </c>
      <c r="I85" s="1834" t="s">
        <v>327</v>
      </c>
      <c r="J85" s="1834" t="s">
        <v>366</v>
      </c>
      <c r="K85" s="1834" t="s">
        <v>367</v>
      </c>
      <c r="L85" s="1843"/>
      <c r="M85" s="1843"/>
      <c r="N85" s="1843"/>
      <c r="O85" s="1843"/>
      <c r="P85" s="1843"/>
      <c r="Q85" s="1843"/>
      <c r="R85" s="1843"/>
      <c r="S85" s="1843"/>
      <c r="T85" s="1843"/>
      <c r="U85" s="1843"/>
      <c r="V85" s="1843"/>
      <c r="W85" s="1843"/>
      <c r="X85" s="1843"/>
      <c r="Y85" s="1843"/>
      <c r="Z85" s="1843"/>
      <c r="AA85" s="1843"/>
      <c r="AB85" s="1843"/>
      <c r="AC85" s="1843"/>
      <c r="AD85" s="1843"/>
      <c r="AE85" s="1843"/>
      <c r="AF85" s="1843"/>
      <c r="AG85" s="1843"/>
      <c r="AH85" s="1843"/>
      <c r="AI85" s="1843"/>
      <c r="AJ85" s="1843"/>
      <c r="AK85" s="1843"/>
    </row>
    <row r="86" s="1816" customFormat="1" ht="97.9" hidden="1" customHeight="1" spans="1:37">
      <c r="A86" s="1831" t="s">
        <v>206</v>
      </c>
      <c r="B86" s="1831" t="s">
        <v>322</v>
      </c>
      <c r="C86" s="1832" t="s">
        <v>361</v>
      </c>
      <c r="D86" s="1832" t="s">
        <v>324</v>
      </c>
      <c r="E86" s="1832" t="s">
        <v>368</v>
      </c>
      <c r="F86" s="1832" t="s">
        <v>369</v>
      </c>
      <c r="G86" s="1834" t="s">
        <v>370</v>
      </c>
      <c r="H86" s="1834"/>
      <c r="I86" s="1834" t="s">
        <v>327</v>
      </c>
      <c r="J86" s="1834" t="s">
        <v>223</v>
      </c>
      <c r="K86" s="1834" t="s">
        <v>367</v>
      </c>
      <c r="L86" s="1843"/>
      <c r="M86" s="1843"/>
      <c r="N86" s="1843"/>
      <c r="O86" s="1843"/>
      <c r="P86" s="1843"/>
      <c r="Q86" s="1843"/>
      <c r="R86" s="1843"/>
      <c r="S86" s="1843"/>
      <c r="T86" s="1843"/>
      <c r="U86" s="1843"/>
      <c r="V86" s="1843"/>
      <c r="W86" s="1843"/>
      <c r="X86" s="1843"/>
      <c r="Y86" s="1843"/>
      <c r="Z86" s="1843"/>
      <c r="AA86" s="1843"/>
      <c r="AB86" s="1843"/>
      <c r="AC86" s="1843"/>
      <c r="AD86" s="1843"/>
      <c r="AE86" s="1843"/>
      <c r="AF86" s="1843"/>
      <c r="AG86" s="1843"/>
      <c r="AH86" s="1843"/>
      <c r="AI86" s="1843"/>
      <c r="AJ86" s="1843"/>
      <c r="AK86" s="1843"/>
    </row>
    <row r="87" s="1816" customFormat="1" ht="84" hidden="1" customHeight="1" spans="1:37">
      <c r="A87" s="1831" t="s">
        <v>206</v>
      </c>
      <c r="B87" s="1831" t="s">
        <v>322</v>
      </c>
      <c r="C87" s="1832" t="s">
        <v>361</v>
      </c>
      <c r="D87" s="1832" t="s">
        <v>324</v>
      </c>
      <c r="E87" s="1832" t="s">
        <v>368</v>
      </c>
      <c r="F87" s="1832" t="s">
        <v>371</v>
      </c>
      <c r="G87" s="1834" t="s">
        <v>372</v>
      </c>
      <c r="H87" s="1834"/>
      <c r="I87" s="1834" t="s">
        <v>327</v>
      </c>
      <c r="J87" s="1834"/>
      <c r="K87" s="1834" t="s">
        <v>367</v>
      </c>
      <c r="L87" s="1843"/>
      <c r="M87" s="1843"/>
      <c r="N87" s="1843"/>
      <c r="O87" s="1843"/>
      <c r="P87" s="1843"/>
      <c r="Q87" s="1843"/>
      <c r="R87" s="1843"/>
      <c r="S87" s="1843"/>
      <c r="T87" s="1843"/>
      <c r="U87" s="1843"/>
      <c r="V87" s="1843"/>
      <c r="W87" s="1843"/>
      <c r="X87" s="1843"/>
      <c r="Y87" s="1843"/>
      <c r="Z87" s="1843"/>
      <c r="AA87" s="1843"/>
      <c r="AB87" s="1843"/>
      <c r="AC87" s="1843"/>
      <c r="AD87" s="1843"/>
      <c r="AE87" s="1843"/>
      <c r="AF87" s="1843"/>
      <c r="AG87" s="1843"/>
      <c r="AH87" s="1843"/>
      <c r="AI87" s="1843"/>
      <c r="AJ87" s="1843"/>
      <c r="AK87" s="1843"/>
    </row>
    <row r="88" s="1816" customFormat="1" ht="90" hidden="1" customHeight="1" spans="1:37">
      <c r="A88" s="1831" t="s">
        <v>206</v>
      </c>
      <c r="B88" s="1831" t="s">
        <v>322</v>
      </c>
      <c r="C88" s="1832" t="s">
        <v>361</v>
      </c>
      <c r="D88" s="1832" t="s">
        <v>324</v>
      </c>
      <c r="E88" s="1832" t="s">
        <v>368</v>
      </c>
      <c r="F88" s="1832" t="s">
        <v>373</v>
      </c>
      <c r="G88" s="1834" t="s">
        <v>327</v>
      </c>
      <c r="H88" s="1834"/>
      <c r="I88" s="1834" t="s">
        <v>327</v>
      </c>
      <c r="J88" s="1834"/>
      <c r="K88" s="1834" t="s">
        <v>367</v>
      </c>
      <c r="L88" s="1843"/>
      <c r="M88" s="1843"/>
      <c r="N88" s="1843"/>
      <c r="O88" s="1843"/>
      <c r="P88" s="1843"/>
      <c r="Q88" s="1843"/>
      <c r="R88" s="1843"/>
      <c r="S88" s="1843"/>
      <c r="T88" s="1843"/>
      <c r="U88" s="1843"/>
      <c r="V88" s="1843"/>
      <c r="W88" s="1843"/>
      <c r="X88" s="1843"/>
      <c r="Y88" s="1843"/>
      <c r="Z88" s="1843"/>
      <c r="AA88" s="1843"/>
      <c r="AB88" s="1843"/>
      <c r="AC88" s="1843"/>
      <c r="AD88" s="1843"/>
      <c r="AE88" s="1843"/>
      <c r="AF88" s="1843"/>
      <c r="AG88" s="1843"/>
      <c r="AH88" s="1843"/>
      <c r="AI88" s="1843"/>
      <c r="AJ88" s="1843"/>
      <c r="AK88" s="1843"/>
    </row>
    <row r="89" s="1816" customFormat="1" ht="86.25" hidden="1" customHeight="1" spans="1:37">
      <c r="A89" s="1831" t="s">
        <v>206</v>
      </c>
      <c r="B89" s="1831" t="s">
        <v>322</v>
      </c>
      <c r="C89" s="1832" t="s">
        <v>361</v>
      </c>
      <c r="D89" s="1832" t="s">
        <v>324</v>
      </c>
      <c r="E89" s="1832" t="s">
        <v>368</v>
      </c>
      <c r="F89" s="1832" t="s">
        <v>374</v>
      </c>
      <c r="G89" s="1834" t="s">
        <v>358</v>
      </c>
      <c r="H89" s="1834"/>
      <c r="I89" s="1834" t="s">
        <v>327</v>
      </c>
      <c r="J89" s="1834"/>
      <c r="K89" s="1834" t="s">
        <v>367</v>
      </c>
      <c r="L89" s="1843"/>
      <c r="M89" s="1843"/>
      <c r="N89" s="1843"/>
      <c r="O89" s="1843"/>
      <c r="P89" s="1843"/>
      <c r="Q89" s="1843"/>
      <c r="R89" s="1843"/>
      <c r="S89" s="1843"/>
      <c r="T89" s="1843"/>
      <c r="U89" s="1843"/>
      <c r="V89" s="1843"/>
      <c r="W89" s="1843"/>
      <c r="X89" s="1843"/>
      <c r="Y89" s="1843"/>
      <c r="Z89" s="1843"/>
      <c r="AA89" s="1843"/>
      <c r="AB89" s="1843"/>
      <c r="AC89" s="1843"/>
      <c r="AD89" s="1843"/>
      <c r="AE89" s="1843"/>
      <c r="AF89" s="1843"/>
      <c r="AG89" s="1843"/>
      <c r="AH89" s="1843"/>
      <c r="AI89" s="1843"/>
      <c r="AJ89" s="1843"/>
      <c r="AK89" s="1843"/>
    </row>
    <row r="90" s="1816" customFormat="1" ht="94.5" hidden="1" customHeight="1" spans="1:37">
      <c r="A90" s="1831" t="s">
        <v>206</v>
      </c>
      <c r="B90" s="1831" t="s">
        <v>322</v>
      </c>
      <c r="C90" s="1832" t="s">
        <v>361</v>
      </c>
      <c r="D90" s="1832" t="s">
        <v>324</v>
      </c>
      <c r="E90" s="1832" t="s">
        <v>375</v>
      </c>
      <c r="F90" s="1832" t="s">
        <v>376</v>
      </c>
      <c r="G90" s="1834" t="s">
        <v>327</v>
      </c>
      <c r="H90" s="1834"/>
      <c r="I90" s="1834" t="s">
        <v>327</v>
      </c>
      <c r="J90" s="1834"/>
      <c r="K90" s="1834" t="s">
        <v>377</v>
      </c>
      <c r="L90" s="1843"/>
      <c r="M90" s="1843"/>
      <c r="N90" s="1843"/>
      <c r="O90" s="1843"/>
      <c r="P90" s="1843"/>
      <c r="Q90" s="1843"/>
      <c r="R90" s="1843"/>
      <c r="S90" s="1843"/>
      <c r="T90" s="1843"/>
      <c r="U90" s="1843"/>
      <c r="V90" s="1843"/>
      <c r="W90" s="1843"/>
      <c r="X90" s="1843"/>
      <c r="Y90" s="1843"/>
      <c r="Z90" s="1843"/>
      <c r="AA90" s="1843"/>
      <c r="AB90" s="1843"/>
      <c r="AC90" s="1843"/>
      <c r="AD90" s="1843"/>
      <c r="AE90" s="1843"/>
      <c r="AF90" s="1843"/>
      <c r="AG90" s="1843"/>
      <c r="AH90" s="1843"/>
      <c r="AI90" s="1843"/>
      <c r="AJ90" s="1843"/>
      <c r="AK90" s="1843"/>
    </row>
    <row r="91" s="1816" customFormat="1" ht="82.15" hidden="1" customHeight="1" spans="1:37">
      <c r="A91" s="1831" t="s">
        <v>206</v>
      </c>
      <c r="B91" s="1831" t="s">
        <v>322</v>
      </c>
      <c r="C91" s="1832" t="s">
        <v>361</v>
      </c>
      <c r="D91" s="1832" t="s">
        <v>324</v>
      </c>
      <c r="E91" s="1832" t="s">
        <v>375</v>
      </c>
      <c r="F91" s="1832" t="s">
        <v>378</v>
      </c>
      <c r="G91" s="1834" t="s">
        <v>327</v>
      </c>
      <c r="H91" s="1834"/>
      <c r="I91" s="1834"/>
      <c r="J91" s="1834"/>
      <c r="K91" s="1834" t="s">
        <v>379</v>
      </c>
      <c r="L91" s="1843"/>
      <c r="M91" s="1843"/>
      <c r="N91" s="1843"/>
      <c r="O91" s="1843"/>
      <c r="P91" s="1843"/>
      <c r="Q91" s="1843"/>
      <c r="R91" s="1843"/>
      <c r="S91" s="1843"/>
      <c r="T91" s="1843"/>
      <c r="U91" s="1843"/>
      <c r="V91" s="1843"/>
      <c r="W91" s="1843"/>
      <c r="X91" s="1843"/>
      <c r="Y91" s="1843"/>
      <c r="Z91" s="1843"/>
      <c r="AA91" s="1843"/>
      <c r="AB91" s="1843"/>
      <c r="AC91" s="1843"/>
      <c r="AD91" s="1843"/>
      <c r="AE91" s="1843"/>
      <c r="AF91" s="1843"/>
      <c r="AG91" s="1843"/>
      <c r="AH91" s="1843"/>
      <c r="AI91" s="1843"/>
      <c r="AJ91" s="1843"/>
      <c r="AK91" s="1843"/>
    </row>
    <row r="92" s="1816" customFormat="1" ht="108" hidden="1" customHeight="1" spans="1:37">
      <c r="A92" s="1831" t="s">
        <v>206</v>
      </c>
      <c r="B92" s="1831" t="s">
        <v>322</v>
      </c>
      <c r="C92" s="1832" t="s">
        <v>361</v>
      </c>
      <c r="D92" s="1832" t="s">
        <v>324</v>
      </c>
      <c r="E92" s="1832" t="s">
        <v>375</v>
      </c>
      <c r="F92" s="1832" t="s">
        <v>380</v>
      </c>
      <c r="G92" s="1834" t="s">
        <v>358</v>
      </c>
      <c r="H92" s="1834"/>
      <c r="I92" s="1834"/>
      <c r="J92" s="1834"/>
      <c r="K92" s="1834" t="s">
        <v>379</v>
      </c>
      <c r="L92" s="1843"/>
      <c r="M92" s="1843"/>
      <c r="N92" s="1843"/>
      <c r="O92" s="1843"/>
      <c r="P92" s="1843"/>
      <c r="Q92" s="1843"/>
      <c r="R92" s="1843"/>
      <c r="S92" s="1843"/>
      <c r="T92" s="1843"/>
      <c r="U92" s="1843"/>
      <c r="V92" s="1843"/>
      <c r="W92" s="1843"/>
      <c r="X92" s="1843"/>
      <c r="Y92" s="1843"/>
      <c r="Z92" s="1843"/>
      <c r="AA92" s="1843"/>
      <c r="AB92" s="1843"/>
      <c r="AC92" s="1843"/>
      <c r="AD92" s="1843"/>
      <c r="AE92" s="1843"/>
      <c r="AF92" s="1843"/>
      <c r="AG92" s="1843"/>
      <c r="AH92" s="1843"/>
      <c r="AI92" s="1843"/>
      <c r="AJ92" s="1843"/>
      <c r="AK92" s="1843"/>
    </row>
    <row r="93" s="1816" customFormat="1" ht="110.25" hidden="1" customHeight="1" spans="1:37">
      <c r="A93" s="1831" t="s">
        <v>206</v>
      </c>
      <c r="B93" s="1831" t="s">
        <v>322</v>
      </c>
      <c r="C93" s="1832" t="s">
        <v>361</v>
      </c>
      <c r="D93" s="1832" t="s">
        <v>324</v>
      </c>
      <c r="E93" s="1832" t="s">
        <v>375</v>
      </c>
      <c r="F93" s="1832" t="s">
        <v>381</v>
      </c>
      <c r="G93" s="1834" t="s">
        <v>358</v>
      </c>
      <c r="H93" s="1834"/>
      <c r="I93" s="1834"/>
      <c r="J93" s="1834"/>
      <c r="K93" s="1834" t="s">
        <v>382</v>
      </c>
      <c r="L93" s="1843"/>
      <c r="M93" s="1843"/>
      <c r="N93" s="1843"/>
      <c r="O93" s="1843"/>
      <c r="P93" s="1843"/>
      <c r="Q93" s="1843"/>
      <c r="R93" s="1843"/>
      <c r="S93" s="1843"/>
      <c r="T93" s="1843"/>
      <c r="U93" s="1843"/>
      <c r="V93" s="1843"/>
      <c r="W93" s="1843"/>
      <c r="X93" s="1843"/>
      <c r="Y93" s="1843"/>
      <c r="Z93" s="1843"/>
      <c r="AA93" s="1843"/>
      <c r="AB93" s="1843"/>
      <c r="AC93" s="1843"/>
      <c r="AD93" s="1843"/>
      <c r="AE93" s="1843"/>
      <c r="AF93" s="1843"/>
      <c r="AG93" s="1843"/>
      <c r="AH93" s="1843"/>
      <c r="AI93" s="1843"/>
      <c r="AJ93" s="1843"/>
      <c r="AK93" s="1843"/>
    </row>
    <row r="94" s="1816" customFormat="1" ht="89.25" hidden="1" customHeight="1" spans="1:37">
      <c r="A94" s="1831" t="s">
        <v>206</v>
      </c>
      <c r="B94" s="1831" t="s">
        <v>322</v>
      </c>
      <c r="C94" s="1832" t="s">
        <v>361</v>
      </c>
      <c r="D94" s="1832" t="s">
        <v>324</v>
      </c>
      <c r="E94" s="1835" t="s">
        <v>383</v>
      </c>
      <c r="F94" s="1832" t="s">
        <v>384</v>
      </c>
      <c r="G94" s="1834" t="s">
        <v>327</v>
      </c>
      <c r="H94" s="1834"/>
      <c r="I94" s="1834"/>
      <c r="J94" s="1834"/>
      <c r="K94" s="1834" t="s">
        <v>379</v>
      </c>
      <c r="L94" s="1843"/>
      <c r="M94" s="1843"/>
      <c r="N94" s="1843"/>
      <c r="O94" s="1843"/>
      <c r="P94" s="1843"/>
      <c r="Q94" s="1843"/>
      <c r="R94" s="1843"/>
      <c r="S94" s="1843"/>
      <c r="T94" s="1843"/>
      <c r="U94" s="1843"/>
      <c r="V94" s="1843"/>
      <c r="W94" s="1843"/>
      <c r="X94" s="1843"/>
      <c r="Y94" s="1843"/>
      <c r="Z94" s="1843"/>
      <c r="AA94" s="1843"/>
      <c r="AB94" s="1843"/>
      <c r="AC94" s="1843"/>
      <c r="AD94" s="1843"/>
      <c r="AE94" s="1843"/>
      <c r="AF94" s="1843"/>
      <c r="AG94" s="1843"/>
      <c r="AH94" s="1843"/>
      <c r="AI94" s="1843"/>
      <c r="AJ94" s="1843"/>
      <c r="AK94" s="1843"/>
    </row>
    <row r="95" s="1816" customFormat="1" ht="84.75" hidden="1" customHeight="1" spans="1:37">
      <c r="A95" s="1831" t="s">
        <v>206</v>
      </c>
      <c r="B95" s="1831" t="s">
        <v>322</v>
      </c>
      <c r="C95" s="1832" t="s">
        <v>361</v>
      </c>
      <c r="D95" s="1832" t="s">
        <v>324</v>
      </c>
      <c r="E95" s="1835" t="s">
        <v>383</v>
      </c>
      <c r="F95" s="1835" t="s">
        <v>385</v>
      </c>
      <c r="G95" s="1834" t="s">
        <v>327</v>
      </c>
      <c r="H95" s="1834"/>
      <c r="I95" s="1834"/>
      <c r="J95" s="1834"/>
      <c r="K95" s="1834" t="s">
        <v>386</v>
      </c>
      <c r="L95" s="1843"/>
      <c r="M95" s="1843"/>
      <c r="N95" s="1843"/>
      <c r="O95" s="1843"/>
      <c r="P95" s="1843"/>
      <c r="Q95" s="1843"/>
      <c r="R95" s="1843"/>
      <c r="S95" s="1843"/>
      <c r="T95" s="1843"/>
      <c r="U95" s="1843"/>
      <c r="V95" s="1843"/>
      <c r="W95" s="1843"/>
      <c r="X95" s="1843"/>
      <c r="Y95" s="1843"/>
      <c r="Z95" s="1843"/>
      <c r="AA95" s="1843"/>
      <c r="AB95" s="1843"/>
      <c r="AC95" s="1843"/>
      <c r="AD95" s="1843"/>
      <c r="AE95" s="1843"/>
      <c r="AF95" s="1843"/>
      <c r="AG95" s="1843"/>
      <c r="AH95" s="1843"/>
      <c r="AI95" s="1843"/>
      <c r="AJ95" s="1843"/>
      <c r="AK95" s="1843"/>
    </row>
    <row r="96" s="1816" customFormat="1" ht="87" hidden="1" customHeight="1" spans="1:37">
      <c r="A96" s="1831" t="s">
        <v>206</v>
      </c>
      <c r="B96" s="1831" t="s">
        <v>322</v>
      </c>
      <c r="C96" s="1832" t="s">
        <v>361</v>
      </c>
      <c r="D96" s="1832" t="s">
        <v>324</v>
      </c>
      <c r="E96" s="1835" t="s">
        <v>387</v>
      </c>
      <c r="F96" s="1835" t="s">
        <v>388</v>
      </c>
      <c r="G96" s="1834" t="s">
        <v>327</v>
      </c>
      <c r="H96" s="1834"/>
      <c r="I96" s="1834"/>
      <c r="J96" s="1834"/>
      <c r="K96" s="1834" t="s">
        <v>386</v>
      </c>
      <c r="L96" s="1843"/>
      <c r="M96" s="1843"/>
      <c r="N96" s="1843"/>
      <c r="O96" s="1843"/>
      <c r="P96" s="1843"/>
      <c r="Q96" s="1843"/>
      <c r="R96" s="1843"/>
      <c r="S96" s="1843"/>
      <c r="T96" s="1843"/>
      <c r="U96" s="1843"/>
      <c r="V96" s="1843"/>
      <c r="W96" s="1843"/>
      <c r="X96" s="1843"/>
      <c r="Y96" s="1843"/>
      <c r="Z96" s="1843"/>
      <c r="AA96" s="1843"/>
      <c r="AB96" s="1843"/>
      <c r="AC96" s="1843"/>
      <c r="AD96" s="1843"/>
      <c r="AE96" s="1843"/>
      <c r="AF96" s="1843"/>
      <c r="AG96" s="1843"/>
      <c r="AH96" s="1843"/>
      <c r="AI96" s="1843"/>
      <c r="AJ96" s="1843"/>
      <c r="AK96" s="1843"/>
    </row>
    <row r="97" s="1816" customFormat="1" ht="87" hidden="1" customHeight="1" spans="1:37">
      <c r="A97" s="1835" t="s">
        <v>389</v>
      </c>
      <c r="B97" s="1835" t="s">
        <v>390</v>
      </c>
      <c r="C97" s="1835" t="s">
        <v>391</v>
      </c>
      <c r="D97" s="1832" t="s">
        <v>392</v>
      </c>
      <c r="E97" s="1832" t="s">
        <v>393</v>
      </c>
      <c r="F97" s="1832" t="s">
        <v>394</v>
      </c>
      <c r="G97" s="1834" t="s">
        <v>395</v>
      </c>
      <c r="H97" s="1834"/>
      <c r="I97" s="1834"/>
      <c r="J97" s="1834"/>
      <c r="K97" s="1834"/>
      <c r="L97" s="1843"/>
      <c r="M97" s="1843"/>
      <c r="N97" s="1843"/>
      <c r="O97" s="1843"/>
      <c r="P97" s="1843"/>
      <c r="Q97" s="1843"/>
      <c r="R97" s="1843"/>
      <c r="S97" s="1843"/>
      <c r="T97" s="1843"/>
      <c r="U97" s="1843"/>
      <c r="V97" s="1843"/>
      <c r="W97" s="1843"/>
      <c r="X97" s="1843"/>
      <c r="Y97" s="1843"/>
      <c r="Z97" s="1843"/>
      <c r="AA97" s="1843"/>
      <c r="AB97" s="1843"/>
      <c r="AC97" s="1843"/>
      <c r="AD97" s="1843"/>
      <c r="AE97" s="1843"/>
      <c r="AF97" s="1843"/>
      <c r="AG97" s="1843"/>
      <c r="AH97" s="1843"/>
      <c r="AI97" s="1843"/>
      <c r="AJ97" s="1843"/>
      <c r="AK97" s="1843"/>
    </row>
    <row r="98" s="1816" customFormat="1" ht="87" hidden="1" customHeight="1" spans="1:37">
      <c r="A98" s="1835" t="s">
        <v>389</v>
      </c>
      <c r="B98" s="1835" t="s">
        <v>390</v>
      </c>
      <c r="C98" s="1835" t="s">
        <v>391</v>
      </c>
      <c r="D98" s="1832" t="s">
        <v>392</v>
      </c>
      <c r="E98" s="1832" t="s">
        <v>393</v>
      </c>
      <c r="F98" s="1832" t="s">
        <v>396</v>
      </c>
      <c r="G98" s="1834" t="s">
        <v>397</v>
      </c>
      <c r="H98" s="1834"/>
      <c r="I98" s="1834"/>
      <c r="J98" s="1834"/>
      <c r="K98" s="1834"/>
      <c r="L98" s="1843"/>
      <c r="M98" s="1843"/>
      <c r="N98" s="1843"/>
      <c r="O98" s="1843"/>
      <c r="P98" s="1843"/>
      <c r="Q98" s="1843"/>
      <c r="R98" s="1843"/>
      <c r="S98" s="1843"/>
      <c r="T98" s="1843"/>
      <c r="U98" s="1843"/>
      <c r="V98" s="1843"/>
      <c r="W98" s="1843"/>
      <c r="X98" s="1843"/>
      <c r="Y98" s="1843"/>
      <c r="Z98" s="1843"/>
      <c r="AA98" s="1843"/>
      <c r="AB98" s="1843"/>
      <c r="AC98" s="1843"/>
      <c r="AD98" s="1843"/>
      <c r="AE98" s="1843"/>
      <c r="AF98" s="1843"/>
      <c r="AG98" s="1843"/>
      <c r="AH98" s="1843"/>
      <c r="AI98" s="1843"/>
      <c r="AJ98" s="1843"/>
      <c r="AK98" s="1843"/>
    </row>
    <row r="99" s="1816" customFormat="1" ht="79.5" hidden="1" customHeight="1" spans="1:37">
      <c r="A99" s="1835" t="s">
        <v>389</v>
      </c>
      <c r="B99" s="1835" t="s">
        <v>390</v>
      </c>
      <c r="C99" s="1835" t="s">
        <v>391</v>
      </c>
      <c r="D99" s="1832" t="s">
        <v>392</v>
      </c>
      <c r="E99" s="1832" t="s">
        <v>393</v>
      </c>
      <c r="F99" s="1832" t="s">
        <v>398</v>
      </c>
      <c r="G99" s="1834" t="s">
        <v>399</v>
      </c>
      <c r="H99" s="1834" t="s">
        <v>400</v>
      </c>
      <c r="I99" s="1834" t="s">
        <v>327</v>
      </c>
      <c r="J99" s="1834" t="s">
        <v>401</v>
      </c>
      <c r="K99" s="1834" t="s">
        <v>402</v>
      </c>
      <c r="L99" s="1843"/>
      <c r="M99" s="1843"/>
      <c r="N99" s="1843"/>
      <c r="O99" s="1843"/>
      <c r="P99" s="1843"/>
      <c r="Q99" s="1843"/>
      <c r="R99" s="1843"/>
      <c r="S99" s="1843"/>
      <c r="T99" s="1843"/>
      <c r="U99" s="1843"/>
      <c r="V99" s="1843"/>
      <c r="W99" s="1843"/>
      <c r="X99" s="1843"/>
      <c r="Y99" s="1843"/>
      <c r="Z99" s="1843"/>
      <c r="AA99" s="1843"/>
      <c r="AB99" s="1843"/>
      <c r="AC99" s="1843"/>
      <c r="AD99" s="1843"/>
      <c r="AE99" s="1843"/>
      <c r="AF99" s="1843"/>
      <c r="AG99" s="1843"/>
      <c r="AH99" s="1843"/>
      <c r="AI99" s="1843"/>
      <c r="AJ99" s="1843"/>
      <c r="AK99" s="1843"/>
    </row>
    <row r="100" s="1816" customFormat="1" ht="91.5" hidden="1" customHeight="1" spans="1:37">
      <c r="A100" s="1835" t="s">
        <v>389</v>
      </c>
      <c r="B100" s="1835" t="s">
        <v>390</v>
      </c>
      <c r="C100" s="1835" t="s">
        <v>391</v>
      </c>
      <c r="D100" s="1832" t="s">
        <v>392</v>
      </c>
      <c r="E100" s="1835" t="s">
        <v>403</v>
      </c>
      <c r="F100" s="1832" t="s">
        <v>404</v>
      </c>
      <c r="G100" s="1834" t="s">
        <v>405</v>
      </c>
      <c r="H100" s="1834" t="s">
        <v>406</v>
      </c>
      <c r="I100" s="1834" t="s">
        <v>407</v>
      </c>
      <c r="J100" s="1834" t="s">
        <v>408</v>
      </c>
      <c r="K100" s="1834" t="s">
        <v>402</v>
      </c>
      <c r="L100" s="1843"/>
      <c r="M100" s="1843"/>
      <c r="N100" s="1843"/>
      <c r="O100" s="1843"/>
      <c r="P100" s="1843"/>
      <c r="Q100" s="1843"/>
      <c r="R100" s="1843"/>
      <c r="S100" s="1843"/>
      <c r="T100" s="1843"/>
      <c r="U100" s="1843"/>
      <c r="V100" s="1843"/>
      <c r="W100" s="1843"/>
      <c r="X100" s="1843"/>
      <c r="Y100" s="1843"/>
      <c r="Z100" s="1843"/>
      <c r="AA100" s="1843"/>
      <c r="AB100" s="1843"/>
      <c r="AC100" s="1843"/>
      <c r="AD100" s="1843"/>
      <c r="AE100" s="1843"/>
      <c r="AF100" s="1843"/>
      <c r="AG100" s="1843"/>
      <c r="AH100" s="1843"/>
      <c r="AI100" s="1843"/>
      <c r="AJ100" s="1843"/>
      <c r="AK100" s="1843"/>
    </row>
    <row r="101" s="1816" customFormat="1" ht="99.75" hidden="1" customHeight="1" spans="1:37">
      <c r="A101" s="1835" t="s">
        <v>389</v>
      </c>
      <c r="B101" s="1835" t="s">
        <v>390</v>
      </c>
      <c r="C101" s="1835" t="s">
        <v>391</v>
      </c>
      <c r="D101" s="1832" t="s">
        <v>392</v>
      </c>
      <c r="E101" s="1835" t="s">
        <v>403</v>
      </c>
      <c r="F101" s="1832" t="s">
        <v>409</v>
      </c>
      <c r="G101" s="1834" t="s">
        <v>410</v>
      </c>
      <c r="H101" s="1834"/>
      <c r="I101" s="1834"/>
      <c r="J101" s="1834"/>
      <c r="K101" s="1834" t="s">
        <v>411</v>
      </c>
      <c r="L101" s="1843"/>
      <c r="M101" s="1843"/>
      <c r="N101" s="1843"/>
      <c r="O101" s="1843"/>
      <c r="P101" s="1843"/>
      <c r="Q101" s="1843"/>
      <c r="R101" s="1843"/>
      <c r="S101" s="1843"/>
      <c r="T101" s="1843"/>
      <c r="U101" s="1843"/>
      <c r="V101" s="1843"/>
      <c r="W101" s="1843"/>
      <c r="X101" s="1843"/>
      <c r="Y101" s="1843"/>
      <c r="Z101" s="1843"/>
      <c r="AA101" s="1843"/>
      <c r="AB101" s="1843"/>
      <c r="AC101" s="1843"/>
      <c r="AD101" s="1843"/>
      <c r="AE101" s="1843"/>
      <c r="AF101" s="1843"/>
      <c r="AG101" s="1843"/>
      <c r="AH101" s="1843"/>
      <c r="AI101" s="1843"/>
      <c r="AJ101" s="1843"/>
      <c r="AK101" s="1843"/>
    </row>
    <row r="102" s="1816" customFormat="1" ht="99.75" hidden="1" customHeight="1" spans="1:37">
      <c r="A102" s="1835" t="s">
        <v>389</v>
      </c>
      <c r="B102" s="1835" t="s">
        <v>281</v>
      </c>
      <c r="C102" s="1835" t="s">
        <v>391</v>
      </c>
      <c r="D102" s="1832" t="s">
        <v>392</v>
      </c>
      <c r="E102" s="1835" t="s">
        <v>412</v>
      </c>
      <c r="F102" s="1832" t="s">
        <v>413</v>
      </c>
      <c r="G102" s="1834" t="s">
        <v>414</v>
      </c>
      <c r="H102" s="1834"/>
      <c r="I102" s="1834"/>
      <c r="J102" s="1834"/>
      <c r="K102" s="1834"/>
      <c r="L102" s="1843"/>
      <c r="M102" s="1843"/>
      <c r="N102" s="1843"/>
      <c r="O102" s="1843"/>
      <c r="P102" s="1843"/>
      <c r="Q102" s="1843"/>
      <c r="R102" s="1843"/>
      <c r="S102" s="1843"/>
      <c r="T102" s="1843"/>
      <c r="U102" s="1843"/>
      <c r="V102" s="1843"/>
      <c r="W102" s="1843"/>
      <c r="X102" s="1843"/>
      <c r="Y102" s="1843"/>
      <c r="Z102" s="1843"/>
      <c r="AA102" s="1843"/>
      <c r="AB102" s="1843"/>
      <c r="AC102" s="1843"/>
      <c r="AD102" s="1843"/>
      <c r="AE102" s="1843"/>
      <c r="AF102" s="1843"/>
      <c r="AG102" s="1843"/>
      <c r="AH102" s="1843"/>
      <c r="AI102" s="1843"/>
      <c r="AJ102" s="1843"/>
      <c r="AK102" s="1843"/>
    </row>
    <row r="103" s="1816" customFormat="1" ht="99.75" hidden="1" customHeight="1" spans="1:37">
      <c r="A103" s="1835" t="s">
        <v>389</v>
      </c>
      <c r="B103" s="1835" t="s">
        <v>281</v>
      </c>
      <c r="C103" s="1835" t="s">
        <v>391</v>
      </c>
      <c r="D103" s="1832" t="s">
        <v>392</v>
      </c>
      <c r="E103" s="1835" t="s">
        <v>412</v>
      </c>
      <c r="F103" s="1832" t="s">
        <v>415</v>
      </c>
      <c r="G103" s="1834" t="s">
        <v>244</v>
      </c>
      <c r="H103" s="1834"/>
      <c r="I103" s="1834"/>
      <c r="J103" s="1834"/>
      <c r="K103" s="1834"/>
      <c r="L103" s="1843"/>
      <c r="M103" s="1843"/>
      <c r="N103" s="1843"/>
      <c r="O103" s="1843"/>
      <c r="P103" s="1843"/>
      <c r="Q103" s="1843"/>
      <c r="R103" s="1843"/>
      <c r="S103" s="1843"/>
      <c r="T103" s="1843"/>
      <c r="U103" s="1843"/>
      <c r="V103" s="1843"/>
      <c r="W103" s="1843"/>
      <c r="X103" s="1843"/>
      <c r="Y103" s="1843"/>
      <c r="Z103" s="1843"/>
      <c r="AA103" s="1843"/>
      <c r="AB103" s="1843"/>
      <c r="AC103" s="1843"/>
      <c r="AD103" s="1843"/>
      <c r="AE103" s="1843"/>
      <c r="AF103" s="1843"/>
      <c r="AG103" s="1843"/>
      <c r="AH103" s="1843"/>
      <c r="AI103" s="1843"/>
      <c r="AJ103" s="1843"/>
      <c r="AK103" s="1843"/>
    </row>
    <row r="104" s="1816" customFormat="1" ht="99.75" hidden="1" customHeight="1" spans="1:37">
      <c r="A104" s="1835" t="s">
        <v>389</v>
      </c>
      <c r="B104" s="1835" t="s">
        <v>281</v>
      </c>
      <c r="C104" s="1835" t="s">
        <v>391</v>
      </c>
      <c r="D104" s="1832" t="s">
        <v>392</v>
      </c>
      <c r="E104" s="1835" t="s">
        <v>412</v>
      </c>
      <c r="F104" s="1832" t="s">
        <v>416</v>
      </c>
      <c r="G104" s="1834" t="s">
        <v>244</v>
      </c>
      <c r="H104" s="1834"/>
      <c r="I104" s="1834"/>
      <c r="J104" s="1834"/>
      <c r="K104" s="1834"/>
      <c r="L104" s="1843"/>
      <c r="M104" s="1843"/>
      <c r="N104" s="1843"/>
      <c r="O104" s="1843"/>
      <c r="P104" s="1843"/>
      <c r="Q104" s="1843"/>
      <c r="R104" s="1843"/>
      <c r="S104" s="1843"/>
      <c r="T104" s="1843"/>
      <c r="U104" s="1843"/>
      <c r="V104" s="1843"/>
      <c r="W104" s="1843"/>
      <c r="X104" s="1843"/>
      <c r="Y104" s="1843"/>
      <c r="Z104" s="1843"/>
      <c r="AA104" s="1843"/>
      <c r="AB104" s="1843"/>
      <c r="AC104" s="1843"/>
      <c r="AD104" s="1843"/>
      <c r="AE104" s="1843"/>
      <c r="AF104" s="1843"/>
      <c r="AG104" s="1843"/>
      <c r="AH104" s="1843"/>
      <c r="AI104" s="1843"/>
      <c r="AJ104" s="1843"/>
      <c r="AK104" s="1843"/>
    </row>
    <row r="105" s="1816" customFormat="1" ht="62.25" hidden="1" customHeight="1" spans="1:37">
      <c r="A105" s="1835" t="s">
        <v>389</v>
      </c>
      <c r="B105" s="1835" t="s">
        <v>281</v>
      </c>
      <c r="C105" s="1835" t="s">
        <v>391</v>
      </c>
      <c r="D105" s="1832" t="s">
        <v>392</v>
      </c>
      <c r="E105" s="1835"/>
      <c r="F105" s="1832" t="s">
        <v>415</v>
      </c>
      <c r="G105" s="1834" t="s">
        <v>417</v>
      </c>
      <c r="H105" s="1834"/>
      <c r="I105" s="1834"/>
      <c r="J105" s="1834"/>
      <c r="K105" s="1834" t="s">
        <v>418</v>
      </c>
      <c r="L105" s="1843"/>
      <c r="M105" s="1843"/>
      <c r="N105" s="1843"/>
      <c r="O105" s="1843"/>
      <c r="P105" s="1843"/>
      <c r="Q105" s="1843"/>
      <c r="R105" s="1843"/>
      <c r="S105" s="1843"/>
      <c r="T105" s="1843"/>
      <c r="U105" s="1843"/>
      <c r="V105" s="1843"/>
      <c r="W105" s="1843"/>
      <c r="X105" s="1843"/>
      <c r="Y105" s="1843"/>
      <c r="Z105" s="1843"/>
      <c r="AA105" s="1843"/>
      <c r="AB105" s="1843"/>
      <c r="AC105" s="1843"/>
      <c r="AD105" s="1843"/>
      <c r="AE105" s="1843"/>
      <c r="AF105" s="1843"/>
      <c r="AG105" s="1843"/>
      <c r="AH105" s="1843"/>
      <c r="AI105" s="1843"/>
      <c r="AJ105" s="1843"/>
      <c r="AK105" s="1843"/>
    </row>
    <row r="106" s="1816" customFormat="1" ht="83.25" hidden="1" customHeight="1" spans="1:37">
      <c r="A106" s="1835" t="s">
        <v>389</v>
      </c>
      <c r="B106" s="1835" t="s">
        <v>419</v>
      </c>
      <c r="C106" s="1835" t="s">
        <v>391</v>
      </c>
      <c r="D106" s="1832" t="s">
        <v>392</v>
      </c>
      <c r="E106" s="1835" t="s">
        <v>420</v>
      </c>
      <c r="F106" s="1832" t="s">
        <v>421</v>
      </c>
      <c r="G106" s="1834" t="s">
        <v>422</v>
      </c>
      <c r="H106" s="1834"/>
      <c r="I106" s="1834"/>
      <c r="J106" s="1834"/>
      <c r="K106" s="1834"/>
      <c r="L106" s="1843"/>
      <c r="M106" s="1843"/>
      <c r="N106" s="1843"/>
      <c r="O106" s="1843"/>
      <c r="P106" s="1843"/>
      <c r="Q106" s="1843"/>
      <c r="R106" s="1843"/>
      <c r="S106" s="1843"/>
      <c r="T106" s="1843"/>
      <c r="U106" s="1843"/>
      <c r="V106" s="1843"/>
      <c r="W106" s="1843"/>
      <c r="X106" s="1843"/>
      <c r="Y106" s="1843"/>
      <c r="Z106" s="1843"/>
      <c r="AA106" s="1843"/>
      <c r="AB106" s="1843"/>
      <c r="AC106" s="1843"/>
      <c r="AD106" s="1843"/>
      <c r="AE106" s="1843"/>
      <c r="AF106" s="1843"/>
      <c r="AG106" s="1843"/>
      <c r="AH106" s="1843"/>
      <c r="AI106" s="1843"/>
      <c r="AJ106" s="1843"/>
      <c r="AK106" s="1843"/>
    </row>
    <row r="107" s="1816" customFormat="1" ht="47.25" hidden="1" spans="1:37">
      <c r="A107" s="1835" t="s">
        <v>389</v>
      </c>
      <c r="B107" s="1835" t="s">
        <v>419</v>
      </c>
      <c r="C107" s="1835" t="s">
        <v>391</v>
      </c>
      <c r="D107" s="1832" t="s">
        <v>392</v>
      </c>
      <c r="E107" s="1835" t="s">
        <v>420</v>
      </c>
      <c r="F107" s="1832" t="s">
        <v>423</v>
      </c>
      <c r="G107" s="1834" t="s">
        <v>424</v>
      </c>
      <c r="H107" s="1834"/>
      <c r="I107" s="1834"/>
      <c r="J107" s="1834"/>
      <c r="K107" s="1834"/>
      <c r="L107" s="1843"/>
      <c r="M107" s="1843"/>
      <c r="N107" s="1843"/>
      <c r="O107" s="1843"/>
      <c r="P107" s="1843"/>
      <c r="Q107" s="1843"/>
      <c r="R107" s="1843"/>
      <c r="S107" s="1843"/>
      <c r="T107" s="1843"/>
      <c r="U107" s="1843"/>
      <c r="V107" s="1843"/>
      <c r="W107" s="1843"/>
      <c r="X107" s="1843"/>
      <c r="Y107" s="1843"/>
      <c r="Z107" s="1843"/>
      <c r="AA107" s="1843"/>
      <c r="AB107" s="1843"/>
      <c r="AC107" s="1843"/>
      <c r="AD107" s="1843"/>
      <c r="AE107" s="1843"/>
      <c r="AF107" s="1843"/>
      <c r="AG107" s="1843"/>
      <c r="AH107" s="1843"/>
      <c r="AI107" s="1843"/>
      <c r="AJ107" s="1843"/>
      <c r="AK107" s="1843"/>
    </row>
    <row r="108" s="1816" customFormat="1" ht="47.25" hidden="1" spans="1:37">
      <c r="A108" s="1835" t="s">
        <v>389</v>
      </c>
      <c r="B108" s="1835" t="s">
        <v>419</v>
      </c>
      <c r="C108" s="1835" t="s">
        <v>391</v>
      </c>
      <c r="D108" s="1832" t="s">
        <v>392</v>
      </c>
      <c r="E108" s="1835" t="s">
        <v>420</v>
      </c>
      <c r="F108" s="1832" t="s">
        <v>421</v>
      </c>
      <c r="G108" s="1834" t="s">
        <v>422</v>
      </c>
      <c r="H108" s="1834"/>
      <c r="I108" s="1834"/>
      <c r="J108" s="1834"/>
      <c r="K108" s="1834"/>
      <c r="L108" s="1843"/>
      <c r="M108" s="1843"/>
      <c r="N108" s="1843"/>
      <c r="O108" s="1843"/>
      <c r="P108" s="1843"/>
      <c r="Q108" s="1843"/>
      <c r="R108" s="1843"/>
      <c r="S108" s="1843"/>
      <c r="T108" s="1843"/>
      <c r="U108" s="1843"/>
      <c r="V108" s="1843"/>
      <c r="W108" s="1843"/>
      <c r="X108" s="1843"/>
      <c r="Y108" s="1843"/>
      <c r="Z108" s="1843"/>
      <c r="AA108" s="1843"/>
      <c r="AB108" s="1843"/>
      <c r="AC108" s="1843"/>
      <c r="AD108" s="1843"/>
      <c r="AE108" s="1843"/>
      <c r="AF108" s="1843"/>
      <c r="AG108" s="1843"/>
      <c r="AH108" s="1843"/>
      <c r="AI108" s="1843"/>
      <c r="AJ108" s="1843"/>
      <c r="AK108" s="1843"/>
    </row>
    <row r="109" s="1816" customFormat="1" ht="47.25" hidden="1" spans="1:37">
      <c r="A109" s="1835" t="s">
        <v>389</v>
      </c>
      <c r="B109" s="1835" t="s">
        <v>419</v>
      </c>
      <c r="C109" s="1835" t="s">
        <v>391</v>
      </c>
      <c r="D109" s="1832" t="s">
        <v>392</v>
      </c>
      <c r="E109" s="1835" t="s">
        <v>420</v>
      </c>
      <c r="F109" s="1832" t="s">
        <v>425</v>
      </c>
      <c r="G109" s="1834" t="s">
        <v>424</v>
      </c>
      <c r="H109" s="1834"/>
      <c r="I109" s="1834"/>
      <c r="J109" s="1834"/>
      <c r="K109" s="1834"/>
      <c r="L109" s="1843"/>
      <c r="M109" s="1843"/>
      <c r="N109" s="1843"/>
      <c r="O109" s="1843"/>
      <c r="P109" s="1843"/>
      <c r="Q109" s="1843"/>
      <c r="R109" s="1843"/>
      <c r="S109" s="1843"/>
      <c r="T109" s="1843"/>
      <c r="U109" s="1843"/>
      <c r="V109" s="1843"/>
      <c r="W109" s="1843"/>
      <c r="X109" s="1843"/>
      <c r="Y109" s="1843"/>
      <c r="Z109" s="1843"/>
      <c r="AA109" s="1843"/>
      <c r="AB109" s="1843"/>
      <c r="AC109" s="1843"/>
      <c r="AD109" s="1843"/>
      <c r="AE109" s="1843"/>
      <c r="AF109" s="1843"/>
      <c r="AG109" s="1843"/>
      <c r="AH109" s="1843"/>
      <c r="AI109" s="1843"/>
      <c r="AJ109" s="1843"/>
      <c r="AK109" s="1843"/>
    </row>
    <row r="110" s="1816" customFormat="1" ht="78.75" hidden="1" spans="1:37">
      <c r="A110" s="1835" t="s">
        <v>389</v>
      </c>
      <c r="B110" s="1835" t="s">
        <v>419</v>
      </c>
      <c r="C110" s="1835" t="s">
        <v>391</v>
      </c>
      <c r="D110" s="1832" t="s">
        <v>392</v>
      </c>
      <c r="E110" s="1835" t="s">
        <v>420</v>
      </c>
      <c r="F110" s="1832" t="s">
        <v>426</v>
      </c>
      <c r="G110" s="1834" t="s">
        <v>427</v>
      </c>
      <c r="H110" s="1834"/>
      <c r="I110" s="1834"/>
      <c r="J110" s="1834"/>
      <c r="K110" s="1834"/>
      <c r="L110" s="1843"/>
      <c r="M110" s="1843"/>
      <c r="N110" s="1843"/>
      <c r="O110" s="1843"/>
      <c r="P110" s="1843"/>
      <c r="Q110" s="1843"/>
      <c r="R110" s="1843"/>
      <c r="S110" s="1843"/>
      <c r="T110" s="1843"/>
      <c r="U110" s="1843"/>
      <c r="V110" s="1843"/>
      <c r="W110" s="1843"/>
      <c r="X110" s="1843"/>
      <c r="Y110" s="1843"/>
      <c r="Z110" s="1843"/>
      <c r="AA110" s="1843"/>
      <c r="AB110" s="1843"/>
      <c r="AC110" s="1843"/>
      <c r="AD110" s="1843"/>
      <c r="AE110" s="1843"/>
      <c r="AF110" s="1843"/>
      <c r="AG110" s="1843"/>
      <c r="AH110" s="1843"/>
      <c r="AI110" s="1843"/>
      <c r="AJ110" s="1843"/>
      <c r="AK110" s="1843"/>
    </row>
    <row r="111" s="1816" customFormat="1" ht="114.75" hidden="1" customHeight="1" spans="1:37">
      <c r="A111" s="1835" t="s">
        <v>389</v>
      </c>
      <c r="B111" s="1835" t="s">
        <v>419</v>
      </c>
      <c r="C111" s="1835" t="s">
        <v>391</v>
      </c>
      <c r="D111" s="1832" t="s">
        <v>392</v>
      </c>
      <c r="E111" s="1835" t="s">
        <v>428</v>
      </c>
      <c r="F111" s="1832" t="s">
        <v>429</v>
      </c>
      <c r="G111" s="1834" t="s">
        <v>430</v>
      </c>
      <c r="H111" s="1834"/>
      <c r="I111" s="1834"/>
      <c r="J111" s="1834"/>
      <c r="K111" s="1834"/>
      <c r="L111" s="1843"/>
      <c r="M111" s="1843"/>
      <c r="N111" s="1843"/>
      <c r="O111" s="1843"/>
      <c r="P111" s="1843"/>
      <c r="Q111" s="1843"/>
      <c r="R111" s="1843"/>
      <c r="S111" s="1843"/>
      <c r="T111" s="1843"/>
      <c r="U111" s="1843"/>
      <c r="V111" s="1843"/>
      <c r="W111" s="1843"/>
      <c r="X111" s="1843"/>
      <c r="Y111" s="1843"/>
      <c r="Z111" s="1843"/>
      <c r="AA111" s="1843"/>
      <c r="AB111" s="1843"/>
      <c r="AC111" s="1843"/>
      <c r="AD111" s="1843"/>
      <c r="AE111" s="1843"/>
      <c r="AF111" s="1843"/>
      <c r="AG111" s="1843"/>
      <c r="AH111" s="1843"/>
      <c r="AI111" s="1843"/>
      <c r="AJ111" s="1843"/>
      <c r="AK111" s="1843"/>
    </row>
    <row r="112" s="1816" customFormat="1" ht="94.5" hidden="1" spans="1:37">
      <c r="A112" s="1835" t="s">
        <v>389</v>
      </c>
      <c r="B112" s="1831" t="s">
        <v>292</v>
      </c>
      <c r="C112" s="1835" t="s">
        <v>391</v>
      </c>
      <c r="D112" s="1832" t="s">
        <v>392</v>
      </c>
      <c r="E112" s="1835" t="s">
        <v>431</v>
      </c>
      <c r="F112" s="1832" t="s">
        <v>432</v>
      </c>
      <c r="G112" s="1834" t="s">
        <v>433</v>
      </c>
      <c r="H112" s="1834" t="s">
        <v>211</v>
      </c>
      <c r="I112" s="1834" t="s">
        <v>194</v>
      </c>
      <c r="J112" s="1834" t="s">
        <v>434</v>
      </c>
      <c r="K112" s="1834" t="s">
        <v>435</v>
      </c>
      <c r="L112" s="1843"/>
      <c r="M112" s="1843"/>
      <c r="N112" s="1843"/>
      <c r="O112" s="1843"/>
      <c r="P112" s="1843"/>
      <c r="Q112" s="1843"/>
      <c r="R112" s="1843"/>
      <c r="S112" s="1843"/>
      <c r="T112" s="1843"/>
      <c r="U112" s="1843"/>
      <c r="V112" s="1843"/>
      <c r="W112" s="1843"/>
      <c r="X112" s="1843"/>
      <c r="Y112" s="1843"/>
      <c r="Z112" s="1843"/>
      <c r="AA112" s="1843"/>
      <c r="AB112" s="1843"/>
      <c r="AC112" s="1843"/>
      <c r="AD112" s="1843"/>
      <c r="AE112" s="1843"/>
      <c r="AF112" s="1843"/>
      <c r="AG112" s="1843"/>
      <c r="AH112" s="1843"/>
      <c r="AI112" s="1843"/>
      <c r="AJ112" s="1843"/>
      <c r="AK112" s="1843"/>
    </row>
    <row r="113" s="1816" customFormat="1" ht="78.75" hidden="1" spans="1:37">
      <c r="A113" s="1835" t="s">
        <v>389</v>
      </c>
      <c r="B113" s="1835" t="s">
        <v>436</v>
      </c>
      <c r="C113" s="1835" t="s">
        <v>391</v>
      </c>
      <c r="D113" s="1832" t="s">
        <v>392</v>
      </c>
      <c r="E113" s="1835" t="s">
        <v>431</v>
      </c>
      <c r="F113" s="1832" t="s">
        <v>437</v>
      </c>
      <c r="G113" s="1834" t="s">
        <v>438</v>
      </c>
      <c r="H113" s="1834"/>
      <c r="I113" s="1834"/>
      <c r="J113" s="1834"/>
      <c r="K113" s="1834"/>
      <c r="L113" s="1843"/>
      <c r="M113" s="1843"/>
      <c r="N113" s="1843"/>
      <c r="O113" s="1843"/>
      <c r="P113" s="1843"/>
      <c r="Q113" s="1843"/>
      <c r="R113" s="1843"/>
      <c r="S113" s="1843"/>
      <c r="T113" s="1843"/>
      <c r="U113" s="1843"/>
      <c r="V113" s="1843"/>
      <c r="W113" s="1843"/>
      <c r="X113" s="1843"/>
      <c r="Y113" s="1843"/>
      <c r="Z113" s="1843"/>
      <c r="AA113" s="1843"/>
      <c r="AB113" s="1843"/>
      <c r="AC113" s="1843"/>
      <c r="AD113" s="1843"/>
      <c r="AE113" s="1843"/>
      <c r="AF113" s="1843"/>
      <c r="AG113" s="1843"/>
      <c r="AH113" s="1843"/>
      <c r="AI113" s="1843"/>
      <c r="AJ113" s="1843"/>
      <c r="AK113" s="1843"/>
    </row>
    <row r="114" s="1816" customFormat="1" ht="78.75" hidden="1" spans="1:37">
      <c r="A114" s="1835" t="s">
        <v>389</v>
      </c>
      <c r="B114" s="1835" t="s">
        <v>436</v>
      </c>
      <c r="C114" s="1835" t="s">
        <v>391</v>
      </c>
      <c r="D114" s="1832" t="s">
        <v>392</v>
      </c>
      <c r="E114" s="1835" t="s">
        <v>431</v>
      </c>
      <c r="F114" s="1832" t="s">
        <v>439</v>
      </c>
      <c r="G114" s="1834" t="s">
        <v>440</v>
      </c>
      <c r="H114" s="1834"/>
      <c r="I114" s="1834"/>
      <c r="J114" s="1834"/>
      <c r="K114" s="1834"/>
      <c r="L114" s="1843"/>
      <c r="M114" s="1843"/>
      <c r="N114" s="1843"/>
      <c r="O114" s="1843"/>
      <c r="P114" s="1843"/>
      <c r="Q114" s="1843"/>
      <c r="R114" s="1843"/>
      <c r="S114" s="1843"/>
      <c r="T114" s="1843"/>
      <c r="U114" s="1843"/>
      <c r="V114" s="1843"/>
      <c r="W114" s="1843"/>
      <c r="X114" s="1843"/>
      <c r="Y114" s="1843"/>
      <c r="Z114" s="1843"/>
      <c r="AA114" s="1843"/>
      <c r="AB114" s="1843"/>
      <c r="AC114" s="1843"/>
      <c r="AD114" s="1843"/>
      <c r="AE114" s="1843"/>
      <c r="AF114" s="1843"/>
      <c r="AG114" s="1843"/>
      <c r="AH114" s="1843"/>
      <c r="AI114" s="1843"/>
      <c r="AJ114" s="1843"/>
      <c r="AK114" s="1843"/>
    </row>
    <row r="115" s="1816" customFormat="1" ht="94.5" hidden="1" spans="1:37">
      <c r="A115" s="1835" t="s">
        <v>389</v>
      </c>
      <c r="B115" s="1835" t="s">
        <v>436</v>
      </c>
      <c r="C115" s="1835" t="s">
        <v>391</v>
      </c>
      <c r="D115" s="1832" t="s">
        <v>392</v>
      </c>
      <c r="E115" s="1835" t="s">
        <v>431</v>
      </c>
      <c r="F115" s="1832" t="s">
        <v>441</v>
      </c>
      <c r="G115" s="1834" t="s">
        <v>407</v>
      </c>
      <c r="H115" s="1834"/>
      <c r="I115" s="1834"/>
      <c r="J115" s="1834"/>
      <c r="K115" s="1834"/>
      <c r="L115" s="1843"/>
      <c r="M115" s="1843"/>
      <c r="N115" s="1843"/>
      <c r="O115" s="1843"/>
      <c r="P115" s="1843"/>
      <c r="Q115" s="1843"/>
      <c r="R115" s="1843"/>
      <c r="S115" s="1843"/>
      <c r="T115" s="1843"/>
      <c r="U115" s="1843"/>
      <c r="V115" s="1843"/>
      <c r="W115" s="1843"/>
      <c r="X115" s="1843"/>
      <c r="Y115" s="1843"/>
      <c r="Z115" s="1843"/>
      <c r="AA115" s="1843"/>
      <c r="AB115" s="1843"/>
      <c r="AC115" s="1843"/>
      <c r="AD115" s="1843"/>
      <c r="AE115" s="1843"/>
      <c r="AF115" s="1843"/>
      <c r="AG115" s="1843"/>
      <c r="AH115" s="1843"/>
      <c r="AI115" s="1843"/>
      <c r="AJ115" s="1843"/>
      <c r="AK115" s="1843"/>
    </row>
    <row r="116" s="1816" customFormat="1" ht="94.5" hidden="1" spans="1:37">
      <c r="A116" s="1835" t="s">
        <v>389</v>
      </c>
      <c r="B116" s="1831" t="s">
        <v>292</v>
      </c>
      <c r="C116" s="1835" t="s">
        <v>391</v>
      </c>
      <c r="D116" s="1832" t="s">
        <v>392</v>
      </c>
      <c r="E116" s="1835" t="s">
        <v>431</v>
      </c>
      <c r="F116" s="1832" t="s">
        <v>442</v>
      </c>
      <c r="G116" s="1834" t="s">
        <v>443</v>
      </c>
      <c r="H116" s="1834"/>
      <c r="I116" s="1834"/>
      <c r="J116" s="1834"/>
      <c r="K116" s="1834" t="s">
        <v>444</v>
      </c>
      <c r="L116" s="1843"/>
      <c r="M116" s="1843"/>
      <c r="N116" s="1843"/>
      <c r="O116" s="1843"/>
      <c r="P116" s="1843"/>
      <c r="Q116" s="1843"/>
      <c r="R116" s="1843"/>
      <c r="S116" s="1843"/>
      <c r="T116" s="1843"/>
      <c r="U116" s="1843"/>
      <c r="V116" s="1843"/>
      <c r="W116" s="1843"/>
      <c r="X116" s="1843"/>
      <c r="Y116" s="1843"/>
      <c r="Z116" s="1843"/>
      <c r="AA116" s="1843"/>
      <c r="AB116" s="1843"/>
      <c r="AC116" s="1843"/>
      <c r="AD116" s="1843"/>
      <c r="AE116" s="1843"/>
      <c r="AF116" s="1843"/>
      <c r="AG116" s="1843"/>
      <c r="AH116" s="1843"/>
      <c r="AI116" s="1843"/>
      <c r="AJ116" s="1843"/>
      <c r="AK116" s="1843"/>
    </row>
    <row r="117" s="1816" customFormat="1" ht="78.75" hidden="1" spans="1:37">
      <c r="A117" s="1835" t="s">
        <v>389</v>
      </c>
      <c r="B117" s="1835" t="s">
        <v>436</v>
      </c>
      <c r="C117" s="1835" t="s">
        <v>391</v>
      </c>
      <c r="D117" s="1832" t="s">
        <v>392</v>
      </c>
      <c r="E117" s="1835" t="s">
        <v>431</v>
      </c>
      <c r="F117" s="1832" t="s">
        <v>445</v>
      </c>
      <c r="G117" s="1834" t="s">
        <v>407</v>
      </c>
      <c r="H117" s="1834"/>
      <c r="I117" s="1834"/>
      <c r="J117" s="1834"/>
      <c r="K117" s="1834"/>
      <c r="L117" s="1843"/>
      <c r="M117" s="1843"/>
      <c r="N117" s="1843"/>
      <c r="O117" s="1843"/>
      <c r="P117" s="1843"/>
      <c r="Q117" s="1843"/>
      <c r="R117" s="1843"/>
      <c r="S117" s="1843"/>
      <c r="T117" s="1843"/>
      <c r="U117" s="1843"/>
      <c r="V117" s="1843"/>
      <c r="W117" s="1843"/>
      <c r="X117" s="1843"/>
      <c r="Y117" s="1843"/>
      <c r="Z117" s="1843"/>
      <c r="AA117" s="1843"/>
      <c r="AB117" s="1843"/>
      <c r="AC117" s="1843"/>
      <c r="AD117" s="1843"/>
      <c r="AE117" s="1843"/>
      <c r="AF117" s="1843"/>
      <c r="AG117" s="1843"/>
      <c r="AH117" s="1843"/>
      <c r="AI117" s="1843"/>
      <c r="AJ117" s="1843"/>
      <c r="AK117" s="1843"/>
    </row>
    <row r="118" s="1816" customFormat="1" ht="78.75" hidden="1" spans="1:37">
      <c r="A118" s="1835" t="s">
        <v>389</v>
      </c>
      <c r="B118" s="1835" t="s">
        <v>436</v>
      </c>
      <c r="C118" s="1835" t="s">
        <v>391</v>
      </c>
      <c r="D118" s="1832" t="s">
        <v>392</v>
      </c>
      <c r="E118" s="1835" t="s">
        <v>431</v>
      </c>
      <c r="F118" s="1832" t="s">
        <v>446</v>
      </c>
      <c r="G118" s="1834" t="s">
        <v>447</v>
      </c>
      <c r="H118" s="1834"/>
      <c r="I118" s="1834"/>
      <c r="J118" s="1834"/>
      <c r="K118" s="1834"/>
      <c r="L118" s="1843"/>
      <c r="M118" s="1843"/>
      <c r="N118" s="1843"/>
      <c r="O118" s="1843"/>
      <c r="P118" s="1843"/>
      <c r="Q118" s="1843"/>
      <c r="R118" s="1843"/>
      <c r="S118" s="1843"/>
      <c r="T118" s="1843"/>
      <c r="U118" s="1843"/>
      <c r="V118" s="1843"/>
      <c r="W118" s="1843"/>
      <c r="X118" s="1843"/>
      <c r="Y118" s="1843"/>
      <c r="Z118" s="1843"/>
      <c r="AA118" s="1843"/>
      <c r="AB118" s="1843"/>
      <c r="AC118" s="1843"/>
      <c r="AD118" s="1843"/>
      <c r="AE118" s="1843"/>
      <c r="AF118" s="1843"/>
      <c r="AG118" s="1843"/>
      <c r="AH118" s="1843"/>
      <c r="AI118" s="1843"/>
      <c r="AJ118" s="1843"/>
      <c r="AK118" s="1843"/>
    </row>
    <row r="119" s="1816" customFormat="1" ht="78.75" hidden="1" spans="1:37">
      <c r="A119" s="1835" t="s">
        <v>389</v>
      </c>
      <c r="B119" s="1831" t="s">
        <v>292</v>
      </c>
      <c r="C119" s="1835" t="s">
        <v>391</v>
      </c>
      <c r="D119" s="1832" t="s">
        <v>392</v>
      </c>
      <c r="E119" s="1835" t="s">
        <v>431</v>
      </c>
      <c r="F119" s="1832" t="s">
        <v>448</v>
      </c>
      <c r="G119" s="1834" t="s">
        <v>449</v>
      </c>
      <c r="H119" s="1834"/>
      <c r="I119" s="1834"/>
      <c r="J119" s="1834"/>
      <c r="K119" s="1834"/>
      <c r="L119" s="1843"/>
      <c r="M119" s="1843"/>
      <c r="N119" s="1843"/>
      <c r="O119" s="1843"/>
      <c r="P119" s="1843"/>
      <c r="Q119" s="1843"/>
      <c r="R119" s="1843"/>
      <c r="S119" s="1843"/>
      <c r="T119" s="1843"/>
      <c r="U119" s="1843"/>
      <c r="V119" s="1843"/>
      <c r="W119" s="1843"/>
      <c r="X119" s="1843"/>
      <c r="Y119" s="1843"/>
      <c r="Z119" s="1843"/>
      <c r="AA119" s="1843"/>
      <c r="AB119" s="1843"/>
      <c r="AC119" s="1843"/>
      <c r="AD119" s="1843"/>
      <c r="AE119" s="1843"/>
      <c r="AF119" s="1843"/>
      <c r="AG119" s="1843"/>
      <c r="AH119" s="1843"/>
      <c r="AI119" s="1843"/>
      <c r="AJ119" s="1843"/>
      <c r="AK119" s="1843"/>
    </row>
    <row r="120" s="1816" customFormat="1" ht="94.5" hidden="1" spans="1:37">
      <c r="A120" s="1835" t="s">
        <v>389</v>
      </c>
      <c r="B120" s="1831" t="s">
        <v>292</v>
      </c>
      <c r="C120" s="1835" t="s">
        <v>391</v>
      </c>
      <c r="D120" s="1832" t="s">
        <v>392</v>
      </c>
      <c r="E120" s="1835" t="s">
        <v>431</v>
      </c>
      <c r="F120" s="1832" t="s">
        <v>450</v>
      </c>
      <c r="G120" s="1834" t="s">
        <v>451</v>
      </c>
      <c r="H120" s="1834"/>
      <c r="I120" s="1834"/>
      <c r="J120" s="1834"/>
      <c r="K120" s="1834"/>
      <c r="L120" s="1843"/>
      <c r="M120" s="1843"/>
      <c r="N120" s="1843"/>
      <c r="O120" s="1843"/>
      <c r="P120" s="1843"/>
      <c r="Q120" s="1843"/>
      <c r="R120" s="1843"/>
      <c r="S120" s="1843"/>
      <c r="T120" s="1843"/>
      <c r="U120" s="1843"/>
      <c r="V120" s="1843"/>
      <c r="W120" s="1843"/>
      <c r="X120" s="1843"/>
      <c r="Y120" s="1843"/>
      <c r="Z120" s="1843"/>
      <c r="AA120" s="1843"/>
      <c r="AB120" s="1843"/>
      <c r="AC120" s="1843"/>
      <c r="AD120" s="1843"/>
      <c r="AE120" s="1843"/>
      <c r="AF120" s="1843"/>
      <c r="AG120" s="1843"/>
      <c r="AH120" s="1843"/>
      <c r="AI120" s="1843"/>
      <c r="AJ120" s="1843"/>
      <c r="AK120" s="1843"/>
    </row>
    <row r="121" s="1816" customFormat="1" ht="63" hidden="1" spans="1:37">
      <c r="A121" s="1835" t="s">
        <v>389</v>
      </c>
      <c r="B121" s="1831" t="s">
        <v>292</v>
      </c>
      <c r="C121" s="1835" t="s">
        <v>391</v>
      </c>
      <c r="D121" s="1832" t="s">
        <v>392</v>
      </c>
      <c r="E121" s="1835" t="s">
        <v>431</v>
      </c>
      <c r="F121" s="1832" t="s">
        <v>432</v>
      </c>
      <c r="G121" s="1834" t="s">
        <v>452</v>
      </c>
      <c r="H121" s="1834"/>
      <c r="I121" s="1834"/>
      <c r="J121" s="1834"/>
      <c r="K121" s="1834"/>
      <c r="L121" s="1843"/>
      <c r="M121" s="1843"/>
      <c r="N121" s="1843"/>
      <c r="O121" s="1843"/>
      <c r="P121" s="1843"/>
      <c r="Q121" s="1843"/>
      <c r="R121" s="1843"/>
      <c r="S121" s="1843"/>
      <c r="T121" s="1843"/>
      <c r="U121" s="1843"/>
      <c r="V121" s="1843"/>
      <c r="W121" s="1843"/>
      <c r="X121" s="1843"/>
      <c r="Y121" s="1843"/>
      <c r="Z121" s="1843"/>
      <c r="AA121" s="1843"/>
      <c r="AB121" s="1843"/>
      <c r="AC121" s="1843"/>
      <c r="AD121" s="1843"/>
      <c r="AE121" s="1843"/>
      <c r="AF121" s="1843"/>
      <c r="AG121" s="1843"/>
      <c r="AH121" s="1843"/>
      <c r="AI121" s="1843"/>
      <c r="AJ121" s="1843"/>
      <c r="AK121" s="1843"/>
    </row>
    <row r="122" s="1816" customFormat="1" ht="87.75" hidden="1" customHeight="1" spans="1:37">
      <c r="A122" s="1835" t="s">
        <v>389</v>
      </c>
      <c r="B122" s="1835" t="s">
        <v>453</v>
      </c>
      <c r="C122" s="1835" t="s">
        <v>391</v>
      </c>
      <c r="D122" s="1832" t="s">
        <v>392</v>
      </c>
      <c r="E122" s="1835" t="s">
        <v>454</v>
      </c>
      <c r="F122" s="1832" t="s">
        <v>455</v>
      </c>
      <c r="G122" s="1834" t="s">
        <v>456</v>
      </c>
      <c r="H122" s="1834" t="s">
        <v>457</v>
      </c>
      <c r="I122" s="1834" t="s">
        <v>458</v>
      </c>
      <c r="J122" s="1834" t="s">
        <v>459</v>
      </c>
      <c r="K122" s="1834" t="s">
        <v>460</v>
      </c>
      <c r="L122" s="1843"/>
      <c r="M122" s="1843"/>
      <c r="N122" s="1843"/>
      <c r="O122" s="1843"/>
      <c r="P122" s="1843"/>
      <c r="Q122" s="1843"/>
      <c r="R122" s="1843"/>
      <c r="S122" s="1843"/>
      <c r="T122" s="1843"/>
      <c r="U122" s="1843"/>
      <c r="V122" s="1843"/>
      <c r="W122" s="1843"/>
      <c r="X122" s="1843"/>
      <c r="Y122" s="1843"/>
      <c r="Z122" s="1843"/>
      <c r="AA122" s="1843"/>
      <c r="AB122" s="1843"/>
      <c r="AC122" s="1843"/>
      <c r="AD122" s="1843"/>
      <c r="AE122" s="1843"/>
      <c r="AF122" s="1843"/>
      <c r="AG122" s="1843"/>
      <c r="AH122" s="1843"/>
      <c r="AI122" s="1843"/>
      <c r="AJ122" s="1843"/>
      <c r="AK122" s="1843"/>
    </row>
    <row r="123" s="1816" customFormat="1" ht="85.5" hidden="1" customHeight="1" spans="1:37">
      <c r="A123" s="1835" t="s">
        <v>389</v>
      </c>
      <c r="B123" s="1835" t="s">
        <v>461</v>
      </c>
      <c r="C123" s="1835" t="s">
        <v>391</v>
      </c>
      <c r="D123" s="1832" t="s">
        <v>392</v>
      </c>
      <c r="E123" s="1835" t="s">
        <v>454</v>
      </c>
      <c r="F123" s="1832" t="s">
        <v>462</v>
      </c>
      <c r="G123" s="1834" t="s">
        <v>407</v>
      </c>
      <c r="H123" s="1834"/>
      <c r="I123" s="1834"/>
      <c r="J123" s="1834"/>
      <c r="K123" s="1834" t="s">
        <v>463</v>
      </c>
      <c r="L123" s="1843"/>
      <c r="M123" s="1843"/>
      <c r="N123" s="1843"/>
      <c r="O123" s="1843"/>
      <c r="P123" s="1843"/>
      <c r="Q123" s="1843"/>
      <c r="R123" s="1843"/>
      <c r="S123" s="1843"/>
      <c r="T123" s="1843"/>
      <c r="U123" s="1843"/>
      <c r="V123" s="1843"/>
      <c r="W123" s="1843"/>
      <c r="X123" s="1843"/>
      <c r="Y123" s="1843"/>
      <c r="Z123" s="1843"/>
      <c r="AA123" s="1843"/>
      <c r="AB123" s="1843"/>
      <c r="AC123" s="1843"/>
      <c r="AD123" s="1843"/>
      <c r="AE123" s="1843"/>
      <c r="AF123" s="1843"/>
      <c r="AG123" s="1843"/>
      <c r="AH123" s="1843"/>
      <c r="AI123" s="1843"/>
      <c r="AJ123" s="1843"/>
      <c r="AK123" s="1843"/>
    </row>
    <row r="124" s="1816" customFormat="1" ht="78.75" hidden="1" spans="1:37">
      <c r="A124" s="1835" t="s">
        <v>389</v>
      </c>
      <c r="B124" s="1835" t="s">
        <v>464</v>
      </c>
      <c r="C124" s="1835" t="s">
        <v>391</v>
      </c>
      <c r="D124" s="1835" t="s">
        <v>465</v>
      </c>
      <c r="E124" s="1835" t="s">
        <v>466</v>
      </c>
      <c r="F124" s="1832" t="s">
        <v>467</v>
      </c>
      <c r="G124" s="1834" t="s">
        <v>427</v>
      </c>
      <c r="H124" s="1834"/>
      <c r="I124" s="1834"/>
      <c r="J124" s="1834"/>
      <c r="K124" s="1834"/>
      <c r="L124" s="1843"/>
      <c r="M124" s="1843"/>
      <c r="N124" s="1843"/>
      <c r="O124" s="1843"/>
      <c r="P124" s="1843"/>
      <c r="Q124" s="1843"/>
      <c r="R124" s="1843"/>
      <c r="S124" s="1843"/>
      <c r="T124" s="1843"/>
      <c r="U124" s="1843"/>
      <c r="V124" s="1843"/>
      <c r="W124" s="1843"/>
      <c r="X124" s="1843"/>
      <c r="Y124" s="1843"/>
      <c r="Z124" s="1843"/>
      <c r="AA124" s="1843"/>
      <c r="AB124" s="1843"/>
      <c r="AC124" s="1843"/>
      <c r="AD124" s="1843"/>
      <c r="AE124" s="1843"/>
      <c r="AF124" s="1843"/>
      <c r="AG124" s="1843"/>
      <c r="AH124" s="1843"/>
      <c r="AI124" s="1843"/>
      <c r="AJ124" s="1843"/>
      <c r="AK124" s="1843"/>
    </row>
    <row r="125" s="1816" customFormat="1" ht="78.75" hidden="1" spans="1:37">
      <c r="A125" s="1835" t="s">
        <v>389</v>
      </c>
      <c r="B125" s="1835" t="s">
        <v>464</v>
      </c>
      <c r="C125" s="1835" t="s">
        <v>391</v>
      </c>
      <c r="D125" s="1835" t="s">
        <v>465</v>
      </c>
      <c r="E125" s="1835" t="s">
        <v>466</v>
      </c>
      <c r="F125" s="1832" t="s">
        <v>468</v>
      </c>
      <c r="G125" s="1834" t="s">
        <v>469</v>
      </c>
      <c r="H125" s="1834"/>
      <c r="I125" s="1834"/>
      <c r="J125" s="1834"/>
      <c r="K125" s="1834"/>
      <c r="L125" s="1843"/>
      <c r="M125" s="1843"/>
      <c r="N125" s="1843"/>
      <c r="O125" s="1843"/>
      <c r="P125" s="1843"/>
      <c r="Q125" s="1843"/>
      <c r="R125" s="1843"/>
      <c r="S125" s="1843"/>
      <c r="T125" s="1843"/>
      <c r="U125" s="1843"/>
      <c r="V125" s="1843"/>
      <c r="W125" s="1843"/>
      <c r="X125" s="1843"/>
      <c r="Y125" s="1843"/>
      <c r="Z125" s="1843"/>
      <c r="AA125" s="1843"/>
      <c r="AB125" s="1843"/>
      <c r="AC125" s="1843"/>
      <c r="AD125" s="1843"/>
      <c r="AE125" s="1843"/>
      <c r="AF125" s="1843"/>
      <c r="AG125" s="1843"/>
      <c r="AH125" s="1843"/>
      <c r="AI125" s="1843"/>
      <c r="AJ125" s="1843"/>
      <c r="AK125" s="1843"/>
    </row>
    <row r="126" s="1816" customFormat="1" ht="78.75" hidden="1" spans="1:37">
      <c r="A126" s="1835" t="s">
        <v>389</v>
      </c>
      <c r="B126" s="1835" t="s">
        <v>464</v>
      </c>
      <c r="C126" s="1835" t="s">
        <v>391</v>
      </c>
      <c r="D126" s="1835" t="s">
        <v>465</v>
      </c>
      <c r="E126" s="1835" t="s">
        <v>466</v>
      </c>
      <c r="F126" s="1832" t="s">
        <v>470</v>
      </c>
      <c r="G126" s="1834" t="s">
        <v>471</v>
      </c>
      <c r="H126" s="1834"/>
      <c r="I126" s="1834"/>
      <c r="J126" s="1834"/>
      <c r="K126" s="1834"/>
      <c r="L126" s="1843"/>
      <c r="M126" s="1843"/>
      <c r="N126" s="1843"/>
      <c r="O126" s="1843"/>
      <c r="P126" s="1843"/>
      <c r="Q126" s="1843"/>
      <c r="R126" s="1843"/>
      <c r="S126" s="1843"/>
      <c r="T126" s="1843"/>
      <c r="U126" s="1843"/>
      <c r="V126" s="1843"/>
      <c r="W126" s="1843"/>
      <c r="X126" s="1843"/>
      <c r="Y126" s="1843"/>
      <c r="Z126" s="1843"/>
      <c r="AA126" s="1843"/>
      <c r="AB126" s="1843"/>
      <c r="AC126" s="1843"/>
      <c r="AD126" s="1843"/>
      <c r="AE126" s="1843"/>
      <c r="AF126" s="1843"/>
      <c r="AG126" s="1843"/>
      <c r="AH126" s="1843"/>
      <c r="AI126" s="1843"/>
      <c r="AJ126" s="1843"/>
      <c r="AK126" s="1843"/>
    </row>
    <row r="127" s="1816" customFormat="1" ht="78.75" hidden="1" spans="1:37">
      <c r="A127" s="1835" t="s">
        <v>389</v>
      </c>
      <c r="B127" s="1835" t="s">
        <v>464</v>
      </c>
      <c r="C127" s="1835" t="s">
        <v>391</v>
      </c>
      <c r="D127" s="1835" t="s">
        <v>465</v>
      </c>
      <c r="E127" s="1835" t="s">
        <v>466</v>
      </c>
      <c r="F127" s="1832" t="s">
        <v>472</v>
      </c>
      <c r="G127" s="1834" t="s">
        <v>469</v>
      </c>
      <c r="H127" s="1834"/>
      <c r="I127" s="1834"/>
      <c r="J127" s="1834"/>
      <c r="K127" s="1834"/>
      <c r="L127" s="1843"/>
      <c r="M127" s="1843"/>
      <c r="N127" s="1843"/>
      <c r="O127" s="1843"/>
      <c r="P127" s="1843"/>
      <c r="Q127" s="1843"/>
      <c r="R127" s="1843"/>
      <c r="S127" s="1843"/>
      <c r="T127" s="1843"/>
      <c r="U127" s="1843"/>
      <c r="V127" s="1843"/>
      <c r="W127" s="1843"/>
      <c r="X127" s="1843"/>
      <c r="Y127" s="1843"/>
      <c r="Z127" s="1843"/>
      <c r="AA127" s="1843"/>
      <c r="AB127" s="1843"/>
      <c r="AC127" s="1843"/>
      <c r="AD127" s="1843"/>
      <c r="AE127" s="1843"/>
      <c r="AF127" s="1843"/>
      <c r="AG127" s="1843"/>
      <c r="AH127" s="1843"/>
      <c r="AI127" s="1843"/>
      <c r="AJ127" s="1843"/>
      <c r="AK127" s="1843"/>
    </row>
    <row r="128" s="1816" customFormat="1" ht="87.75" hidden="1" customHeight="1" spans="1:37">
      <c r="A128" s="1835" t="s">
        <v>389</v>
      </c>
      <c r="B128" s="1835" t="s">
        <v>464</v>
      </c>
      <c r="C128" s="1835" t="s">
        <v>391</v>
      </c>
      <c r="D128" s="1835" t="s">
        <v>465</v>
      </c>
      <c r="E128" s="1835" t="s">
        <v>466</v>
      </c>
      <c r="F128" s="1832" t="s">
        <v>473</v>
      </c>
      <c r="G128" s="1834" t="s">
        <v>474</v>
      </c>
      <c r="H128" s="1834" t="s">
        <v>457</v>
      </c>
      <c r="I128" s="1834" t="s">
        <v>458</v>
      </c>
      <c r="J128" s="1834" t="s">
        <v>459</v>
      </c>
      <c r="K128" s="1834" t="s">
        <v>460</v>
      </c>
      <c r="L128" s="1843"/>
      <c r="M128" s="1843"/>
      <c r="N128" s="1843"/>
      <c r="O128" s="1843"/>
      <c r="P128" s="1843"/>
      <c r="Q128" s="1843"/>
      <c r="R128" s="1843"/>
      <c r="S128" s="1843"/>
      <c r="T128" s="1843"/>
      <c r="U128" s="1843"/>
      <c r="V128" s="1843"/>
      <c r="W128" s="1843"/>
      <c r="X128" s="1843"/>
      <c r="Y128" s="1843"/>
      <c r="Z128" s="1843"/>
      <c r="AA128" s="1843"/>
      <c r="AB128" s="1843"/>
      <c r="AC128" s="1843"/>
      <c r="AD128" s="1843"/>
      <c r="AE128" s="1843"/>
      <c r="AF128" s="1843"/>
      <c r="AG128" s="1843"/>
      <c r="AH128" s="1843"/>
      <c r="AI128" s="1843"/>
      <c r="AJ128" s="1843"/>
      <c r="AK128" s="1843"/>
    </row>
    <row r="129" s="1816" customFormat="1" ht="87" hidden="1" customHeight="1" spans="1:37">
      <c r="A129" s="1835" t="s">
        <v>389</v>
      </c>
      <c r="B129" s="1835" t="s">
        <v>464</v>
      </c>
      <c r="C129" s="1835" t="s">
        <v>391</v>
      </c>
      <c r="D129" s="1835" t="s">
        <v>465</v>
      </c>
      <c r="E129" s="1835" t="s">
        <v>466</v>
      </c>
      <c r="F129" s="1832" t="s">
        <v>475</v>
      </c>
      <c r="G129" s="1834" t="s">
        <v>469</v>
      </c>
      <c r="H129" s="1834" t="s">
        <v>457</v>
      </c>
      <c r="I129" s="1834" t="s">
        <v>458</v>
      </c>
      <c r="J129" s="1834" t="s">
        <v>459</v>
      </c>
      <c r="K129" s="1834" t="s">
        <v>460</v>
      </c>
      <c r="L129" s="1843"/>
      <c r="M129" s="1843"/>
      <c r="N129" s="1843"/>
      <c r="O129" s="1843"/>
      <c r="P129" s="1843"/>
      <c r="Q129" s="1843"/>
      <c r="R129" s="1843"/>
      <c r="S129" s="1843"/>
      <c r="T129" s="1843"/>
      <c r="U129" s="1843"/>
      <c r="V129" s="1843"/>
      <c r="W129" s="1843"/>
      <c r="X129" s="1843"/>
      <c r="Y129" s="1843"/>
      <c r="Z129" s="1843"/>
      <c r="AA129" s="1843"/>
      <c r="AB129" s="1843"/>
      <c r="AC129" s="1843"/>
      <c r="AD129" s="1843"/>
      <c r="AE129" s="1843"/>
      <c r="AF129" s="1843"/>
      <c r="AG129" s="1843"/>
      <c r="AH129" s="1843"/>
      <c r="AI129" s="1843"/>
      <c r="AJ129" s="1843"/>
      <c r="AK129" s="1843"/>
    </row>
    <row r="130" s="1816" customFormat="1" ht="84" hidden="1" customHeight="1" spans="1:37">
      <c r="A130" s="1835" t="s">
        <v>389</v>
      </c>
      <c r="B130" s="1835" t="s">
        <v>464</v>
      </c>
      <c r="C130" s="1835" t="s">
        <v>391</v>
      </c>
      <c r="D130" s="1835" t="s">
        <v>465</v>
      </c>
      <c r="E130" s="1835" t="s">
        <v>466</v>
      </c>
      <c r="F130" s="1832" t="s">
        <v>476</v>
      </c>
      <c r="G130" s="1834" t="s">
        <v>469</v>
      </c>
      <c r="H130" s="1834" t="s">
        <v>457</v>
      </c>
      <c r="I130" s="1834" t="s">
        <v>458</v>
      </c>
      <c r="J130" s="1834" t="s">
        <v>459</v>
      </c>
      <c r="K130" s="1834" t="s">
        <v>460</v>
      </c>
      <c r="L130" s="1843"/>
      <c r="M130" s="1843"/>
      <c r="N130" s="1843"/>
      <c r="O130" s="1843"/>
      <c r="P130" s="1843"/>
      <c r="Q130" s="1843"/>
      <c r="R130" s="1843"/>
      <c r="S130" s="1843"/>
      <c r="T130" s="1843"/>
      <c r="U130" s="1843"/>
      <c r="V130" s="1843"/>
      <c r="W130" s="1843"/>
      <c r="X130" s="1843"/>
      <c r="Y130" s="1843"/>
      <c r="Z130" s="1843"/>
      <c r="AA130" s="1843"/>
      <c r="AB130" s="1843"/>
      <c r="AC130" s="1843"/>
      <c r="AD130" s="1843"/>
      <c r="AE130" s="1843"/>
      <c r="AF130" s="1843"/>
      <c r="AG130" s="1843"/>
      <c r="AH130" s="1843"/>
      <c r="AI130" s="1843"/>
      <c r="AJ130" s="1843"/>
      <c r="AK130" s="1843"/>
    </row>
    <row r="131" s="1816" customFormat="1" ht="78.75" hidden="1" spans="1:37">
      <c r="A131" s="1835" t="s">
        <v>389</v>
      </c>
      <c r="B131" s="1835" t="s">
        <v>464</v>
      </c>
      <c r="C131" s="1835" t="s">
        <v>391</v>
      </c>
      <c r="D131" s="1835" t="s">
        <v>465</v>
      </c>
      <c r="E131" s="1835" t="s">
        <v>466</v>
      </c>
      <c r="F131" s="1832" t="s">
        <v>477</v>
      </c>
      <c r="G131" s="1834" t="s">
        <v>263</v>
      </c>
      <c r="H131" s="1834"/>
      <c r="I131" s="1834"/>
      <c r="J131" s="1834"/>
      <c r="K131" s="1834"/>
      <c r="L131" s="1843"/>
      <c r="M131" s="1843"/>
      <c r="N131" s="1843"/>
      <c r="O131" s="1843"/>
      <c r="P131" s="1843"/>
      <c r="Q131" s="1843"/>
      <c r="R131" s="1843"/>
      <c r="S131" s="1843"/>
      <c r="T131" s="1843"/>
      <c r="U131" s="1843"/>
      <c r="V131" s="1843"/>
      <c r="W131" s="1843"/>
      <c r="X131" s="1843"/>
      <c r="Y131" s="1843"/>
      <c r="Z131" s="1843"/>
      <c r="AA131" s="1843"/>
      <c r="AB131" s="1843"/>
      <c r="AC131" s="1843"/>
      <c r="AD131" s="1843"/>
      <c r="AE131" s="1843"/>
      <c r="AF131" s="1843"/>
      <c r="AG131" s="1843"/>
      <c r="AH131" s="1843"/>
      <c r="AI131" s="1843"/>
      <c r="AJ131" s="1843"/>
      <c r="AK131" s="1843"/>
    </row>
    <row r="132" s="1816" customFormat="1" ht="60" hidden="1" customHeight="1" spans="1:37">
      <c r="A132" s="1835" t="s">
        <v>389</v>
      </c>
      <c r="B132" s="1835" t="s">
        <v>464</v>
      </c>
      <c r="C132" s="1835" t="s">
        <v>391</v>
      </c>
      <c r="D132" s="1832" t="s">
        <v>392</v>
      </c>
      <c r="E132" s="1835" t="s">
        <v>478</v>
      </c>
      <c r="F132" s="1832" t="s">
        <v>479</v>
      </c>
      <c r="G132" s="1834" t="s">
        <v>480</v>
      </c>
      <c r="H132" s="1834"/>
      <c r="I132" s="1834"/>
      <c r="J132" s="1834"/>
      <c r="K132" s="1834"/>
      <c r="L132" s="1843"/>
      <c r="M132" s="1843"/>
      <c r="N132" s="1843"/>
      <c r="O132" s="1843"/>
      <c r="P132" s="1843"/>
      <c r="Q132" s="1843"/>
      <c r="R132" s="1843"/>
      <c r="S132" s="1843"/>
      <c r="T132" s="1843"/>
      <c r="U132" s="1843"/>
      <c r="V132" s="1843"/>
      <c r="W132" s="1843"/>
      <c r="X132" s="1843"/>
      <c r="Y132" s="1843"/>
      <c r="Z132" s="1843"/>
      <c r="AA132" s="1843"/>
      <c r="AB132" s="1843"/>
      <c r="AC132" s="1843"/>
      <c r="AD132" s="1843"/>
      <c r="AE132" s="1843"/>
      <c r="AF132" s="1843"/>
      <c r="AG132" s="1843"/>
      <c r="AH132" s="1843"/>
      <c r="AI132" s="1843"/>
      <c r="AJ132" s="1843"/>
      <c r="AK132" s="1843"/>
    </row>
    <row r="133" s="1816" customFormat="1" ht="31.5" hidden="1" spans="1:37">
      <c r="A133" s="1835" t="s">
        <v>389</v>
      </c>
      <c r="B133" s="1835" t="s">
        <v>436</v>
      </c>
      <c r="C133" s="1835" t="s">
        <v>391</v>
      </c>
      <c r="D133" s="1832" t="s">
        <v>392</v>
      </c>
      <c r="E133" s="1835" t="s">
        <v>481</v>
      </c>
      <c r="F133" s="1832" t="s">
        <v>482</v>
      </c>
      <c r="G133" s="1834" t="s">
        <v>407</v>
      </c>
      <c r="H133" s="1834"/>
      <c r="I133" s="1834"/>
      <c r="J133" s="1834"/>
      <c r="K133" s="1834"/>
      <c r="L133" s="1843"/>
      <c r="M133" s="1843"/>
      <c r="N133" s="1843"/>
      <c r="O133" s="1843"/>
      <c r="P133" s="1843"/>
      <c r="Q133" s="1843"/>
      <c r="R133" s="1843"/>
      <c r="S133" s="1843"/>
      <c r="T133" s="1843"/>
      <c r="U133" s="1843"/>
      <c r="V133" s="1843"/>
      <c r="W133" s="1843"/>
      <c r="X133" s="1843"/>
      <c r="Y133" s="1843"/>
      <c r="Z133" s="1843"/>
      <c r="AA133" s="1843"/>
      <c r="AB133" s="1843"/>
      <c r="AC133" s="1843"/>
      <c r="AD133" s="1843"/>
      <c r="AE133" s="1843"/>
      <c r="AF133" s="1843"/>
      <c r="AG133" s="1843"/>
      <c r="AH133" s="1843"/>
      <c r="AI133" s="1843"/>
      <c r="AJ133" s="1843"/>
      <c r="AK133" s="1843"/>
    </row>
    <row r="134" s="1816" customFormat="1" ht="68.25" hidden="1" customHeight="1" spans="1:37">
      <c r="A134" s="1835" t="s">
        <v>389</v>
      </c>
      <c r="B134" s="1831" t="s">
        <v>292</v>
      </c>
      <c r="C134" s="1835" t="s">
        <v>391</v>
      </c>
      <c r="D134" s="1832" t="s">
        <v>392</v>
      </c>
      <c r="E134" s="1835" t="s">
        <v>481</v>
      </c>
      <c r="F134" s="1832" t="s">
        <v>483</v>
      </c>
      <c r="G134" s="1834" t="s">
        <v>484</v>
      </c>
      <c r="H134" s="1834"/>
      <c r="I134" s="1834"/>
      <c r="J134" s="1834"/>
      <c r="K134" s="1834"/>
      <c r="L134" s="1843"/>
      <c r="M134" s="1843"/>
      <c r="N134" s="1843"/>
      <c r="O134" s="1843"/>
      <c r="P134" s="1843"/>
      <c r="Q134" s="1843"/>
      <c r="R134" s="1843"/>
      <c r="S134" s="1843"/>
      <c r="T134" s="1843"/>
      <c r="U134" s="1843"/>
      <c r="V134" s="1843"/>
      <c r="W134" s="1843"/>
      <c r="X134" s="1843"/>
      <c r="Y134" s="1843"/>
      <c r="Z134" s="1843"/>
      <c r="AA134" s="1843"/>
      <c r="AB134" s="1843"/>
      <c r="AC134" s="1843"/>
      <c r="AD134" s="1843"/>
      <c r="AE134" s="1843"/>
      <c r="AF134" s="1843"/>
      <c r="AG134" s="1843"/>
      <c r="AH134" s="1843"/>
      <c r="AI134" s="1843"/>
      <c r="AJ134" s="1843"/>
      <c r="AK134" s="1843"/>
    </row>
    <row r="135" s="1816" customFormat="1" ht="63" hidden="1" spans="1:37">
      <c r="A135" s="1835" t="s">
        <v>389</v>
      </c>
      <c r="B135" s="1835" t="s">
        <v>464</v>
      </c>
      <c r="C135" s="1835" t="s">
        <v>391</v>
      </c>
      <c r="D135" s="1835" t="s">
        <v>465</v>
      </c>
      <c r="E135" s="1835" t="s">
        <v>485</v>
      </c>
      <c r="F135" s="1832" t="s">
        <v>486</v>
      </c>
      <c r="G135" s="1834" t="s">
        <v>487</v>
      </c>
      <c r="H135" s="1834"/>
      <c r="I135" s="1834"/>
      <c r="J135" s="1834"/>
      <c r="K135" s="1834"/>
      <c r="L135" s="1843"/>
      <c r="M135" s="1843"/>
      <c r="N135" s="1843"/>
      <c r="O135" s="1843"/>
      <c r="P135" s="1843"/>
      <c r="Q135" s="1843"/>
      <c r="R135" s="1843"/>
      <c r="S135" s="1843"/>
      <c r="T135" s="1843"/>
      <c r="U135" s="1843"/>
      <c r="V135" s="1843"/>
      <c r="W135" s="1843"/>
      <c r="X135" s="1843"/>
      <c r="Y135" s="1843"/>
      <c r="Z135" s="1843"/>
      <c r="AA135" s="1843"/>
      <c r="AB135" s="1843"/>
      <c r="AC135" s="1843"/>
      <c r="AD135" s="1843"/>
      <c r="AE135" s="1843"/>
      <c r="AF135" s="1843"/>
      <c r="AG135" s="1843"/>
      <c r="AH135" s="1843"/>
      <c r="AI135" s="1843"/>
      <c r="AJ135" s="1843"/>
      <c r="AK135" s="1843"/>
    </row>
    <row r="136" s="1816" customFormat="1" ht="63" hidden="1" spans="1:37">
      <c r="A136" s="1835" t="s">
        <v>389</v>
      </c>
      <c r="B136" s="1835" t="s">
        <v>464</v>
      </c>
      <c r="C136" s="1835" t="s">
        <v>391</v>
      </c>
      <c r="D136" s="1835" t="s">
        <v>465</v>
      </c>
      <c r="E136" s="1835" t="s">
        <v>485</v>
      </c>
      <c r="F136" s="1832" t="s">
        <v>488</v>
      </c>
      <c r="G136" s="1834" t="s">
        <v>489</v>
      </c>
      <c r="H136" s="1834"/>
      <c r="I136" s="1834"/>
      <c r="J136" s="1834"/>
      <c r="K136" s="1834"/>
      <c r="L136" s="1843"/>
      <c r="M136" s="1843"/>
      <c r="N136" s="1843"/>
      <c r="O136" s="1843"/>
      <c r="P136" s="1843"/>
      <c r="Q136" s="1843"/>
      <c r="R136" s="1843"/>
      <c r="S136" s="1843"/>
      <c r="T136" s="1843"/>
      <c r="U136" s="1843"/>
      <c r="V136" s="1843"/>
      <c r="W136" s="1843"/>
      <c r="X136" s="1843"/>
      <c r="Y136" s="1843"/>
      <c r="Z136" s="1843"/>
      <c r="AA136" s="1843"/>
      <c r="AB136" s="1843"/>
      <c r="AC136" s="1843"/>
      <c r="AD136" s="1843"/>
      <c r="AE136" s="1843"/>
      <c r="AF136" s="1843"/>
      <c r="AG136" s="1843"/>
      <c r="AH136" s="1843"/>
      <c r="AI136" s="1843"/>
      <c r="AJ136" s="1843"/>
      <c r="AK136" s="1843"/>
    </row>
    <row r="137" s="1816" customFormat="1" ht="90.75" hidden="1" customHeight="1" spans="1:37">
      <c r="A137" s="1835" t="s">
        <v>389</v>
      </c>
      <c r="B137" s="1835" t="s">
        <v>464</v>
      </c>
      <c r="C137" s="1835" t="s">
        <v>391</v>
      </c>
      <c r="D137" s="1835" t="s">
        <v>465</v>
      </c>
      <c r="E137" s="1835" t="s">
        <v>490</v>
      </c>
      <c r="F137" s="1832" t="s">
        <v>491</v>
      </c>
      <c r="G137" s="1834" t="s">
        <v>474</v>
      </c>
      <c r="H137" s="1834" t="s">
        <v>457</v>
      </c>
      <c r="I137" s="1834" t="s">
        <v>458</v>
      </c>
      <c r="J137" s="1834" t="s">
        <v>459</v>
      </c>
      <c r="K137" s="1834" t="s">
        <v>460</v>
      </c>
      <c r="L137" s="1843"/>
      <c r="M137" s="1843"/>
      <c r="N137" s="1843"/>
      <c r="O137" s="1843"/>
      <c r="P137" s="1843"/>
      <c r="Q137" s="1843"/>
      <c r="R137" s="1843"/>
      <c r="S137" s="1843"/>
      <c r="T137" s="1843"/>
      <c r="U137" s="1843"/>
      <c r="V137" s="1843"/>
      <c r="W137" s="1843"/>
      <c r="X137" s="1843"/>
      <c r="Y137" s="1843"/>
      <c r="Z137" s="1843"/>
      <c r="AA137" s="1843"/>
      <c r="AB137" s="1843"/>
      <c r="AC137" s="1843"/>
      <c r="AD137" s="1843"/>
      <c r="AE137" s="1843"/>
      <c r="AF137" s="1843"/>
      <c r="AG137" s="1843"/>
      <c r="AH137" s="1843"/>
      <c r="AI137" s="1843"/>
      <c r="AJ137" s="1843"/>
      <c r="AK137" s="1843"/>
    </row>
    <row r="138" s="1816" customFormat="1" ht="102" hidden="1" customHeight="1" spans="1:37">
      <c r="A138" s="1835" t="s">
        <v>389</v>
      </c>
      <c r="B138" s="1835" t="s">
        <v>464</v>
      </c>
      <c r="C138" s="1835" t="s">
        <v>391</v>
      </c>
      <c r="D138" s="1835" t="s">
        <v>465</v>
      </c>
      <c r="E138" s="1835" t="s">
        <v>490</v>
      </c>
      <c r="F138" s="1832" t="s">
        <v>492</v>
      </c>
      <c r="G138" s="1834" t="s">
        <v>493</v>
      </c>
      <c r="H138" s="1834"/>
      <c r="I138" s="1834"/>
      <c r="J138" s="1834"/>
      <c r="K138" s="1834"/>
      <c r="L138" s="1843"/>
      <c r="M138" s="1843"/>
      <c r="N138" s="1843"/>
      <c r="O138" s="1843"/>
      <c r="P138" s="1843"/>
      <c r="Q138" s="1843"/>
      <c r="R138" s="1843"/>
      <c r="S138" s="1843"/>
      <c r="T138" s="1843"/>
      <c r="U138" s="1843"/>
      <c r="V138" s="1843"/>
      <c r="W138" s="1843"/>
      <c r="X138" s="1843"/>
      <c r="Y138" s="1843"/>
      <c r="Z138" s="1843"/>
      <c r="AA138" s="1843"/>
      <c r="AB138" s="1843"/>
      <c r="AC138" s="1843"/>
      <c r="AD138" s="1843"/>
      <c r="AE138" s="1843"/>
      <c r="AF138" s="1843"/>
      <c r="AG138" s="1843"/>
      <c r="AH138" s="1843"/>
      <c r="AI138" s="1843"/>
      <c r="AJ138" s="1843"/>
      <c r="AK138" s="1843"/>
    </row>
    <row r="139" s="1816" customFormat="1" ht="102" hidden="1" customHeight="1" spans="1:37">
      <c r="A139" s="1835" t="s">
        <v>389</v>
      </c>
      <c r="B139" s="1835" t="s">
        <v>464</v>
      </c>
      <c r="C139" s="1835" t="s">
        <v>391</v>
      </c>
      <c r="D139" s="1835" t="s">
        <v>465</v>
      </c>
      <c r="E139" s="1835" t="s">
        <v>490</v>
      </c>
      <c r="F139" s="1832" t="s">
        <v>494</v>
      </c>
      <c r="G139" s="1834" t="s">
        <v>495</v>
      </c>
      <c r="H139" s="1834"/>
      <c r="I139" s="1834"/>
      <c r="J139" s="1834"/>
      <c r="K139" s="1834"/>
      <c r="L139" s="1843"/>
      <c r="M139" s="1843"/>
      <c r="N139" s="1843"/>
      <c r="O139" s="1843"/>
      <c r="P139" s="1843"/>
      <c r="Q139" s="1843"/>
      <c r="R139" s="1843"/>
      <c r="S139" s="1843"/>
      <c r="T139" s="1843"/>
      <c r="U139" s="1843"/>
      <c r="V139" s="1843"/>
      <c r="W139" s="1843"/>
      <c r="X139" s="1843"/>
      <c r="Y139" s="1843"/>
      <c r="Z139" s="1843"/>
      <c r="AA139" s="1843"/>
      <c r="AB139" s="1843"/>
      <c r="AC139" s="1843"/>
      <c r="AD139" s="1843"/>
      <c r="AE139" s="1843"/>
      <c r="AF139" s="1843"/>
      <c r="AG139" s="1843"/>
      <c r="AH139" s="1843"/>
      <c r="AI139" s="1843"/>
      <c r="AJ139" s="1843"/>
      <c r="AK139" s="1843"/>
    </row>
    <row r="140" s="1816" customFormat="1" ht="102" hidden="1" customHeight="1" spans="1:37">
      <c r="A140" s="1835" t="s">
        <v>389</v>
      </c>
      <c r="B140" s="1835" t="s">
        <v>464</v>
      </c>
      <c r="C140" s="1835" t="s">
        <v>391</v>
      </c>
      <c r="D140" s="1835" t="s">
        <v>465</v>
      </c>
      <c r="E140" s="1835" t="s">
        <v>490</v>
      </c>
      <c r="F140" s="1832" t="s">
        <v>496</v>
      </c>
      <c r="G140" s="1834" t="s">
        <v>302</v>
      </c>
      <c r="H140" s="1834"/>
      <c r="I140" s="1834"/>
      <c r="J140" s="1834"/>
      <c r="K140" s="1834"/>
      <c r="L140" s="1843"/>
      <c r="M140" s="1843"/>
      <c r="N140" s="1843"/>
      <c r="O140" s="1843"/>
      <c r="P140" s="1843"/>
      <c r="Q140" s="1843"/>
      <c r="R140" s="1843"/>
      <c r="S140" s="1843"/>
      <c r="T140" s="1843"/>
      <c r="U140" s="1843"/>
      <c r="V140" s="1843"/>
      <c r="W140" s="1843"/>
      <c r="X140" s="1843"/>
      <c r="Y140" s="1843"/>
      <c r="Z140" s="1843"/>
      <c r="AA140" s="1843"/>
      <c r="AB140" s="1843"/>
      <c r="AC140" s="1843"/>
      <c r="AD140" s="1843"/>
      <c r="AE140" s="1843"/>
      <c r="AF140" s="1843"/>
      <c r="AG140" s="1843"/>
      <c r="AH140" s="1843"/>
      <c r="AI140" s="1843"/>
      <c r="AJ140" s="1843"/>
      <c r="AK140" s="1843"/>
    </row>
    <row r="141" s="1816" customFormat="1" ht="102" hidden="1" customHeight="1" spans="1:37">
      <c r="A141" s="1835" t="s">
        <v>389</v>
      </c>
      <c r="B141" s="1835" t="s">
        <v>464</v>
      </c>
      <c r="C141" s="1835" t="s">
        <v>391</v>
      </c>
      <c r="D141" s="1835" t="s">
        <v>465</v>
      </c>
      <c r="E141" s="1835" t="s">
        <v>490</v>
      </c>
      <c r="F141" s="1832" t="s">
        <v>497</v>
      </c>
      <c r="G141" s="1834" t="s">
        <v>498</v>
      </c>
      <c r="H141" s="1834"/>
      <c r="I141" s="1834"/>
      <c r="J141" s="1834"/>
      <c r="K141" s="1834"/>
      <c r="L141" s="1843"/>
      <c r="M141" s="1843"/>
      <c r="N141" s="1843"/>
      <c r="O141" s="1843"/>
      <c r="P141" s="1843"/>
      <c r="Q141" s="1843"/>
      <c r="R141" s="1843"/>
      <c r="S141" s="1843"/>
      <c r="T141" s="1843"/>
      <c r="U141" s="1843"/>
      <c r="V141" s="1843"/>
      <c r="W141" s="1843"/>
      <c r="X141" s="1843"/>
      <c r="Y141" s="1843"/>
      <c r="Z141" s="1843"/>
      <c r="AA141" s="1843"/>
      <c r="AB141" s="1843"/>
      <c r="AC141" s="1843"/>
      <c r="AD141" s="1843"/>
      <c r="AE141" s="1843"/>
      <c r="AF141" s="1843"/>
      <c r="AG141" s="1843"/>
      <c r="AH141" s="1843"/>
      <c r="AI141" s="1843"/>
      <c r="AJ141" s="1843"/>
      <c r="AK141" s="1843"/>
    </row>
    <row r="142" s="1816" customFormat="1" ht="102" hidden="1" customHeight="1" spans="1:37">
      <c r="A142" s="1835" t="s">
        <v>389</v>
      </c>
      <c r="B142" s="1835" t="s">
        <v>464</v>
      </c>
      <c r="C142" s="1835" t="s">
        <v>391</v>
      </c>
      <c r="D142" s="1835" t="s">
        <v>465</v>
      </c>
      <c r="E142" s="1835" t="s">
        <v>490</v>
      </c>
      <c r="F142" s="1832" t="s">
        <v>499</v>
      </c>
      <c r="G142" s="1834" t="s">
        <v>487</v>
      </c>
      <c r="H142" s="1834"/>
      <c r="I142" s="1834"/>
      <c r="J142" s="1834"/>
      <c r="K142" s="1834"/>
      <c r="L142" s="1843"/>
      <c r="M142" s="1843"/>
      <c r="N142" s="1843"/>
      <c r="O142" s="1843"/>
      <c r="P142" s="1843"/>
      <c r="Q142" s="1843"/>
      <c r="R142" s="1843"/>
      <c r="S142" s="1843"/>
      <c r="T142" s="1843"/>
      <c r="U142" s="1843"/>
      <c r="V142" s="1843"/>
      <c r="W142" s="1843"/>
      <c r="X142" s="1843"/>
      <c r="Y142" s="1843"/>
      <c r="Z142" s="1843"/>
      <c r="AA142" s="1843"/>
      <c r="AB142" s="1843"/>
      <c r="AC142" s="1843"/>
      <c r="AD142" s="1843"/>
      <c r="AE142" s="1843"/>
      <c r="AF142" s="1843"/>
      <c r="AG142" s="1843"/>
      <c r="AH142" s="1843"/>
      <c r="AI142" s="1843"/>
      <c r="AJ142" s="1843"/>
      <c r="AK142" s="1843"/>
    </row>
    <row r="143" s="1816" customFormat="1" ht="102" hidden="1" customHeight="1" spans="1:37">
      <c r="A143" s="1835" t="s">
        <v>389</v>
      </c>
      <c r="B143" s="1835" t="s">
        <v>464</v>
      </c>
      <c r="C143" s="1835" t="s">
        <v>391</v>
      </c>
      <c r="D143" s="1835" t="s">
        <v>465</v>
      </c>
      <c r="E143" s="1835" t="s">
        <v>490</v>
      </c>
      <c r="F143" s="1832" t="s">
        <v>500</v>
      </c>
      <c r="G143" s="1834" t="s">
        <v>469</v>
      </c>
      <c r="H143" s="1834"/>
      <c r="I143" s="1834"/>
      <c r="J143" s="1834"/>
      <c r="K143" s="1834"/>
      <c r="L143" s="1843"/>
      <c r="M143" s="1843"/>
      <c r="N143" s="1843"/>
      <c r="O143" s="1843"/>
      <c r="P143" s="1843"/>
      <c r="Q143" s="1843"/>
      <c r="R143" s="1843"/>
      <c r="S143" s="1843"/>
      <c r="T143" s="1843"/>
      <c r="U143" s="1843"/>
      <c r="V143" s="1843"/>
      <c r="W143" s="1843"/>
      <c r="X143" s="1843"/>
      <c r="Y143" s="1843"/>
      <c r="Z143" s="1843"/>
      <c r="AA143" s="1843"/>
      <c r="AB143" s="1843"/>
      <c r="AC143" s="1843"/>
      <c r="AD143" s="1843"/>
      <c r="AE143" s="1843"/>
      <c r="AF143" s="1843"/>
      <c r="AG143" s="1843"/>
      <c r="AH143" s="1843"/>
      <c r="AI143" s="1843"/>
      <c r="AJ143" s="1843"/>
      <c r="AK143" s="1843"/>
    </row>
    <row r="144" s="1816" customFormat="1" ht="102" hidden="1" customHeight="1" spans="1:37">
      <c r="A144" s="1835" t="s">
        <v>389</v>
      </c>
      <c r="B144" s="1835" t="s">
        <v>464</v>
      </c>
      <c r="C144" s="1835" t="s">
        <v>391</v>
      </c>
      <c r="D144" s="1835" t="s">
        <v>465</v>
      </c>
      <c r="E144" s="1835" t="s">
        <v>490</v>
      </c>
      <c r="F144" s="1832" t="s">
        <v>501</v>
      </c>
      <c r="G144" s="1834" t="s">
        <v>502</v>
      </c>
      <c r="H144" s="1834"/>
      <c r="I144" s="1834"/>
      <c r="J144" s="1834"/>
      <c r="K144" s="1834"/>
      <c r="L144" s="1843"/>
      <c r="M144" s="1843"/>
      <c r="N144" s="1843"/>
      <c r="O144" s="1843"/>
      <c r="P144" s="1843"/>
      <c r="Q144" s="1843"/>
      <c r="R144" s="1843"/>
      <c r="S144" s="1843"/>
      <c r="T144" s="1843"/>
      <c r="U144" s="1843"/>
      <c r="V144" s="1843"/>
      <c r="W144" s="1843"/>
      <c r="X144" s="1843"/>
      <c r="Y144" s="1843"/>
      <c r="Z144" s="1843"/>
      <c r="AA144" s="1843"/>
      <c r="AB144" s="1843"/>
      <c r="AC144" s="1843"/>
      <c r="AD144" s="1843"/>
      <c r="AE144" s="1843"/>
      <c r="AF144" s="1843"/>
      <c r="AG144" s="1843"/>
      <c r="AH144" s="1843"/>
      <c r="AI144" s="1843"/>
      <c r="AJ144" s="1843"/>
      <c r="AK144" s="1843"/>
    </row>
    <row r="145" s="1816" customFormat="1" ht="102" hidden="1" customHeight="1" spans="1:37">
      <c r="A145" s="1835" t="s">
        <v>389</v>
      </c>
      <c r="B145" s="1835" t="s">
        <v>464</v>
      </c>
      <c r="C145" s="1835" t="s">
        <v>391</v>
      </c>
      <c r="D145" s="1835" t="s">
        <v>465</v>
      </c>
      <c r="E145" s="1835" t="s">
        <v>490</v>
      </c>
      <c r="F145" s="1832" t="s">
        <v>503</v>
      </c>
      <c r="G145" s="1834" t="s">
        <v>498</v>
      </c>
      <c r="H145" s="1834"/>
      <c r="I145" s="1834"/>
      <c r="J145" s="1834"/>
      <c r="K145" s="1834"/>
      <c r="L145" s="1843"/>
      <c r="M145" s="1843"/>
      <c r="N145" s="1843"/>
      <c r="O145" s="1843"/>
      <c r="P145" s="1843"/>
      <c r="Q145" s="1843"/>
      <c r="R145" s="1843"/>
      <c r="S145" s="1843"/>
      <c r="T145" s="1843"/>
      <c r="U145" s="1843"/>
      <c r="V145" s="1843"/>
      <c r="W145" s="1843"/>
      <c r="X145" s="1843"/>
      <c r="Y145" s="1843"/>
      <c r="Z145" s="1843"/>
      <c r="AA145" s="1843"/>
      <c r="AB145" s="1843"/>
      <c r="AC145" s="1843"/>
      <c r="AD145" s="1843"/>
      <c r="AE145" s="1843"/>
      <c r="AF145" s="1843"/>
      <c r="AG145" s="1843"/>
      <c r="AH145" s="1843"/>
      <c r="AI145" s="1843"/>
      <c r="AJ145" s="1843"/>
      <c r="AK145" s="1843"/>
    </row>
    <row r="146" s="1816" customFormat="1" ht="94.5" hidden="1" spans="1:37">
      <c r="A146" s="1835" t="s">
        <v>389</v>
      </c>
      <c r="B146" s="1835" t="s">
        <v>464</v>
      </c>
      <c r="C146" s="1835" t="s">
        <v>391</v>
      </c>
      <c r="D146" s="1835" t="s">
        <v>465</v>
      </c>
      <c r="E146" s="1835" t="s">
        <v>490</v>
      </c>
      <c r="F146" s="1832" t="s">
        <v>504</v>
      </c>
      <c r="G146" s="1834" t="s">
        <v>498</v>
      </c>
      <c r="H146" s="1834"/>
      <c r="I146" s="1834"/>
      <c r="J146" s="1834"/>
      <c r="K146" s="1834"/>
      <c r="L146" s="1843"/>
      <c r="M146" s="1843"/>
      <c r="N146" s="1843"/>
      <c r="O146" s="1843"/>
      <c r="P146" s="1843"/>
      <c r="Q146" s="1843"/>
      <c r="R146" s="1843"/>
      <c r="S146" s="1843"/>
      <c r="T146" s="1843"/>
      <c r="U146" s="1843"/>
      <c r="V146" s="1843"/>
      <c r="W146" s="1843"/>
      <c r="X146" s="1843"/>
      <c r="Y146" s="1843"/>
      <c r="Z146" s="1843"/>
      <c r="AA146" s="1843"/>
      <c r="AB146" s="1843"/>
      <c r="AC146" s="1843"/>
      <c r="AD146" s="1843"/>
      <c r="AE146" s="1843"/>
      <c r="AF146" s="1843"/>
      <c r="AG146" s="1843"/>
      <c r="AH146" s="1843"/>
      <c r="AI146" s="1843"/>
      <c r="AJ146" s="1843"/>
      <c r="AK146" s="1843"/>
    </row>
    <row r="147" s="1816" customFormat="1" ht="64.5" hidden="1" customHeight="1" spans="1:37">
      <c r="A147" s="1835" t="s">
        <v>389</v>
      </c>
      <c r="B147" s="1835" t="s">
        <v>464</v>
      </c>
      <c r="C147" s="1835" t="s">
        <v>391</v>
      </c>
      <c r="D147" s="1832" t="s">
        <v>392</v>
      </c>
      <c r="E147" s="1835" t="s">
        <v>505</v>
      </c>
      <c r="F147" s="1832" t="s">
        <v>506</v>
      </c>
      <c r="G147" s="1834" t="s">
        <v>498</v>
      </c>
      <c r="H147" s="1834"/>
      <c r="I147" s="1834"/>
      <c r="J147" s="1834"/>
      <c r="K147" s="1834" t="s">
        <v>463</v>
      </c>
      <c r="L147" s="1843"/>
      <c r="M147" s="1843"/>
      <c r="N147" s="1843"/>
      <c r="O147" s="1843"/>
      <c r="P147" s="1843"/>
      <c r="Q147" s="1843"/>
      <c r="R147" s="1843"/>
      <c r="S147" s="1843"/>
      <c r="T147" s="1843"/>
      <c r="U147" s="1843"/>
      <c r="V147" s="1843"/>
      <c r="W147" s="1843"/>
      <c r="X147" s="1843"/>
      <c r="Y147" s="1843"/>
      <c r="Z147" s="1843"/>
      <c r="AA147" s="1843"/>
      <c r="AB147" s="1843"/>
      <c r="AC147" s="1843"/>
      <c r="AD147" s="1843"/>
      <c r="AE147" s="1843"/>
      <c r="AF147" s="1843"/>
      <c r="AG147" s="1843"/>
      <c r="AH147" s="1843"/>
      <c r="AI147" s="1843"/>
      <c r="AJ147" s="1843"/>
      <c r="AK147" s="1843"/>
    </row>
    <row r="148" s="1816" customFormat="1" ht="63" hidden="1" spans="1:37">
      <c r="A148" s="1835" t="s">
        <v>389</v>
      </c>
      <c r="B148" s="1835" t="s">
        <v>464</v>
      </c>
      <c r="C148" s="1835" t="s">
        <v>391</v>
      </c>
      <c r="D148" s="1835" t="s">
        <v>465</v>
      </c>
      <c r="E148" s="1835" t="s">
        <v>507</v>
      </c>
      <c r="F148" s="1832" t="s">
        <v>508</v>
      </c>
      <c r="G148" s="1834" t="s">
        <v>509</v>
      </c>
      <c r="H148" s="1834"/>
      <c r="I148" s="1834"/>
      <c r="J148" s="1834"/>
      <c r="K148" s="1834"/>
      <c r="L148" s="1843"/>
      <c r="M148" s="1843"/>
      <c r="N148" s="1843"/>
      <c r="O148" s="1843"/>
      <c r="P148" s="1843"/>
      <c r="Q148" s="1843"/>
      <c r="R148" s="1843"/>
      <c r="S148" s="1843"/>
      <c r="T148" s="1843"/>
      <c r="U148" s="1843"/>
      <c r="V148" s="1843"/>
      <c r="W148" s="1843"/>
      <c r="X148" s="1843"/>
      <c r="Y148" s="1843"/>
      <c r="Z148" s="1843"/>
      <c r="AA148" s="1843"/>
      <c r="AB148" s="1843"/>
      <c r="AC148" s="1843"/>
      <c r="AD148" s="1843"/>
      <c r="AE148" s="1843"/>
      <c r="AF148" s="1843"/>
      <c r="AG148" s="1843"/>
      <c r="AH148" s="1843"/>
      <c r="AI148" s="1843"/>
      <c r="AJ148" s="1843"/>
      <c r="AK148" s="1843"/>
    </row>
    <row r="149" s="1816" customFormat="1" ht="63" hidden="1" spans="1:37">
      <c r="A149" s="1835" t="s">
        <v>389</v>
      </c>
      <c r="B149" s="1835" t="s">
        <v>464</v>
      </c>
      <c r="C149" s="1835" t="s">
        <v>391</v>
      </c>
      <c r="D149" s="1835" t="s">
        <v>465</v>
      </c>
      <c r="E149" s="1835" t="s">
        <v>507</v>
      </c>
      <c r="F149" s="1832" t="s">
        <v>510</v>
      </c>
      <c r="G149" s="1834" t="s">
        <v>509</v>
      </c>
      <c r="H149" s="1834"/>
      <c r="I149" s="1834"/>
      <c r="J149" s="1834"/>
      <c r="K149" s="1834"/>
      <c r="L149" s="1843"/>
      <c r="M149" s="1843"/>
      <c r="N149" s="1843"/>
      <c r="O149" s="1843"/>
      <c r="P149" s="1843"/>
      <c r="Q149" s="1843"/>
      <c r="R149" s="1843"/>
      <c r="S149" s="1843"/>
      <c r="T149" s="1843"/>
      <c r="U149" s="1843"/>
      <c r="V149" s="1843"/>
      <c r="W149" s="1843"/>
      <c r="X149" s="1843"/>
      <c r="Y149" s="1843"/>
      <c r="Z149" s="1843"/>
      <c r="AA149" s="1843"/>
      <c r="AB149" s="1843"/>
      <c r="AC149" s="1843"/>
      <c r="AD149" s="1843"/>
      <c r="AE149" s="1843"/>
      <c r="AF149" s="1843"/>
      <c r="AG149" s="1843"/>
      <c r="AH149" s="1843"/>
      <c r="AI149" s="1843"/>
      <c r="AJ149" s="1843"/>
      <c r="AK149" s="1843"/>
    </row>
    <row r="150" s="1816" customFormat="1" ht="63" hidden="1" spans="1:37">
      <c r="A150" s="1835" t="s">
        <v>389</v>
      </c>
      <c r="B150" s="1835" t="s">
        <v>464</v>
      </c>
      <c r="C150" s="1835" t="s">
        <v>391</v>
      </c>
      <c r="D150" s="1832" t="s">
        <v>392</v>
      </c>
      <c r="E150" s="1835" t="s">
        <v>511</v>
      </c>
      <c r="F150" s="1832" t="s">
        <v>512</v>
      </c>
      <c r="G150" s="1834" t="s">
        <v>407</v>
      </c>
      <c r="H150" s="1834"/>
      <c r="I150" s="1834"/>
      <c r="J150" s="1834"/>
      <c r="K150" s="1834"/>
      <c r="L150" s="1843"/>
      <c r="M150" s="1843"/>
      <c r="N150" s="1843"/>
      <c r="O150" s="1843"/>
      <c r="P150" s="1843"/>
      <c r="Q150" s="1843"/>
      <c r="R150" s="1843"/>
      <c r="S150" s="1843"/>
      <c r="T150" s="1843"/>
      <c r="U150" s="1843"/>
      <c r="V150" s="1843"/>
      <c r="W150" s="1843"/>
      <c r="X150" s="1843"/>
      <c r="Y150" s="1843"/>
      <c r="Z150" s="1843"/>
      <c r="AA150" s="1843"/>
      <c r="AB150" s="1843"/>
      <c r="AC150" s="1843"/>
      <c r="AD150" s="1843"/>
      <c r="AE150" s="1843"/>
      <c r="AF150" s="1843"/>
      <c r="AG150" s="1843"/>
      <c r="AH150" s="1843"/>
      <c r="AI150" s="1843"/>
      <c r="AJ150" s="1843"/>
      <c r="AK150" s="1843"/>
    </row>
    <row r="151" s="1816" customFormat="1" ht="63" hidden="1" spans="1:37">
      <c r="A151" s="1835" t="s">
        <v>389</v>
      </c>
      <c r="B151" s="1835" t="s">
        <v>464</v>
      </c>
      <c r="C151" s="1835" t="s">
        <v>391</v>
      </c>
      <c r="D151" s="1832" t="s">
        <v>392</v>
      </c>
      <c r="E151" s="1835" t="s">
        <v>511</v>
      </c>
      <c r="F151" s="1832" t="s">
        <v>513</v>
      </c>
      <c r="G151" s="1834" t="s">
        <v>514</v>
      </c>
      <c r="H151" s="1834"/>
      <c r="I151" s="1834"/>
      <c r="J151" s="1834"/>
      <c r="K151" s="1834"/>
      <c r="L151" s="1843"/>
      <c r="M151" s="1843"/>
      <c r="N151" s="1843"/>
      <c r="O151" s="1843"/>
      <c r="P151" s="1843"/>
      <c r="Q151" s="1843"/>
      <c r="R151" s="1843"/>
      <c r="S151" s="1843"/>
      <c r="T151" s="1843"/>
      <c r="U151" s="1843"/>
      <c r="V151" s="1843"/>
      <c r="W151" s="1843"/>
      <c r="X151" s="1843"/>
      <c r="Y151" s="1843"/>
      <c r="Z151" s="1843"/>
      <c r="AA151" s="1843"/>
      <c r="AB151" s="1843"/>
      <c r="AC151" s="1843"/>
      <c r="AD151" s="1843"/>
      <c r="AE151" s="1843"/>
      <c r="AF151" s="1843"/>
      <c r="AG151" s="1843"/>
      <c r="AH151" s="1843"/>
      <c r="AI151" s="1843"/>
      <c r="AJ151" s="1843"/>
      <c r="AK151" s="1843"/>
    </row>
    <row r="152" s="1816" customFormat="1" ht="47.25" hidden="1" spans="1:37">
      <c r="A152" s="1835" t="s">
        <v>389</v>
      </c>
      <c r="B152" s="1835" t="s">
        <v>464</v>
      </c>
      <c r="C152" s="1835" t="s">
        <v>391</v>
      </c>
      <c r="D152" s="1832" t="s">
        <v>392</v>
      </c>
      <c r="E152" s="1835" t="s">
        <v>515</v>
      </c>
      <c r="F152" s="1832" t="s">
        <v>516</v>
      </c>
      <c r="G152" s="1834" t="s">
        <v>517</v>
      </c>
      <c r="H152" s="1834"/>
      <c r="I152" s="1834"/>
      <c r="J152" s="1834"/>
      <c r="K152" s="1834"/>
      <c r="L152" s="1843"/>
      <c r="M152" s="1843"/>
      <c r="N152" s="1843"/>
      <c r="O152" s="1843"/>
      <c r="P152" s="1843"/>
      <c r="Q152" s="1843"/>
      <c r="R152" s="1843"/>
      <c r="S152" s="1843"/>
      <c r="T152" s="1843"/>
      <c r="U152" s="1843"/>
      <c r="V152" s="1843"/>
      <c r="W152" s="1843"/>
      <c r="X152" s="1843"/>
      <c r="Y152" s="1843"/>
      <c r="Z152" s="1843"/>
      <c r="AA152" s="1843"/>
      <c r="AB152" s="1843"/>
      <c r="AC152" s="1843"/>
      <c r="AD152" s="1843"/>
      <c r="AE152" s="1843"/>
      <c r="AF152" s="1843"/>
      <c r="AG152" s="1843"/>
      <c r="AH152" s="1843"/>
      <c r="AI152" s="1843"/>
      <c r="AJ152" s="1843"/>
      <c r="AK152" s="1843"/>
    </row>
    <row r="153" s="1816" customFormat="1" ht="47.25" hidden="1" spans="1:37">
      <c r="A153" s="1835" t="s">
        <v>389</v>
      </c>
      <c r="B153" s="1835" t="s">
        <v>518</v>
      </c>
      <c r="C153" s="1835" t="s">
        <v>391</v>
      </c>
      <c r="D153" s="1832" t="s">
        <v>392</v>
      </c>
      <c r="E153" s="1835" t="s">
        <v>519</v>
      </c>
      <c r="F153" s="1832" t="s">
        <v>520</v>
      </c>
      <c r="G153" s="1834" t="s">
        <v>521</v>
      </c>
      <c r="H153" s="1834"/>
      <c r="I153" s="1834"/>
      <c r="J153" s="1834"/>
      <c r="K153" s="1834"/>
      <c r="L153" s="1843"/>
      <c r="M153" s="1843"/>
      <c r="N153" s="1843"/>
      <c r="O153" s="1843"/>
      <c r="P153" s="1843"/>
      <c r="Q153" s="1843"/>
      <c r="R153" s="1843"/>
      <c r="S153" s="1843"/>
      <c r="T153" s="1843"/>
      <c r="U153" s="1843"/>
      <c r="V153" s="1843"/>
      <c r="W153" s="1843"/>
      <c r="X153" s="1843"/>
      <c r="Y153" s="1843"/>
      <c r="Z153" s="1843"/>
      <c r="AA153" s="1843"/>
      <c r="AB153" s="1843"/>
      <c r="AC153" s="1843"/>
      <c r="AD153" s="1843"/>
      <c r="AE153" s="1843"/>
      <c r="AF153" s="1843"/>
      <c r="AG153" s="1843"/>
      <c r="AH153" s="1843"/>
      <c r="AI153" s="1843"/>
      <c r="AJ153" s="1843"/>
      <c r="AK153" s="1843"/>
    </row>
    <row r="154" s="1816" customFormat="1" ht="94.5" hidden="1" spans="1:37">
      <c r="A154" s="1835" t="s">
        <v>389</v>
      </c>
      <c r="B154" s="1835" t="s">
        <v>436</v>
      </c>
      <c r="C154" s="1835" t="s">
        <v>391</v>
      </c>
      <c r="D154" s="1832" t="s">
        <v>392</v>
      </c>
      <c r="E154" s="1835" t="s">
        <v>519</v>
      </c>
      <c r="F154" s="1832" t="s">
        <v>522</v>
      </c>
      <c r="G154" s="1834" t="s">
        <v>407</v>
      </c>
      <c r="H154" s="1834"/>
      <c r="I154" s="1834"/>
      <c r="J154" s="1834"/>
      <c r="K154" s="1834"/>
      <c r="L154" s="1843"/>
      <c r="M154" s="1843"/>
      <c r="N154" s="1843"/>
      <c r="O154" s="1843"/>
      <c r="P154" s="1843"/>
      <c r="Q154" s="1843"/>
      <c r="R154" s="1843"/>
      <c r="S154" s="1843"/>
      <c r="T154" s="1843"/>
      <c r="U154" s="1843"/>
      <c r="V154" s="1843"/>
      <c r="W154" s="1843"/>
      <c r="X154" s="1843"/>
      <c r="Y154" s="1843"/>
      <c r="Z154" s="1843"/>
      <c r="AA154" s="1843"/>
      <c r="AB154" s="1843"/>
      <c r="AC154" s="1843"/>
      <c r="AD154" s="1843"/>
      <c r="AE154" s="1843"/>
      <c r="AF154" s="1843"/>
      <c r="AG154" s="1843"/>
      <c r="AH154" s="1843"/>
      <c r="AI154" s="1843"/>
      <c r="AJ154" s="1843"/>
      <c r="AK154" s="1843"/>
    </row>
    <row r="155" s="1816" customFormat="1" ht="31.5" hidden="1" spans="1:37">
      <c r="A155" s="1835" t="s">
        <v>389</v>
      </c>
      <c r="B155" s="1835" t="s">
        <v>464</v>
      </c>
      <c r="C155" s="1835" t="s">
        <v>391</v>
      </c>
      <c r="D155" s="1832" t="s">
        <v>392</v>
      </c>
      <c r="E155" s="1835" t="s">
        <v>519</v>
      </c>
      <c r="F155" s="1832" t="s">
        <v>523</v>
      </c>
      <c r="G155" s="1834" t="s">
        <v>498</v>
      </c>
      <c r="H155" s="1834"/>
      <c r="I155" s="1834"/>
      <c r="J155" s="1834"/>
      <c r="K155" s="1834"/>
      <c r="L155" s="1843"/>
      <c r="M155" s="1843"/>
      <c r="N155" s="1843"/>
      <c r="O155" s="1843"/>
      <c r="P155" s="1843"/>
      <c r="Q155" s="1843"/>
      <c r="R155" s="1843"/>
      <c r="S155" s="1843"/>
      <c r="T155" s="1843"/>
      <c r="U155" s="1843"/>
      <c r="V155" s="1843"/>
      <c r="W155" s="1843"/>
      <c r="X155" s="1843"/>
      <c r="Y155" s="1843"/>
      <c r="Z155" s="1843"/>
      <c r="AA155" s="1843"/>
      <c r="AB155" s="1843"/>
      <c r="AC155" s="1843"/>
      <c r="AD155" s="1843"/>
      <c r="AE155" s="1843"/>
      <c r="AF155" s="1843"/>
      <c r="AG155" s="1843"/>
      <c r="AH155" s="1843"/>
      <c r="AI155" s="1843"/>
      <c r="AJ155" s="1843"/>
      <c r="AK155" s="1843"/>
    </row>
    <row r="156" s="1816" customFormat="1" ht="78.75" hidden="1" spans="1:37">
      <c r="A156" s="1835" t="s">
        <v>389</v>
      </c>
      <c r="B156" s="1835" t="s">
        <v>390</v>
      </c>
      <c r="C156" s="1835" t="s">
        <v>391</v>
      </c>
      <c r="D156" s="1832" t="s">
        <v>392</v>
      </c>
      <c r="E156" s="1835" t="s">
        <v>519</v>
      </c>
      <c r="F156" s="1832" t="s">
        <v>524</v>
      </c>
      <c r="G156" s="1834" t="s">
        <v>525</v>
      </c>
      <c r="H156" s="1834"/>
      <c r="I156" s="1834"/>
      <c r="J156" s="1834"/>
      <c r="K156" s="1834"/>
      <c r="L156" s="1843"/>
      <c r="M156" s="1843"/>
      <c r="N156" s="1843"/>
      <c r="O156" s="1843"/>
      <c r="P156" s="1843"/>
      <c r="Q156" s="1843"/>
      <c r="R156" s="1843"/>
      <c r="S156" s="1843"/>
      <c r="T156" s="1843"/>
      <c r="U156" s="1843"/>
      <c r="V156" s="1843"/>
      <c r="W156" s="1843"/>
      <c r="X156" s="1843"/>
      <c r="Y156" s="1843"/>
      <c r="Z156" s="1843"/>
      <c r="AA156" s="1843"/>
      <c r="AB156" s="1843"/>
      <c r="AC156" s="1843"/>
      <c r="AD156" s="1843"/>
      <c r="AE156" s="1843"/>
      <c r="AF156" s="1843"/>
      <c r="AG156" s="1843"/>
      <c r="AH156" s="1843"/>
      <c r="AI156" s="1843"/>
      <c r="AJ156" s="1843"/>
      <c r="AK156" s="1843"/>
    </row>
    <row r="157" s="1816" customFormat="1" ht="69" hidden="1" customHeight="1" spans="1:37">
      <c r="A157" s="1835" t="s">
        <v>389</v>
      </c>
      <c r="B157" s="1835" t="s">
        <v>436</v>
      </c>
      <c r="C157" s="1835" t="s">
        <v>391</v>
      </c>
      <c r="D157" s="1832" t="s">
        <v>392</v>
      </c>
      <c r="E157" s="1835" t="s">
        <v>519</v>
      </c>
      <c r="F157" s="1832" t="s">
        <v>526</v>
      </c>
      <c r="G157" s="1834" t="s">
        <v>449</v>
      </c>
      <c r="H157" s="1834"/>
      <c r="I157" s="1834"/>
      <c r="J157" s="1834"/>
      <c r="K157" s="1834" t="s">
        <v>527</v>
      </c>
      <c r="L157" s="1843"/>
      <c r="M157" s="1843"/>
      <c r="N157" s="1843"/>
      <c r="O157" s="1843"/>
      <c r="P157" s="1843"/>
      <c r="Q157" s="1843"/>
      <c r="R157" s="1843"/>
      <c r="S157" s="1843"/>
      <c r="T157" s="1843"/>
      <c r="U157" s="1843"/>
      <c r="V157" s="1843"/>
      <c r="W157" s="1843"/>
      <c r="X157" s="1843"/>
      <c r="Y157" s="1843"/>
      <c r="Z157" s="1843"/>
      <c r="AA157" s="1843"/>
      <c r="AB157" s="1843"/>
      <c r="AC157" s="1843"/>
      <c r="AD157" s="1843"/>
      <c r="AE157" s="1843"/>
      <c r="AF157" s="1843"/>
      <c r="AG157" s="1843"/>
      <c r="AH157" s="1843"/>
      <c r="AI157" s="1843"/>
      <c r="AJ157" s="1843"/>
      <c r="AK157" s="1843"/>
    </row>
    <row r="158" s="1816" customFormat="1" ht="69" hidden="1" customHeight="1" spans="1:37">
      <c r="A158" s="1835" t="s">
        <v>389</v>
      </c>
      <c r="B158" s="1835" t="s">
        <v>436</v>
      </c>
      <c r="C158" s="1835" t="s">
        <v>391</v>
      </c>
      <c r="D158" s="1835" t="s">
        <v>465</v>
      </c>
      <c r="E158" s="1835" t="s">
        <v>528</v>
      </c>
      <c r="F158" s="1832" t="s">
        <v>529</v>
      </c>
      <c r="G158" s="1834" t="s">
        <v>530</v>
      </c>
      <c r="H158" s="1834"/>
      <c r="I158" s="1834"/>
      <c r="J158" s="1834"/>
      <c r="K158" s="1834"/>
      <c r="L158" s="1843"/>
      <c r="M158" s="1843"/>
      <c r="N158" s="1843"/>
      <c r="O158" s="1843"/>
      <c r="P158" s="1843"/>
      <c r="Q158" s="1843"/>
      <c r="R158" s="1843"/>
      <c r="S158" s="1843"/>
      <c r="T158" s="1843"/>
      <c r="U158" s="1843"/>
      <c r="V158" s="1843"/>
      <c r="W158" s="1843"/>
      <c r="X158" s="1843"/>
      <c r="Y158" s="1843"/>
      <c r="Z158" s="1843"/>
      <c r="AA158" s="1843"/>
      <c r="AB158" s="1843"/>
      <c r="AC158" s="1843"/>
      <c r="AD158" s="1843"/>
      <c r="AE158" s="1843"/>
      <c r="AF158" s="1843"/>
      <c r="AG158" s="1843"/>
      <c r="AH158" s="1843"/>
      <c r="AI158" s="1843"/>
      <c r="AJ158" s="1843"/>
      <c r="AK158" s="1843"/>
    </row>
    <row r="159" s="1816" customFormat="1" ht="63" hidden="1" spans="1:37">
      <c r="A159" s="1835" t="s">
        <v>389</v>
      </c>
      <c r="B159" s="1835" t="s">
        <v>390</v>
      </c>
      <c r="C159" s="1835" t="s">
        <v>391</v>
      </c>
      <c r="D159" s="1832" t="s">
        <v>392</v>
      </c>
      <c r="E159" s="1835" t="s">
        <v>531</v>
      </c>
      <c r="F159" s="1832" t="s">
        <v>532</v>
      </c>
      <c r="G159" s="1834" t="s">
        <v>533</v>
      </c>
      <c r="H159" s="1834"/>
      <c r="I159" s="1834"/>
      <c r="J159" s="1834"/>
      <c r="K159" s="1834"/>
      <c r="L159" s="1843"/>
      <c r="M159" s="1843"/>
      <c r="N159" s="1843"/>
      <c r="O159" s="1843"/>
      <c r="P159" s="1843"/>
      <c r="Q159" s="1843"/>
      <c r="R159" s="1843"/>
      <c r="S159" s="1843"/>
      <c r="T159" s="1843"/>
      <c r="U159" s="1843"/>
      <c r="V159" s="1843"/>
      <c r="W159" s="1843"/>
      <c r="X159" s="1843"/>
      <c r="Y159" s="1843"/>
      <c r="Z159" s="1843"/>
      <c r="AA159" s="1843"/>
      <c r="AB159" s="1843"/>
      <c r="AC159" s="1843"/>
      <c r="AD159" s="1843"/>
      <c r="AE159" s="1843"/>
      <c r="AF159" s="1843"/>
      <c r="AG159" s="1843"/>
      <c r="AH159" s="1843"/>
      <c r="AI159" s="1843"/>
      <c r="AJ159" s="1843"/>
      <c r="AK159" s="1843"/>
    </row>
    <row r="160" s="1816" customFormat="1" ht="94.5" hidden="1" spans="1:37">
      <c r="A160" s="1844" t="s">
        <v>389</v>
      </c>
      <c r="B160" s="1845" t="s">
        <v>390</v>
      </c>
      <c r="C160" s="1845" t="s">
        <v>391</v>
      </c>
      <c r="D160" s="1845" t="s">
        <v>392</v>
      </c>
      <c r="E160" s="1845" t="s">
        <v>531</v>
      </c>
      <c r="F160" s="1832" t="s">
        <v>534</v>
      </c>
      <c r="G160" s="1834" t="s">
        <v>535</v>
      </c>
      <c r="H160" s="1846" t="s">
        <v>536</v>
      </c>
      <c r="I160" s="1847" t="s">
        <v>327</v>
      </c>
      <c r="J160" s="1847" t="s">
        <v>537</v>
      </c>
      <c r="K160" s="1847" t="s">
        <v>538</v>
      </c>
      <c r="L160" s="1843"/>
      <c r="M160" s="1843"/>
      <c r="N160" s="1843"/>
      <c r="O160" s="1843"/>
      <c r="P160" s="1843"/>
      <c r="Q160" s="1843"/>
      <c r="R160" s="1843"/>
      <c r="S160" s="1843"/>
      <c r="T160" s="1843"/>
      <c r="U160" s="1843"/>
      <c r="V160" s="1843"/>
      <c r="W160" s="1843"/>
      <c r="X160" s="1843"/>
      <c r="Y160" s="1843"/>
      <c r="Z160" s="1843"/>
      <c r="AA160" s="1843"/>
      <c r="AB160" s="1843"/>
      <c r="AC160" s="1843"/>
      <c r="AD160" s="1843"/>
      <c r="AE160" s="1843"/>
      <c r="AF160" s="1843"/>
      <c r="AG160" s="1843"/>
      <c r="AH160" s="1843"/>
      <c r="AI160" s="1843"/>
      <c r="AJ160" s="1843"/>
      <c r="AK160" s="1843"/>
    </row>
    <row r="161" s="1816" customFormat="1" ht="99.75" hidden="1" customHeight="1" spans="1:37">
      <c r="A161" s="1835" t="s">
        <v>389</v>
      </c>
      <c r="B161" s="1835" t="s">
        <v>390</v>
      </c>
      <c r="C161" s="1835" t="s">
        <v>391</v>
      </c>
      <c r="D161" s="1832" t="s">
        <v>392</v>
      </c>
      <c r="E161" s="1835" t="s">
        <v>531</v>
      </c>
      <c r="F161" s="1832" t="s">
        <v>539</v>
      </c>
      <c r="G161" s="1834" t="s">
        <v>535</v>
      </c>
      <c r="H161" s="1834" t="s">
        <v>540</v>
      </c>
      <c r="I161" s="1834" t="s">
        <v>327</v>
      </c>
      <c r="J161" s="1834" t="s">
        <v>537</v>
      </c>
      <c r="K161" s="1834" t="s">
        <v>402</v>
      </c>
      <c r="L161" s="1843"/>
      <c r="M161" s="1843"/>
      <c r="N161" s="1843"/>
      <c r="O161" s="1843"/>
      <c r="P161" s="1843"/>
      <c r="Q161" s="1843"/>
      <c r="R161" s="1843"/>
      <c r="S161" s="1843"/>
      <c r="T161" s="1843"/>
      <c r="U161" s="1843"/>
      <c r="V161" s="1843"/>
      <c r="W161" s="1843"/>
      <c r="X161" s="1843"/>
      <c r="Y161" s="1843"/>
      <c r="Z161" s="1843"/>
      <c r="AA161" s="1843"/>
      <c r="AB161" s="1843"/>
      <c r="AC161" s="1843"/>
      <c r="AD161" s="1843"/>
      <c r="AE161" s="1843"/>
      <c r="AF161" s="1843"/>
      <c r="AG161" s="1843"/>
      <c r="AH161" s="1843"/>
      <c r="AI161" s="1843"/>
      <c r="AJ161" s="1843"/>
      <c r="AK161" s="1843"/>
    </row>
    <row r="162" s="1816" customFormat="1" ht="63" hidden="1" spans="1:37">
      <c r="A162" s="1835" t="s">
        <v>389</v>
      </c>
      <c r="B162" s="1835" t="s">
        <v>436</v>
      </c>
      <c r="C162" s="1835" t="s">
        <v>391</v>
      </c>
      <c r="D162" s="1832" t="s">
        <v>392</v>
      </c>
      <c r="E162" s="1835" t="s">
        <v>541</v>
      </c>
      <c r="F162" s="1832" t="s">
        <v>542</v>
      </c>
      <c r="G162" s="1834" t="s">
        <v>498</v>
      </c>
      <c r="H162" s="1834"/>
      <c r="I162" s="1834"/>
      <c r="J162" s="1834"/>
      <c r="K162" s="1834"/>
      <c r="L162" s="1843"/>
      <c r="M162" s="1843"/>
      <c r="N162" s="1843"/>
      <c r="O162" s="1843"/>
      <c r="P162" s="1843"/>
      <c r="Q162" s="1843"/>
      <c r="R162" s="1843"/>
      <c r="S162" s="1843"/>
      <c r="T162" s="1843"/>
      <c r="U162" s="1843"/>
      <c r="V162" s="1843"/>
      <c r="W162" s="1843"/>
      <c r="X162" s="1843"/>
      <c r="Y162" s="1843"/>
      <c r="Z162" s="1843"/>
      <c r="AA162" s="1843"/>
      <c r="AB162" s="1843"/>
      <c r="AC162" s="1843"/>
      <c r="AD162" s="1843"/>
      <c r="AE162" s="1843"/>
      <c r="AF162" s="1843"/>
      <c r="AG162" s="1843"/>
      <c r="AH162" s="1843"/>
      <c r="AI162" s="1843"/>
      <c r="AJ162" s="1843"/>
      <c r="AK162" s="1843"/>
    </row>
    <row r="163" s="1816" customFormat="1" ht="63" hidden="1" spans="1:37">
      <c r="A163" s="1835" t="s">
        <v>389</v>
      </c>
      <c r="B163" s="1835" t="s">
        <v>390</v>
      </c>
      <c r="C163" s="1835" t="s">
        <v>391</v>
      </c>
      <c r="D163" s="1832" t="s">
        <v>392</v>
      </c>
      <c r="E163" s="1835" t="s">
        <v>541</v>
      </c>
      <c r="F163" s="1832" t="s">
        <v>543</v>
      </c>
      <c r="G163" s="1834" t="s">
        <v>544</v>
      </c>
      <c r="H163" s="1834"/>
      <c r="I163" s="1834"/>
      <c r="J163" s="1834"/>
      <c r="K163" s="1834"/>
      <c r="L163" s="1843"/>
      <c r="M163" s="1843"/>
      <c r="N163" s="1843"/>
      <c r="O163" s="1843"/>
      <c r="P163" s="1843"/>
      <c r="Q163" s="1843"/>
      <c r="R163" s="1843"/>
      <c r="S163" s="1843"/>
      <c r="T163" s="1843"/>
      <c r="U163" s="1843"/>
      <c r="V163" s="1843"/>
      <c r="W163" s="1843"/>
      <c r="X163" s="1843"/>
      <c r="Y163" s="1843"/>
      <c r="Z163" s="1843"/>
      <c r="AA163" s="1843"/>
      <c r="AB163" s="1843"/>
      <c r="AC163" s="1843"/>
      <c r="AD163" s="1843"/>
      <c r="AE163" s="1843"/>
      <c r="AF163" s="1843"/>
      <c r="AG163" s="1843"/>
      <c r="AH163" s="1843"/>
      <c r="AI163" s="1843"/>
      <c r="AJ163" s="1843"/>
      <c r="AK163" s="1843"/>
    </row>
    <row r="164" s="1816" customFormat="1" ht="110.25" hidden="1" spans="1:37">
      <c r="A164" s="1835" t="s">
        <v>389</v>
      </c>
      <c r="B164" s="1835" t="s">
        <v>436</v>
      </c>
      <c r="C164" s="1835" t="s">
        <v>391</v>
      </c>
      <c r="D164" s="1835" t="s">
        <v>465</v>
      </c>
      <c r="E164" s="1835" t="s">
        <v>545</v>
      </c>
      <c r="F164" s="1832" t="s">
        <v>546</v>
      </c>
      <c r="G164" s="1834" t="s">
        <v>547</v>
      </c>
      <c r="H164" s="1834" t="s">
        <v>548</v>
      </c>
      <c r="I164" s="1834" t="s">
        <v>244</v>
      </c>
      <c r="J164" s="1834" t="s">
        <v>549</v>
      </c>
      <c r="K164" s="1834" t="s">
        <v>550</v>
      </c>
      <c r="L164" s="1843"/>
      <c r="M164" s="1843"/>
      <c r="N164" s="1843"/>
      <c r="O164" s="1843"/>
      <c r="P164" s="1843"/>
      <c r="Q164" s="1843"/>
      <c r="R164" s="1843"/>
      <c r="S164" s="1843"/>
      <c r="T164" s="1843"/>
      <c r="U164" s="1843"/>
      <c r="V164" s="1843"/>
      <c r="W164" s="1843"/>
      <c r="X164" s="1843"/>
      <c r="Y164" s="1843"/>
      <c r="Z164" s="1843"/>
      <c r="AA164" s="1843"/>
      <c r="AB164" s="1843"/>
      <c r="AC164" s="1843"/>
      <c r="AD164" s="1843"/>
      <c r="AE164" s="1843"/>
      <c r="AF164" s="1843"/>
      <c r="AG164" s="1843"/>
      <c r="AH164" s="1843"/>
      <c r="AI164" s="1843"/>
      <c r="AJ164" s="1843"/>
      <c r="AK164" s="1843"/>
    </row>
    <row r="165" s="1816" customFormat="1" ht="63" hidden="1" spans="1:37">
      <c r="A165" s="1835" t="s">
        <v>389</v>
      </c>
      <c r="B165" s="1835" t="s">
        <v>281</v>
      </c>
      <c r="C165" s="1835" t="s">
        <v>391</v>
      </c>
      <c r="D165" s="1835" t="s">
        <v>465</v>
      </c>
      <c r="E165" s="1835" t="s">
        <v>545</v>
      </c>
      <c r="F165" s="1832" t="s">
        <v>551</v>
      </c>
      <c r="G165" s="1834" t="s">
        <v>244</v>
      </c>
      <c r="H165" s="1834"/>
      <c r="I165" s="1834"/>
      <c r="J165" s="1834"/>
      <c r="K165" s="1834"/>
      <c r="L165" s="1843"/>
      <c r="M165" s="1843"/>
      <c r="N165" s="1843"/>
      <c r="O165" s="1843"/>
      <c r="P165" s="1843"/>
      <c r="Q165" s="1843"/>
      <c r="R165" s="1843"/>
      <c r="S165" s="1843"/>
      <c r="T165" s="1843"/>
      <c r="U165" s="1843"/>
      <c r="V165" s="1843"/>
      <c r="W165" s="1843"/>
      <c r="X165" s="1843"/>
      <c r="Y165" s="1843"/>
      <c r="Z165" s="1843"/>
      <c r="AA165" s="1843"/>
      <c r="AB165" s="1843"/>
      <c r="AC165" s="1843"/>
      <c r="AD165" s="1843"/>
      <c r="AE165" s="1843"/>
      <c r="AF165" s="1843"/>
      <c r="AG165" s="1843"/>
      <c r="AH165" s="1843"/>
      <c r="AI165" s="1843"/>
      <c r="AJ165" s="1843"/>
      <c r="AK165" s="1843"/>
    </row>
    <row r="166" s="1816" customFormat="1" ht="63" hidden="1" spans="1:37">
      <c r="A166" s="1835" t="s">
        <v>389</v>
      </c>
      <c r="B166" s="1835" t="s">
        <v>436</v>
      </c>
      <c r="C166" s="1835" t="s">
        <v>391</v>
      </c>
      <c r="D166" s="1835" t="s">
        <v>465</v>
      </c>
      <c r="E166" s="1835" t="s">
        <v>545</v>
      </c>
      <c r="F166" s="1832" t="s">
        <v>552</v>
      </c>
      <c r="G166" s="1834" t="s">
        <v>202</v>
      </c>
      <c r="H166" s="1834"/>
      <c r="I166" s="1834"/>
      <c r="J166" s="1834"/>
      <c r="K166" s="1834"/>
      <c r="L166" s="1843"/>
      <c r="M166" s="1843"/>
      <c r="N166" s="1843"/>
      <c r="O166" s="1843"/>
      <c r="P166" s="1843"/>
      <c r="Q166" s="1843"/>
      <c r="R166" s="1843"/>
      <c r="S166" s="1843"/>
      <c r="T166" s="1843"/>
      <c r="U166" s="1843"/>
      <c r="V166" s="1843"/>
      <c r="W166" s="1843"/>
      <c r="X166" s="1843"/>
      <c r="Y166" s="1843"/>
      <c r="Z166" s="1843"/>
      <c r="AA166" s="1843"/>
      <c r="AB166" s="1843"/>
      <c r="AC166" s="1843"/>
      <c r="AD166" s="1843"/>
      <c r="AE166" s="1843"/>
      <c r="AF166" s="1843"/>
      <c r="AG166" s="1843"/>
      <c r="AH166" s="1843"/>
      <c r="AI166" s="1843"/>
      <c r="AJ166" s="1843"/>
      <c r="AK166" s="1843"/>
    </row>
    <row r="167" s="1816" customFormat="1" ht="63" hidden="1" spans="1:37">
      <c r="A167" s="1835" t="s">
        <v>389</v>
      </c>
      <c r="B167" s="1835" t="s">
        <v>419</v>
      </c>
      <c r="C167" s="1835" t="s">
        <v>391</v>
      </c>
      <c r="D167" s="1832" t="s">
        <v>392</v>
      </c>
      <c r="E167" s="1835" t="s">
        <v>553</v>
      </c>
      <c r="F167" s="1832" t="s">
        <v>554</v>
      </c>
      <c r="G167" s="1834" t="s">
        <v>244</v>
      </c>
      <c r="H167" s="1834"/>
      <c r="I167" s="1834"/>
      <c r="J167" s="1834"/>
      <c r="K167" s="1834"/>
      <c r="L167" s="1843"/>
      <c r="M167" s="1843"/>
      <c r="N167" s="1843"/>
      <c r="O167" s="1843"/>
      <c r="P167" s="1843"/>
      <c r="Q167" s="1843"/>
      <c r="R167" s="1843"/>
      <c r="S167" s="1843"/>
      <c r="T167" s="1843"/>
      <c r="U167" s="1843"/>
      <c r="V167" s="1843"/>
      <c r="W167" s="1843"/>
      <c r="X167" s="1843"/>
      <c r="Y167" s="1843"/>
      <c r="Z167" s="1843"/>
      <c r="AA167" s="1843"/>
      <c r="AB167" s="1843"/>
      <c r="AC167" s="1843"/>
      <c r="AD167" s="1843"/>
      <c r="AE167" s="1843"/>
      <c r="AF167" s="1843"/>
      <c r="AG167" s="1843"/>
      <c r="AH167" s="1843"/>
      <c r="AI167" s="1843"/>
      <c r="AJ167" s="1843"/>
      <c r="AK167" s="1843"/>
    </row>
    <row r="168" s="1816" customFormat="1" ht="18" hidden="1" customHeight="1" spans="1:37">
      <c r="A168" s="1835" t="s">
        <v>389</v>
      </c>
      <c r="B168" s="1835" t="s">
        <v>281</v>
      </c>
      <c r="C168" s="1835" t="s">
        <v>391</v>
      </c>
      <c r="D168" s="1832" t="s">
        <v>392</v>
      </c>
      <c r="E168" s="1835" t="s">
        <v>553</v>
      </c>
      <c r="F168" s="1832" t="s">
        <v>555</v>
      </c>
      <c r="G168" s="1834" t="s">
        <v>244</v>
      </c>
      <c r="H168" s="1834"/>
      <c r="I168" s="1834"/>
      <c r="J168" s="1834"/>
      <c r="K168" s="1834"/>
      <c r="L168" s="1843"/>
      <c r="M168" s="1843"/>
      <c r="N168" s="1843"/>
      <c r="O168" s="1843"/>
      <c r="P168" s="1843"/>
      <c r="Q168" s="1843"/>
      <c r="R168" s="1843"/>
      <c r="S168" s="1843"/>
      <c r="T168" s="1843"/>
      <c r="U168" s="1843"/>
      <c r="V168" s="1843"/>
      <c r="W168" s="1843"/>
      <c r="X168" s="1843"/>
      <c r="Y168" s="1843"/>
      <c r="Z168" s="1843"/>
      <c r="AA168" s="1843"/>
      <c r="AB168" s="1843"/>
      <c r="AC168" s="1843"/>
      <c r="AD168" s="1843"/>
      <c r="AE168" s="1843"/>
      <c r="AF168" s="1843"/>
      <c r="AG168" s="1843"/>
      <c r="AH168" s="1843"/>
      <c r="AI168" s="1843"/>
      <c r="AJ168" s="1843"/>
      <c r="AK168" s="1843"/>
    </row>
    <row r="169" s="1816" customFormat="1" ht="78.75" hidden="1" customHeight="1" spans="1:37">
      <c r="A169" s="1835" t="s">
        <v>556</v>
      </c>
      <c r="B169" s="1835" t="s">
        <v>557</v>
      </c>
      <c r="C169" s="1835" t="s">
        <v>558</v>
      </c>
      <c r="D169" s="1835" t="s">
        <v>559</v>
      </c>
      <c r="E169" s="1835" t="s">
        <v>560</v>
      </c>
      <c r="F169" s="1835" t="s">
        <v>561</v>
      </c>
      <c r="G169" s="1834" t="s">
        <v>200</v>
      </c>
      <c r="H169" s="1834" t="s">
        <v>239</v>
      </c>
      <c r="I169" s="1834" t="s">
        <v>240</v>
      </c>
      <c r="J169" s="1834" t="s">
        <v>562</v>
      </c>
      <c r="K169" s="1834" t="s">
        <v>241</v>
      </c>
      <c r="L169" s="1843"/>
      <c r="M169" s="1843"/>
      <c r="N169" s="1843"/>
      <c r="O169" s="1843"/>
      <c r="P169" s="1843"/>
      <c r="Q169" s="1843"/>
      <c r="R169" s="1843"/>
      <c r="S169" s="1843"/>
      <c r="T169" s="1843"/>
      <c r="U169" s="1843"/>
      <c r="V169" s="1843"/>
      <c r="W169" s="1843"/>
      <c r="X169" s="1843"/>
      <c r="Y169" s="1843"/>
      <c r="Z169" s="1843"/>
      <c r="AA169" s="1843"/>
      <c r="AB169" s="1843"/>
      <c r="AC169" s="1843"/>
      <c r="AD169" s="1843"/>
      <c r="AE169" s="1843"/>
      <c r="AF169" s="1843"/>
      <c r="AG169" s="1843"/>
      <c r="AH169" s="1843"/>
      <c r="AI169" s="1843"/>
      <c r="AJ169" s="1843"/>
      <c r="AK169" s="1843"/>
    </row>
    <row r="170" s="1816" customFormat="1" ht="94.5" hidden="1" customHeight="1" spans="1:37">
      <c r="A170" s="1835" t="s">
        <v>556</v>
      </c>
      <c r="B170" s="1835" t="s">
        <v>281</v>
      </c>
      <c r="C170" s="1835" t="s">
        <v>558</v>
      </c>
      <c r="D170" s="1835" t="s">
        <v>563</v>
      </c>
      <c r="E170" s="1835" t="s">
        <v>564</v>
      </c>
      <c r="F170" s="1835" t="s">
        <v>565</v>
      </c>
      <c r="G170" s="1834" t="s">
        <v>244</v>
      </c>
      <c r="H170" s="1834"/>
      <c r="I170" s="1834"/>
      <c r="J170" s="1834"/>
      <c r="K170" s="1834" t="s">
        <v>566</v>
      </c>
      <c r="L170" s="1843"/>
      <c r="M170" s="1843"/>
      <c r="N170" s="1843"/>
      <c r="O170" s="1843"/>
      <c r="P170" s="1843"/>
      <c r="Q170" s="1843"/>
      <c r="R170" s="1843"/>
      <c r="S170" s="1843"/>
      <c r="T170" s="1843"/>
      <c r="U170" s="1843"/>
      <c r="V170" s="1843"/>
      <c r="W170" s="1843"/>
      <c r="X170" s="1843"/>
      <c r="Y170" s="1843"/>
      <c r="Z170" s="1843"/>
      <c r="AA170" s="1843"/>
      <c r="AB170" s="1843"/>
      <c r="AC170" s="1843"/>
      <c r="AD170" s="1843"/>
      <c r="AE170" s="1843"/>
      <c r="AF170" s="1843"/>
      <c r="AG170" s="1843"/>
      <c r="AH170" s="1843"/>
      <c r="AI170" s="1843"/>
      <c r="AJ170" s="1843"/>
      <c r="AK170" s="1843"/>
    </row>
    <row r="171" s="1816" customFormat="1" ht="94.5" hidden="1" customHeight="1" spans="1:37">
      <c r="A171" s="1835" t="s">
        <v>556</v>
      </c>
      <c r="B171" s="1831" t="s">
        <v>309</v>
      </c>
      <c r="C171" s="1835" t="s">
        <v>558</v>
      </c>
      <c r="D171" s="1835" t="s">
        <v>563</v>
      </c>
      <c r="E171" s="1835" t="s">
        <v>564</v>
      </c>
      <c r="F171" s="1835" t="s">
        <v>567</v>
      </c>
      <c r="G171" s="1834" t="s">
        <v>244</v>
      </c>
      <c r="H171" s="1834" t="s">
        <v>243</v>
      </c>
      <c r="I171" s="1834" t="s">
        <v>244</v>
      </c>
      <c r="J171" s="1834" t="s">
        <v>284</v>
      </c>
      <c r="K171" s="1834" t="s">
        <v>246</v>
      </c>
      <c r="L171" s="1843"/>
      <c r="M171" s="1843"/>
      <c r="N171" s="1843"/>
      <c r="O171" s="1843"/>
      <c r="P171" s="1843"/>
      <c r="Q171" s="1843"/>
      <c r="R171" s="1843"/>
      <c r="S171" s="1843"/>
      <c r="T171" s="1843"/>
      <c r="U171" s="1843"/>
      <c r="V171" s="1843"/>
      <c r="W171" s="1843"/>
      <c r="X171" s="1843"/>
      <c r="Y171" s="1843"/>
      <c r="Z171" s="1843"/>
      <c r="AA171" s="1843"/>
      <c r="AB171" s="1843"/>
      <c r="AC171" s="1843"/>
      <c r="AD171" s="1843"/>
      <c r="AE171" s="1843"/>
      <c r="AF171" s="1843"/>
      <c r="AG171" s="1843"/>
      <c r="AH171" s="1843"/>
      <c r="AI171" s="1843"/>
      <c r="AJ171" s="1843"/>
      <c r="AK171" s="1843"/>
    </row>
    <row r="172" s="1816" customFormat="1" ht="94.5" hidden="1" customHeight="1" spans="1:37">
      <c r="A172" s="1835" t="s">
        <v>556</v>
      </c>
      <c r="B172" s="1835" t="s">
        <v>281</v>
      </c>
      <c r="C172" s="1835" t="s">
        <v>558</v>
      </c>
      <c r="D172" s="1835" t="s">
        <v>563</v>
      </c>
      <c r="E172" s="1835" t="s">
        <v>564</v>
      </c>
      <c r="F172" s="1835" t="s">
        <v>568</v>
      </c>
      <c r="G172" s="1834" t="s">
        <v>244</v>
      </c>
      <c r="H172" s="1834"/>
      <c r="I172" s="1834"/>
      <c r="J172" s="1834"/>
      <c r="K172" s="1834"/>
      <c r="L172" s="1843"/>
      <c r="M172" s="1843"/>
      <c r="N172" s="1843"/>
      <c r="O172" s="1843"/>
      <c r="P172" s="1843"/>
      <c r="Q172" s="1843"/>
      <c r="R172" s="1843"/>
      <c r="S172" s="1843"/>
      <c r="T172" s="1843"/>
      <c r="U172" s="1843"/>
      <c r="V172" s="1843"/>
      <c r="W172" s="1843"/>
      <c r="X172" s="1843"/>
      <c r="Y172" s="1843"/>
      <c r="Z172" s="1843"/>
      <c r="AA172" s="1843"/>
      <c r="AB172" s="1843"/>
      <c r="AC172" s="1843"/>
      <c r="AD172" s="1843"/>
      <c r="AE172" s="1843"/>
      <c r="AF172" s="1843"/>
      <c r="AG172" s="1843"/>
      <c r="AH172" s="1843"/>
      <c r="AI172" s="1843"/>
      <c r="AJ172" s="1843"/>
      <c r="AK172" s="1843"/>
    </row>
    <row r="173" s="1816" customFormat="1" ht="94.5" hidden="1" customHeight="1" spans="1:37">
      <c r="A173" s="1835" t="s">
        <v>556</v>
      </c>
      <c r="B173" s="1835" t="s">
        <v>281</v>
      </c>
      <c r="C173" s="1835" t="s">
        <v>558</v>
      </c>
      <c r="D173" s="1835" t="s">
        <v>563</v>
      </c>
      <c r="E173" s="1835" t="s">
        <v>564</v>
      </c>
      <c r="F173" s="1835" t="s">
        <v>569</v>
      </c>
      <c r="G173" s="1834" t="s">
        <v>244</v>
      </c>
      <c r="H173" s="1834"/>
      <c r="I173" s="1834"/>
      <c r="J173" s="1834"/>
      <c r="K173" s="1834" t="s">
        <v>566</v>
      </c>
      <c r="L173" s="1843"/>
      <c r="M173" s="1843"/>
      <c r="N173" s="1843"/>
      <c r="O173" s="1843"/>
      <c r="P173" s="1843"/>
      <c r="Q173" s="1843"/>
      <c r="R173" s="1843"/>
      <c r="S173" s="1843"/>
      <c r="T173" s="1843"/>
      <c r="U173" s="1843"/>
      <c r="V173" s="1843"/>
      <c r="W173" s="1843"/>
      <c r="X173" s="1843"/>
      <c r="Y173" s="1843"/>
      <c r="Z173" s="1843"/>
      <c r="AA173" s="1843"/>
      <c r="AB173" s="1843"/>
      <c r="AC173" s="1843"/>
      <c r="AD173" s="1843"/>
      <c r="AE173" s="1843"/>
      <c r="AF173" s="1843"/>
      <c r="AG173" s="1843"/>
      <c r="AH173" s="1843"/>
      <c r="AI173" s="1843"/>
      <c r="AJ173" s="1843"/>
      <c r="AK173" s="1843"/>
    </row>
    <row r="174" s="1816" customFormat="1" ht="94.5" hidden="1" customHeight="1" spans="1:37">
      <c r="A174" s="1835" t="s">
        <v>556</v>
      </c>
      <c r="B174" s="1831" t="s">
        <v>309</v>
      </c>
      <c r="C174" s="1835" t="s">
        <v>558</v>
      </c>
      <c r="D174" s="1835" t="s">
        <v>563</v>
      </c>
      <c r="E174" s="1835" t="s">
        <v>570</v>
      </c>
      <c r="F174" s="1835" t="s">
        <v>571</v>
      </c>
      <c r="G174" s="1834" t="s">
        <v>314</v>
      </c>
      <c r="H174" s="1834"/>
      <c r="I174" s="1834"/>
      <c r="J174" s="1834"/>
      <c r="K174" s="1834"/>
      <c r="L174" s="1843"/>
      <c r="M174" s="1843"/>
      <c r="N174" s="1843"/>
      <c r="O174" s="1843"/>
      <c r="P174" s="1843"/>
      <c r="Q174" s="1843"/>
      <c r="R174" s="1843"/>
      <c r="S174" s="1843"/>
      <c r="T174" s="1843"/>
      <c r="U174" s="1843"/>
      <c r="V174" s="1843"/>
      <c r="W174" s="1843"/>
      <c r="X174" s="1843"/>
      <c r="Y174" s="1843"/>
      <c r="Z174" s="1843"/>
      <c r="AA174" s="1843"/>
      <c r="AB174" s="1843"/>
      <c r="AC174" s="1843"/>
      <c r="AD174" s="1843"/>
      <c r="AE174" s="1843"/>
      <c r="AF174" s="1843"/>
      <c r="AG174" s="1843"/>
      <c r="AH174" s="1843"/>
      <c r="AI174" s="1843"/>
      <c r="AJ174" s="1843"/>
      <c r="AK174" s="1843"/>
    </row>
    <row r="175" s="1816" customFormat="1" ht="94.5" hidden="1" customHeight="1" spans="1:37">
      <c r="A175" s="1835" t="s">
        <v>556</v>
      </c>
      <c r="B175" s="1831" t="s">
        <v>309</v>
      </c>
      <c r="C175" s="1835" t="s">
        <v>558</v>
      </c>
      <c r="D175" s="1835" t="s">
        <v>563</v>
      </c>
      <c r="E175" s="1835" t="s">
        <v>570</v>
      </c>
      <c r="F175" s="1835" t="s">
        <v>572</v>
      </c>
      <c r="G175" s="1834" t="s">
        <v>573</v>
      </c>
      <c r="H175" s="1834"/>
      <c r="I175" s="1834"/>
      <c r="J175" s="1834"/>
      <c r="K175" s="1834"/>
      <c r="L175" s="1843"/>
      <c r="M175" s="1843"/>
      <c r="N175" s="1843"/>
      <c r="O175" s="1843"/>
      <c r="P175" s="1843"/>
      <c r="Q175" s="1843"/>
      <c r="R175" s="1843"/>
      <c r="S175" s="1843"/>
      <c r="T175" s="1843"/>
      <c r="U175" s="1843"/>
      <c r="V175" s="1843"/>
      <c r="W175" s="1843"/>
      <c r="X175" s="1843"/>
      <c r="Y175" s="1843"/>
      <c r="Z175" s="1843"/>
      <c r="AA175" s="1843"/>
      <c r="AB175" s="1843"/>
      <c r="AC175" s="1843"/>
      <c r="AD175" s="1843"/>
      <c r="AE175" s="1843"/>
      <c r="AF175" s="1843"/>
      <c r="AG175" s="1843"/>
      <c r="AH175" s="1843"/>
      <c r="AI175" s="1843"/>
      <c r="AJ175" s="1843"/>
      <c r="AK175" s="1843"/>
    </row>
    <row r="176" s="1816" customFormat="1" ht="94.5" hidden="1" customHeight="1" spans="1:37">
      <c r="A176" s="1835" t="s">
        <v>556</v>
      </c>
      <c r="B176" s="1835" t="s">
        <v>574</v>
      </c>
      <c r="C176" s="1835" t="s">
        <v>558</v>
      </c>
      <c r="D176" s="1835" t="s">
        <v>563</v>
      </c>
      <c r="E176" s="1835" t="s">
        <v>570</v>
      </c>
      <c r="F176" s="1835" t="s">
        <v>575</v>
      </c>
      <c r="G176" s="1834" t="s">
        <v>576</v>
      </c>
      <c r="H176" s="1834"/>
      <c r="I176" s="1834"/>
      <c r="J176" s="1834"/>
      <c r="K176" s="1834"/>
      <c r="L176" s="1843"/>
      <c r="M176" s="1843"/>
      <c r="N176" s="1843"/>
      <c r="O176" s="1843"/>
      <c r="P176" s="1843"/>
      <c r="Q176" s="1843"/>
      <c r="R176" s="1843"/>
      <c r="S176" s="1843"/>
      <c r="T176" s="1843"/>
      <c r="U176" s="1843"/>
      <c r="V176" s="1843"/>
      <c r="W176" s="1843"/>
      <c r="X176" s="1843"/>
      <c r="Y176" s="1843"/>
      <c r="Z176" s="1843"/>
      <c r="AA176" s="1843"/>
      <c r="AB176" s="1843"/>
      <c r="AC176" s="1843"/>
      <c r="AD176" s="1843"/>
      <c r="AE176" s="1843"/>
      <c r="AF176" s="1843"/>
      <c r="AG176" s="1843"/>
      <c r="AH176" s="1843"/>
      <c r="AI176" s="1843"/>
      <c r="AJ176" s="1843"/>
      <c r="AK176" s="1843"/>
    </row>
    <row r="177" s="1816" customFormat="1" ht="94.5" hidden="1" customHeight="1" spans="1:37">
      <c r="A177" s="1835" t="s">
        <v>556</v>
      </c>
      <c r="B177" s="1835" t="s">
        <v>577</v>
      </c>
      <c r="C177" s="1835" t="s">
        <v>558</v>
      </c>
      <c r="D177" s="1835" t="s">
        <v>563</v>
      </c>
      <c r="E177" s="1835" t="s">
        <v>570</v>
      </c>
      <c r="F177" s="1835" t="s">
        <v>578</v>
      </c>
      <c r="G177" s="1834" t="s">
        <v>314</v>
      </c>
      <c r="H177" s="1834"/>
      <c r="I177" s="1834"/>
      <c r="J177" s="1834"/>
      <c r="K177" s="1834"/>
      <c r="L177" s="1843"/>
      <c r="M177" s="1843"/>
      <c r="N177" s="1843"/>
      <c r="O177" s="1843"/>
      <c r="P177" s="1843"/>
      <c r="Q177" s="1843"/>
      <c r="R177" s="1843"/>
      <c r="S177" s="1843"/>
      <c r="T177" s="1843"/>
      <c r="U177" s="1843"/>
      <c r="V177" s="1843"/>
      <c r="W177" s="1843"/>
      <c r="X177" s="1843"/>
      <c r="Y177" s="1843"/>
      <c r="Z177" s="1843"/>
      <c r="AA177" s="1843"/>
      <c r="AB177" s="1843"/>
      <c r="AC177" s="1843"/>
      <c r="AD177" s="1843"/>
      <c r="AE177" s="1843"/>
      <c r="AF177" s="1843"/>
      <c r="AG177" s="1843"/>
      <c r="AH177" s="1843"/>
      <c r="AI177" s="1843"/>
      <c r="AJ177" s="1843"/>
      <c r="AK177" s="1843"/>
    </row>
    <row r="178" s="1816" customFormat="1" ht="78.75" hidden="1" customHeight="1" spans="1:37">
      <c r="A178" s="1835" t="s">
        <v>556</v>
      </c>
      <c r="B178" s="1831" t="s">
        <v>309</v>
      </c>
      <c r="C178" s="1835" t="s">
        <v>558</v>
      </c>
      <c r="D178" s="1835" t="s">
        <v>579</v>
      </c>
      <c r="E178" s="1835" t="s">
        <v>580</v>
      </c>
      <c r="F178" s="1835" t="s">
        <v>581</v>
      </c>
      <c r="G178" s="1834"/>
      <c r="H178" s="1834" t="s">
        <v>582</v>
      </c>
      <c r="I178" s="1834" t="s">
        <v>583</v>
      </c>
      <c r="J178" s="1834"/>
      <c r="K178" s="1834" t="s">
        <v>584</v>
      </c>
      <c r="L178" s="1843"/>
      <c r="M178" s="1843"/>
      <c r="N178" s="1843"/>
      <c r="O178" s="1843"/>
      <c r="P178" s="1843"/>
      <c r="Q178" s="1843"/>
      <c r="R178" s="1843"/>
      <c r="S178" s="1843"/>
      <c r="T178" s="1843"/>
      <c r="U178" s="1843"/>
      <c r="V178" s="1843"/>
      <c r="W178" s="1843"/>
      <c r="X178" s="1843"/>
      <c r="Y178" s="1843"/>
      <c r="Z178" s="1843"/>
      <c r="AA178" s="1843"/>
      <c r="AB178" s="1843"/>
      <c r="AC178" s="1843"/>
      <c r="AD178" s="1843"/>
      <c r="AE178" s="1843"/>
      <c r="AF178" s="1843"/>
      <c r="AG178" s="1843"/>
      <c r="AH178" s="1843"/>
      <c r="AI178" s="1843"/>
      <c r="AJ178" s="1843"/>
      <c r="AK178" s="1843"/>
    </row>
    <row r="179" s="1816" customFormat="1" ht="63" hidden="1" customHeight="1" spans="1:37">
      <c r="A179" s="1835" t="s">
        <v>556</v>
      </c>
      <c r="B179" s="1835" t="s">
        <v>419</v>
      </c>
      <c r="C179" s="1835" t="s">
        <v>558</v>
      </c>
      <c r="D179" s="1835" t="s">
        <v>579</v>
      </c>
      <c r="E179" s="1835" t="s">
        <v>580</v>
      </c>
      <c r="F179" s="1835" t="s">
        <v>585</v>
      </c>
      <c r="G179" s="1834" t="s">
        <v>586</v>
      </c>
      <c r="H179" s="1834"/>
      <c r="I179" s="1834"/>
      <c r="J179" s="1834"/>
      <c r="K179" s="1834"/>
      <c r="L179" s="1843"/>
      <c r="M179" s="1843"/>
      <c r="N179" s="1843"/>
      <c r="O179" s="1843"/>
      <c r="P179" s="1843"/>
      <c r="Q179" s="1843"/>
      <c r="R179" s="1843"/>
      <c r="S179" s="1843"/>
      <c r="T179" s="1843"/>
      <c r="U179" s="1843"/>
      <c r="V179" s="1843"/>
      <c r="W179" s="1843"/>
      <c r="X179" s="1843"/>
      <c r="Y179" s="1843"/>
      <c r="Z179" s="1843"/>
      <c r="AA179" s="1843"/>
      <c r="AB179" s="1843"/>
      <c r="AC179" s="1843"/>
      <c r="AD179" s="1843"/>
      <c r="AE179" s="1843"/>
      <c r="AF179" s="1843"/>
      <c r="AG179" s="1843"/>
      <c r="AH179" s="1843"/>
      <c r="AI179" s="1843"/>
      <c r="AJ179" s="1843"/>
      <c r="AK179" s="1843"/>
    </row>
    <row r="180" s="1816" customFormat="1" ht="78.75" hidden="1" customHeight="1" spans="1:37">
      <c r="A180" s="1835" t="s">
        <v>556</v>
      </c>
      <c r="B180" s="1831" t="s">
        <v>309</v>
      </c>
      <c r="C180" s="1835" t="s">
        <v>558</v>
      </c>
      <c r="D180" s="1835" t="s">
        <v>579</v>
      </c>
      <c r="E180" s="1835" t="s">
        <v>580</v>
      </c>
      <c r="F180" s="1835" t="s">
        <v>587</v>
      </c>
      <c r="G180" s="1834" t="s">
        <v>588</v>
      </c>
      <c r="H180" s="1834" t="s">
        <v>582</v>
      </c>
      <c r="I180" s="1834" t="s">
        <v>583</v>
      </c>
      <c r="J180" s="1834"/>
      <c r="K180" s="1834" t="s">
        <v>584</v>
      </c>
      <c r="L180" s="1843"/>
      <c r="M180" s="1843"/>
      <c r="N180" s="1843"/>
      <c r="O180" s="1843"/>
      <c r="P180" s="1843"/>
      <c r="Q180" s="1843"/>
      <c r="R180" s="1843"/>
      <c r="S180" s="1843"/>
      <c r="T180" s="1843"/>
      <c r="U180" s="1843"/>
      <c r="V180" s="1843"/>
      <c r="W180" s="1843"/>
      <c r="X180" s="1843"/>
      <c r="Y180" s="1843"/>
      <c r="Z180" s="1843"/>
      <c r="AA180" s="1843"/>
      <c r="AB180" s="1843"/>
      <c r="AC180" s="1843"/>
      <c r="AD180" s="1843"/>
      <c r="AE180" s="1843"/>
      <c r="AF180" s="1843"/>
      <c r="AG180" s="1843"/>
      <c r="AH180" s="1843"/>
      <c r="AI180" s="1843"/>
      <c r="AJ180" s="1843"/>
      <c r="AK180" s="1843"/>
    </row>
    <row r="181" s="1816" customFormat="1" ht="94.5" hidden="1" customHeight="1" spans="1:37">
      <c r="A181" s="1835" t="s">
        <v>556</v>
      </c>
      <c r="B181" s="1835" t="s">
        <v>577</v>
      </c>
      <c r="C181" s="1835" t="s">
        <v>558</v>
      </c>
      <c r="D181" s="1835" t="s">
        <v>563</v>
      </c>
      <c r="E181" s="1835" t="s">
        <v>589</v>
      </c>
      <c r="F181" s="1835" t="s">
        <v>590</v>
      </c>
      <c r="G181" s="1834" t="s">
        <v>591</v>
      </c>
      <c r="H181" s="1834"/>
      <c r="I181" s="1834"/>
      <c r="J181" s="1834"/>
      <c r="K181" s="1834"/>
      <c r="L181" s="1843"/>
      <c r="M181" s="1843"/>
      <c r="N181" s="1843"/>
      <c r="O181" s="1843"/>
      <c r="P181" s="1843"/>
      <c r="Q181" s="1843"/>
      <c r="R181" s="1843"/>
      <c r="S181" s="1843"/>
      <c r="T181" s="1843"/>
      <c r="U181" s="1843"/>
      <c r="V181" s="1843"/>
      <c r="W181" s="1843"/>
      <c r="X181" s="1843"/>
      <c r="Y181" s="1843"/>
      <c r="Z181" s="1843"/>
      <c r="AA181" s="1843"/>
      <c r="AB181" s="1843"/>
      <c r="AC181" s="1843"/>
      <c r="AD181" s="1843"/>
      <c r="AE181" s="1843"/>
      <c r="AF181" s="1843"/>
      <c r="AG181" s="1843"/>
      <c r="AH181" s="1843"/>
      <c r="AI181" s="1843"/>
      <c r="AJ181" s="1843"/>
      <c r="AK181" s="1843"/>
    </row>
    <row r="182" s="1816" customFormat="1" ht="94.5" hidden="1" customHeight="1" spans="1:37">
      <c r="A182" s="1835" t="s">
        <v>556</v>
      </c>
      <c r="B182" s="1831" t="s">
        <v>264</v>
      </c>
      <c r="C182" s="1835" t="s">
        <v>558</v>
      </c>
      <c r="D182" s="1835" t="s">
        <v>563</v>
      </c>
      <c r="E182" s="1835" t="s">
        <v>589</v>
      </c>
      <c r="F182" s="1835" t="s">
        <v>592</v>
      </c>
      <c r="G182" s="1834" t="s">
        <v>200</v>
      </c>
      <c r="H182" s="1834"/>
      <c r="I182" s="1834"/>
      <c r="J182" s="1834"/>
      <c r="K182" s="1834"/>
      <c r="L182" s="1843"/>
      <c r="M182" s="1843"/>
      <c r="N182" s="1843"/>
      <c r="O182" s="1843"/>
      <c r="P182" s="1843"/>
      <c r="Q182" s="1843"/>
      <c r="R182" s="1843"/>
      <c r="S182" s="1843"/>
      <c r="T182" s="1843"/>
      <c r="U182" s="1843"/>
      <c r="V182" s="1843"/>
      <c r="W182" s="1843"/>
      <c r="X182" s="1843"/>
      <c r="Y182" s="1843"/>
      <c r="Z182" s="1843"/>
      <c r="AA182" s="1843"/>
      <c r="AB182" s="1843"/>
      <c r="AC182" s="1843"/>
      <c r="AD182" s="1843"/>
      <c r="AE182" s="1843"/>
      <c r="AF182" s="1843"/>
      <c r="AG182" s="1843"/>
      <c r="AH182" s="1843"/>
      <c r="AI182" s="1843"/>
      <c r="AJ182" s="1843"/>
      <c r="AK182" s="1843"/>
    </row>
    <row r="183" s="1816" customFormat="1" ht="94.5" hidden="1" customHeight="1" spans="1:37">
      <c r="A183" s="1835" t="s">
        <v>556</v>
      </c>
      <c r="B183" s="1835" t="s">
        <v>574</v>
      </c>
      <c r="C183" s="1835" t="s">
        <v>558</v>
      </c>
      <c r="D183" s="1835" t="s">
        <v>563</v>
      </c>
      <c r="E183" s="1835" t="s">
        <v>589</v>
      </c>
      <c r="F183" s="1835" t="s">
        <v>593</v>
      </c>
      <c r="G183" s="1834" t="s">
        <v>219</v>
      </c>
      <c r="H183" s="1834"/>
      <c r="I183" s="1834"/>
      <c r="J183" s="1834"/>
      <c r="K183" s="1834"/>
      <c r="L183" s="1843"/>
      <c r="M183" s="1843"/>
      <c r="N183" s="1843"/>
      <c r="O183" s="1843"/>
      <c r="P183" s="1843"/>
      <c r="Q183" s="1843"/>
      <c r="R183" s="1843"/>
      <c r="S183" s="1843"/>
      <c r="T183" s="1843"/>
      <c r="U183" s="1843"/>
      <c r="V183" s="1843"/>
      <c r="W183" s="1843"/>
      <c r="X183" s="1843"/>
      <c r="Y183" s="1843"/>
      <c r="Z183" s="1843"/>
      <c r="AA183" s="1843"/>
      <c r="AB183" s="1843"/>
      <c r="AC183" s="1843"/>
      <c r="AD183" s="1843"/>
      <c r="AE183" s="1843"/>
      <c r="AF183" s="1843"/>
      <c r="AG183" s="1843"/>
      <c r="AH183" s="1843"/>
      <c r="AI183" s="1843"/>
      <c r="AJ183" s="1843"/>
      <c r="AK183" s="1843"/>
    </row>
    <row r="184" s="1816" customFormat="1" ht="94.5" hidden="1" customHeight="1" spans="1:37">
      <c r="A184" s="1835" t="s">
        <v>556</v>
      </c>
      <c r="B184" s="1835" t="s">
        <v>577</v>
      </c>
      <c r="C184" s="1835" t="s">
        <v>558</v>
      </c>
      <c r="D184" s="1835" t="s">
        <v>563</v>
      </c>
      <c r="E184" s="1835" t="s">
        <v>589</v>
      </c>
      <c r="F184" s="1835" t="s">
        <v>594</v>
      </c>
      <c r="G184" s="1834" t="s">
        <v>586</v>
      </c>
      <c r="H184" s="1834"/>
      <c r="I184" s="1834"/>
      <c r="J184" s="1834"/>
      <c r="K184" s="1834"/>
      <c r="L184" s="1843"/>
      <c r="M184" s="1843"/>
      <c r="N184" s="1843"/>
      <c r="O184" s="1843"/>
      <c r="P184" s="1843"/>
      <c r="Q184" s="1843"/>
      <c r="R184" s="1843"/>
      <c r="S184" s="1843"/>
      <c r="T184" s="1843"/>
      <c r="U184" s="1843"/>
      <c r="V184" s="1843"/>
      <c r="W184" s="1843"/>
      <c r="X184" s="1843"/>
      <c r="Y184" s="1843"/>
      <c r="Z184" s="1843"/>
      <c r="AA184" s="1843"/>
      <c r="AB184" s="1843"/>
      <c r="AC184" s="1843"/>
      <c r="AD184" s="1843"/>
      <c r="AE184" s="1843"/>
      <c r="AF184" s="1843"/>
      <c r="AG184" s="1843"/>
      <c r="AH184" s="1843"/>
      <c r="AI184" s="1843"/>
      <c r="AJ184" s="1843"/>
      <c r="AK184" s="1843"/>
    </row>
    <row r="185" s="1816" customFormat="1" ht="94.5" hidden="1" customHeight="1" spans="1:37">
      <c r="A185" s="1835" t="s">
        <v>556</v>
      </c>
      <c r="B185" s="1831" t="s">
        <v>309</v>
      </c>
      <c r="C185" s="1835" t="s">
        <v>558</v>
      </c>
      <c r="D185" s="1835" t="s">
        <v>563</v>
      </c>
      <c r="E185" s="1835" t="s">
        <v>595</v>
      </c>
      <c r="F185" s="1835" t="s">
        <v>596</v>
      </c>
      <c r="G185" s="1834" t="s">
        <v>314</v>
      </c>
      <c r="H185" s="1834" t="s">
        <v>597</v>
      </c>
      <c r="I185" s="1834" t="s">
        <v>316</v>
      </c>
      <c r="J185" s="1834" t="s">
        <v>317</v>
      </c>
      <c r="K185" s="1834" t="s">
        <v>318</v>
      </c>
      <c r="L185" s="1843"/>
      <c r="M185" s="1843"/>
      <c r="N185" s="1843"/>
      <c r="O185" s="1843"/>
      <c r="P185" s="1843"/>
      <c r="Q185" s="1843"/>
      <c r="R185" s="1843"/>
      <c r="S185" s="1843"/>
      <c r="T185" s="1843"/>
      <c r="U185" s="1843"/>
      <c r="V185" s="1843"/>
      <c r="W185" s="1843"/>
      <c r="X185" s="1843"/>
      <c r="Y185" s="1843"/>
      <c r="Z185" s="1843"/>
      <c r="AA185" s="1843"/>
      <c r="AB185" s="1843"/>
      <c r="AC185" s="1843"/>
      <c r="AD185" s="1843"/>
      <c r="AE185" s="1843"/>
      <c r="AF185" s="1843"/>
      <c r="AG185" s="1843"/>
      <c r="AH185" s="1843"/>
      <c r="AI185" s="1843"/>
      <c r="AJ185" s="1843"/>
      <c r="AK185" s="1843"/>
    </row>
    <row r="186" s="1816" customFormat="1" ht="94.5" hidden="1" customHeight="1" spans="1:37">
      <c r="A186" s="1835" t="s">
        <v>556</v>
      </c>
      <c r="B186" s="1831" t="s">
        <v>309</v>
      </c>
      <c r="C186" s="1835" t="s">
        <v>558</v>
      </c>
      <c r="D186" s="1835" t="s">
        <v>563</v>
      </c>
      <c r="E186" s="1835" t="s">
        <v>595</v>
      </c>
      <c r="F186" s="1835" t="s">
        <v>598</v>
      </c>
      <c r="G186" s="1834" t="s">
        <v>314</v>
      </c>
      <c r="H186" s="1834"/>
      <c r="I186" s="1834"/>
      <c r="J186" s="1834"/>
      <c r="K186" s="1834"/>
      <c r="L186" s="1843"/>
      <c r="M186" s="1843"/>
      <c r="N186" s="1843"/>
      <c r="O186" s="1843"/>
      <c r="P186" s="1843"/>
      <c r="Q186" s="1843"/>
      <c r="R186" s="1843"/>
      <c r="S186" s="1843"/>
      <c r="T186" s="1843"/>
      <c r="U186" s="1843"/>
      <c r="V186" s="1843"/>
      <c r="W186" s="1843"/>
      <c r="X186" s="1843"/>
      <c r="Y186" s="1843"/>
      <c r="Z186" s="1843"/>
      <c r="AA186" s="1843"/>
      <c r="AB186" s="1843"/>
      <c r="AC186" s="1843"/>
      <c r="AD186" s="1843"/>
      <c r="AE186" s="1843"/>
      <c r="AF186" s="1843"/>
      <c r="AG186" s="1843"/>
      <c r="AH186" s="1843"/>
      <c r="AI186" s="1843"/>
      <c r="AJ186" s="1843"/>
      <c r="AK186" s="1843"/>
    </row>
    <row r="187" s="1816" customFormat="1" ht="94.5" hidden="1" customHeight="1" spans="1:37">
      <c r="A187" s="1835" t="s">
        <v>556</v>
      </c>
      <c r="B187" s="1831" t="s">
        <v>309</v>
      </c>
      <c r="C187" s="1835" t="s">
        <v>558</v>
      </c>
      <c r="D187" s="1835" t="s">
        <v>563</v>
      </c>
      <c r="E187" s="1835" t="s">
        <v>595</v>
      </c>
      <c r="F187" s="1835" t="s">
        <v>599</v>
      </c>
      <c r="G187" s="1834" t="s">
        <v>314</v>
      </c>
      <c r="H187" s="1834" t="s">
        <v>597</v>
      </c>
      <c r="I187" s="1834" t="s">
        <v>316</v>
      </c>
      <c r="J187" s="1834" t="s">
        <v>317</v>
      </c>
      <c r="K187" s="1834" t="s">
        <v>318</v>
      </c>
      <c r="L187" s="1843"/>
      <c r="M187" s="1843"/>
      <c r="N187" s="1843"/>
      <c r="O187" s="1843"/>
      <c r="P187" s="1843"/>
      <c r="Q187" s="1843"/>
      <c r="R187" s="1843"/>
      <c r="S187" s="1843"/>
      <c r="T187" s="1843"/>
      <c r="U187" s="1843"/>
      <c r="V187" s="1843"/>
      <c r="W187" s="1843"/>
      <c r="X187" s="1843"/>
      <c r="Y187" s="1843"/>
      <c r="Z187" s="1843"/>
      <c r="AA187" s="1843"/>
      <c r="AB187" s="1843"/>
      <c r="AC187" s="1843"/>
      <c r="AD187" s="1843"/>
      <c r="AE187" s="1843"/>
      <c r="AF187" s="1843"/>
      <c r="AG187" s="1843"/>
      <c r="AH187" s="1843"/>
      <c r="AI187" s="1843"/>
      <c r="AJ187" s="1843"/>
      <c r="AK187" s="1843"/>
    </row>
    <row r="188" s="1816" customFormat="1" ht="94.5" hidden="1" customHeight="1" spans="1:37">
      <c r="A188" s="1835" t="s">
        <v>556</v>
      </c>
      <c r="B188" s="1835" t="s">
        <v>574</v>
      </c>
      <c r="C188" s="1835" t="s">
        <v>558</v>
      </c>
      <c r="D188" s="1835" t="s">
        <v>563</v>
      </c>
      <c r="E188" s="1835" t="s">
        <v>595</v>
      </c>
      <c r="F188" s="1835" t="s">
        <v>600</v>
      </c>
      <c r="G188" s="1834" t="s">
        <v>601</v>
      </c>
      <c r="H188" s="1834"/>
      <c r="I188" s="1834"/>
      <c r="J188" s="1834"/>
      <c r="K188" s="1834"/>
      <c r="L188" s="1843"/>
      <c r="M188" s="1843"/>
      <c r="N188" s="1843"/>
      <c r="O188" s="1843"/>
      <c r="P188" s="1843"/>
      <c r="Q188" s="1843"/>
      <c r="R188" s="1843"/>
      <c r="S188" s="1843"/>
      <c r="T188" s="1843"/>
      <c r="U188" s="1843"/>
      <c r="V188" s="1843"/>
      <c r="W188" s="1843"/>
      <c r="X188" s="1843"/>
      <c r="Y188" s="1843"/>
      <c r="Z188" s="1843"/>
      <c r="AA188" s="1843"/>
      <c r="AB188" s="1843"/>
      <c r="AC188" s="1843"/>
      <c r="AD188" s="1843"/>
      <c r="AE188" s="1843"/>
      <c r="AF188" s="1843"/>
      <c r="AG188" s="1843"/>
      <c r="AH188" s="1843"/>
      <c r="AI188" s="1843"/>
      <c r="AJ188" s="1843"/>
      <c r="AK188" s="1843"/>
    </row>
    <row r="189" s="1816" customFormat="1" ht="94.5" hidden="1" customHeight="1" spans="1:37">
      <c r="A189" s="1835" t="s">
        <v>556</v>
      </c>
      <c r="B189" s="1835" t="s">
        <v>574</v>
      </c>
      <c r="C189" s="1835" t="s">
        <v>558</v>
      </c>
      <c r="D189" s="1835" t="s">
        <v>563</v>
      </c>
      <c r="E189" s="1835" t="s">
        <v>595</v>
      </c>
      <c r="F189" s="1835" t="s">
        <v>602</v>
      </c>
      <c r="G189" s="1834" t="s">
        <v>195</v>
      </c>
      <c r="H189" s="1834"/>
      <c r="I189" s="1834"/>
      <c r="J189" s="1834"/>
      <c r="K189" s="1834"/>
      <c r="L189" s="1843"/>
      <c r="M189" s="1843"/>
      <c r="N189" s="1843"/>
      <c r="O189" s="1843"/>
      <c r="P189" s="1843"/>
      <c r="Q189" s="1843"/>
      <c r="R189" s="1843"/>
      <c r="S189" s="1843"/>
      <c r="T189" s="1843"/>
      <c r="U189" s="1843"/>
      <c r="V189" s="1843"/>
      <c r="W189" s="1843"/>
      <c r="X189" s="1843"/>
      <c r="Y189" s="1843"/>
      <c r="Z189" s="1843"/>
      <c r="AA189" s="1843"/>
      <c r="AB189" s="1843"/>
      <c r="AC189" s="1843"/>
      <c r="AD189" s="1843"/>
      <c r="AE189" s="1843"/>
      <c r="AF189" s="1843"/>
      <c r="AG189" s="1843"/>
      <c r="AH189" s="1843"/>
      <c r="AI189" s="1843"/>
      <c r="AJ189" s="1843"/>
      <c r="AK189" s="1843"/>
    </row>
    <row r="190" s="1816" customFormat="1" ht="94.5" hidden="1" customHeight="1" spans="1:37">
      <c r="A190" s="1835" t="s">
        <v>556</v>
      </c>
      <c r="B190" s="1835" t="s">
        <v>577</v>
      </c>
      <c r="C190" s="1835" t="s">
        <v>558</v>
      </c>
      <c r="D190" s="1835" t="s">
        <v>563</v>
      </c>
      <c r="E190" s="1835" t="s">
        <v>595</v>
      </c>
      <c r="F190" s="1835" t="s">
        <v>603</v>
      </c>
      <c r="G190" s="1834" t="s">
        <v>604</v>
      </c>
      <c r="H190" s="1834"/>
      <c r="I190" s="1834"/>
      <c r="J190" s="1834"/>
      <c r="K190" s="1834"/>
      <c r="L190" s="1843"/>
      <c r="M190" s="1843"/>
      <c r="N190" s="1843"/>
      <c r="O190" s="1843"/>
      <c r="P190" s="1843"/>
      <c r="Q190" s="1843"/>
      <c r="R190" s="1843"/>
      <c r="S190" s="1843"/>
      <c r="T190" s="1843"/>
      <c r="U190" s="1843"/>
      <c r="V190" s="1843"/>
      <c r="W190" s="1843"/>
      <c r="X190" s="1843"/>
      <c r="Y190" s="1843"/>
      <c r="Z190" s="1843"/>
      <c r="AA190" s="1843"/>
      <c r="AB190" s="1843"/>
      <c r="AC190" s="1843"/>
      <c r="AD190" s="1843"/>
      <c r="AE190" s="1843"/>
      <c r="AF190" s="1843"/>
      <c r="AG190" s="1843"/>
      <c r="AH190" s="1843"/>
      <c r="AI190" s="1843"/>
      <c r="AJ190" s="1843"/>
      <c r="AK190" s="1843"/>
    </row>
    <row r="191" s="1816" customFormat="1" ht="94.5" hidden="1" customHeight="1" spans="1:37">
      <c r="A191" s="1835" t="s">
        <v>556</v>
      </c>
      <c r="B191" s="1831" t="s">
        <v>309</v>
      </c>
      <c r="C191" s="1835" t="s">
        <v>558</v>
      </c>
      <c r="D191" s="1835" t="s">
        <v>563</v>
      </c>
      <c r="E191" s="1835" t="s">
        <v>595</v>
      </c>
      <c r="F191" s="1835" t="s">
        <v>605</v>
      </c>
      <c r="G191" s="1834" t="s">
        <v>606</v>
      </c>
      <c r="H191" s="1834"/>
      <c r="I191" s="1834"/>
      <c r="J191" s="1834"/>
      <c r="K191" s="1834"/>
      <c r="L191" s="1843"/>
      <c r="M191" s="1843"/>
      <c r="N191" s="1843"/>
      <c r="O191" s="1843"/>
      <c r="P191" s="1843"/>
      <c r="Q191" s="1843"/>
      <c r="R191" s="1843"/>
      <c r="S191" s="1843"/>
      <c r="T191" s="1843"/>
      <c r="U191" s="1843"/>
      <c r="V191" s="1843"/>
      <c r="W191" s="1843"/>
      <c r="X191" s="1843"/>
      <c r="Y191" s="1843"/>
      <c r="Z191" s="1843"/>
      <c r="AA191" s="1843"/>
      <c r="AB191" s="1843"/>
      <c r="AC191" s="1843"/>
      <c r="AD191" s="1843"/>
      <c r="AE191" s="1843"/>
      <c r="AF191" s="1843"/>
      <c r="AG191" s="1843"/>
      <c r="AH191" s="1843"/>
      <c r="AI191" s="1843"/>
      <c r="AJ191" s="1843"/>
      <c r="AK191" s="1843"/>
    </row>
    <row r="192" s="1816" customFormat="1" ht="94.5" hidden="1" customHeight="1" spans="1:37">
      <c r="A192" s="1835" t="s">
        <v>556</v>
      </c>
      <c r="B192" s="1835" t="s">
        <v>574</v>
      </c>
      <c r="C192" s="1835" t="s">
        <v>558</v>
      </c>
      <c r="D192" s="1835" t="s">
        <v>563</v>
      </c>
      <c r="E192" s="1835" t="s">
        <v>595</v>
      </c>
      <c r="F192" s="1835" t="s">
        <v>607</v>
      </c>
      <c r="G192" s="1834" t="s">
        <v>608</v>
      </c>
      <c r="H192" s="1834"/>
      <c r="I192" s="1834"/>
      <c r="J192" s="1834"/>
      <c r="K192" s="1834"/>
      <c r="L192" s="1843"/>
      <c r="M192" s="1843"/>
      <c r="N192" s="1843"/>
      <c r="O192" s="1843"/>
      <c r="P192" s="1843"/>
      <c r="Q192" s="1843"/>
      <c r="R192" s="1843"/>
      <c r="S192" s="1843"/>
      <c r="T192" s="1843"/>
      <c r="U192" s="1843"/>
      <c r="V192" s="1843"/>
      <c r="W192" s="1843"/>
      <c r="X192" s="1843"/>
      <c r="Y192" s="1843"/>
      <c r="Z192" s="1843"/>
      <c r="AA192" s="1843"/>
      <c r="AB192" s="1843"/>
      <c r="AC192" s="1843"/>
      <c r="AD192" s="1843"/>
      <c r="AE192" s="1843"/>
      <c r="AF192" s="1843"/>
      <c r="AG192" s="1843"/>
      <c r="AH192" s="1843"/>
      <c r="AI192" s="1843"/>
      <c r="AJ192" s="1843"/>
      <c r="AK192" s="1843"/>
    </row>
    <row r="193" s="1816" customFormat="1" ht="94.5" hidden="1" customHeight="1" spans="1:37">
      <c r="A193" s="1835" t="s">
        <v>556</v>
      </c>
      <c r="B193" s="1835" t="s">
        <v>574</v>
      </c>
      <c r="C193" s="1835" t="s">
        <v>558</v>
      </c>
      <c r="D193" s="1835" t="s">
        <v>563</v>
      </c>
      <c r="E193" s="1835" t="s">
        <v>595</v>
      </c>
      <c r="F193" s="1835" t="s">
        <v>609</v>
      </c>
      <c r="G193" s="1834" t="s">
        <v>610</v>
      </c>
      <c r="H193" s="1834"/>
      <c r="I193" s="1834"/>
      <c r="J193" s="1834"/>
      <c r="K193" s="1834"/>
      <c r="L193" s="1843"/>
      <c r="M193" s="1843"/>
      <c r="N193" s="1843"/>
      <c r="O193" s="1843"/>
      <c r="P193" s="1843"/>
      <c r="Q193" s="1843"/>
      <c r="R193" s="1843"/>
      <c r="S193" s="1843"/>
      <c r="T193" s="1843"/>
      <c r="U193" s="1843"/>
      <c r="V193" s="1843"/>
      <c r="W193" s="1843"/>
      <c r="X193" s="1843"/>
      <c r="Y193" s="1843"/>
      <c r="Z193" s="1843"/>
      <c r="AA193" s="1843"/>
      <c r="AB193" s="1843"/>
      <c r="AC193" s="1843"/>
      <c r="AD193" s="1843"/>
      <c r="AE193" s="1843"/>
      <c r="AF193" s="1843"/>
      <c r="AG193" s="1843"/>
      <c r="AH193" s="1843"/>
      <c r="AI193" s="1843"/>
      <c r="AJ193" s="1843"/>
      <c r="AK193" s="1843"/>
    </row>
    <row r="194" s="1816" customFormat="1" ht="102" hidden="1" customHeight="1" spans="1:37">
      <c r="A194" s="1835" t="s">
        <v>556</v>
      </c>
      <c r="B194" s="1835" t="s">
        <v>577</v>
      </c>
      <c r="C194" s="1835" t="s">
        <v>558</v>
      </c>
      <c r="D194" s="1835" t="s">
        <v>563</v>
      </c>
      <c r="E194" s="1835" t="s">
        <v>611</v>
      </c>
      <c r="F194" s="1835" t="s">
        <v>612</v>
      </c>
      <c r="G194" s="1834" t="s">
        <v>314</v>
      </c>
      <c r="H194" s="1834"/>
      <c r="I194" s="1834"/>
      <c r="J194" s="1834"/>
      <c r="K194" s="1834"/>
      <c r="L194" s="1843"/>
      <c r="M194" s="1843"/>
      <c r="N194" s="1843"/>
      <c r="O194" s="1843"/>
      <c r="P194" s="1843"/>
      <c r="Q194" s="1843"/>
      <c r="R194" s="1843"/>
      <c r="S194" s="1843"/>
      <c r="T194" s="1843"/>
      <c r="U194" s="1843"/>
      <c r="V194" s="1843"/>
      <c r="W194" s="1843"/>
      <c r="X194" s="1843"/>
      <c r="Y194" s="1843"/>
      <c r="Z194" s="1843"/>
      <c r="AA194" s="1843"/>
      <c r="AB194" s="1843"/>
      <c r="AC194" s="1843"/>
      <c r="AD194" s="1843"/>
      <c r="AE194" s="1843"/>
      <c r="AF194" s="1843"/>
      <c r="AG194" s="1843"/>
      <c r="AH194" s="1843"/>
      <c r="AI194" s="1843"/>
      <c r="AJ194" s="1843"/>
      <c r="AK194" s="1843"/>
    </row>
    <row r="195" s="1816" customFormat="1" ht="101.25" hidden="1" customHeight="1" spans="1:37">
      <c r="A195" s="1835" t="s">
        <v>556</v>
      </c>
      <c r="B195" s="1831" t="s">
        <v>309</v>
      </c>
      <c r="C195" s="1835" t="s">
        <v>558</v>
      </c>
      <c r="D195" s="1835" t="s">
        <v>563</v>
      </c>
      <c r="E195" s="1835" t="s">
        <v>611</v>
      </c>
      <c r="F195" s="1835" t="s">
        <v>613</v>
      </c>
      <c r="G195" s="1834" t="s">
        <v>314</v>
      </c>
      <c r="H195" s="1834"/>
      <c r="I195" s="1834"/>
      <c r="J195" s="1834"/>
      <c r="K195" s="1834"/>
      <c r="L195" s="1843"/>
      <c r="M195" s="1843"/>
      <c r="N195" s="1843"/>
      <c r="O195" s="1843"/>
      <c r="P195" s="1843"/>
      <c r="Q195" s="1843"/>
      <c r="R195" s="1843"/>
      <c r="S195" s="1843"/>
      <c r="T195" s="1843"/>
      <c r="U195" s="1843"/>
      <c r="V195" s="1843"/>
      <c r="W195" s="1843"/>
      <c r="X195" s="1843"/>
      <c r="Y195" s="1843"/>
      <c r="Z195" s="1843"/>
      <c r="AA195" s="1843"/>
      <c r="AB195" s="1843"/>
      <c r="AC195" s="1843"/>
      <c r="AD195" s="1843"/>
      <c r="AE195" s="1843"/>
      <c r="AF195" s="1843"/>
      <c r="AG195" s="1843"/>
      <c r="AH195" s="1843"/>
      <c r="AI195" s="1843"/>
      <c r="AJ195" s="1843"/>
      <c r="AK195" s="1843"/>
    </row>
    <row r="196" s="1816" customFormat="1" ht="104.25" hidden="1" customHeight="1" spans="1:37">
      <c r="A196" s="1835" t="s">
        <v>556</v>
      </c>
      <c r="B196" s="1835" t="s">
        <v>577</v>
      </c>
      <c r="C196" s="1835" t="s">
        <v>558</v>
      </c>
      <c r="D196" s="1835" t="s">
        <v>563</v>
      </c>
      <c r="E196" s="1835" t="s">
        <v>611</v>
      </c>
      <c r="F196" s="1835" t="s">
        <v>614</v>
      </c>
      <c r="G196" s="1834" t="s">
        <v>314</v>
      </c>
      <c r="H196" s="1834"/>
      <c r="I196" s="1834"/>
      <c r="J196" s="1834"/>
      <c r="K196" s="1834"/>
      <c r="L196" s="1843"/>
      <c r="M196" s="1843"/>
      <c r="N196" s="1843"/>
      <c r="O196" s="1843"/>
      <c r="P196" s="1843"/>
      <c r="Q196" s="1843"/>
      <c r="R196" s="1843"/>
      <c r="S196" s="1843"/>
      <c r="T196" s="1843"/>
      <c r="U196" s="1843"/>
      <c r="V196" s="1843"/>
      <c r="W196" s="1843"/>
      <c r="X196" s="1843"/>
      <c r="Y196" s="1843"/>
      <c r="Z196" s="1843"/>
      <c r="AA196" s="1843"/>
      <c r="AB196" s="1843"/>
      <c r="AC196" s="1843"/>
      <c r="AD196" s="1843"/>
      <c r="AE196" s="1843"/>
      <c r="AF196" s="1843"/>
      <c r="AG196" s="1843"/>
      <c r="AH196" s="1843"/>
      <c r="AI196" s="1843"/>
      <c r="AJ196" s="1843"/>
      <c r="AK196" s="1843"/>
    </row>
    <row r="197" s="1816" customFormat="1" ht="98.25" hidden="1" customHeight="1" spans="1:37">
      <c r="A197" s="1835" t="s">
        <v>556</v>
      </c>
      <c r="B197" s="1835" t="s">
        <v>577</v>
      </c>
      <c r="C197" s="1835" t="s">
        <v>558</v>
      </c>
      <c r="D197" s="1835" t="s">
        <v>563</v>
      </c>
      <c r="E197" s="1835" t="s">
        <v>611</v>
      </c>
      <c r="F197" s="1835" t="s">
        <v>615</v>
      </c>
      <c r="G197" s="1834" t="s">
        <v>616</v>
      </c>
      <c r="H197" s="1834"/>
      <c r="I197" s="1834"/>
      <c r="J197" s="1834"/>
      <c r="K197" s="1834"/>
      <c r="L197" s="1843"/>
      <c r="M197" s="1843"/>
      <c r="N197" s="1843"/>
      <c r="O197" s="1843"/>
      <c r="P197" s="1843"/>
      <c r="Q197" s="1843"/>
      <c r="R197" s="1843"/>
      <c r="S197" s="1843"/>
      <c r="T197" s="1843"/>
      <c r="U197" s="1843"/>
      <c r="V197" s="1843"/>
      <c r="W197" s="1843"/>
      <c r="X197" s="1843"/>
      <c r="Y197" s="1843"/>
      <c r="Z197" s="1843"/>
      <c r="AA197" s="1843"/>
      <c r="AB197" s="1843"/>
      <c r="AC197" s="1843"/>
      <c r="AD197" s="1843"/>
      <c r="AE197" s="1843"/>
      <c r="AF197" s="1843"/>
      <c r="AG197" s="1843"/>
      <c r="AH197" s="1843"/>
      <c r="AI197" s="1843"/>
      <c r="AJ197" s="1843"/>
      <c r="AK197" s="1843"/>
    </row>
    <row r="198" s="1816" customFormat="1" ht="104.25" hidden="1" customHeight="1" spans="1:37">
      <c r="A198" s="1835" t="s">
        <v>556</v>
      </c>
      <c r="B198" s="1835" t="s">
        <v>577</v>
      </c>
      <c r="C198" s="1835" t="s">
        <v>558</v>
      </c>
      <c r="D198" s="1835" t="s">
        <v>563</v>
      </c>
      <c r="E198" s="1835" t="s">
        <v>611</v>
      </c>
      <c r="F198" s="1835" t="s">
        <v>617</v>
      </c>
      <c r="G198" s="1834" t="s">
        <v>618</v>
      </c>
      <c r="H198" s="1834"/>
      <c r="I198" s="1834"/>
      <c r="J198" s="1834"/>
      <c r="K198" s="1834"/>
      <c r="L198" s="1843"/>
      <c r="M198" s="1843"/>
      <c r="N198" s="1843"/>
      <c r="O198" s="1843"/>
      <c r="P198" s="1843"/>
      <c r="Q198" s="1843"/>
      <c r="R198" s="1843"/>
      <c r="S198" s="1843"/>
      <c r="T198" s="1843"/>
      <c r="U198" s="1843"/>
      <c r="V198" s="1843"/>
      <c r="W198" s="1843"/>
      <c r="X198" s="1843"/>
      <c r="Y198" s="1843"/>
      <c r="Z198" s="1843"/>
      <c r="AA198" s="1843"/>
      <c r="AB198" s="1843"/>
      <c r="AC198" s="1843"/>
      <c r="AD198" s="1843"/>
      <c r="AE198" s="1843"/>
      <c r="AF198" s="1843"/>
      <c r="AG198" s="1843"/>
      <c r="AH198" s="1843"/>
      <c r="AI198" s="1843"/>
      <c r="AJ198" s="1843"/>
      <c r="AK198" s="1843"/>
    </row>
    <row r="199" s="1816" customFormat="1" ht="78.75" hidden="1" customHeight="1" spans="1:37">
      <c r="A199" s="1835" t="s">
        <v>556</v>
      </c>
      <c r="B199" s="1835" t="s">
        <v>577</v>
      </c>
      <c r="C199" s="1835" t="s">
        <v>558</v>
      </c>
      <c r="D199" s="1835" t="s">
        <v>559</v>
      </c>
      <c r="E199" s="1835" t="s">
        <v>619</v>
      </c>
      <c r="F199" s="1835" t="s">
        <v>620</v>
      </c>
      <c r="G199" s="1834" t="s">
        <v>621</v>
      </c>
      <c r="H199" s="1834" t="s">
        <v>622</v>
      </c>
      <c r="I199" s="1834" t="s">
        <v>240</v>
      </c>
      <c r="J199" s="1834"/>
      <c r="K199" s="1834" t="s">
        <v>241</v>
      </c>
      <c r="L199" s="1843"/>
      <c r="M199" s="1843"/>
      <c r="N199" s="1843"/>
      <c r="O199" s="1843"/>
      <c r="P199" s="1843"/>
      <c r="Q199" s="1843"/>
      <c r="R199" s="1843"/>
      <c r="S199" s="1843"/>
      <c r="T199" s="1843"/>
      <c r="U199" s="1843"/>
      <c r="V199" s="1843"/>
      <c r="W199" s="1843"/>
      <c r="X199" s="1843"/>
      <c r="Y199" s="1843"/>
      <c r="Z199" s="1843"/>
      <c r="AA199" s="1843"/>
      <c r="AB199" s="1843"/>
      <c r="AC199" s="1843"/>
      <c r="AD199" s="1843"/>
      <c r="AE199" s="1843"/>
      <c r="AF199" s="1843"/>
      <c r="AG199" s="1843"/>
      <c r="AH199" s="1843"/>
      <c r="AI199" s="1843"/>
      <c r="AJ199" s="1843"/>
      <c r="AK199" s="1843"/>
    </row>
    <row r="200" s="1816" customFormat="1" ht="47.25" hidden="1" customHeight="1" spans="1:37">
      <c r="A200" s="1835" t="s">
        <v>556</v>
      </c>
      <c r="B200" s="1831" t="s">
        <v>309</v>
      </c>
      <c r="C200" s="1835" t="s">
        <v>558</v>
      </c>
      <c r="D200" s="1835" t="s">
        <v>559</v>
      </c>
      <c r="E200" s="1835" t="s">
        <v>619</v>
      </c>
      <c r="F200" s="1835" t="s">
        <v>623</v>
      </c>
      <c r="G200" s="1834" t="s">
        <v>621</v>
      </c>
      <c r="H200" s="1834"/>
      <c r="I200" s="1834"/>
      <c r="J200" s="1834"/>
      <c r="K200" s="1834"/>
      <c r="L200" s="1843"/>
      <c r="M200" s="1843"/>
      <c r="N200" s="1843"/>
      <c r="O200" s="1843"/>
      <c r="P200" s="1843"/>
      <c r="Q200" s="1843"/>
      <c r="R200" s="1843"/>
      <c r="S200" s="1843"/>
      <c r="T200" s="1843"/>
      <c r="U200" s="1843"/>
      <c r="V200" s="1843"/>
      <c r="W200" s="1843"/>
      <c r="X200" s="1843"/>
      <c r="Y200" s="1843"/>
      <c r="Z200" s="1843"/>
      <c r="AA200" s="1843"/>
      <c r="AB200" s="1843"/>
      <c r="AC200" s="1843"/>
      <c r="AD200" s="1843"/>
      <c r="AE200" s="1843"/>
      <c r="AF200" s="1843"/>
      <c r="AG200" s="1843"/>
      <c r="AH200" s="1843"/>
      <c r="AI200" s="1843"/>
      <c r="AJ200" s="1843"/>
      <c r="AK200" s="1843"/>
    </row>
    <row r="201" s="1816" customFormat="1" ht="47.25" hidden="1" customHeight="1" spans="1:37">
      <c r="A201" s="1835" t="s">
        <v>556</v>
      </c>
      <c r="B201" s="1831" t="s">
        <v>309</v>
      </c>
      <c r="C201" s="1835" t="s">
        <v>558</v>
      </c>
      <c r="D201" s="1835" t="s">
        <v>559</v>
      </c>
      <c r="E201" s="1835" t="s">
        <v>619</v>
      </c>
      <c r="F201" s="1835" t="s">
        <v>624</v>
      </c>
      <c r="G201" s="1834" t="s">
        <v>223</v>
      </c>
      <c r="H201" s="1834"/>
      <c r="I201" s="1834"/>
      <c r="J201" s="1834"/>
      <c r="K201" s="1834"/>
      <c r="L201" s="1843"/>
      <c r="M201" s="1843"/>
      <c r="N201" s="1843"/>
      <c r="O201" s="1843"/>
      <c r="P201" s="1843"/>
      <c r="Q201" s="1843"/>
      <c r="R201" s="1843"/>
      <c r="S201" s="1843"/>
      <c r="T201" s="1843"/>
      <c r="U201" s="1843"/>
      <c r="V201" s="1843"/>
      <c r="W201" s="1843"/>
      <c r="X201" s="1843"/>
      <c r="Y201" s="1843"/>
      <c r="Z201" s="1843"/>
      <c r="AA201" s="1843"/>
      <c r="AB201" s="1843"/>
      <c r="AC201" s="1843"/>
      <c r="AD201" s="1843"/>
      <c r="AE201" s="1843"/>
      <c r="AF201" s="1843"/>
      <c r="AG201" s="1843"/>
      <c r="AH201" s="1843"/>
      <c r="AI201" s="1843"/>
      <c r="AJ201" s="1843"/>
      <c r="AK201" s="1843"/>
    </row>
    <row r="202" s="1816" customFormat="1" ht="47.25" hidden="1" customHeight="1" spans="1:37">
      <c r="A202" s="1835" t="s">
        <v>556</v>
      </c>
      <c r="B202" s="1831" t="s">
        <v>309</v>
      </c>
      <c r="C202" s="1835" t="s">
        <v>558</v>
      </c>
      <c r="D202" s="1835" t="s">
        <v>559</v>
      </c>
      <c r="E202" s="1835" t="s">
        <v>619</v>
      </c>
      <c r="F202" s="1835" t="s">
        <v>625</v>
      </c>
      <c r="G202" s="1834" t="s">
        <v>626</v>
      </c>
      <c r="H202" s="1848"/>
      <c r="I202" s="1834"/>
      <c r="J202" s="1834"/>
      <c r="K202" s="1834"/>
      <c r="L202" s="1843"/>
      <c r="M202" s="1843"/>
      <c r="N202" s="1843"/>
      <c r="O202" s="1843"/>
      <c r="P202" s="1843"/>
      <c r="Q202" s="1843"/>
      <c r="R202" s="1843"/>
      <c r="S202" s="1843"/>
      <c r="T202" s="1843"/>
      <c r="U202" s="1843"/>
      <c r="V202" s="1843"/>
      <c r="W202" s="1843"/>
      <c r="X202" s="1843"/>
      <c r="Y202" s="1843"/>
      <c r="Z202" s="1843"/>
      <c r="AA202" s="1843"/>
      <c r="AB202" s="1843"/>
      <c r="AC202" s="1843"/>
      <c r="AD202" s="1843"/>
      <c r="AE202" s="1843"/>
      <c r="AF202" s="1843"/>
      <c r="AG202" s="1843"/>
      <c r="AH202" s="1843"/>
      <c r="AI202" s="1843"/>
      <c r="AJ202" s="1843"/>
      <c r="AK202" s="1843"/>
    </row>
    <row r="203" s="1816" customFormat="1" ht="47.25" hidden="1" customHeight="1" spans="1:37">
      <c r="A203" s="1835" t="s">
        <v>556</v>
      </c>
      <c r="B203" s="1831" t="s">
        <v>309</v>
      </c>
      <c r="C203" s="1835" t="s">
        <v>558</v>
      </c>
      <c r="D203" s="1835" t="s">
        <v>559</v>
      </c>
      <c r="E203" s="1835" t="s">
        <v>619</v>
      </c>
      <c r="F203" s="1835" t="s">
        <v>627</v>
      </c>
      <c r="G203" s="1834" t="s">
        <v>621</v>
      </c>
      <c r="H203" s="1834"/>
      <c r="I203" s="1834"/>
      <c r="J203" s="1834"/>
      <c r="K203" s="1834"/>
      <c r="L203" s="1843"/>
      <c r="M203" s="1843"/>
      <c r="N203" s="1843"/>
      <c r="O203" s="1843"/>
      <c r="P203" s="1843"/>
      <c r="Q203" s="1843"/>
      <c r="R203" s="1843"/>
      <c r="S203" s="1843"/>
      <c r="T203" s="1843"/>
      <c r="U203" s="1843"/>
      <c r="V203" s="1843"/>
      <c r="W203" s="1843"/>
      <c r="X203" s="1843"/>
      <c r="Y203" s="1843"/>
      <c r="Z203" s="1843"/>
      <c r="AA203" s="1843"/>
      <c r="AB203" s="1843"/>
      <c r="AC203" s="1843"/>
      <c r="AD203" s="1843"/>
      <c r="AE203" s="1843"/>
      <c r="AF203" s="1843"/>
      <c r="AG203" s="1843"/>
      <c r="AH203" s="1843"/>
      <c r="AI203" s="1843"/>
      <c r="AJ203" s="1843"/>
      <c r="AK203" s="1843"/>
    </row>
    <row r="204" s="1816" customFormat="1" ht="47.25" hidden="1" customHeight="1" spans="1:37">
      <c r="A204" s="1835" t="s">
        <v>556</v>
      </c>
      <c r="B204" s="1831" t="s">
        <v>309</v>
      </c>
      <c r="C204" s="1835" t="s">
        <v>558</v>
      </c>
      <c r="D204" s="1835" t="s">
        <v>559</v>
      </c>
      <c r="E204" s="1835" t="s">
        <v>619</v>
      </c>
      <c r="F204" s="1835" t="s">
        <v>628</v>
      </c>
      <c r="G204" s="1834" t="s">
        <v>434</v>
      </c>
      <c r="H204" s="1834"/>
      <c r="I204" s="1834"/>
      <c r="J204" s="1834"/>
      <c r="K204" s="1834"/>
      <c r="L204" s="1843"/>
      <c r="M204" s="1843"/>
      <c r="N204" s="1843"/>
      <c r="O204" s="1843"/>
      <c r="P204" s="1843"/>
      <c r="Q204" s="1843"/>
      <c r="R204" s="1843"/>
      <c r="S204" s="1843"/>
      <c r="T204" s="1843"/>
      <c r="U204" s="1843"/>
      <c r="V204" s="1843"/>
      <c r="W204" s="1843"/>
      <c r="X204" s="1843"/>
      <c r="Y204" s="1843"/>
      <c r="Z204" s="1843"/>
      <c r="AA204" s="1843"/>
      <c r="AB204" s="1843"/>
      <c r="AC204" s="1843"/>
      <c r="AD204" s="1843"/>
      <c r="AE204" s="1843"/>
      <c r="AF204" s="1843"/>
      <c r="AG204" s="1843"/>
      <c r="AH204" s="1843"/>
      <c r="AI204" s="1843"/>
      <c r="AJ204" s="1843"/>
      <c r="AK204" s="1843"/>
    </row>
    <row r="205" s="1816" customFormat="1" ht="87" hidden="1" customHeight="1" spans="1:37">
      <c r="A205" s="1835" t="s">
        <v>556</v>
      </c>
      <c r="B205" s="1831" t="s">
        <v>309</v>
      </c>
      <c r="C205" s="1835" t="s">
        <v>558</v>
      </c>
      <c r="D205" s="1835" t="s">
        <v>559</v>
      </c>
      <c r="E205" s="1835" t="s">
        <v>619</v>
      </c>
      <c r="F205" s="1835" t="s">
        <v>629</v>
      </c>
      <c r="G205" s="1834" t="s">
        <v>434</v>
      </c>
      <c r="H205" s="1834"/>
      <c r="I205" s="1834"/>
      <c r="J205" s="1834"/>
      <c r="K205" s="1834"/>
      <c r="L205" s="1843"/>
      <c r="M205" s="1843"/>
      <c r="N205" s="1843"/>
      <c r="O205" s="1843"/>
      <c r="P205" s="1843"/>
      <c r="Q205" s="1843"/>
      <c r="R205" s="1843"/>
      <c r="S205" s="1843"/>
      <c r="T205" s="1843"/>
      <c r="U205" s="1843"/>
      <c r="V205" s="1843"/>
      <c r="W205" s="1843"/>
      <c r="X205" s="1843"/>
      <c r="Y205" s="1843"/>
      <c r="Z205" s="1843"/>
      <c r="AA205" s="1843"/>
      <c r="AB205" s="1843"/>
      <c r="AC205" s="1843"/>
      <c r="AD205" s="1843"/>
      <c r="AE205" s="1843"/>
      <c r="AF205" s="1843"/>
      <c r="AG205" s="1843"/>
      <c r="AH205" s="1843"/>
      <c r="AI205" s="1843"/>
      <c r="AJ205" s="1843"/>
      <c r="AK205" s="1843"/>
    </row>
    <row r="206" s="1816" customFormat="1" ht="94.5" hidden="1" customHeight="1" spans="1:37">
      <c r="A206" s="1835" t="s">
        <v>556</v>
      </c>
      <c r="B206" s="1835" t="s">
        <v>281</v>
      </c>
      <c r="C206" s="1835" t="s">
        <v>558</v>
      </c>
      <c r="D206" s="1835" t="s">
        <v>563</v>
      </c>
      <c r="E206" s="1835" t="s">
        <v>630</v>
      </c>
      <c r="F206" s="1835" t="s">
        <v>631</v>
      </c>
      <c r="G206" s="1834" t="s">
        <v>244</v>
      </c>
      <c r="H206" s="1834"/>
      <c r="I206" s="1834"/>
      <c r="J206" s="1834"/>
      <c r="K206" s="1834" t="s">
        <v>566</v>
      </c>
      <c r="L206" s="1843"/>
      <c r="M206" s="1843"/>
      <c r="N206" s="1843"/>
      <c r="O206" s="1843"/>
      <c r="P206" s="1843"/>
      <c r="Q206" s="1843"/>
      <c r="R206" s="1843"/>
      <c r="S206" s="1843"/>
      <c r="T206" s="1843"/>
      <c r="U206" s="1843"/>
      <c r="V206" s="1843"/>
      <c r="W206" s="1843"/>
      <c r="X206" s="1843"/>
      <c r="Y206" s="1843"/>
      <c r="Z206" s="1843"/>
      <c r="AA206" s="1843"/>
      <c r="AB206" s="1843"/>
      <c r="AC206" s="1843"/>
      <c r="AD206" s="1843"/>
      <c r="AE206" s="1843"/>
      <c r="AF206" s="1843"/>
      <c r="AG206" s="1843"/>
      <c r="AH206" s="1843"/>
      <c r="AI206" s="1843"/>
      <c r="AJ206" s="1843"/>
      <c r="AK206" s="1843"/>
    </row>
    <row r="207" s="1816" customFormat="1" ht="94.5" hidden="1" customHeight="1" spans="1:37">
      <c r="A207" s="1835" t="s">
        <v>206</v>
      </c>
      <c r="B207" s="1831" t="s">
        <v>300</v>
      </c>
      <c r="C207" s="1835" t="s">
        <v>632</v>
      </c>
      <c r="D207" s="1835" t="s">
        <v>633</v>
      </c>
      <c r="E207" s="1835" t="s">
        <v>634</v>
      </c>
      <c r="F207" s="1835" t="s">
        <v>635</v>
      </c>
      <c r="G207" s="1834" t="s">
        <v>636</v>
      </c>
      <c r="H207" s="1834"/>
      <c r="I207" s="1834"/>
      <c r="J207" s="1834"/>
      <c r="K207" s="1834"/>
      <c r="L207" s="1843"/>
      <c r="M207" s="1843"/>
      <c r="N207" s="1843"/>
      <c r="O207" s="1843"/>
      <c r="P207" s="1843"/>
      <c r="Q207" s="1843"/>
      <c r="R207" s="1843"/>
      <c r="S207" s="1843"/>
      <c r="T207" s="1843"/>
      <c r="U207" s="1843"/>
      <c r="V207" s="1843"/>
      <c r="W207" s="1843"/>
      <c r="X207" s="1843"/>
      <c r="Y207" s="1843"/>
      <c r="Z207" s="1843"/>
      <c r="AA207" s="1843"/>
      <c r="AB207" s="1843"/>
      <c r="AC207" s="1843"/>
      <c r="AD207" s="1843"/>
      <c r="AE207" s="1843"/>
      <c r="AF207" s="1843"/>
      <c r="AG207" s="1843"/>
      <c r="AH207" s="1843"/>
      <c r="AI207" s="1843"/>
      <c r="AJ207" s="1843"/>
      <c r="AK207" s="1843"/>
    </row>
    <row r="208" s="1816" customFormat="1" ht="94.5" hidden="1" customHeight="1" spans="1:37">
      <c r="A208" s="1835" t="s">
        <v>206</v>
      </c>
      <c r="B208" s="1831" t="s">
        <v>300</v>
      </c>
      <c r="C208" s="1835" t="s">
        <v>632</v>
      </c>
      <c r="D208" s="1835" t="s">
        <v>633</v>
      </c>
      <c r="E208" s="1835" t="s">
        <v>634</v>
      </c>
      <c r="F208" s="1835" t="s">
        <v>637</v>
      </c>
      <c r="G208" s="1834" t="s">
        <v>327</v>
      </c>
      <c r="H208" s="1834"/>
      <c r="I208" s="1834" t="s">
        <v>327</v>
      </c>
      <c r="J208" s="1834"/>
      <c r="K208" s="1834"/>
      <c r="L208" s="1843"/>
      <c r="M208" s="1843"/>
      <c r="N208" s="1843"/>
      <c r="O208" s="1843"/>
      <c r="P208" s="1843"/>
      <c r="Q208" s="1843"/>
      <c r="R208" s="1843"/>
      <c r="S208" s="1843"/>
      <c r="T208" s="1843"/>
      <c r="U208" s="1843"/>
      <c r="V208" s="1843"/>
      <c r="W208" s="1843"/>
      <c r="X208" s="1843"/>
      <c r="Y208" s="1843"/>
      <c r="Z208" s="1843"/>
      <c r="AA208" s="1843"/>
      <c r="AB208" s="1843"/>
      <c r="AC208" s="1843"/>
      <c r="AD208" s="1843"/>
      <c r="AE208" s="1843"/>
      <c r="AF208" s="1843"/>
      <c r="AG208" s="1843"/>
      <c r="AH208" s="1843"/>
      <c r="AI208" s="1843"/>
      <c r="AJ208" s="1843"/>
      <c r="AK208" s="1843"/>
    </row>
    <row r="209" s="1816" customFormat="1" ht="136.5" hidden="1" customHeight="1" spans="1:37">
      <c r="A209" s="1835" t="s">
        <v>206</v>
      </c>
      <c r="B209" s="1831" t="s">
        <v>300</v>
      </c>
      <c r="C209" s="1835" t="s">
        <v>632</v>
      </c>
      <c r="D209" s="1835" t="s">
        <v>633</v>
      </c>
      <c r="E209" s="1835" t="s">
        <v>634</v>
      </c>
      <c r="F209" s="1835" t="s">
        <v>638</v>
      </c>
      <c r="G209" s="1834" t="s">
        <v>639</v>
      </c>
      <c r="H209" s="1834" t="s">
        <v>365</v>
      </c>
      <c r="I209" s="1834" t="s">
        <v>327</v>
      </c>
      <c r="J209" s="1834" t="s">
        <v>366</v>
      </c>
      <c r="K209" s="1834" t="s">
        <v>367</v>
      </c>
      <c r="L209" s="1843"/>
      <c r="M209" s="1843"/>
      <c r="N209" s="1843"/>
      <c r="O209" s="1843"/>
      <c r="P209" s="1843"/>
      <c r="Q209" s="1843"/>
      <c r="R209" s="1843"/>
      <c r="S209" s="1843"/>
      <c r="T209" s="1843"/>
      <c r="U209" s="1843"/>
      <c r="V209" s="1843"/>
      <c r="W209" s="1843"/>
      <c r="X209" s="1843"/>
      <c r="Y209" s="1843"/>
      <c r="Z209" s="1843"/>
      <c r="AA209" s="1843"/>
      <c r="AB209" s="1843"/>
      <c r="AC209" s="1843"/>
      <c r="AD209" s="1843"/>
      <c r="AE209" s="1843"/>
      <c r="AF209" s="1843"/>
      <c r="AG209" s="1843"/>
      <c r="AH209" s="1843"/>
      <c r="AI209" s="1843"/>
      <c r="AJ209" s="1843"/>
      <c r="AK209" s="1843"/>
    </row>
    <row r="210" s="1816" customFormat="1" ht="110.25" hidden="1" customHeight="1" spans="1:37">
      <c r="A210" s="1835" t="s">
        <v>206</v>
      </c>
      <c r="B210" s="1831" t="s">
        <v>300</v>
      </c>
      <c r="C210" s="1835" t="s">
        <v>632</v>
      </c>
      <c r="D210" s="1835" t="s">
        <v>633</v>
      </c>
      <c r="E210" s="1835" t="s">
        <v>634</v>
      </c>
      <c r="F210" s="1835" t="s">
        <v>640</v>
      </c>
      <c r="G210" s="1834" t="s">
        <v>641</v>
      </c>
      <c r="H210" s="1834" t="s">
        <v>365</v>
      </c>
      <c r="I210" s="1834" t="s">
        <v>327</v>
      </c>
      <c r="J210" s="1834" t="s">
        <v>366</v>
      </c>
      <c r="K210" s="1834" t="s">
        <v>367</v>
      </c>
      <c r="L210" s="1843"/>
      <c r="M210" s="1843"/>
      <c r="N210" s="1843"/>
      <c r="O210" s="1843"/>
      <c r="P210" s="1843"/>
      <c r="Q210" s="1843"/>
      <c r="R210" s="1843"/>
      <c r="S210" s="1843"/>
      <c r="T210" s="1843"/>
      <c r="U210" s="1843"/>
      <c r="V210" s="1843"/>
      <c r="W210" s="1843"/>
      <c r="X210" s="1843"/>
      <c r="Y210" s="1843"/>
      <c r="Z210" s="1843"/>
      <c r="AA210" s="1843"/>
      <c r="AB210" s="1843"/>
      <c r="AC210" s="1843"/>
      <c r="AD210" s="1843"/>
      <c r="AE210" s="1843"/>
      <c r="AF210" s="1843"/>
      <c r="AG210" s="1843"/>
      <c r="AH210" s="1843"/>
      <c r="AI210" s="1843"/>
      <c r="AJ210" s="1843"/>
      <c r="AK210" s="1843"/>
    </row>
    <row r="211" s="1816" customFormat="1" ht="87" hidden="1" customHeight="1" spans="1:37">
      <c r="A211" s="1835" t="s">
        <v>206</v>
      </c>
      <c r="B211" s="1831" t="s">
        <v>300</v>
      </c>
      <c r="C211" s="1835" t="s">
        <v>632</v>
      </c>
      <c r="D211" s="1835" t="s">
        <v>633</v>
      </c>
      <c r="E211" s="1835" t="s">
        <v>634</v>
      </c>
      <c r="F211" s="1835" t="s">
        <v>642</v>
      </c>
      <c r="G211" s="1834" t="s">
        <v>643</v>
      </c>
      <c r="H211" s="1834"/>
      <c r="I211" s="1834"/>
      <c r="J211" s="1834"/>
      <c r="K211" s="1834"/>
      <c r="L211" s="1843"/>
      <c r="M211" s="1843"/>
      <c r="N211" s="1843"/>
      <c r="O211" s="1843"/>
      <c r="P211" s="1843"/>
      <c r="Q211" s="1843"/>
      <c r="R211" s="1843"/>
      <c r="S211" s="1843"/>
      <c r="T211" s="1843"/>
      <c r="U211" s="1843"/>
      <c r="V211" s="1843"/>
      <c r="W211" s="1843"/>
      <c r="X211" s="1843"/>
      <c r="Y211" s="1843"/>
      <c r="Z211" s="1843"/>
      <c r="AA211" s="1843"/>
      <c r="AB211" s="1843"/>
      <c r="AC211" s="1843"/>
      <c r="AD211" s="1843"/>
      <c r="AE211" s="1843"/>
      <c r="AF211" s="1843"/>
      <c r="AG211" s="1843"/>
      <c r="AH211" s="1843"/>
      <c r="AI211" s="1843"/>
      <c r="AJ211" s="1843"/>
      <c r="AK211" s="1843"/>
    </row>
    <row r="212" s="1816" customFormat="1" ht="89.25" hidden="1" customHeight="1" spans="1:37">
      <c r="A212" s="1835" t="s">
        <v>206</v>
      </c>
      <c r="B212" s="1831" t="s">
        <v>300</v>
      </c>
      <c r="C212" s="1835" t="s">
        <v>632</v>
      </c>
      <c r="D212" s="1835" t="s">
        <v>633</v>
      </c>
      <c r="E212" s="1835" t="s">
        <v>644</v>
      </c>
      <c r="F212" s="1835" t="s">
        <v>645</v>
      </c>
      <c r="G212" s="1834" t="s">
        <v>195</v>
      </c>
      <c r="H212" s="1834"/>
      <c r="I212" s="1834"/>
      <c r="J212" s="1834"/>
      <c r="K212" s="1834"/>
      <c r="L212" s="1843"/>
      <c r="M212" s="1843"/>
      <c r="N212" s="1843"/>
      <c r="O212" s="1843"/>
      <c r="P212" s="1843"/>
      <c r="Q212" s="1843"/>
      <c r="R212" s="1843"/>
      <c r="S212" s="1843"/>
      <c r="T212" s="1843"/>
      <c r="U212" s="1843"/>
      <c r="V212" s="1843"/>
      <c r="W212" s="1843"/>
      <c r="X212" s="1843"/>
      <c r="Y212" s="1843"/>
      <c r="Z212" s="1843"/>
      <c r="AA212" s="1843"/>
      <c r="AB212" s="1843"/>
      <c r="AC212" s="1843"/>
      <c r="AD212" s="1843"/>
      <c r="AE212" s="1843"/>
      <c r="AF212" s="1843"/>
      <c r="AG212" s="1843"/>
      <c r="AH212" s="1843"/>
      <c r="AI212" s="1843"/>
      <c r="AJ212" s="1843"/>
      <c r="AK212" s="1843"/>
    </row>
    <row r="213" s="1816" customFormat="1" ht="87.75" hidden="1" customHeight="1" spans="1:37">
      <c r="A213" s="1835" t="s">
        <v>206</v>
      </c>
      <c r="B213" s="1831" t="s">
        <v>300</v>
      </c>
      <c r="C213" s="1835" t="s">
        <v>632</v>
      </c>
      <c r="D213" s="1835" t="s">
        <v>633</v>
      </c>
      <c r="E213" s="1835" t="s">
        <v>644</v>
      </c>
      <c r="F213" s="1835" t="s">
        <v>646</v>
      </c>
      <c r="G213" s="1834" t="s">
        <v>647</v>
      </c>
      <c r="H213" s="1834"/>
      <c r="I213" s="1834"/>
      <c r="J213" s="1834"/>
      <c r="K213" s="1834"/>
      <c r="L213" s="1843"/>
      <c r="M213" s="1843"/>
      <c r="N213" s="1843"/>
      <c r="O213" s="1843"/>
      <c r="P213" s="1843"/>
      <c r="Q213" s="1843"/>
      <c r="R213" s="1843"/>
      <c r="S213" s="1843"/>
      <c r="T213" s="1843"/>
      <c r="U213" s="1843"/>
      <c r="V213" s="1843"/>
      <c r="W213" s="1843"/>
      <c r="X213" s="1843"/>
      <c r="Y213" s="1843"/>
      <c r="Z213" s="1843"/>
      <c r="AA213" s="1843"/>
      <c r="AB213" s="1843"/>
      <c r="AC213" s="1843"/>
      <c r="AD213" s="1843"/>
      <c r="AE213" s="1843"/>
      <c r="AF213" s="1843"/>
      <c r="AG213" s="1843"/>
      <c r="AH213" s="1843"/>
      <c r="AI213" s="1843"/>
      <c r="AJ213" s="1843"/>
      <c r="AK213" s="1843"/>
    </row>
    <row r="214" s="1816" customFormat="1" ht="78.75" hidden="1" customHeight="1" spans="1:37">
      <c r="A214" s="1835" t="s">
        <v>206</v>
      </c>
      <c r="B214" s="1831" t="s">
        <v>300</v>
      </c>
      <c r="C214" s="1835" t="s">
        <v>632</v>
      </c>
      <c r="D214" s="1835" t="s">
        <v>633</v>
      </c>
      <c r="E214" s="1835" t="s">
        <v>648</v>
      </c>
      <c r="F214" s="1835" t="s">
        <v>649</v>
      </c>
      <c r="G214" s="1834" t="s">
        <v>639</v>
      </c>
      <c r="H214" s="1834"/>
      <c r="I214" s="1834"/>
      <c r="J214" s="1834"/>
      <c r="K214" s="1834"/>
      <c r="L214" s="1843"/>
      <c r="M214" s="1843"/>
      <c r="N214" s="1843"/>
      <c r="O214" s="1843"/>
      <c r="P214" s="1843"/>
      <c r="Q214" s="1843"/>
      <c r="R214" s="1843"/>
      <c r="S214" s="1843"/>
      <c r="T214" s="1843"/>
      <c r="U214" s="1843"/>
      <c r="V214" s="1843"/>
      <c r="W214" s="1843"/>
      <c r="X214" s="1843"/>
      <c r="Y214" s="1843"/>
      <c r="Z214" s="1843"/>
      <c r="AA214" s="1843"/>
      <c r="AB214" s="1843"/>
      <c r="AC214" s="1843"/>
      <c r="AD214" s="1843"/>
      <c r="AE214" s="1843"/>
      <c r="AF214" s="1843"/>
      <c r="AG214" s="1843"/>
      <c r="AH214" s="1843"/>
      <c r="AI214" s="1843"/>
      <c r="AJ214" s="1843"/>
      <c r="AK214" s="1843"/>
    </row>
    <row r="215" s="1816" customFormat="1" ht="78.75" hidden="1" customHeight="1" spans="1:37">
      <c r="A215" s="1835" t="s">
        <v>206</v>
      </c>
      <c r="B215" s="1831" t="s">
        <v>300</v>
      </c>
      <c r="C215" s="1835" t="s">
        <v>632</v>
      </c>
      <c r="D215" s="1835" t="s">
        <v>633</v>
      </c>
      <c r="E215" s="1835" t="s">
        <v>650</v>
      </c>
      <c r="F215" s="1835" t="s">
        <v>651</v>
      </c>
      <c r="G215" s="1834" t="s">
        <v>652</v>
      </c>
      <c r="H215" s="1834"/>
      <c r="I215" s="1834"/>
      <c r="J215" s="1834"/>
      <c r="K215" s="1834"/>
      <c r="L215" s="1843"/>
      <c r="M215" s="1843"/>
      <c r="N215" s="1843"/>
      <c r="O215" s="1843"/>
      <c r="P215" s="1843"/>
      <c r="Q215" s="1843"/>
      <c r="R215" s="1843"/>
      <c r="S215" s="1843"/>
      <c r="T215" s="1843"/>
      <c r="U215" s="1843"/>
      <c r="V215" s="1843"/>
      <c r="W215" s="1843"/>
      <c r="X215" s="1843"/>
      <c r="Y215" s="1843"/>
      <c r="Z215" s="1843"/>
      <c r="AA215" s="1843"/>
      <c r="AB215" s="1843"/>
      <c r="AC215" s="1843"/>
      <c r="AD215" s="1843"/>
      <c r="AE215" s="1843"/>
      <c r="AF215" s="1843"/>
      <c r="AG215" s="1843"/>
      <c r="AH215" s="1843"/>
      <c r="AI215" s="1843"/>
      <c r="AJ215" s="1843"/>
      <c r="AK215" s="1843"/>
    </row>
    <row r="216" s="1816" customFormat="1" ht="90.75" hidden="1" customHeight="1" spans="1:37">
      <c r="A216" s="1835" t="s">
        <v>206</v>
      </c>
      <c r="B216" s="1831" t="s">
        <v>300</v>
      </c>
      <c r="C216" s="1835" t="s">
        <v>632</v>
      </c>
      <c r="D216" s="1835" t="s">
        <v>633</v>
      </c>
      <c r="E216" s="1835" t="s">
        <v>650</v>
      </c>
      <c r="F216" s="1835" t="s">
        <v>653</v>
      </c>
      <c r="G216" s="1834" t="s">
        <v>652</v>
      </c>
      <c r="H216" s="1834"/>
      <c r="I216" s="1834"/>
      <c r="J216" s="1834"/>
      <c r="K216" s="1834"/>
      <c r="L216" s="1843"/>
      <c r="M216" s="1843"/>
      <c r="N216" s="1843"/>
      <c r="O216" s="1843"/>
      <c r="P216" s="1843"/>
      <c r="Q216" s="1843"/>
      <c r="R216" s="1843"/>
      <c r="S216" s="1843"/>
      <c r="T216" s="1843"/>
      <c r="U216" s="1843"/>
      <c r="V216" s="1843"/>
      <c r="W216" s="1843"/>
      <c r="X216" s="1843"/>
      <c r="Y216" s="1843"/>
      <c r="Z216" s="1843"/>
      <c r="AA216" s="1843"/>
      <c r="AB216" s="1843"/>
      <c r="AC216" s="1843"/>
      <c r="AD216" s="1843"/>
      <c r="AE216" s="1843"/>
      <c r="AF216" s="1843"/>
      <c r="AG216" s="1843"/>
      <c r="AH216" s="1843"/>
      <c r="AI216" s="1843"/>
      <c r="AJ216" s="1843"/>
      <c r="AK216" s="1843"/>
    </row>
    <row r="217" s="1816" customFormat="1" ht="177.75" hidden="1" customHeight="1" spans="1:37">
      <c r="A217" s="1835" t="s">
        <v>389</v>
      </c>
      <c r="B217" s="1831" t="s">
        <v>300</v>
      </c>
      <c r="C217" s="1835" t="s">
        <v>654</v>
      </c>
      <c r="D217" s="1835" t="s">
        <v>655</v>
      </c>
      <c r="E217" s="1835" t="s">
        <v>656</v>
      </c>
      <c r="F217" s="1835" t="s">
        <v>657</v>
      </c>
      <c r="G217" s="1849" t="s">
        <v>302</v>
      </c>
      <c r="H217" s="1834"/>
      <c r="I217" s="1834"/>
      <c r="J217" s="1834"/>
      <c r="K217" s="1834"/>
      <c r="L217" s="1843"/>
      <c r="M217" s="1843"/>
      <c r="N217" s="1843"/>
      <c r="O217" s="1843"/>
      <c r="P217" s="1843"/>
      <c r="Q217" s="1843"/>
      <c r="R217" s="1843"/>
      <c r="S217" s="1843"/>
      <c r="T217" s="1843"/>
      <c r="U217" s="1843"/>
      <c r="V217" s="1843"/>
      <c r="W217" s="1843"/>
      <c r="X217" s="1843"/>
      <c r="Y217" s="1843"/>
      <c r="Z217" s="1843"/>
      <c r="AA217" s="1843"/>
      <c r="AB217" s="1843"/>
      <c r="AC217" s="1843"/>
      <c r="AD217" s="1843"/>
      <c r="AE217" s="1843"/>
      <c r="AF217" s="1843"/>
      <c r="AG217" s="1843"/>
      <c r="AH217" s="1843"/>
      <c r="AI217" s="1843"/>
      <c r="AJ217" s="1843"/>
      <c r="AK217" s="1843"/>
    </row>
    <row r="218" s="1816" customFormat="1" ht="177.75" hidden="1" customHeight="1" spans="1:37">
      <c r="A218" s="1835" t="s">
        <v>389</v>
      </c>
      <c r="B218" s="1831" t="s">
        <v>300</v>
      </c>
      <c r="C218" s="1835" t="s">
        <v>654</v>
      </c>
      <c r="D218" s="1835" t="s">
        <v>655</v>
      </c>
      <c r="E218" s="1835" t="s">
        <v>656</v>
      </c>
      <c r="F218" s="1835" t="s">
        <v>658</v>
      </c>
      <c r="G218" s="1850" t="s">
        <v>659</v>
      </c>
      <c r="H218" s="1834"/>
      <c r="I218" s="1834"/>
      <c r="J218" s="1834"/>
      <c r="K218" s="1834"/>
      <c r="L218" s="1843"/>
      <c r="M218" s="1843"/>
      <c r="N218" s="1843"/>
      <c r="O218" s="1843"/>
      <c r="P218" s="1843"/>
      <c r="Q218" s="1843"/>
      <c r="R218" s="1843"/>
      <c r="S218" s="1843"/>
      <c r="T218" s="1843"/>
      <c r="U218" s="1843"/>
      <c r="V218" s="1843"/>
      <c r="W218" s="1843"/>
      <c r="X218" s="1843"/>
      <c r="Y218" s="1843"/>
      <c r="Z218" s="1843"/>
      <c r="AA218" s="1843"/>
      <c r="AB218" s="1843"/>
      <c r="AC218" s="1843"/>
      <c r="AD218" s="1843"/>
      <c r="AE218" s="1843"/>
      <c r="AF218" s="1843"/>
      <c r="AG218" s="1843"/>
      <c r="AH218" s="1843"/>
      <c r="AI218" s="1843"/>
      <c r="AJ218" s="1843"/>
      <c r="AK218" s="1843"/>
    </row>
    <row r="219" s="1816" customFormat="1" ht="180" hidden="1" customHeight="1" spans="1:37">
      <c r="A219" s="1835" t="s">
        <v>389</v>
      </c>
      <c r="B219" s="1831" t="s">
        <v>300</v>
      </c>
      <c r="C219" s="1835" t="s">
        <v>654</v>
      </c>
      <c r="D219" s="1835" t="s">
        <v>655</v>
      </c>
      <c r="E219" s="1835" t="s">
        <v>656</v>
      </c>
      <c r="F219" s="1835" t="s">
        <v>660</v>
      </c>
      <c r="G219" s="1834" t="s">
        <v>661</v>
      </c>
      <c r="H219" s="1834"/>
      <c r="I219" s="1834"/>
      <c r="J219" s="1834"/>
      <c r="K219" s="1834"/>
      <c r="L219" s="1843"/>
      <c r="M219" s="1843"/>
      <c r="N219" s="1843"/>
      <c r="O219" s="1843"/>
      <c r="P219" s="1843"/>
      <c r="Q219" s="1843"/>
      <c r="R219" s="1843"/>
      <c r="S219" s="1843"/>
      <c r="T219" s="1843"/>
      <c r="U219" s="1843"/>
      <c r="V219" s="1843"/>
      <c r="W219" s="1843"/>
      <c r="X219" s="1843"/>
      <c r="Y219" s="1843"/>
      <c r="Z219" s="1843"/>
      <c r="AA219" s="1843"/>
      <c r="AB219" s="1843"/>
      <c r="AC219" s="1843"/>
      <c r="AD219" s="1843"/>
      <c r="AE219" s="1843"/>
      <c r="AF219" s="1843"/>
      <c r="AG219" s="1843"/>
      <c r="AH219" s="1843"/>
      <c r="AI219" s="1843"/>
      <c r="AJ219" s="1843"/>
      <c r="AK219" s="1843"/>
    </row>
    <row r="220" s="1816" customFormat="1" ht="88.5" hidden="1" customHeight="1" spans="1:37">
      <c r="A220" s="1835" t="s">
        <v>389</v>
      </c>
      <c r="B220" s="1835" t="s">
        <v>390</v>
      </c>
      <c r="C220" s="1835" t="s">
        <v>654</v>
      </c>
      <c r="D220" s="1835" t="s">
        <v>655</v>
      </c>
      <c r="E220" s="1835" t="s">
        <v>662</v>
      </c>
      <c r="F220" s="1835" t="s">
        <v>663</v>
      </c>
      <c r="G220" s="1834" t="s">
        <v>407</v>
      </c>
      <c r="H220" s="1834"/>
      <c r="I220" s="1834"/>
      <c r="J220" s="1834"/>
      <c r="K220" s="1834"/>
      <c r="L220" s="1843"/>
      <c r="M220" s="1843"/>
      <c r="N220" s="1843"/>
      <c r="O220" s="1843"/>
      <c r="P220" s="1843"/>
      <c r="Q220" s="1843"/>
      <c r="R220" s="1843"/>
      <c r="S220" s="1843"/>
      <c r="T220" s="1843"/>
      <c r="U220" s="1843"/>
      <c r="V220" s="1843"/>
      <c r="W220" s="1843"/>
      <c r="X220" s="1843"/>
      <c r="Y220" s="1843"/>
      <c r="Z220" s="1843"/>
      <c r="AA220" s="1843"/>
      <c r="AB220" s="1843"/>
      <c r="AC220" s="1843"/>
      <c r="AD220" s="1843"/>
      <c r="AE220" s="1843"/>
      <c r="AF220" s="1843"/>
      <c r="AG220" s="1843"/>
      <c r="AH220" s="1843"/>
      <c r="AI220" s="1843"/>
      <c r="AJ220" s="1843"/>
      <c r="AK220" s="1843"/>
    </row>
    <row r="221" s="1816" customFormat="1" ht="110.25" hidden="1" customHeight="1" spans="1:37">
      <c r="A221" s="1835" t="s">
        <v>389</v>
      </c>
      <c r="B221" s="1835" t="s">
        <v>390</v>
      </c>
      <c r="C221" s="1835" t="s">
        <v>654</v>
      </c>
      <c r="D221" s="1835" t="s">
        <v>655</v>
      </c>
      <c r="E221" s="1835" t="s">
        <v>662</v>
      </c>
      <c r="F221" s="1835" t="s">
        <v>664</v>
      </c>
      <c r="G221" s="1834" t="s">
        <v>407</v>
      </c>
      <c r="H221" s="1834"/>
      <c r="I221" s="1834"/>
      <c r="J221" s="1834"/>
      <c r="K221" s="1834"/>
      <c r="L221" s="1843"/>
      <c r="M221" s="1843"/>
      <c r="N221" s="1843"/>
      <c r="O221" s="1843"/>
      <c r="P221" s="1843"/>
      <c r="Q221" s="1843"/>
      <c r="R221" s="1843"/>
      <c r="S221" s="1843"/>
      <c r="T221" s="1843"/>
      <c r="U221" s="1843"/>
      <c r="V221" s="1843"/>
      <c r="W221" s="1843"/>
      <c r="X221" s="1843"/>
      <c r="Y221" s="1843"/>
      <c r="Z221" s="1843"/>
      <c r="AA221" s="1843"/>
      <c r="AB221" s="1843"/>
      <c r="AC221" s="1843"/>
      <c r="AD221" s="1843"/>
      <c r="AE221" s="1843"/>
      <c r="AF221" s="1843"/>
      <c r="AG221" s="1843"/>
      <c r="AH221" s="1843"/>
      <c r="AI221" s="1843"/>
      <c r="AJ221" s="1843"/>
      <c r="AK221" s="1843"/>
    </row>
    <row r="222" s="1816" customFormat="1" ht="78.75" hidden="1" customHeight="1" spans="1:37">
      <c r="A222" s="1835" t="s">
        <v>389</v>
      </c>
      <c r="B222" s="1835" t="s">
        <v>390</v>
      </c>
      <c r="C222" s="1835" t="s">
        <v>654</v>
      </c>
      <c r="D222" s="1835" t="s">
        <v>655</v>
      </c>
      <c r="E222" s="1835" t="s">
        <v>665</v>
      </c>
      <c r="F222" s="1835" t="s">
        <v>666</v>
      </c>
      <c r="G222" s="1834" t="s">
        <v>407</v>
      </c>
      <c r="H222" s="1834"/>
      <c r="I222" s="1834"/>
      <c r="J222" s="1834"/>
      <c r="K222" s="1834" t="s">
        <v>667</v>
      </c>
      <c r="L222" s="1843"/>
      <c r="M222" s="1843"/>
      <c r="N222" s="1843"/>
      <c r="O222" s="1843"/>
      <c r="P222" s="1843"/>
      <c r="Q222" s="1843"/>
      <c r="R222" s="1843"/>
      <c r="S222" s="1843"/>
      <c r="T222" s="1843"/>
      <c r="U222" s="1843"/>
      <c r="V222" s="1843"/>
      <c r="W222" s="1843"/>
      <c r="X222" s="1843"/>
      <c r="Y222" s="1843"/>
      <c r="Z222" s="1843"/>
      <c r="AA222" s="1843"/>
      <c r="AB222" s="1843"/>
      <c r="AC222" s="1843"/>
      <c r="AD222" s="1843"/>
      <c r="AE222" s="1843"/>
      <c r="AF222" s="1843"/>
      <c r="AG222" s="1843"/>
      <c r="AH222" s="1843"/>
      <c r="AI222" s="1843"/>
      <c r="AJ222" s="1843"/>
      <c r="AK222" s="1843"/>
    </row>
    <row r="223" s="1816" customFormat="1" ht="78.75" hidden="1" customHeight="1" spans="1:37">
      <c r="A223" s="1835" t="s">
        <v>389</v>
      </c>
      <c r="B223" s="1835" t="s">
        <v>390</v>
      </c>
      <c r="C223" s="1835" t="s">
        <v>654</v>
      </c>
      <c r="D223" s="1835" t="s">
        <v>655</v>
      </c>
      <c r="E223" s="1835" t="s">
        <v>665</v>
      </c>
      <c r="F223" s="1835" t="s">
        <v>668</v>
      </c>
      <c r="G223" s="1834" t="s">
        <v>669</v>
      </c>
      <c r="H223" s="1834"/>
      <c r="I223" s="1834"/>
      <c r="J223" s="1834"/>
      <c r="K223" s="1834"/>
      <c r="L223" s="1843"/>
      <c r="M223" s="1843"/>
      <c r="N223" s="1843"/>
      <c r="O223" s="1843"/>
      <c r="P223" s="1843"/>
      <c r="Q223" s="1843"/>
      <c r="R223" s="1843"/>
      <c r="S223" s="1843"/>
      <c r="T223" s="1843"/>
      <c r="U223" s="1843"/>
      <c r="V223" s="1843"/>
      <c r="W223" s="1843"/>
      <c r="X223" s="1843"/>
      <c r="Y223" s="1843"/>
      <c r="Z223" s="1843"/>
      <c r="AA223" s="1843"/>
      <c r="AB223" s="1843"/>
      <c r="AC223" s="1843"/>
      <c r="AD223" s="1843"/>
      <c r="AE223" s="1843"/>
      <c r="AF223" s="1843"/>
      <c r="AG223" s="1843"/>
      <c r="AH223" s="1843"/>
      <c r="AI223" s="1843"/>
      <c r="AJ223" s="1843"/>
      <c r="AK223" s="1843"/>
    </row>
    <row r="224" s="1816" customFormat="1" ht="78.75" hidden="1" customHeight="1" spans="1:37">
      <c r="A224" s="1835" t="s">
        <v>389</v>
      </c>
      <c r="B224" s="1835" t="s">
        <v>574</v>
      </c>
      <c r="C224" s="1835" t="s">
        <v>654</v>
      </c>
      <c r="D224" s="1835" t="s">
        <v>655</v>
      </c>
      <c r="E224" s="1835" t="s">
        <v>665</v>
      </c>
      <c r="F224" s="1835" t="s">
        <v>670</v>
      </c>
      <c r="G224" s="1834" t="s">
        <v>671</v>
      </c>
      <c r="H224" s="1834"/>
      <c r="I224" s="1834"/>
      <c r="J224" s="1834"/>
      <c r="K224" s="1834"/>
      <c r="L224" s="1843"/>
      <c r="M224" s="1843"/>
      <c r="N224" s="1843"/>
      <c r="O224" s="1843"/>
      <c r="P224" s="1843"/>
      <c r="Q224" s="1843"/>
      <c r="R224" s="1843"/>
      <c r="S224" s="1843"/>
      <c r="T224" s="1843"/>
      <c r="U224" s="1843"/>
      <c r="V224" s="1843"/>
      <c r="W224" s="1843"/>
      <c r="X224" s="1843"/>
      <c r="Y224" s="1843"/>
      <c r="Z224" s="1843"/>
      <c r="AA224" s="1843"/>
      <c r="AB224" s="1843"/>
      <c r="AC224" s="1843"/>
      <c r="AD224" s="1843"/>
      <c r="AE224" s="1843"/>
      <c r="AF224" s="1843"/>
      <c r="AG224" s="1843"/>
      <c r="AH224" s="1843"/>
      <c r="AI224" s="1843"/>
      <c r="AJ224" s="1843"/>
      <c r="AK224" s="1843"/>
    </row>
    <row r="225" s="1816" customFormat="1" ht="94.5" hidden="1" customHeight="1" spans="1:37">
      <c r="A225" s="1835" t="s">
        <v>389</v>
      </c>
      <c r="B225" s="1835" t="s">
        <v>461</v>
      </c>
      <c r="C225" s="1835" t="s">
        <v>654</v>
      </c>
      <c r="D225" s="1835" t="s">
        <v>655</v>
      </c>
      <c r="E225" s="1835" t="s">
        <v>672</v>
      </c>
      <c r="F225" s="1835" t="s">
        <v>673</v>
      </c>
      <c r="G225" s="1834" t="s">
        <v>498</v>
      </c>
      <c r="H225" s="1834"/>
      <c r="I225" s="1834"/>
      <c r="J225" s="1834"/>
      <c r="K225" s="1834" t="s">
        <v>674</v>
      </c>
      <c r="L225" s="1843"/>
      <c r="M225" s="1843"/>
      <c r="N225" s="1843"/>
      <c r="O225" s="1843"/>
      <c r="P225" s="1843"/>
      <c r="Q225" s="1843"/>
      <c r="R225" s="1843"/>
      <c r="S225" s="1843"/>
      <c r="T225" s="1843"/>
      <c r="U225" s="1843"/>
      <c r="V225" s="1843"/>
      <c r="W225" s="1843"/>
      <c r="X225" s="1843"/>
      <c r="Y225" s="1843"/>
      <c r="Z225" s="1843"/>
      <c r="AA225" s="1843"/>
      <c r="AB225" s="1843"/>
      <c r="AC225" s="1843"/>
      <c r="AD225" s="1843"/>
      <c r="AE225" s="1843"/>
      <c r="AF225" s="1843"/>
      <c r="AG225" s="1843"/>
      <c r="AH225" s="1843"/>
      <c r="AI225" s="1843"/>
      <c r="AJ225" s="1843"/>
      <c r="AK225" s="1843"/>
    </row>
    <row r="226" s="1816" customFormat="1" ht="94.5" hidden="1" customHeight="1" spans="1:37">
      <c r="A226" s="1835" t="s">
        <v>389</v>
      </c>
      <c r="B226" s="1835" t="s">
        <v>461</v>
      </c>
      <c r="C226" s="1835" t="s">
        <v>654</v>
      </c>
      <c r="D226" s="1835" t="s">
        <v>655</v>
      </c>
      <c r="E226" s="1835" t="s">
        <v>672</v>
      </c>
      <c r="F226" s="1835" t="s">
        <v>675</v>
      </c>
      <c r="G226" s="1834" t="s">
        <v>573</v>
      </c>
      <c r="H226" s="1834"/>
      <c r="I226" s="1834"/>
      <c r="J226" s="1834"/>
      <c r="K226" s="1834" t="s">
        <v>676</v>
      </c>
      <c r="L226" s="1843"/>
      <c r="M226" s="1843"/>
      <c r="N226" s="1843"/>
      <c r="O226" s="1843"/>
      <c r="P226" s="1843"/>
      <c r="Q226" s="1843"/>
      <c r="R226" s="1843"/>
      <c r="S226" s="1843"/>
      <c r="T226" s="1843"/>
      <c r="U226" s="1843"/>
      <c r="V226" s="1843"/>
      <c r="W226" s="1843"/>
      <c r="X226" s="1843"/>
      <c r="Y226" s="1843"/>
      <c r="Z226" s="1843"/>
      <c r="AA226" s="1843"/>
      <c r="AB226" s="1843"/>
      <c r="AC226" s="1843"/>
      <c r="AD226" s="1843"/>
      <c r="AE226" s="1843"/>
      <c r="AF226" s="1843"/>
      <c r="AG226" s="1843"/>
      <c r="AH226" s="1843"/>
      <c r="AI226" s="1843"/>
      <c r="AJ226" s="1843"/>
      <c r="AK226" s="1843"/>
    </row>
    <row r="227" s="1816" customFormat="1" ht="100.5" hidden="1" customHeight="1" spans="1:37">
      <c r="A227" s="1835" t="s">
        <v>389</v>
      </c>
      <c r="B227" s="1835" t="s">
        <v>461</v>
      </c>
      <c r="C227" s="1835" t="s">
        <v>654</v>
      </c>
      <c r="D227" s="1835" t="s">
        <v>655</v>
      </c>
      <c r="E227" s="1835" t="s">
        <v>672</v>
      </c>
      <c r="F227" s="1835" t="s">
        <v>677</v>
      </c>
      <c r="G227" s="1834" t="s">
        <v>678</v>
      </c>
      <c r="H227" s="1834"/>
      <c r="I227" s="1834"/>
      <c r="J227" s="1834"/>
      <c r="K227" s="1834" t="s">
        <v>676</v>
      </c>
      <c r="L227" s="1843"/>
      <c r="M227" s="1843"/>
      <c r="N227" s="1843"/>
      <c r="O227" s="1843"/>
      <c r="P227" s="1843"/>
      <c r="Q227" s="1843"/>
      <c r="R227" s="1843"/>
      <c r="S227" s="1843"/>
      <c r="T227" s="1843"/>
      <c r="U227" s="1843"/>
      <c r="V227" s="1843"/>
      <c r="W227" s="1843"/>
      <c r="X227" s="1843"/>
      <c r="Y227" s="1843"/>
      <c r="Z227" s="1843"/>
      <c r="AA227" s="1843"/>
      <c r="AB227" s="1843"/>
      <c r="AC227" s="1843"/>
      <c r="AD227" s="1843"/>
      <c r="AE227" s="1843"/>
      <c r="AF227" s="1843"/>
      <c r="AG227" s="1843"/>
      <c r="AH227" s="1843"/>
      <c r="AI227" s="1843"/>
      <c r="AJ227" s="1843"/>
      <c r="AK227" s="1843"/>
    </row>
    <row r="228" s="1816" customFormat="1" ht="93.75" hidden="1" customHeight="1" spans="1:37">
      <c r="A228" s="1835" t="s">
        <v>389</v>
      </c>
      <c r="B228" s="1835" t="s">
        <v>461</v>
      </c>
      <c r="C228" s="1835" t="s">
        <v>654</v>
      </c>
      <c r="D228" s="1835" t="s">
        <v>655</v>
      </c>
      <c r="E228" s="1835" t="s">
        <v>672</v>
      </c>
      <c r="F228" s="1835" t="s">
        <v>679</v>
      </c>
      <c r="G228" s="1834" t="s">
        <v>680</v>
      </c>
      <c r="H228" s="1834"/>
      <c r="I228" s="1834"/>
      <c r="J228" s="1834"/>
      <c r="K228" s="1834" t="s">
        <v>674</v>
      </c>
      <c r="L228" s="1843"/>
      <c r="M228" s="1843"/>
      <c r="N228" s="1843"/>
      <c r="O228" s="1843"/>
      <c r="P228" s="1843"/>
      <c r="Q228" s="1843"/>
      <c r="R228" s="1843"/>
      <c r="S228" s="1843"/>
      <c r="T228" s="1843"/>
      <c r="U228" s="1843"/>
      <c r="V228" s="1843"/>
      <c r="W228" s="1843"/>
      <c r="X228" s="1843"/>
      <c r="Y228" s="1843"/>
      <c r="Z228" s="1843"/>
      <c r="AA228" s="1843"/>
      <c r="AB228" s="1843"/>
      <c r="AC228" s="1843"/>
      <c r="AD228" s="1843"/>
      <c r="AE228" s="1843"/>
      <c r="AF228" s="1843"/>
      <c r="AG228" s="1843"/>
      <c r="AH228" s="1843"/>
      <c r="AI228" s="1843"/>
      <c r="AJ228" s="1843"/>
      <c r="AK228" s="1843"/>
    </row>
    <row r="229" s="1816" customFormat="1" ht="96.75" hidden="1" customHeight="1" spans="1:37">
      <c r="A229" s="1835" t="s">
        <v>389</v>
      </c>
      <c r="B229" s="1835" t="s">
        <v>453</v>
      </c>
      <c r="C229" s="1835" t="s">
        <v>654</v>
      </c>
      <c r="D229" s="1835" t="s">
        <v>655</v>
      </c>
      <c r="E229" s="1835" t="s">
        <v>655</v>
      </c>
      <c r="F229" s="1835" t="s">
        <v>681</v>
      </c>
      <c r="G229" s="1834" t="s">
        <v>498</v>
      </c>
      <c r="H229" s="1834"/>
      <c r="I229" s="1834"/>
      <c r="J229" s="1834"/>
      <c r="K229" s="1834" t="s">
        <v>682</v>
      </c>
      <c r="L229" s="1843"/>
      <c r="M229" s="1843"/>
      <c r="N229" s="1843"/>
      <c r="O229" s="1843"/>
      <c r="P229" s="1843"/>
      <c r="Q229" s="1843"/>
      <c r="R229" s="1843"/>
      <c r="S229" s="1843"/>
      <c r="T229" s="1843"/>
      <c r="U229" s="1843"/>
      <c r="V229" s="1843"/>
      <c r="W229" s="1843"/>
      <c r="X229" s="1843"/>
      <c r="Y229" s="1843"/>
      <c r="Z229" s="1843"/>
      <c r="AA229" s="1843"/>
      <c r="AB229" s="1843"/>
      <c r="AC229" s="1843"/>
      <c r="AD229" s="1843"/>
      <c r="AE229" s="1843"/>
      <c r="AF229" s="1843"/>
      <c r="AG229" s="1843"/>
      <c r="AH229" s="1843"/>
      <c r="AI229" s="1843"/>
      <c r="AJ229" s="1843"/>
      <c r="AK229" s="1843"/>
    </row>
    <row r="230" s="1816" customFormat="1" ht="96.75" hidden="1" customHeight="1" spans="1:37">
      <c r="A230" s="1835" t="s">
        <v>389</v>
      </c>
      <c r="B230" s="1835" t="s">
        <v>453</v>
      </c>
      <c r="C230" s="1835" t="s">
        <v>654</v>
      </c>
      <c r="D230" s="1835" t="s">
        <v>655</v>
      </c>
      <c r="E230" s="1835" t="s">
        <v>655</v>
      </c>
      <c r="F230" s="1835" t="s">
        <v>683</v>
      </c>
      <c r="G230" s="1834" t="s">
        <v>498</v>
      </c>
      <c r="H230" s="1834"/>
      <c r="I230" s="1834"/>
      <c r="J230" s="1834"/>
      <c r="K230" s="1834" t="s">
        <v>682</v>
      </c>
      <c r="L230" s="1843"/>
      <c r="M230" s="1843"/>
      <c r="N230" s="1843"/>
      <c r="O230" s="1843"/>
      <c r="P230" s="1843"/>
      <c r="Q230" s="1843"/>
      <c r="R230" s="1843"/>
      <c r="S230" s="1843"/>
      <c r="T230" s="1843"/>
      <c r="U230" s="1843"/>
      <c r="V230" s="1843"/>
      <c r="W230" s="1843"/>
      <c r="X230" s="1843"/>
      <c r="Y230" s="1843"/>
      <c r="Z230" s="1843"/>
      <c r="AA230" s="1843"/>
      <c r="AB230" s="1843"/>
      <c r="AC230" s="1843"/>
      <c r="AD230" s="1843"/>
      <c r="AE230" s="1843"/>
      <c r="AF230" s="1843"/>
      <c r="AG230" s="1843"/>
      <c r="AH230" s="1843"/>
      <c r="AI230" s="1843"/>
      <c r="AJ230" s="1843"/>
      <c r="AK230" s="1843"/>
    </row>
    <row r="231" s="1816" customFormat="1" ht="78.75" hidden="1" customHeight="1" spans="1:37">
      <c r="A231" s="1835" t="s">
        <v>389</v>
      </c>
      <c r="B231" s="1835" t="s">
        <v>453</v>
      </c>
      <c r="C231" s="1835" t="s">
        <v>654</v>
      </c>
      <c r="D231" s="1835" t="s">
        <v>655</v>
      </c>
      <c r="E231" s="1835" t="s">
        <v>684</v>
      </c>
      <c r="F231" s="1835" t="s">
        <v>685</v>
      </c>
      <c r="G231" s="1834" t="s">
        <v>304</v>
      </c>
      <c r="H231" s="1834"/>
      <c r="I231" s="1834"/>
      <c r="J231" s="1834"/>
      <c r="K231" s="1834" t="s">
        <v>686</v>
      </c>
      <c r="L231" s="1843"/>
      <c r="M231" s="1843"/>
      <c r="N231" s="1843"/>
      <c r="O231" s="1843"/>
      <c r="P231" s="1843"/>
      <c r="Q231" s="1843"/>
      <c r="R231" s="1843"/>
      <c r="S231" s="1843"/>
      <c r="T231" s="1843"/>
      <c r="U231" s="1843"/>
      <c r="V231" s="1843"/>
      <c r="W231" s="1843"/>
      <c r="X231" s="1843"/>
      <c r="Y231" s="1843"/>
      <c r="Z231" s="1843"/>
      <c r="AA231" s="1843"/>
      <c r="AB231" s="1843"/>
      <c r="AC231" s="1843"/>
      <c r="AD231" s="1843"/>
      <c r="AE231" s="1843"/>
      <c r="AF231" s="1843"/>
      <c r="AG231" s="1843"/>
      <c r="AH231" s="1843"/>
      <c r="AI231" s="1843"/>
      <c r="AJ231" s="1843"/>
      <c r="AK231" s="1843"/>
    </row>
    <row r="232" s="1816" customFormat="1" ht="157.5" hidden="1" customHeight="1" spans="1:37">
      <c r="A232" s="1835" t="s">
        <v>389</v>
      </c>
      <c r="B232" s="1835" t="s">
        <v>453</v>
      </c>
      <c r="C232" s="1835" t="s">
        <v>654</v>
      </c>
      <c r="D232" s="1835" t="s">
        <v>655</v>
      </c>
      <c r="E232" s="1835" t="s">
        <v>687</v>
      </c>
      <c r="F232" s="1835" t="s">
        <v>688</v>
      </c>
      <c r="G232" s="1834" t="s">
        <v>689</v>
      </c>
      <c r="H232" s="1834" t="s">
        <v>690</v>
      </c>
      <c r="I232" s="1834" t="s">
        <v>304</v>
      </c>
      <c r="J232" s="1834"/>
      <c r="K232" s="1834" t="s">
        <v>691</v>
      </c>
      <c r="L232" s="1843"/>
      <c r="M232" s="1843"/>
      <c r="N232" s="1843"/>
      <c r="O232" s="1843"/>
      <c r="P232" s="1843"/>
      <c r="Q232" s="1843"/>
      <c r="R232" s="1843"/>
      <c r="S232" s="1843"/>
      <c r="T232" s="1843"/>
      <c r="U232" s="1843"/>
      <c r="V232" s="1843"/>
      <c r="W232" s="1843"/>
      <c r="X232" s="1843"/>
      <c r="Y232" s="1843"/>
      <c r="Z232" s="1843"/>
      <c r="AA232" s="1843"/>
      <c r="AB232" s="1843"/>
      <c r="AC232" s="1843"/>
      <c r="AD232" s="1843"/>
      <c r="AE232" s="1843"/>
      <c r="AF232" s="1843"/>
      <c r="AG232" s="1843"/>
      <c r="AH232" s="1843"/>
      <c r="AI232" s="1843"/>
      <c r="AJ232" s="1843"/>
      <c r="AK232" s="1843"/>
    </row>
    <row r="233" s="1816" customFormat="1" ht="101.25" hidden="1" customHeight="1" spans="1:37">
      <c r="A233" s="1835" t="s">
        <v>389</v>
      </c>
      <c r="B233" s="1835" t="s">
        <v>453</v>
      </c>
      <c r="C233" s="1835" t="s">
        <v>654</v>
      </c>
      <c r="D233" s="1835" t="s">
        <v>655</v>
      </c>
      <c r="E233" s="1835" t="s">
        <v>692</v>
      </c>
      <c r="F233" s="1835" t="s">
        <v>693</v>
      </c>
      <c r="G233" s="1834" t="s">
        <v>694</v>
      </c>
      <c r="H233" s="1834"/>
      <c r="I233" s="1834"/>
      <c r="J233" s="1834"/>
      <c r="K233" s="1834" t="s">
        <v>691</v>
      </c>
      <c r="L233" s="1843"/>
      <c r="M233" s="1843"/>
      <c r="N233" s="1843"/>
      <c r="O233" s="1843"/>
      <c r="P233" s="1843"/>
      <c r="Q233" s="1843"/>
      <c r="R233" s="1843"/>
      <c r="S233" s="1843"/>
      <c r="T233" s="1843"/>
      <c r="U233" s="1843"/>
      <c r="V233" s="1843"/>
      <c r="W233" s="1843"/>
      <c r="X233" s="1843"/>
      <c r="Y233" s="1843"/>
      <c r="Z233" s="1843"/>
      <c r="AA233" s="1843"/>
      <c r="AB233" s="1843"/>
      <c r="AC233" s="1843"/>
      <c r="AD233" s="1843"/>
      <c r="AE233" s="1843"/>
      <c r="AF233" s="1843"/>
      <c r="AG233" s="1843"/>
      <c r="AH233" s="1843"/>
      <c r="AI233" s="1843"/>
      <c r="AJ233" s="1843"/>
      <c r="AK233" s="1843"/>
    </row>
    <row r="234" s="1816" customFormat="1" ht="101.25" hidden="1" customHeight="1" spans="1:37">
      <c r="A234" s="1835" t="s">
        <v>695</v>
      </c>
      <c r="B234" s="1831" t="s">
        <v>264</v>
      </c>
      <c r="C234" s="1835" t="s">
        <v>696</v>
      </c>
      <c r="D234" s="1835" t="s">
        <v>697</v>
      </c>
      <c r="E234" s="1835" t="s">
        <v>698</v>
      </c>
      <c r="F234" s="1835" t="s">
        <v>699</v>
      </c>
      <c r="G234" s="1834" t="s">
        <v>700</v>
      </c>
      <c r="H234" s="1834" t="s">
        <v>701</v>
      </c>
      <c r="I234" s="1834" t="s">
        <v>700</v>
      </c>
      <c r="J234" s="1834"/>
      <c r="K234" s="1834" t="s">
        <v>702</v>
      </c>
      <c r="L234" s="1843"/>
      <c r="M234" s="1843"/>
      <c r="N234" s="1843"/>
      <c r="O234" s="1843"/>
      <c r="P234" s="1843"/>
      <c r="Q234" s="1843"/>
      <c r="R234" s="1843"/>
      <c r="S234" s="1843"/>
      <c r="T234" s="1843"/>
      <c r="U234" s="1843"/>
      <c r="V234" s="1843"/>
      <c r="W234" s="1843"/>
      <c r="X234" s="1843"/>
      <c r="Y234" s="1843"/>
      <c r="Z234" s="1843"/>
      <c r="AA234" s="1843"/>
      <c r="AB234" s="1843"/>
      <c r="AC234" s="1843"/>
      <c r="AD234" s="1843"/>
      <c r="AE234" s="1843"/>
      <c r="AF234" s="1843"/>
      <c r="AG234" s="1843"/>
      <c r="AH234" s="1843"/>
      <c r="AI234" s="1843"/>
      <c r="AJ234" s="1843"/>
      <c r="AK234" s="1843"/>
    </row>
    <row r="235" s="1816" customFormat="1" ht="70.5" hidden="1" customHeight="1" spans="1:37">
      <c r="A235" s="1835" t="s">
        <v>695</v>
      </c>
      <c r="B235" s="1831" t="s">
        <v>264</v>
      </c>
      <c r="C235" s="1835" t="s">
        <v>696</v>
      </c>
      <c r="D235" s="1835" t="s">
        <v>697</v>
      </c>
      <c r="E235" s="1835" t="s">
        <v>698</v>
      </c>
      <c r="F235" s="1835" t="s">
        <v>703</v>
      </c>
      <c r="G235" s="1834" t="s">
        <v>700</v>
      </c>
      <c r="H235" s="1834"/>
      <c r="I235" s="1834"/>
      <c r="J235" s="1834"/>
      <c r="K235" s="1834" t="s">
        <v>702</v>
      </c>
      <c r="L235" s="1843"/>
      <c r="M235" s="1843"/>
      <c r="N235" s="1843"/>
      <c r="O235" s="1843"/>
      <c r="P235" s="1843"/>
      <c r="Q235" s="1843"/>
      <c r="R235" s="1843"/>
      <c r="S235" s="1843"/>
      <c r="T235" s="1843"/>
      <c r="U235" s="1843"/>
      <c r="V235" s="1843"/>
      <c r="W235" s="1843"/>
      <c r="X235" s="1843"/>
      <c r="Y235" s="1843"/>
      <c r="Z235" s="1843"/>
      <c r="AA235" s="1843"/>
      <c r="AB235" s="1843"/>
      <c r="AC235" s="1843"/>
      <c r="AD235" s="1843"/>
      <c r="AE235" s="1843"/>
      <c r="AF235" s="1843"/>
      <c r="AG235" s="1843"/>
      <c r="AH235" s="1843"/>
      <c r="AI235" s="1843"/>
      <c r="AJ235" s="1843"/>
      <c r="AK235" s="1843"/>
    </row>
    <row r="236" s="1816" customFormat="1" ht="63" hidden="1" customHeight="1" spans="1:37">
      <c r="A236" s="1835" t="s">
        <v>695</v>
      </c>
      <c r="B236" s="1831" t="s">
        <v>264</v>
      </c>
      <c r="C236" s="1835" t="s">
        <v>696</v>
      </c>
      <c r="D236" s="1835" t="s">
        <v>697</v>
      </c>
      <c r="E236" s="1835" t="s">
        <v>704</v>
      </c>
      <c r="F236" s="1835" t="s">
        <v>705</v>
      </c>
      <c r="G236" s="1834" t="s">
        <v>706</v>
      </c>
      <c r="H236" s="1834"/>
      <c r="I236" s="1834"/>
      <c r="J236" s="1834"/>
      <c r="K236" s="1834"/>
      <c r="L236" s="1843"/>
      <c r="M236" s="1843"/>
      <c r="N236" s="1843"/>
      <c r="O236" s="1843"/>
      <c r="P236" s="1843"/>
      <c r="Q236" s="1843"/>
      <c r="R236" s="1843"/>
      <c r="S236" s="1843"/>
      <c r="T236" s="1843"/>
      <c r="U236" s="1843"/>
      <c r="V236" s="1843"/>
      <c r="W236" s="1843"/>
      <c r="X236" s="1843"/>
      <c r="Y236" s="1843"/>
      <c r="Z236" s="1843"/>
      <c r="AA236" s="1843"/>
      <c r="AB236" s="1843"/>
      <c r="AC236" s="1843"/>
      <c r="AD236" s="1843"/>
      <c r="AE236" s="1843"/>
      <c r="AF236" s="1843"/>
      <c r="AG236" s="1843"/>
      <c r="AH236" s="1843"/>
      <c r="AI236" s="1843"/>
      <c r="AJ236" s="1843"/>
      <c r="AK236" s="1843"/>
    </row>
    <row r="237" s="1816" customFormat="1" ht="101.25" hidden="1" customHeight="1" spans="1:37">
      <c r="A237" s="1835" t="s">
        <v>695</v>
      </c>
      <c r="B237" s="1831" t="s">
        <v>273</v>
      </c>
      <c r="C237" s="1835" t="s">
        <v>696</v>
      </c>
      <c r="D237" s="1835" t="s">
        <v>697</v>
      </c>
      <c r="E237" s="1835" t="s">
        <v>707</v>
      </c>
      <c r="F237" s="1835" t="s">
        <v>708</v>
      </c>
      <c r="G237" s="1834" t="s">
        <v>700</v>
      </c>
      <c r="H237" s="1834" t="s">
        <v>701</v>
      </c>
      <c r="I237" s="1834" t="s">
        <v>700</v>
      </c>
      <c r="J237" s="1834"/>
      <c r="K237" s="1834" t="s">
        <v>702</v>
      </c>
      <c r="L237" s="1843"/>
      <c r="M237" s="1843"/>
      <c r="N237" s="1843"/>
      <c r="O237" s="1843"/>
      <c r="P237" s="1843"/>
      <c r="Q237" s="1843"/>
      <c r="R237" s="1843"/>
      <c r="S237" s="1843"/>
      <c r="T237" s="1843"/>
      <c r="U237" s="1843"/>
      <c r="V237" s="1843"/>
      <c r="W237" s="1843"/>
      <c r="X237" s="1843"/>
      <c r="Y237" s="1843"/>
      <c r="Z237" s="1843"/>
      <c r="AA237" s="1843"/>
      <c r="AB237" s="1843"/>
      <c r="AC237" s="1843"/>
      <c r="AD237" s="1843"/>
      <c r="AE237" s="1843"/>
      <c r="AF237" s="1843"/>
      <c r="AG237" s="1843"/>
      <c r="AH237" s="1843"/>
      <c r="AI237" s="1843"/>
      <c r="AJ237" s="1843"/>
      <c r="AK237" s="1843"/>
    </row>
    <row r="238" s="1816" customFormat="1" ht="126.75" hidden="1" customHeight="1" spans="1:37">
      <c r="A238" s="1835" t="s">
        <v>695</v>
      </c>
      <c r="B238" s="1831" t="s">
        <v>273</v>
      </c>
      <c r="C238" s="1835" t="s">
        <v>696</v>
      </c>
      <c r="D238" s="1835" t="s">
        <v>697</v>
      </c>
      <c r="E238" s="1835" t="s">
        <v>707</v>
      </c>
      <c r="F238" s="1835" t="s">
        <v>709</v>
      </c>
      <c r="G238" s="1834" t="s">
        <v>710</v>
      </c>
      <c r="H238" s="1834"/>
      <c r="I238" s="1834"/>
      <c r="J238" s="1834"/>
      <c r="K238" s="1834" t="s">
        <v>711</v>
      </c>
      <c r="L238" s="1843"/>
      <c r="M238" s="1843"/>
      <c r="N238" s="1843"/>
      <c r="O238" s="1843"/>
      <c r="P238" s="1843"/>
      <c r="Q238" s="1843"/>
      <c r="R238" s="1843"/>
      <c r="S238" s="1843"/>
      <c r="T238" s="1843"/>
      <c r="U238" s="1843"/>
      <c r="V238" s="1843"/>
      <c r="W238" s="1843"/>
      <c r="X238" s="1843"/>
      <c r="Y238" s="1843"/>
      <c r="Z238" s="1843"/>
      <c r="AA238" s="1843"/>
      <c r="AB238" s="1843"/>
      <c r="AC238" s="1843"/>
      <c r="AD238" s="1843"/>
      <c r="AE238" s="1843"/>
      <c r="AF238" s="1843"/>
      <c r="AG238" s="1843"/>
      <c r="AH238" s="1843"/>
      <c r="AI238" s="1843"/>
      <c r="AJ238" s="1843"/>
      <c r="AK238" s="1843"/>
    </row>
    <row r="239" s="1816" customFormat="1" ht="126" hidden="1" customHeight="1" spans="1:37">
      <c r="A239" s="1835" t="s">
        <v>695</v>
      </c>
      <c r="B239" s="1831" t="s">
        <v>273</v>
      </c>
      <c r="C239" s="1835" t="s">
        <v>696</v>
      </c>
      <c r="D239" s="1835" t="s">
        <v>697</v>
      </c>
      <c r="E239" s="1835" t="s">
        <v>707</v>
      </c>
      <c r="F239" s="1835" t="s">
        <v>712</v>
      </c>
      <c r="G239" s="1834" t="s">
        <v>700</v>
      </c>
      <c r="H239" s="1834" t="s">
        <v>701</v>
      </c>
      <c r="I239" s="1834" t="s">
        <v>700</v>
      </c>
      <c r="J239" s="1834"/>
      <c r="K239" s="1834" t="s">
        <v>702</v>
      </c>
      <c r="L239" s="1843"/>
      <c r="M239" s="1843"/>
      <c r="N239" s="1843"/>
      <c r="O239" s="1843"/>
      <c r="P239" s="1843"/>
      <c r="Q239" s="1843"/>
      <c r="R239" s="1843"/>
      <c r="S239" s="1843"/>
      <c r="T239" s="1843"/>
      <c r="U239" s="1843"/>
      <c r="V239" s="1843"/>
      <c r="W239" s="1843"/>
      <c r="X239" s="1843"/>
      <c r="Y239" s="1843"/>
      <c r="Z239" s="1843"/>
      <c r="AA239" s="1843"/>
      <c r="AB239" s="1843"/>
      <c r="AC239" s="1843"/>
      <c r="AD239" s="1843"/>
      <c r="AE239" s="1843"/>
      <c r="AF239" s="1843"/>
      <c r="AG239" s="1843"/>
      <c r="AH239" s="1843"/>
      <c r="AI239" s="1843"/>
      <c r="AJ239" s="1843"/>
      <c r="AK239" s="1843"/>
    </row>
    <row r="240" s="1816" customFormat="1" ht="134.25" hidden="1" customHeight="1" spans="1:37">
      <c r="A240" s="1835" t="s">
        <v>695</v>
      </c>
      <c r="B240" s="1831" t="s">
        <v>273</v>
      </c>
      <c r="C240" s="1835" t="s">
        <v>696</v>
      </c>
      <c r="D240" s="1835" t="s">
        <v>713</v>
      </c>
      <c r="E240" s="1835" t="s">
        <v>714</v>
      </c>
      <c r="F240" s="1835" t="s">
        <v>715</v>
      </c>
      <c r="G240" s="1834" t="s">
        <v>716</v>
      </c>
      <c r="H240" s="1834" t="s">
        <v>717</v>
      </c>
      <c r="I240" s="1834" t="s">
        <v>700</v>
      </c>
      <c r="J240" s="1834"/>
      <c r="K240" s="1834" t="s">
        <v>702</v>
      </c>
      <c r="L240" s="1843"/>
      <c r="M240" s="1843"/>
      <c r="N240" s="1843"/>
      <c r="O240" s="1843"/>
      <c r="P240" s="1843"/>
      <c r="Q240" s="1843"/>
      <c r="R240" s="1843"/>
      <c r="S240" s="1843"/>
      <c r="T240" s="1843"/>
      <c r="U240" s="1843"/>
      <c r="V240" s="1843"/>
      <c r="W240" s="1843"/>
      <c r="X240" s="1843"/>
      <c r="Y240" s="1843"/>
      <c r="Z240" s="1843"/>
      <c r="AA240" s="1843"/>
      <c r="AB240" s="1843"/>
      <c r="AC240" s="1843"/>
      <c r="AD240" s="1843"/>
      <c r="AE240" s="1843"/>
      <c r="AF240" s="1843"/>
      <c r="AG240" s="1843"/>
      <c r="AH240" s="1843"/>
      <c r="AI240" s="1843"/>
      <c r="AJ240" s="1843"/>
      <c r="AK240" s="1843"/>
    </row>
    <row r="241" s="1816" customFormat="1" ht="97.5" hidden="1" customHeight="1" spans="1:37">
      <c r="A241" s="1835" t="s">
        <v>695</v>
      </c>
      <c r="B241" s="1831" t="s">
        <v>273</v>
      </c>
      <c r="C241" s="1835" t="s">
        <v>696</v>
      </c>
      <c r="D241" s="1835" t="s">
        <v>713</v>
      </c>
      <c r="E241" s="1835" t="s">
        <v>714</v>
      </c>
      <c r="F241" s="1835" t="s">
        <v>718</v>
      </c>
      <c r="G241" s="1834" t="s">
        <v>719</v>
      </c>
      <c r="H241" s="1834" t="s">
        <v>717</v>
      </c>
      <c r="I241" s="1834" t="s">
        <v>700</v>
      </c>
      <c r="J241" s="1834"/>
      <c r="K241" s="1834" t="s">
        <v>702</v>
      </c>
      <c r="L241" s="1843"/>
      <c r="M241" s="1843"/>
      <c r="N241" s="1843"/>
      <c r="O241" s="1843"/>
      <c r="P241" s="1843"/>
      <c r="Q241" s="1843"/>
      <c r="R241" s="1843"/>
      <c r="S241" s="1843"/>
      <c r="T241" s="1843"/>
      <c r="U241" s="1843"/>
      <c r="V241" s="1843"/>
      <c r="W241" s="1843"/>
      <c r="X241" s="1843"/>
      <c r="Y241" s="1843"/>
      <c r="Z241" s="1843"/>
      <c r="AA241" s="1843"/>
      <c r="AB241" s="1843"/>
      <c r="AC241" s="1843"/>
      <c r="AD241" s="1843"/>
      <c r="AE241" s="1843"/>
      <c r="AF241" s="1843"/>
      <c r="AG241" s="1843"/>
      <c r="AH241" s="1843"/>
      <c r="AI241" s="1843"/>
      <c r="AJ241" s="1843"/>
      <c r="AK241" s="1843"/>
    </row>
    <row r="242" s="1816" customFormat="1" ht="104.25" hidden="1" customHeight="1" spans="1:37">
      <c r="A242" s="1835" t="s">
        <v>695</v>
      </c>
      <c r="B242" s="1831" t="s">
        <v>273</v>
      </c>
      <c r="C242" s="1835" t="s">
        <v>696</v>
      </c>
      <c r="D242" s="1835" t="s">
        <v>720</v>
      </c>
      <c r="E242" s="1835" t="s">
        <v>713</v>
      </c>
      <c r="F242" s="1835" t="s">
        <v>721</v>
      </c>
      <c r="G242" s="1834" t="s">
        <v>722</v>
      </c>
      <c r="H242" s="1834"/>
      <c r="I242" s="1834"/>
      <c r="J242" s="1834"/>
      <c r="K242" s="1834" t="s">
        <v>702</v>
      </c>
      <c r="L242" s="1843"/>
      <c r="M242" s="1843"/>
      <c r="N242" s="1843"/>
      <c r="O242" s="1843"/>
      <c r="P242" s="1843"/>
      <c r="Q242" s="1843"/>
      <c r="R242" s="1843"/>
      <c r="S242" s="1843"/>
      <c r="T242" s="1843"/>
      <c r="U242" s="1843"/>
      <c r="V242" s="1843"/>
      <c r="W242" s="1843"/>
      <c r="X242" s="1843"/>
      <c r="Y242" s="1843"/>
      <c r="Z242" s="1843"/>
      <c r="AA242" s="1843"/>
      <c r="AB242" s="1843"/>
      <c r="AC242" s="1843"/>
      <c r="AD242" s="1843"/>
      <c r="AE242" s="1843"/>
      <c r="AF242" s="1843"/>
      <c r="AG242" s="1843"/>
      <c r="AH242" s="1843"/>
      <c r="AI242" s="1843"/>
      <c r="AJ242" s="1843"/>
      <c r="AK242" s="1843"/>
    </row>
    <row r="243" s="1816" customFormat="1" ht="126" hidden="1" customHeight="1" spans="1:37">
      <c r="A243" s="1835" t="s">
        <v>695</v>
      </c>
      <c r="B243" s="1831" t="s">
        <v>273</v>
      </c>
      <c r="C243" s="1835" t="s">
        <v>696</v>
      </c>
      <c r="D243" s="1835" t="s">
        <v>720</v>
      </c>
      <c r="E243" s="1835" t="s">
        <v>713</v>
      </c>
      <c r="F243" s="1835" t="s">
        <v>723</v>
      </c>
      <c r="G243" s="1834" t="s">
        <v>724</v>
      </c>
      <c r="H243" s="1834" t="s">
        <v>725</v>
      </c>
      <c r="I243" s="1834" t="s">
        <v>700</v>
      </c>
      <c r="J243" s="1834"/>
      <c r="K243" s="1834" t="s">
        <v>702</v>
      </c>
      <c r="L243" s="1843"/>
      <c r="M243" s="1843"/>
      <c r="N243" s="1843"/>
      <c r="O243" s="1843"/>
      <c r="P243" s="1843"/>
      <c r="Q243" s="1843"/>
      <c r="R243" s="1843"/>
      <c r="S243" s="1843"/>
      <c r="T243" s="1843"/>
      <c r="U243" s="1843"/>
      <c r="V243" s="1843"/>
      <c r="W243" s="1843"/>
      <c r="X243" s="1843"/>
      <c r="Y243" s="1843"/>
      <c r="Z243" s="1843"/>
      <c r="AA243" s="1843"/>
      <c r="AB243" s="1843"/>
      <c r="AC243" s="1843"/>
      <c r="AD243" s="1843"/>
      <c r="AE243" s="1843"/>
      <c r="AF243" s="1843"/>
      <c r="AG243" s="1843"/>
      <c r="AH243" s="1843"/>
      <c r="AI243" s="1843"/>
      <c r="AJ243" s="1843"/>
      <c r="AK243" s="1843"/>
    </row>
    <row r="244" s="1816" customFormat="1" ht="78.75" hidden="1" customHeight="1" spans="1:37">
      <c r="A244" s="1835" t="s">
        <v>695</v>
      </c>
      <c r="B244" s="1835" t="s">
        <v>574</v>
      </c>
      <c r="C244" s="1835" t="s">
        <v>696</v>
      </c>
      <c r="D244" s="1835" t="s">
        <v>726</v>
      </c>
      <c r="E244" s="1835" t="s">
        <v>726</v>
      </c>
      <c r="F244" s="1835" t="s">
        <v>727</v>
      </c>
      <c r="G244" s="1834" t="s">
        <v>728</v>
      </c>
      <c r="H244" s="1834"/>
      <c r="I244" s="1834"/>
      <c r="J244" s="1834"/>
      <c r="K244" s="1834" t="s">
        <v>729</v>
      </c>
      <c r="L244" s="1843"/>
      <c r="M244" s="1843"/>
      <c r="N244" s="1843"/>
      <c r="O244" s="1843"/>
      <c r="P244" s="1843"/>
      <c r="Q244" s="1843"/>
      <c r="R244" s="1843"/>
      <c r="S244" s="1843"/>
      <c r="T244" s="1843"/>
      <c r="U244" s="1843"/>
      <c r="V244" s="1843"/>
      <c r="W244" s="1843"/>
      <c r="X244" s="1843"/>
      <c r="Y244" s="1843"/>
      <c r="Z244" s="1843"/>
      <c r="AA244" s="1843"/>
      <c r="AB244" s="1843"/>
      <c r="AC244" s="1843"/>
      <c r="AD244" s="1843"/>
      <c r="AE244" s="1843"/>
      <c r="AF244" s="1843"/>
      <c r="AG244" s="1843"/>
      <c r="AH244" s="1843"/>
      <c r="AI244" s="1843"/>
      <c r="AJ244" s="1843"/>
      <c r="AK244" s="1843"/>
    </row>
    <row r="245" s="1816" customFormat="1" ht="78.75" hidden="1" customHeight="1" spans="1:37">
      <c r="A245" s="1835" t="s">
        <v>695</v>
      </c>
      <c r="B245" s="1831" t="s">
        <v>273</v>
      </c>
      <c r="C245" s="1835" t="s">
        <v>696</v>
      </c>
      <c r="D245" s="1835" t="s">
        <v>726</v>
      </c>
      <c r="E245" s="1835" t="s">
        <v>726</v>
      </c>
      <c r="F245" s="1835" t="s">
        <v>730</v>
      </c>
      <c r="G245" s="1834" t="s">
        <v>200</v>
      </c>
      <c r="H245" s="1834"/>
      <c r="I245" s="1834"/>
      <c r="J245" s="1834"/>
      <c r="K245" s="1834" t="s">
        <v>731</v>
      </c>
      <c r="L245" s="1843"/>
      <c r="M245" s="1843"/>
      <c r="N245" s="1843"/>
      <c r="O245" s="1843"/>
      <c r="P245" s="1843"/>
      <c r="Q245" s="1843"/>
      <c r="R245" s="1843"/>
      <c r="S245" s="1843"/>
      <c r="T245" s="1843"/>
      <c r="U245" s="1843"/>
      <c r="V245" s="1843"/>
      <c r="W245" s="1843"/>
      <c r="X245" s="1843"/>
      <c r="Y245" s="1843"/>
      <c r="Z245" s="1843"/>
      <c r="AA245" s="1843"/>
      <c r="AB245" s="1843"/>
      <c r="AC245" s="1843"/>
      <c r="AD245" s="1843"/>
      <c r="AE245" s="1843"/>
      <c r="AF245" s="1843"/>
      <c r="AG245" s="1843"/>
      <c r="AH245" s="1843"/>
      <c r="AI245" s="1843"/>
      <c r="AJ245" s="1843"/>
      <c r="AK245" s="1843"/>
    </row>
    <row r="246" s="1816" customFormat="1" ht="78.75" hidden="1" customHeight="1" spans="1:37">
      <c r="A246" s="1835" t="s">
        <v>695</v>
      </c>
      <c r="B246" s="1831" t="s">
        <v>273</v>
      </c>
      <c r="C246" s="1835" t="s">
        <v>696</v>
      </c>
      <c r="D246" s="1835" t="s">
        <v>726</v>
      </c>
      <c r="E246" s="1835" t="s">
        <v>726</v>
      </c>
      <c r="F246" s="1835" t="s">
        <v>732</v>
      </c>
      <c r="G246" s="1834" t="s">
        <v>700</v>
      </c>
      <c r="H246" s="1834"/>
      <c r="I246" s="1834"/>
      <c r="J246" s="1834"/>
      <c r="K246" s="1834" t="s">
        <v>733</v>
      </c>
      <c r="L246" s="1843"/>
      <c r="M246" s="1843"/>
      <c r="N246" s="1843"/>
      <c r="O246" s="1843"/>
      <c r="P246" s="1843"/>
      <c r="Q246" s="1843"/>
      <c r="R246" s="1843"/>
      <c r="S246" s="1843"/>
      <c r="T246" s="1843"/>
      <c r="U246" s="1843"/>
      <c r="V246" s="1843"/>
      <c r="W246" s="1843"/>
      <c r="X246" s="1843"/>
      <c r="Y246" s="1843"/>
      <c r="Z246" s="1843"/>
      <c r="AA246" s="1843"/>
      <c r="AB246" s="1843"/>
      <c r="AC246" s="1843"/>
      <c r="AD246" s="1843"/>
      <c r="AE246" s="1843"/>
      <c r="AF246" s="1843"/>
      <c r="AG246" s="1843"/>
      <c r="AH246" s="1843"/>
      <c r="AI246" s="1843"/>
      <c r="AJ246" s="1843"/>
      <c r="AK246" s="1843"/>
    </row>
    <row r="247" s="1816" customFormat="1" ht="63" hidden="1" customHeight="1" spans="1:37">
      <c r="A247" s="1835" t="s">
        <v>695</v>
      </c>
      <c r="B247" s="1835" t="s">
        <v>574</v>
      </c>
      <c r="C247" s="1835" t="s">
        <v>696</v>
      </c>
      <c r="D247" s="1835" t="s">
        <v>726</v>
      </c>
      <c r="E247" s="1835" t="s">
        <v>726</v>
      </c>
      <c r="F247" s="1835" t="s">
        <v>734</v>
      </c>
      <c r="G247" s="1834" t="s">
        <v>735</v>
      </c>
      <c r="H247" s="1834"/>
      <c r="I247" s="1834"/>
      <c r="J247" s="1834"/>
      <c r="K247" s="1834" t="s">
        <v>733</v>
      </c>
      <c r="L247" s="1843"/>
      <c r="M247" s="1843"/>
      <c r="N247" s="1843"/>
      <c r="O247" s="1843"/>
      <c r="P247" s="1843"/>
      <c r="Q247" s="1843"/>
      <c r="R247" s="1843"/>
      <c r="S247" s="1843"/>
      <c r="T247" s="1843"/>
      <c r="U247" s="1843"/>
      <c r="V247" s="1843"/>
      <c r="W247" s="1843"/>
      <c r="X247" s="1843"/>
      <c r="Y247" s="1843"/>
      <c r="Z247" s="1843"/>
      <c r="AA247" s="1843"/>
      <c r="AB247" s="1843"/>
      <c r="AC247" s="1843"/>
      <c r="AD247" s="1843"/>
      <c r="AE247" s="1843"/>
      <c r="AF247" s="1843"/>
      <c r="AG247" s="1843"/>
      <c r="AH247" s="1843"/>
      <c r="AI247" s="1843"/>
      <c r="AJ247" s="1843"/>
      <c r="AK247" s="1843"/>
    </row>
    <row r="248" s="1816" customFormat="1" ht="68.25" hidden="1" customHeight="1" spans="1:37">
      <c r="A248" s="1835" t="s">
        <v>695</v>
      </c>
      <c r="B248" s="1835" t="s">
        <v>574</v>
      </c>
      <c r="C248" s="1835" t="s">
        <v>696</v>
      </c>
      <c r="D248" s="1835" t="s">
        <v>726</v>
      </c>
      <c r="E248" s="1835" t="s">
        <v>726</v>
      </c>
      <c r="F248" s="1835" t="s">
        <v>736</v>
      </c>
      <c r="G248" s="1834" t="s">
        <v>304</v>
      </c>
      <c r="H248" s="1834"/>
      <c r="I248" s="1834"/>
      <c r="J248" s="1834"/>
      <c r="K248" s="1834" t="s">
        <v>733</v>
      </c>
      <c r="L248" s="1843"/>
      <c r="M248" s="1843"/>
      <c r="N248" s="1843"/>
      <c r="O248" s="1843"/>
      <c r="P248" s="1843"/>
      <c r="Q248" s="1843"/>
      <c r="R248" s="1843"/>
      <c r="S248" s="1843"/>
      <c r="T248" s="1843"/>
      <c r="U248" s="1843"/>
      <c r="V248" s="1843"/>
      <c r="W248" s="1843"/>
      <c r="X248" s="1843"/>
      <c r="Y248" s="1843"/>
      <c r="Z248" s="1843"/>
      <c r="AA248" s="1843"/>
      <c r="AB248" s="1843"/>
      <c r="AC248" s="1843"/>
      <c r="AD248" s="1843"/>
      <c r="AE248" s="1843"/>
      <c r="AF248" s="1843"/>
      <c r="AG248" s="1843"/>
      <c r="AH248" s="1843"/>
      <c r="AI248" s="1843"/>
      <c r="AJ248" s="1843"/>
      <c r="AK248" s="1843"/>
    </row>
    <row r="249" s="1816" customFormat="1" ht="84.75" hidden="1" customHeight="1" spans="1:37">
      <c r="A249" s="1835" t="s">
        <v>695</v>
      </c>
      <c r="B249" s="1831" t="s">
        <v>273</v>
      </c>
      <c r="C249" s="1835" t="s">
        <v>696</v>
      </c>
      <c r="D249" s="1835" t="s">
        <v>726</v>
      </c>
      <c r="E249" s="1835" t="s">
        <v>737</v>
      </c>
      <c r="F249" s="1835" t="s">
        <v>738</v>
      </c>
      <c r="G249" s="1834" t="s">
        <v>219</v>
      </c>
      <c r="H249" s="1834"/>
      <c r="I249" s="1834"/>
      <c r="J249" s="1834"/>
      <c r="K249" s="1834" t="s">
        <v>739</v>
      </c>
      <c r="L249" s="1843"/>
      <c r="M249" s="1843"/>
      <c r="N249" s="1843"/>
      <c r="O249" s="1843"/>
      <c r="P249" s="1843"/>
      <c r="Q249" s="1843"/>
      <c r="R249" s="1843"/>
      <c r="S249" s="1843"/>
      <c r="T249" s="1843"/>
      <c r="U249" s="1843"/>
      <c r="V249" s="1843"/>
      <c r="W249" s="1843"/>
      <c r="X249" s="1843"/>
      <c r="Y249" s="1843"/>
      <c r="Z249" s="1843"/>
      <c r="AA249" s="1843"/>
      <c r="AB249" s="1843"/>
      <c r="AC249" s="1843"/>
      <c r="AD249" s="1843"/>
      <c r="AE249" s="1843"/>
      <c r="AF249" s="1843"/>
      <c r="AG249" s="1843"/>
      <c r="AH249" s="1843"/>
      <c r="AI249" s="1843"/>
      <c r="AJ249" s="1843"/>
      <c r="AK249" s="1843"/>
    </row>
    <row r="250" s="1816" customFormat="1" ht="94.5" hidden="1" customHeight="1" spans="1:37">
      <c r="A250" s="1835" t="s">
        <v>695</v>
      </c>
      <c r="B250" s="1835" t="s">
        <v>574</v>
      </c>
      <c r="C250" s="1835" t="s">
        <v>696</v>
      </c>
      <c r="D250" s="1835" t="s">
        <v>726</v>
      </c>
      <c r="E250" s="1835" t="s">
        <v>737</v>
      </c>
      <c r="F250" s="1835" t="s">
        <v>740</v>
      </c>
      <c r="G250" s="1834" t="s">
        <v>304</v>
      </c>
      <c r="H250" s="1834"/>
      <c r="I250" s="1834"/>
      <c r="J250" s="1834"/>
      <c r="K250" s="1834" t="s">
        <v>739</v>
      </c>
      <c r="L250" s="1843"/>
      <c r="M250" s="1843"/>
      <c r="N250" s="1843"/>
      <c r="O250" s="1843"/>
      <c r="P250" s="1843"/>
      <c r="Q250" s="1843"/>
      <c r="R250" s="1843"/>
      <c r="S250" s="1843"/>
      <c r="T250" s="1843"/>
      <c r="U250" s="1843"/>
      <c r="V250" s="1843"/>
      <c r="W250" s="1843"/>
      <c r="X250" s="1843"/>
      <c r="Y250" s="1843"/>
      <c r="Z250" s="1843"/>
      <c r="AA250" s="1843"/>
      <c r="AB250" s="1843"/>
      <c r="AC250" s="1843"/>
      <c r="AD250" s="1843"/>
      <c r="AE250" s="1843"/>
      <c r="AF250" s="1843"/>
      <c r="AG250" s="1843"/>
      <c r="AH250" s="1843"/>
      <c r="AI250" s="1843"/>
      <c r="AJ250" s="1843"/>
      <c r="AK250" s="1843"/>
    </row>
    <row r="251" s="1816" customFormat="1" ht="84.75" hidden="1" customHeight="1" spans="1:37">
      <c r="A251" s="1835" t="s">
        <v>695</v>
      </c>
      <c r="B251" s="1835" t="s">
        <v>574</v>
      </c>
      <c r="C251" s="1835" t="s">
        <v>696</v>
      </c>
      <c r="D251" s="1835" t="s">
        <v>726</v>
      </c>
      <c r="E251" s="1835" t="s">
        <v>737</v>
      </c>
      <c r="F251" s="1835" t="s">
        <v>741</v>
      </c>
      <c r="G251" s="1834" t="s">
        <v>742</v>
      </c>
      <c r="H251" s="1834"/>
      <c r="I251" s="1834"/>
      <c r="J251" s="1834"/>
      <c r="K251" s="1834" t="s">
        <v>733</v>
      </c>
      <c r="L251" s="1843"/>
      <c r="M251" s="1843"/>
      <c r="N251" s="1843"/>
      <c r="O251" s="1843"/>
      <c r="P251" s="1843"/>
      <c r="Q251" s="1843"/>
      <c r="R251" s="1843"/>
      <c r="S251" s="1843"/>
      <c r="T251" s="1843"/>
      <c r="U251" s="1843"/>
      <c r="V251" s="1843"/>
      <c r="W251" s="1843"/>
      <c r="X251" s="1843"/>
      <c r="Y251" s="1843"/>
      <c r="Z251" s="1843"/>
      <c r="AA251" s="1843"/>
      <c r="AB251" s="1843"/>
      <c r="AC251" s="1843"/>
      <c r="AD251" s="1843"/>
      <c r="AE251" s="1843"/>
      <c r="AF251" s="1843"/>
      <c r="AG251" s="1843"/>
      <c r="AH251" s="1843"/>
      <c r="AI251" s="1843"/>
      <c r="AJ251" s="1843"/>
      <c r="AK251" s="1843"/>
    </row>
    <row r="252" s="1816" customFormat="1" ht="72" hidden="1" customHeight="1" spans="1:37">
      <c r="A252" s="1835" t="s">
        <v>695</v>
      </c>
      <c r="B252" s="1835" t="s">
        <v>574</v>
      </c>
      <c r="C252" s="1835" t="s">
        <v>696</v>
      </c>
      <c r="D252" s="1835" t="s">
        <v>726</v>
      </c>
      <c r="E252" s="1835" t="s">
        <v>737</v>
      </c>
      <c r="F252" s="1835" t="s">
        <v>743</v>
      </c>
      <c r="G252" s="1834" t="s">
        <v>200</v>
      </c>
      <c r="H252" s="1834"/>
      <c r="I252" s="1834"/>
      <c r="J252" s="1834"/>
      <c r="K252" s="1834" t="s">
        <v>739</v>
      </c>
      <c r="L252" s="1843"/>
      <c r="M252" s="1843"/>
      <c r="N252" s="1843"/>
      <c r="O252" s="1843"/>
      <c r="P252" s="1843"/>
      <c r="Q252" s="1843"/>
      <c r="R252" s="1843"/>
      <c r="S252" s="1843"/>
      <c r="T252" s="1843"/>
      <c r="U252" s="1843"/>
      <c r="V252" s="1843"/>
      <c r="W252" s="1843"/>
      <c r="X252" s="1843"/>
      <c r="Y252" s="1843"/>
      <c r="Z252" s="1843"/>
      <c r="AA252" s="1843"/>
      <c r="AB252" s="1843"/>
      <c r="AC252" s="1843"/>
      <c r="AD252" s="1843"/>
      <c r="AE252" s="1843"/>
      <c r="AF252" s="1843"/>
      <c r="AG252" s="1843"/>
      <c r="AH252" s="1843"/>
      <c r="AI252" s="1843"/>
      <c r="AJ252" s="1843"/>
      <c r="AK252" s="1843"/>
    </row>
    <row r="253" s="1816" customFormat="1" ht="71.25" hidden="1" customHeight="1" spans="1:37">
      <c r="A253" s="1835" t="s">
        <v>695</v>
      </c>
      <c r="B253" s="1835" t="s">
        <v>574</v>
      </c>
      <c r="C253" s="1835" t="s">
        <v>696</v>
      </c>
      <c r="D253" s="1835" t="s">
        <v>726</v>
      </c>
      <c r="E253" s="1835" t="s">
        <v>737</v>
      </c>
      <c r="F253" s="1835" t="s">
        <v>744</v>
      </c>
      <c r="G253" s="1834" t="s">
        <v>200</v>
      </c>
      <c r="H253" s="1834"/>
      <c r="I253" s="1834"/>
      <c r="J253" s="1834"/>
      <c r="K253" s="1834" t="s">
        <v>745</v>
      </c>
      <c r="L253" s="1843"/>
      <c r="M253" s="1843"/>
      <c r="N253" s="1843"/>
      <c r="O253" s="1843"/>
      <c r="P253" s="1843"/>
      <c r="Q253" s="1843"/>
      <c r="R253" s="1843"/>
      <c r="S253" s="1843"/>
      <c r="T253" s="1843"/>
      <c r="U253" s="1843"/>
      <c r="V253" s="1843"/>
      <c r="W253" s="1843"/>
      <c r="X253" s="1843"/>
      <c r="Y253" s="1843"/>
      <c r="Z253" s="1843"/>
      <c r="AA253" s="1843"/>
      <c r="AB253" s="1843"/>
      <c r="AC253" s="1843"/>
      <c r="AD253" s="1843"/>
      <c r="AE253" s="1843"/>
      <c r="AF253" s="1843"/>
      <c r="AG253" s="1843"/>
      <c r="AH253" s="1843"/>
      <c r="AI253" s="1843"/>
      <c r="AJ253" s="1843"/>
      <c r="AK253" s="1843"/>
    </row>
    <row r="254" s="1816" customFormat="1" ht="72.75" hidden="1" customHeight="1" spans="1:37">
      <c r="A254" s="1835" t="s">
        <v>695</v>
      </c>
      <c r="B254" s="1835" t="s">
        <v>574</v>
      </c>
      <c r="C254" s="1835" t="s">
        <v>696</v>
      </c>
      <c r="D254" s="1835" t="s">
        <v>726</v>
      </c>
      <c r="E254" s="1835" t="s">
        <v>737</v>
      </c>
      <c r="F254" s="1835" t="s">
        <v>746</v>
      </c>
      <c r="G254" s="1834" t="s">
        <v>200</v>
      </c>
      <c r="H254" s="1834"/>
      <c r="I254" s="1834"/>
      <c r="J254" s="1834"/>
      <c r="K254" s="1834" t="s">
        <v>745</v>
      </c>
      <c r="L254" s="1843"/>
      <c r="M254" s="1843"/>
      <c r="N254" s="1843"/>
      <c r="O254" s="1843"/>
      <c r="P254" s="1843"/>
      <c r="Q254" s="1843"/>
      <c r="R254" s="1843"/>
      <c r="S254" s="1843"/>
      <c r="T254" s="1843"/>
      <c r="U254" s="1843"/>
      <c r="V254" s="1843"/>
      <c r="W254" s="1843"/>
      <c r="X254" s="1843"/>
      <c r="Y254" s="1843"/>
      <c r="Z254" s="1843"/>
      <c r="AA254" s="1843"/>
      <c r="AB254" s="1843"/>
      <c r="AC254" s="1843"/>
      <c r="AD254" s="1843"/>
      <c r="AE254" s="1843"/>
      <c r="AF254" s="1843"/>
      <c r="AG254" s="1843"/>
      <c r="AH254" s="1843"/>
      <c r="AI254" s="1843"/>
      <c r="AJ254" s="1843"/>
      <c r="AK254" s="1843"/>
    </row>
    <row r="255" s="1816" customFormat="1" ht="81.75" hidden="1" customHeight="1" spans="1:37">
      <c r="A255" s="1835" t="s">
        <v>695</v>
      </c>
      <c r="B255" s="1831" t="s">
        <v>273</v>
      </c>
      <c r="C255" s="1835" t="s">
        <v>696</v>
      </c>
      <c r="D255" s="1835" t="s">
        <v>720</v>
      </c>
      <c r="E255" s="1835" t="s">
        <v>747</v>
      </c>
      <c r="F255" s="1835" t="s">
        <v>748</v>
      </c>
      <c r="G255" s="1834" t="s">
        <v>749</v>
      </c>
      <c r="H255" s="1834"/>
      <c r="I255" s="1834"/>
      <c r="J255" s="1834"/>
      <c r="K255" s="1834" t="s">
        <v>750</v>
      </c>
      <c r="L255" s="1843"/>
      <c r="M255" s="1843"/>
      <c r="N255" s="1843"/>
      <c r="O255" s="1843"/>
      <c r="P255" s="1843"/>
      <c r="Q255" s="1843"/>
      <c r="R255" s="1843"/>
      <c r="S255" s="1843"/>
      <c r="T255" s="1843"/>
      <c r="U255" s="1843"/>
      <c r="V255" s="1843"/>
      <c r="W255" s="1843"/>
      <c r="X255" s="1843"/>
      <c r="Y255" s="1843"/>
      <c r="Z255" s="1843"/>
      <c r="AA255" s="1843"/>
      <c r="AB255" s="1843"/>
      <c r="AC255" s="1843"/>
      <c r="AD255" s="1843"/>
      <c r="AE255" s="1843"/>
      <c r="AF255" s="1843"/>
      <c r="AG255" s="1843"/>
      <c r="AH255" s="1843"/>
      <c r="AI255" s="1843"/>
      <c r="AJ255" s="1843"/>
      <c r="AK255" s="1843"/>
    </row>
    <row r="256" s="1816" customFormat="1" ht="165" hidden="1" customHeight="1" spans="1:37">
      <c r="A256" s="1835" t="s">
        <v>695</v>
      </c>
      <c r="B256" s="1831" t="s">
        <v>273</v>
      </c>
      <c r="C256" s="1835" t="s">
        <v>696</v>
      </c>
      <c r="D256" s="1835" t="s">
        <v>720</v>
      </c>
      <c r="E256" s="1835" t="s">
        <v>747</v>
      </c>
      <c r="F256" s="1835" t="s">
        <v>751</v>
      </c>
      <c r="G256" s="1834" t="s">
        <v>304</v>
      </c>
      <c r="H256" s="1834" t="s">
        <v>690</v>
      </c>
      <c r="I256" s="1834" t="s">
        <v>304</v>
      </c>
      <c r="J256" s="1834"/>
      <c r="K256" s="1834" t="s">
        <v>686</v>
      </c>
      <c r="L256" s="1843"/>
      <c r="M256" s="1843"/>
      <c r="N256" s="1843"/>
      <c r="O256" s="1843"/>
      <c r="P256" s="1843"/>
      <c r="Q256" s="1843"/>
      <c r="R256" s="1843"/>
      <c r="S256" s="1843"/>
      <c r="T256" s="1843"/>
      <c r="U256" s="1843"/>
      <c r="V256" s="1843"/>
      <c r="W256" s="1843"/>
      <c r="X256" s="1843"/>
      <c r="Y256" s="1843"/>
      <c r="Z256" s="1843"/>
      <c r="AA256" s="1843"/>
      <c r="AB256" s="1843"/>
      <c r="AC256" s="1843"/>
      <c r="AD256" s="1843"/>
      <c r="AE256" s="1843"/>
      <c r="AF256" s="1843"/>
      <c r="AG256" s="1843"/>
      <c r="AH256" s="1843"/>
      <c r="AI256" s="1843"/>
      <c r="AJ256" s="1843"/>
      <c r="AK256" s="1843"/>
    </row>
    <row r="257" s="1816" customFormat="1" ht="105.75" hidden="1" customHeight="1" spans="1:37">
      <c r="A257" s="1835" t="s">
        <v>695</v>
      </c>
      <c r="B257" s="1835" t="s">
        <v>574</v>
      </c>
      <c r="C257" s="1835" t="s">
        <v>696</v>
      </c>
      <c r="D257" s="1835" t="s">
        <v>697</v>
      </c>
      <c r="E257" s="1835" t="s">
        <v>752</v>
      </c>
      <c r="F257" s="1835" t="s">
        <v>753</v>
      </c>
      <c r="G257" s="1834" t="s">
        <v>754</v>
      </c>
      <c r="H257" s="1834" t="s">
        <v>755</v>
      </c>
      <c r="I257" s="1834" t="s">
        <v>316</v>
      </c>
      <c r="J257" s="1834" t="s">
        <v>754</v>
      </c>
      <c r="K257" s="1834" t="s">
        <v>318</v>
      </c>
      <c r="L257" s="1843"/>
      <c r="M257" s="1843"/>
      <c r="N257" s="1843"/>
      <c r="O257" s="1843"/>
      <c r="P257" s="1843"/>
      <c r="Q257" s="1843"/>
      <c r="R257" s="1843"/>
      <c r="S257" s="1843"/>
      <c r="T257" s="1843"/>
      <c r="U257" s="1843"/>
      <c r="V257" s="1843"/>
      <c r="W257" s="1843"/>
      <c r="X257" s="1843"/>
      <c r="Y257" s="1843"/>
      <c r="Z257" s="1843"/>
      <c r="AA257" s="1843"/>
      <c r="AB257" s="1843"/>
      <c r="AC257" s="1843"/>
      <c r="AD257" s="1843"/>
      <c r="AE257" s="1843"/>
      <c r="AF257" s="1843"/>
      <c r="AG257" s="1843"/>
      <c r="AH257" s="1843"/>
      <c r="AI257" s="1843"/>
      <c r="AJ257" s="1843"/>
      <c r="AK257" s="1843"/>
    </row>
    <row r="258" s="1816" customFormat="1" ht="78.75" hidden="1" customHeight="1" spans="1:37">
      <c r="A258" s="1835" t="s">
        <v>695</v>
      </c>
      <c r="B258" s="1831" t="s">
        <v>273</v>
      </c>
      <c r="C258" s="1835" t="s">
        <v>696</v>
      </c>
      <c r="D258" s="1835" t="s">
        <v>726</v>
      </c>
      <c r="E258" s="1835" t="s">
        <v>756</v>
      </c>
      <c r="F258" s="1835" t="s">
        <v>757</v>
      </c>
      <c r="G258" s="1834" t="s">
        <v>758</v>
      </c>
      <c r="H258" s="1834"/>
      <c r="I258" s="1834"/>
      <c r="J258" s="1834"/>
      <c r="K258" s="1834" t="s">
        <v>584</v>
      </c>
      <c r="L258" s="1843"/>
      <c r="M258" s="1843"/>
      <c r="N258" s="1843"/>
      <c r="O258" s="1843"/>
      <c r="P258" s="1843"/>
      <c r="Q258" s="1843"/>
      <c r="R258" s="1843"/>
      <c r="S258" s="1843"/>
      <c r="T258" s="1843"/>
      <c r="U258" s="1843"/>
      <c r="V258" s="1843"/>
      <c r="W258" s="1843"/>
      <c r="X258" s="1843"/>
      <c r="Y258" s="1843"/>
      <c r="Z258" s="1843"/>
      <c r="AA258" s="1843"/>
      <c r="AB258" s="1843"/>
      <c r="AC258" s="1843"/>
      <c r="AD258" s="1843"/>
      <c r="AE258" s="1843"/>
      <c r="AF258" s="1843"/>
      <c r="AG258" s="1843"/>
      <c r="AH258" s="1843"/>
      <c r="AI258" s="1843"/>
      <c r="AJ258" s="1843"/>
      <c r="AK258" s="1843"/>
    </row>
    <row r="259" s="1816" customFormat="1" ht="78.75" hidden="1" customHeight="1" spans="1:37">
      <c r="A259" s="1835" t="s">
        <v>695</v>
      </c>
      <c r="B259" s="1831" t="s">
        <v>273</v>
      </c>
      <c r="C259" s="1835" t="s">
        <v>696</v>
      </c>
      <c r="D259" s="1835" t="s">
        <v>726</v>
      </c>
      <c r="E259" s="1835" t="s">
        <v>756</v>
      </c>
      <c r="F259" s="1835" t="s">
        <v>759</v>
      </c>
      <c r="G259" s="1834" t="s">
        <v>760</v>
      </c>
      <c r="H259" s="1834"/>
      <c r="I259" s="1834"/>
      <c r="J259" s="1834"/>
      <c r="K259" s="1834" t="s">
        <v>584</v>
      </c>
      <c r="L259" s="1843"/>
      <c r="M259" s="1843"/>
      <c r="N259" s="1843"/>
      <c r="O259" s="1843"/>
      <c r="P259" s="1843"/>
      <c r="Q259" s="1843"/>
      <c r="R259" s="1843"/>
      <c r="S259" s="1843"/>
      <c r="T259" s="1843"/>
      <c r="U259" s="1843"/>
      <c r="V259" s="1843"/>
      <c r="W259" s="1843"/>
      <c r="X259" s="1843"/>
      <c r="Y259" s="1843"/>
      <c r="Z259" s="1843"/>
      <c r="AA259" s="1843"/>
      <c r="AB259" s="1843"/>
      <c r="AC259" s="1843"/>
      <c r="AD259" s="1843"/>
      <c r="AE259" s="1843"/>
      <c r="AF259" s="1843"/>
      <c r="AG259" s="1843"/>
      <c r="AH259" s="1843"/>
      <c r="AI259" s="1843"/>
      <c r="AJ259" s="1843"/>
      <c r="AK259" s="1843"/>
    </row>
    <row r="260" s="1816" customFormat="1" ht="94.5" hidden="1" customHeight="1" spans="1:37">
      <c r="A260" s="1835" t="s">
        <v>695</v>
      </c>
      <c r="B260" s="1831" t="s">
        <v>264</v>
      </c>
      <c r="C260" s="1835" t="s">
        <v>696</v>
      </c>
      <c r="D260" s="1835" t="s">
        <v>697</v>
      </c>
      <c r="E260" s="1835" t="s">
        <v>761</v>
      </c>
      <c r="F260" s="1835" t="s">
        <v>762</v>
      </c>
      <c r="G260" s="1834" t="s">
        <v>763</v>
      </c>
      <c r="H260" s="1834"/>
      <c r="I260" s="1834"/>
      <c r="J260" s="1834"/>
      <c r="K260" s="1834" t="s">
        <v>764</v>
      </c>
      <c r="L260" s="1843"/>
      <c r="M260" s="1843"/>
      <c r="N260" s="1843"/>
      <c r="O260" s="1843"/>
      <c r="P260" s="1843"/>
      <c r="Q260" s="1843"/>
      <c r="R260" s="1843"/>
      <c r="S260" s="1843"/>
      <c r="T260" s="1843"/>
      <c r="U260" s="1843"/>
      <c r="V260" s="1843"/>
      <c r="W260" s="1843"/>
      <c r="X260" s="1843"/>
      <c r="Y260" s="1843"/>
      <c r="Z260" s="1843"/>
      <c r="AA260" s="1843"/>
      <c r="AB260" s="1843"/>
      <c r="AC260" s="1843"/>
      <c r="AD260" s="1843"/>
      <c r="AE260" s="1843"/>
      <c r="AF260" s="1843"/>
      <c r="AG260" s="1843"/>
      <c r="AH260" s="1843"/>
      <c r="AI260" s="1843"/>
      <c r="AJ260" s="1843"/>
      <c r="AK260" s="1843"/>
    </row>
    <row r="261" s="1816" customFormat="1" ht="63" hidden="1" customHeight="1" spans="1:37">
      <c r="A261" s="1835" t="s">
        <v>695</v>
      </c>
      <c r="B261" s="1831" t="s">
        <v>273</v>
      </c>
      <c r="C261" s="1835" t="s">
        <v>696</v>
      </c>
      <c r="D261" s="1835" t="s">
        <v>697</v>
      </c>
      <c r="E261" s="1835" t="s">
        <v>765</v>
      </c>
      <c r="F261" s="1835" t="s">
        <v>766</v>
      </c>
      <c r="G261" s="1834" t="s">
        <v>767</v>
      </c>
      <c r="H261" s="1834"/>
      <c r="I261" s="1834"/>
      <c r="J261" s="1834"/>
      <c r="K261" s="1834"/>
      <c r="L261" s="1843"/>
      <c r="M261" s="1843"/>
      <c r="N261" s="1843"/>
      <c r="O261" s="1843"/>
      <c r="P261" s="1843"/>
      <c r="Q261" s="1843"/>
      <c r="R261" s="1843"/>
      <c r="S261" s="1843"/>
      <c r="T261" s="1843"/>
      <c r="U261" s="1843"/>
      <c r="V261" s="1843"/>
      <c r="W261" s="1843"/>
      <c r="X261" s="1843"/>
      <c r="Y261" s="1843"/>
      <c r="Z261" s="1843"/>
      <c r="AA261" s="1843"/>
      <c r="AB261" s="1843"/>
      <c r="AC261" s="1843"/>
      <c r="AD261" s="1843"/>
      <c r="AE261" s="1843"/>
      <c r="AF261" s="1843"/>
      <c r="AG261" s="1843"/>
      <c r="AH261" s="1843"/>
      <c r="AI261" s="1843"/>
      <c r="AJ261" s="1843"/>
      <c r="AK261" s="1843"/>
    </row>
    <row r="262" s="1816" customFormat="1" ht="71.25" hidden="1" customHeight="1" spans="1:37">
      <c r="A262" s="1835" t="s">
        <v>695</v>
      </c>
      <c r="B262" s="1831" t="s">
        <v>273</v>
      </c>
      <c r="C262" s="1835" t="s">
        <v>696</v>
      </c>
      <c r="D262" s="1835" t="s">
        <v>697</v>
      </c>
      <c r="E262" s="1835" t="s">
        <v>765</v>
      </c>
      <c r="F262" s="1835" t="s">
        <v>768</v>
      </c>
      <c r="G262" s="1834" t="s">
        <v>767</v>
      </c>
      <c r="H262" s="1834"/>
      <c r="I262" s="1834"/>
      <c r="J262" s="1834"/>
      <c r="K262" s="1834"/>
      <c r="L262" s="1843"/>
      <c r="M262" s="1843"/>
      <c r="N262" s="1843"/>
      <c r="O262" s="1843"/>
      <c r="P262" s="1843"/>
      <c r="Q262" s="1843"/>
      <c r="R262" s="1843"/>
      <c r="S262" s="1843"/>
      <c r="T262" s="1843"/>
      <c r="U262" s="1843"/>
      <c r="V262" s="1843"/>
      <c r="W262" s="1843"/>
      <c r="X262" s="1843"/>
      <c r="Y262" s="1843"/>
      <c r="Z262" s="1843"/>
      <c r="AA262" s="1843"/>
      <c r="AB262" s="1843"/>
      <c r="AC262" s="1843"/>
      <c r="AD262" s="1843"/>
      <c r="AE262" s="1843"/>
      <c r="AF262" s="1843"/>
      <c r="AG262" s="1843"/>
      <c r="AH262" s="1843"/>
      <c r="AI262" s="1843"/>
      <c r="AJ262" s="1843"/>
      <c r="AK262" s="1843"/>
    </row>
    <row r="263" s="1816" customFormat="1" ht="85.5" hidden="1" customHeight="1" spans="1:37">
      <c r="A263" s="1835" t="s">
        <v>695</v>
      </c>
      <c r="B263" s="1831" t="s">
        <v>273</v>
      </c>
      <c r="C263" s="1835" t="s">
        <v>696</v>
      </c>
      <c r="D263" s="1835" t="s">
        <v>697</v>
      </c>
      <c r="E263" s="1835" t="s">
        <v>769</v>
      </c>
      <c r="F263" s="1835" t="s">
        <v>770</v>
      </c>
      <c r="G263" s="1834" t="s">
        <v>724</v>
      </c>
      <c r="H263" s="1834"/>
      <c r="I263" s="1834"/>
      <c r="J263" s="1834"/>
      <c r="K263" s="1834" t="s">
        <v>771</v>
      </c>
      <c r="L263" s="1843"/>
      <c r="M263" s="1843"/>
      <c r="N263" s="1843"/>
      <c r="O263" s="1843"/>
      <c r="P263" s="1843"/>
      <c r="Q263" s="1843"/>
      <c r="R263" s="1843"/>
      <c r="S263" s="1843"/>
      <c r="T263" s="1843"/>
      <c r="U263" s="1843"/>
      <c r="V263" s="1843"/>
      <c r="W263" s="1843"/>
      <c r="X263" s="1843"/>
      <c r="Y263" s="1843"/>
      <c r="Z263" s="1843"/>
      <c r="AA263" s="1843"/>
      <c r="AB263" s="1843"/>
      <c r="AC263" s="1843"/>
      <c r="AD263" s="1843"/>
      <c r="AE263" s="1843"/>
      <c r="AF263" s="1843"/>
      <c r="AG263" s="1843"/>
      <c r="AH263" s="1843"/>
      <c r="AI263" s="1843"/>
      <c r="AJ263" s="1843"/>
      <c r="AK263" s="1843"/>
    </row>
    <row r="264" s="1816" customFormat="1" ht="63" hidden="1" customHeight="1" spans="1:37">
      <c r="A264" s="1835" t="s">
        <v>695</v>
      </c>
      <c r="B264" s="1831" t="s">
        <v>273</v>
      </c>
      <c r="C264" s="1835" t="s">
        <v>696</v>
      </c>
      <c r="D264" s="1835" t="s">
        <v>713</v>
      </c>
      <c r="E264" s="1835" t="s">
        <v>772</v>
      </c>
      <c r="F264" s="1835" t="s">
        <v>773</v>
      </c>
      <c r="G264" s="1834" t="s">
        <v>700</v>
      </c>
      <c r="H264" s="1834" t="s">
        <v>774</v>
      </c>
      <c r="I264" s="1834" t="s">
        <v>700</v>
      </c>
      <c r="J264" s="1834"/>
      <c r="K264" s="1834" t="s">
        <v>775</v>
      </c>
      <c r="L264" s="1843"/>
      <c r="M264" s="1843"/>
      <c r="N264" s="1843"/>
      <c r="O264" s="1843"/>
      <c r="P264" s="1843"/>
      <c r="Q264" s="1843"/>
      <c r="R264" s="1843"/>
      <c r="S264" s="1843"/>
      <c r="T264" s="1843"/>
      <c r="U264" s="1843"/>
      <c r="V264" s="1843"/>
      <c r="W264" s="1843"/>
      <c r="X264" s="1843"/>
      <c r="Y264" s="1843"/>
      <c r="Z264" s="1843"/>
      <c r="AA264" s="1843"/>
      <c r="AB264" s="1843"/>
      <c r="AC264" s="1843"/>
      <c r="AD264" s="1843"/>
      <c r="AE264" s="1843"/>
      <c r="AF264" s="1843"/>
      <c r="AG264" s="1843"/>
      <c r="AH264" s="1843"/>
      <c r="AI264" s="1843"/>
      <c r="AJ264" s="1843"/>
      <c r="AK264" s="1843"/>
    </row>
    <row r="265" s="1816" customFormat="1" ht="87" hidden="1" customHeight="1" spans="1:37">
      <c r="A265" s="1835" t="s">
        <v>695</v>
      </c>
      <c r="B265" s="1831" t="s">
        <v>273</v>
      </c>
      <c r="C265" s="1835" t="s">
        <v>696</v>
      </c>
      <c r="D265" s="1835" t="s">
        <v>713</v>
      </c>
      <c r="E265" s="1835" t="s">
        <v>772</v>
      </c>
      <c r="F265" s="1835" t="s">
        <v>776</v>
      </c>
      <c r="G265" s="1834" t="s">
        <v>700</v>
      </c>
      <c r="H265" s="1834"/>
      <c r="I265" s="1834"/>
      <c r="J265" s="1834"/>
      <c r="K265" s="1834" t="s">
        <v>771</v>
      </c>
      <c r="L265" s="1843"/>
      <c r="M265" s="1843"/>
      <c r="N265" s="1843"/>
      <c r="O265" s="1843"/>
      <c r="P265" s="1843"/>
      <c r="Q265" s="1843"/>
      <c r="R265" s="1843"/>
      <c r="S265" s="1843"/>
      <c r="T265" s="1843"/>
      <c r="U265" s="1843"/>
      <c r="V265" s="1843"/>
      <c r="W265" s="1843"/>
      <c r="X265" s="1843"/>
      <c r="Y265" s="1843"/>
      <c r="Z265" s="1843"/>
      <c r="AA265" s="1843"/>
      <c r="AB265" s="1843"/>
      <c r="AC265" s="1843"/>
      <c r="AD265" s="1843"/>
      <c r="AE265" s="1843"/>
      <c r="AF265" s="1843"/>
      <c r="AG265" s="1843"/>
      <c r="AH265" s="1843"/>
      <c r="AI265" s="1843"/>
      <c r="AJ265" s="1843"/>
      <c r="AK265" s="1843"/>
    </row>
    <row r="266" s="1816" customFormat="1" ht="69.75" hidden="1" customHeight="1" spans="1:37">
      <c r="A266" s="1835" t="s">
        <v>695</v>
      </c>
      <c r="B266" s="1831" t="s">
        <v>273</v>
      </c>
      <c r="C266" s="1835" t="s">
        <v>696</v>
      </c>
      <c r="D266" s="1835" t="s">
        <v>713</v>
      </c>
      <c r="E266" s="1835" t="s">
        <v>772</v>
      </c>
      <c r="F266" s="1835" t="s">
        <v>777</v>
      </c>
      <c r="G266" s="1834" t="s">
        <v>700</v>
      </c>
      <c r="H266" s="1834" t="s">
        <v>778</v>
      </c>
      <c r="I266" s="1834" t="s">
        <v>700</v>
      </c>
      <c r="J266" s="1834"/>
      <c r="K266" s="1834" t="s">
        <v>779</v>
      </c>
      <c r="L266" s="1843"/>
      <c r="M266" s="1843"/>
      <c r="N266" s="1843"/>
      <c r="O266" s="1843"/>
      <c r="P266" s="1843"/>
      <c r="Q266" s="1843"/>
      <c r="R266" s="1843"/>
      <c r="S266" s="1843"/>
      <c r="T266" s="1843"/>
      <c r="U266" s="1843"/>
      <c r="V266" s="1843"/>
      <c r="W266" s="1843"/>
      <c r="X266" s="1843"/>
      <c r="Y266" s="1843"/>
      <c r="Z266" s="1843"/>
      <c r="AA266" s="1843"/>
      <c r="AB266" s="1843"/>
      <c r="AC266" s="1843"/>
      <c r="AD266" s="1843"/>
      <c r="AE266" s="1843"/>
      <c r="AF266" s="1843"/>
      <c r="AG266" s="1843"/>
      <c r="AH266" s="1843"/>
      <c r="AI266" s="1843"/>
      <c r="AJ266" s="1843"/>
      <c r="AK266" s="1843"/>
    </row>
    <row r="267" s="1816" customFormat="1" ht="63" hidden="1" customHeight="1" spans="1:37">
      <c r="A267" s="1835" t="s">
        <v>695</v>
      </c>
      <c r="B267" s="1831" t="s">
        <v>273</v>
      </c>
      <c r="C267" s="1835" t="s">
        <v>696</v>
      </c>
      <c r="D267" s="1835" t="s">
        <v>713</v>
      </c>
      <c r="E267" s="1835" t="s">
        <v>780</v>
      </c>
      <c r="F267" s="1835" t="s">
        <v>781</v>
      </c>
      <c r="G267" s="1834" t="s">
        <v>700</v>
      </c>
      <c r="H267" s="1834"/>
      <c r="I267" s="1834"/>
      <c r="J267" s="1834"/>
      <c r="K267" s="1834" t="s">
        <v>782</v>
      </c>
      <c r="L267" s="1843"/>
      <c r="M267" s="1843"/>
      <c r="N267" s="1843"/>
      <c r="O267" s="1843"/>
      <c r="P267" s="1843"/>
      <c r="Q267" s="1843"/>
      <c r="R267" s="1843"/>
      <c r="S267" s="1843"/>
      <c r="T267" s="1843"/>
      <c r="U267" s="1843"/>
      <c r="V267" s="1843"/>
      <c r="W267" s="1843"/>
      <c r="X267" s="1843"/>
      <c r="Y267" s="1843"/>
      <c r="Z267" s="1843"/>
      <c r="AA267" s="1843"/>
      <c r="AB267" s="1843"/>
      <c r="AC267" s="1843"/>
      <c r="AD267" s="1843"/>
      <c r="AE267" s="1843"/>
      <c r="AF267" s="1843"/>
      <c r="AG267" s="1843"/>
      <c r="AH267" s="1843"/>
      <c r="AI267" s="1843"/>
      <c r="AJ267" s="1843"/>
      <c r="AK267" s="1843"/>
    </row>
    <row r="268" s="1816" customFormat="1" ht="63" hidden="1" customHeight="1" spans="1:37">
      <c r="A268" s="1835" t="s">
        <v>695</v>
      </c>
      <c r="B268" s="1831" t="s">
        <v>273</v>
      </c>
      <c r="C268" s="1835" t="s">
        <v>696</v>
      </c>
      <c r="D268" s="1835" t="s">
        <v>713</v>
      </c>
      <c r="E268" s="1835" t="s">
        <v>780</v>
      </c>
      <c r="F268" s="1835" t="s">
        <v>783</v>
      </c>
      <c r="G268" s="1834" t="s">
        <v>784</v>
      </c>
      <c r="H268" s="1834"/>
      <c r="I268" s="1834"/>
      <c r="J268" s="1834"/>
      <c r="K268" s="1834" t="s">
        <v>779</v>
      </c>
      <c r="L268" s="1843"/>
      <c r="M268" s="1843"/>
      <c r="N268" s="1843"/>
      <c r="O268" s="1843"/>
      <c r="P268" s="1843"/>
      <c r="Q268" s="1843"/>
      <c r="R268" s="1843"/>
      <c r="S268" s="1843"/>
      <c r="T268" s="1843"/>
      <c r="U268" s="1843"/>
      <c r="V268" s="1843"/>
      <c r="W268" s="1843"/>
      <c r="X268" s="1843"/>
      <c r="Y268" s="1843"/>
      <c r="Z268" s="1843"/>
      <c r="AA268" s="1843"/>
      <c r="AB268" s="1843"/>
      <c r="AC268" s="1843"/>
      <c r="AD268" s="1843"/>
      <c r="AE268" s="1843"/>
      <c r="AF268" s="1843"/>
      <c r="AG268" s="1843"/>
      <c r="AH268" s="1843"/>
      <c r="AI268" s="1843"/>
      <c r="AJ268" s="1843"/>
      <c r="AK268" s="1843"/>
    </row>
    <row r="269" s="1816" customFormat="1" ht="87" hidden="1" customHeight="1" spans="1:37">
      <c r="A269" s="1835" t="s">
        <v>695</v>
      </c>
      <c r="B269" s="1831" t="s">
        <v>273</v>
      </c>
      <c r="C269" s="1835" t="s">
        <v>696</v>
      </c>
      <c r="D269" s="1835" t="s">
        <v>713</v>
      </c>
      <c r="E269" s="1835" t="s">
        <v>780</v>
      </c>
      <c r="F269" s="1835" t="s">
        <v>785</v>
      </c>
      <c r="G269" s="1834" t="s">
        <v>786</v>
      </c>
      <c r="H269" s="1834" t="s">
        <v>787</v>
      </c>
      <c r="I269" s="1834" t="s">
        <v>700</v>
      </c>
      <c r="J269" s="1834" t="s">
        <v>194</v>
      </c>
      <c r="K269" s="1834" t="s">
        <v>779</v>
      </c>
      <c r="L269" s="1843"/>
      <c r="M269" s="1843"/>
      <c r="N269" s="1843"/>
      <c r="O269" s="1843"/>
      <c r="P269" s="1843"/>
      <c r="Q269" s="1843"/>
      <c r="R269" s="1843"/>
      <c r="S269" s="1843"/>
      <c r="T269" s="1843"/>
      <c r="U269" s="1843"/>
      <c r="V269" s="1843"/>
      <c r="W269" s="1843"/>
      <c r="X269" s="1843"/>
      <c r="Y269" s="1843"/>
      <c r="Z269" s="1843"/>
      <c r="AA269" s="1843"/>
      <c r="AB269" s="1843"/>
      <c r="AC269" s="1843"/>
      <c r="AD269" s="1843"/>
      <c r="AE269" s="1843"/>
      <c r="AF269" s="1843"/>
      <c r="AG269" s="1843"/>
      <c r="AH269" s="1843"/>
      <c r="AI269" s="1843"/>
      <c r="AJ269" s="1843"/>
      <c r="AK269" s="1843"/>
    </row>
    <row r="270" s="1816" customFormat="1" ht="78.75" hidden="1" customHeight="1" spans="1:37">
      <c r="A270" s="1835" t="s">
        <v>695</v>
      </c>
      <c r="B270" s="1831" t="s">
        <v>273</v>
      </c>
      <c r="C270" s="1835" t="s">
        <v>696</v>
      </c>
      <c r="D270" s="1835" t="s">
        <v>713</v>
      </c>
      <c r="E270" s="1835" t="s">
        <v>780</v>
      </c>
      <c r="F270" s="1835" t="s">
        <v>788</v>
      </c>
      <c r="G270" s="1834" t="s">
        <v>700</v>
      </c>
      <c r="H270" s="1834" t="s">
        <v>787</v>
      </c>
      <c r="I270" s="1834" t="s">
        <v>700</v>
      </c>
      <c r="J270" s="1834" t="s">
        <v>700</v>
      </c>
      <c r="K270" s="1834" t="s">
        <v>775</v>
      </c>
      <c r="L270" s="1843"/>
      <c r="M270" s="1843"/>
      <c r="N270" s="1843"/>
      <c r="O270" s="1843"/>
      <c r="P270" s="1843"/>
      <c r="Q270" s="1843"/>
      <c r="R270" s="1843"/>
      <c r="S270" s="1843"/>
      <c r="T270" s="1843"/>
      <c r="U270" s="1843"/>
      <c r="V270" s="1843"/>
      <c r="W270" s="1843"/>
      <c r="X270" s="1843"/>
      <c r="Y270" s="1843"/>
      <c r="Z270" s="1843"/>
      <c r="AA270" s="1843"/>
      <c r="AB270" s="1843"/>
      <c r="AC270" s="1843"/>
      <c r="AD270" s="1843"/>
      <c r="AE270" s="1843"/>
      <c r="AF270" s="1843"/>
      <c r="AG270" s="1843"/>
      <c r="AH270" s="1843"/>
      <c r="AI270" s="1843"/>
      <c r="AJ270" s="1843"/>
      <c r="AK270" s="1843"/>
    </row>
    <row r="271" s="1816" customFormat="1" ht="168.75" hidden="1" customHeight="1" spans="1:37">
      <c r="A271" s="1835" t="s">
        <v>206</v>
      </c>
      <c r="B271" s="1835" t="s">
        <v>789</v>
      </c>
      <c r="C271" s="1835" t="s">
        <v>790</v>
      </c>
      <c r="D271" s="1835" t="s">
        <v>791</v>
      </c>
      <c r="E271" s="1835" t="s">
        <v>791</v>
      </c>
      <c r="F271" s="1835" t="s">
        <v>792</v>
      </c>
      <c r="G271" s="1834" t="s">
        <v>793</v>
      </c>
      <c r="H271" s="1834"/>
      <c r="I271" s="1834"/>
      <c r="J271" s="1834"/>
      <c r="K271" s="1834"/>
      <c r="L271" s="1843"/>
      <c r="M271" s="1843"/>
      <c r="N271" s="1843"/>
      <c r="O271" s="1843"/>
      <c r="P271" s="1843"/>
      <c r="Q271" s="1843"/>
      <c r="R271" s="1843"/>
      <c r="S271" s="1843"/>
      <c r="T271" s="1843"/>
      <c r="U271" s="1843"/>
      <c r="V271" s="1843"/>
      <c r="W271" s="1843"/>
      <c r="X271" s="1843"/>
      <c r="Y271" s="1843"/>
      <c r="Z271" s="1843"/>
      <c r="AA271" s="1843"/>
      <c r="AB271" s="1843"/>
      <c r="AC271" s="1843"/>
      <c r="AD271" s="1843"/>
      <c r="AE271" s="1843"/>
      <c r="AF271" s="1843"/>
      <c r="AG271" s="1843"/>
      <c r="AH271" s="1843"/>
      <c r="AI271" s="1843"/>
      <c r="AJ271" s="1843"/>
      <c r="AK271" s="1843"/>
    </row>
    <row r="272" s="1816" customFormat="1" ht="168.75" hidden="1" customHeight="1" spans="1:37">
      <c r="A272" s="1835" t="s">
        <v>206</v>
      </c>
      <c r="B272" s="1835" t="s">
        <v>789</v>
      </c>
      <c r="C272" s="1835" t="s">
        <v>790</v>
      </c>
      <c r="D272" s="1835" t="s">
        <v>791</v>
      </c>
      <c r="E272" s="1835" t="s">
        <v>791</v>
      </c>
      <c r="F272" s="1835" t="s">
        <v>794</v>
      </c>
      <c r="G272" s="1834" t="s">
        <v>793</v>
      </c>
      <c r="H272" s="1834"/>
      <c r="I272" s="1834"/>
      <c r="J272" s="1834"/>
      <c r="K272" s="1834"/>
      <c r="L272" s="1843"/>
      <c r="M272" s="1843"/>
      <c r="N272" s="1843"/>
      <c r="O272" s="1843"/>
      <c r="P272" s="1843"/>
      <c r="Q272" s="1843"/>
      <c r="R272" s="1843"/>
      <c r="S272" s="1843"/>
      <c r="T272" s="1843"/>
      <c r="U272" s="1843"/>
      <c r="V272" s="1843"/>
      <c r="W272" s="1843"/>
      <c r="X272" s="1843"/>
      <c r="Y272" s="1843"/>
      <c r="Z272" s="1843"/>
      <c r="AA272" s="1843"/>
      <c r="AB272" s="1843"/>
      <c r="AC272" s="1843"/>
      <c r="AD272" s="1843"/>
      <c r="AE272" s="1843"/>
      <c r="AF272" s="1843"/>
      <c r="AG272" s="1843"/>
      <c r="AH272" s="1843"/>
      <c r="AI272" s="1843"/>
      <c r="AJ272" s="1843"/>
      <c r="AK272" s="1843"/>
    </row>
    <row r="273" s="1816" customFormat="1" ht="168.75" hidden="1" customHeight="1" spans="1:37">
      <c r="A273" s="1835" t="s">
        <v>206</v>
      </c>
      <c r="B273" s="1835" t="s">
        <v>789</v>
      </c>
      <c r="C273" s="1835" t="s">
        <v>790</v>
      </c>
      <c r="D273" s="1835" t="s">
        <v>791</v>
      </c>
      <c r="E273" s="1835" t="s">
        <v>791</v>
      </c>
      <c r="F273" s="1835" t="s">
        <v>795</v>
      </c>
      <c r="G273" s="1834" t="s">
        <v>793</v>
      </c>
      <c r="H273" s="1834"/>
      <c r="I273" s="1834"/>
      <c r="J273" s="1834"/>
      <c r="K273" s="1834"/>
      <c r="L273" s="1843"/>
      <c r="M273" s="1843"/>
      <c r="N273" s="1843"/>
      <c r="O273" s="1843"/>
      <c r="P273" s="1843"/>
      <c r="Q273" s="1843"/>
      <c r="R273" s="1843"/>
      <c r="S273" s="1843"/>
      <c r="T273" s="1843"/>
      <c r="U273" s="1843"/>
      <c r="V273" s="1843"/>
      <c r="W273" s="1843"/>
      <c r="X273" s="1843"/>
      <c r="Y273" s="1843"/>
      <c r="Z273" s="1843"/>
      <c r="AA273" s="1843"/>
      <c r="AB273" s="1843"/>
      <c r="AC273" s="1843"/>
      <c r="AD273" s="1843"/>
      <c r="AE273" s="1843"/>
      <c r="AF273" s="1843"/>
      <c r="AG273" s="1843"/>
      <c r="AH273" s="1843"/>
      <c r="AI273" s="1843"/>
      <c r="AJ273" s="1843"/>
      <c r="AK273" s="1843"/>
    </row>
    <row r="274" s="1816" customFormat="1" ht="168.75" hidden="1" customHeight="1" spans="1:37">
      <c r="A274" s="1835" t="s">
        <v>206</v>
      </c>
      <c r="B274" s="1835" t="s">
        <v>789</v>
      </c>
      <c r="C274" s="1835" t="s">
        <v>790</v>
      </c>
      <c r="D274" s="1835" t="s">
        <v>791</v>
      </c>
      <c r="E274" s="1835" t="s">
        <v>791</v>
      </c>
      <c r="F274" s="1835" t="s">
        <v>796</v>
      </c>
      <c r="G274" s="1834" t="s">
        <v>793</v>
      </c>
      <c r="H274" s="1834"/>
      <c r="I274" s="1834"/>
      <c r="J274" s="1834"/>
      <c r="K274" s="1834"/>
      <c r="L274" s="1843"/>
      <c r="M274" s="1843"/>
      <c r="N274" s="1843"/>
      <c r="O274" s="1843"/>
      <c r="P274" s="1843"/>
      <c r="Q274" s="1843"/>
      <c r="R274" s="1843"/>
      <c r="S274" s="1843"/>
      <c r="T274" s="1843"/>
      <c r="U274" s="1843"/>
      <c r="V274" s="1843"/>
      <c r="W274" s="1843"/>
      <c r="X274" s="1843"/>
      <c r="Y274" s="1843"/>
      <c r="Z274" s="1843"/>
      <c r="AA274" s="1843"/>
      <c r="AB274" s="1843"/>
      <c r="AC274" s="1843"/>
      <c r="AD274" s="1843"/>
      <c r="AE274" s="1843"/>
      <c r="AF274" s="1843"/>
      <c r="AG274" s="1843"/>
      <c r="AH274" s="1843"/>
      <c r="AI274" s="1843"/>
      <c r="AJ274" s="1843"/>
      <c r="AK274" s="1843"/>
    </row>
    <row r="275" s="1816" customFormat="1" ht="168.75" hidden="1" customHeight="1" spans="1:37">
      <c r="A275" s="1835" t="s">
        <v>206</v>
      </c>
      <c r="B275" s="1835" t="s">
        <v>789</v>
      </c>
      <c r="C275" s="1835" t="s">
        <v>790</v>
      </c>
      <c r="D275" s="1835" t="s">
        <v>791</v>
      </c>
      <c r="E275" s="1835" t="s">
        <v>791</v>
      </c>
      <c r="F275" s="1835" t="s">
        <v>797</v>
      </c>
      <c r="G275" s="1834" t="s">
        <v>798</v>
      </c>
      <c r="H275" s="1834"/>
      <c r="I275" s="1834"/>
      <c r="J275" s="1834"/>
      <c r="K275" s="1834"/>
      <c r="L275" s="1843"/>
      <c r="M275" s="1843"/>
      <c r="N275" s="1843"/>
      <c r="O275" s="1843"/>
      <c r="P275" s="1843"/>
      <c r="Q275" s="1843"/>
      <c r="R275" s="1843"/>
      <c r="S275" s="1843"/>
      <c r="T275" s="1843"/>
      <c r="U275" s="1843"/>
      <c r="V275" s="1843"/>
      <c r="W275" s="1843"/>
      <c r="X275" s="1843"/>
      <c r="Y275" s="1843"/>
      <c r="Z275" s="1843"/>
      <c r="AA275" s="1843"/>
      <c r="AB275" s="1843"/>
      <c r="AC275" s="1843"/>
      <c r="AD275" s="1843"/>
      <c r="AE275" s="1843"/>
      <c r="AF275" s="1843"/>
      <c r="AG275" s="1843"/>
      <c r="AH275" s="1843"/>
      <c r="AI275" s="1843"/>
      <c r="AJ275" s="1843"/>
      <c r="AK275" s="1843"/>
    </row>
    <row r="276" s="1816" customFormat="1" ht="168.75" hidden="1" customHeight="1" spans="1:37">
      <c r="A276" s="1835" t="s">
        <v>206</v>
      </c>
      <c r="B276" s="1835" t="s">
        <v>789</v>
      </c>
      <c r="C276" s="1835" t="s">
        <v>790</v>
      </c>
      <c r="D276" s="1835" t="s">
        <v>791</v>
      </c>
      <c r="E276" s="1835" t="s">
        <v>791</v>
      </c>
      <c r="F276" s="1835" t="s">
        <v>799</v>
      </c>
      <c r="G276" s="1834" t="s">
        <v>798</v>
      </c>
      <c r="H276" s="1834"/>
      <c r="I276" s="1834"/>
      <c r="J276" s="1834"/>
      <c r="K276" s="1834"/>
      <c r="L276" s="1843"/>
      <c r="M276" s="1843"/>
      <c r="N276" s="1843"/>
      <c r="O276" s="1843"/>
      <c r="P276" s="1843"/>
      <c r="Q276" s="1843"/>
      <c r="R276" s="1843"/>
      <c r="S276" s="1843"/>
      <c r="T276" s="1843"/>
      <c r="U276" s="1843"/>
      <c r="V276" s="1843"/>
      <c r="W276" s="1843"/>
      <c r="X276" s="1843"/>
      <c r="Y276" s="1843"/>
      <c r="Z276" s="1843"/>
      <c r="AA276" s="1843"/>
      <c r="AB276" s="1843"/>
      <c r="AC276" s="1843"/>
      <c r="AD276" s="1843"/>
      <c r="AE276" s="1843"/>
      <c r="AF276" s="1843"/>
      <c r="AG276" s="1843"/>
      <c r="AH276" s="1843"/>
      <c r="AI276" s="1843"/>
      <c r="AJ276" s="1843"/>
      <c r="AK276" s="1843"/>
    </row>
    <row r="277" s="1816" customFormat="1" ht="168.75" hidden="1" customHeight="1" spans="1:37">
      <c r="A277" s="1835" t="s">
        <v>206</v>
      </c>
      <c r="B277" s="1835" t="s">
        <v>789</v>
      </c>
      <c r="C277" s="1835" t="s">
        <v>790</v>
      </c>
      <c r="D277" s="1835" t="s">
        <v>791</v>
      </c>
      <c r="E277" s="1835" t="s">
        <v>791</v>
      </c>
      <c r="F277" s="1835" t="s">
        <v>800</v>
      </c>
      <c r="G277" s="1834" t="s">
        <v>793</v>
      </c>
      <c r="H277" s="1834"/>
      <c r="I277" s="1834"/>
      <c r="J277" s="1834"/>
      <c r="K277" s="1834"/>
      <c r="L277" s="1843"/>
      <c r="M277" s="1843"/>
      <c r="N277" s="1843"/>
      <c r="O277" s="1843"/>
      <c r="P277" s="1843"/>
      <c r="Q277" s="1843"/>
      <c r="R277" s="1843"/>
      <c r="S277" s="1843"/>
      <c r="T277" s="1843"/>
      <c r="U277" s="1843"/>
      <c r="V277" s="1843"/>
      <c r="W277" s="1843"/>
      <c r="X277" s="1843"/>
      <c r="Y277" s="1843"/>
      <c r="Z277" s="1843"/>
      <c r="AA277" s="1843"/>
      <c r="AB277" s="1843"/>
      <c r="AC277" s="1843"/>
      <c r="AD277" s="1843"/>
      <c r="AE277" s="1843"/>
      <c r="AF277" s="1843"/>
      <c r="AG277" s="1843"/>
      <c r="AH277" s="1843"/>
      <c r="AI277" s="1843"/>
      <c r="AJ277" s="1843"/>
      <c r="AK277" s="1843"/>
    </row>
    <row r="278" s="1816" customFormat="1" ht="168.75" hidden="1" customHeight="1" spans="1:37">
      <c r="A278" s="1835" t="s">
        <v>206</v>
      </c>
      <c r="B278" s="1835" t="s">
        <v>789</v>
      </c>
      <c r="C278" s="1835" t="s">
        <v>790</v>
      </c>
      <c r="D278" s="1835" t="s">
        <v>791</v>
      </c>
      <c r="E278" s="1835" t="s">
        <v>791</v>
      </c>
      <c r="F278" s="1835" t="s">
        <v>801</v>
      </c>
      <c r="G278" s="1834" t="s">
        <v>802</v>
      </c>
      <c r="H278" s="1834"/>
      <c r="I278" s="1834"/>
      <c r="J278" s="1834"/>
      <c r="K278" s="1834"/>
      <c r="L278" s="1843"/>
      <c r="M278" s="1843"/>
      <c r="N278" s="1843"/>
      <c r="O278" s="1843"/>
      <c r="P278" s="1843"/>
      <c r="Q278" s="1843"/>
      <c r="R278" s="1843"/>
      <c r="S278" s="1843"/>
      <c r="T278" s="1843"/>
      <c r="U278" s="1843"/>
      <c r="V278" s="1843"/>
      <c r="W278" s="1843"/>
      <c r="X278" s="1843"/>
      <c r="Y278" s="1843"/>
      <c r="Z278" s="1843"/>
      <c r="AA278" s="1843"/>
      <c r="AB278" s="1843"/>
      <c r="AC278" s="1843"/>
      <c r="AD278" s="1843"/>
      <c r="AE278" s="1843"/>
      <c r="AF278" s="1843"/>
      <c r="AG278" s="1843"/>
      <c r="AH278" s="1843"/>
      <c r="AI278" s="1843"/>
      <c r="AJ278" s="1843"/>
      <c r="AK278" s="1843"/>
    </row>
    <row r="279" s="1816" customFormat="1" ht="168.75" hidden="1" customHeight="1" spans="1:37">
      <c r="A279" s="1835" t="s">
        <v>206</v>
      </c>
      <c r="B279" s="1835" t="s">
        <v>789</v>
      </c>
      <c r="C279" s="1835" t="s">
        <v>790</v>
      </c>
      <c r="D279" s="1835" t="s">
        <v>791</v>
      </c>
      <c r="E279" s="1835" t="s">
        <v>791</v>
      </c>
      <c r="F279" s="1835" t="s">
        <v>803</v>
      </c>
      <c r="G279" s="1834" t="s">
        <v>798</v>
      </c>
      <c r="H279" s="1834"/>
      <c r="I279" s="1834"/>
      <c r="J279" s="1834"/>
      <c r="K279" s="1834"/>
      <c r="L279" s="1843"/>
      <c r="M279" s="1843"/>
      <c r="N279" s="1843"/>
      <c r="O279" s="1843"/>
      <c r="P279" s="1843"/>
      <c r="Q279" s="1843"/>
      <c r="R279" s="1843"/>
      <c r="S279" s="1843"/>
      <c r="T279" s="1843"/>
      <c r="U279" s="1843"/>
      <c r="V279" s="1843"/>
      <c r="W279" s="1843"/>
      <c r="X279" s="1843"/>
      <c r="Y279" s="1843"/>
      <c r="Z279" s="1843"/>
      <c r="AA279" s="1843"/>
      <c r="AB279" s="1843"/>
      <c r="AC279" s="1843"/>
      <c r="AD279" s="1843"/>
      <c r="AE279" s="1843"/>
      <c r="AF279" s="1843"/>
      <c r="AG279" s="1843"/>
      <c r="AH279" s="1843"/>
      <c r="AI279" s="1843"/>
      <c r="AJ279" s="1843"/>
      <c r="AK279" s="1843"/>
    </row>
    <row r="280" s="1816" customFormat="1" ht="168.75" hidden="1" customHeight="1" spans="1:37">
      <c r="A280" s="1835" t="s">
        <v>206</v>
      </c>
      <c r="B280" s="1835" t="s">
        <v>789</v>
      </c>
      <c r="C280" s="1835" t="s">
        <v>790</v>
      </c>
      <c r="D280" s="1835" t="s">
        <v>791</v>
      </c>
      <c r="E280" s="1835" t="s">
        <v>791</v>
      </c>
      <c r="F280" s="1835" t="s">
        <v>804</v>
      </c>
      <c r="G280" s="1834" t="s">
        <v>798</v>
      </c>
      <c r="H280" s="1834"/>
      <c r="I280" s="1834"/>
      <c r="J280" s="1834"/>
      <c r="K280" s="1834"/>
      <c r="L280" s="1843"/>
      <c r="M280" s="1843"/>
      <c r="N280" s="1843"/>
      <c r="O280" s="1843"/>
      <c r="P280" s="1843"/>
      <c r="Q280" s="1843"/>
      <c r="R280" s="1843"/>
      <c r="S280" s="1843"/>
      <c r="T280" s="1843"/>
      <c r="U280" s="1843"/>
      <c r="V280" s="1843"/>
      <c r="W280" s="1843"/>
      <c r="X280" s="1843"/>
      <c r="Y280" s="1843"/>
      <c r="Z280" s="1843"/>
      <c r="AA280" s="1843"/>
      <c r="AB280" s="1843"/>
      <c r="AC280" s="1843"/>
      <c r="AD280" s="1843"/>
      <c r="AE280" s="1843"/>
      <c r="AF280" s="1843"/>
      <c r="AG280" s="1843"/>
      <c r="AH280" s="1843"/>
      <c r="AI280" s="1843"/>
      <c r="AJ280" s="1843"/>
      <c r="AK280" s="1843"/>
    </row>
    <row r="281" s="1816" customFormat="1" ht="168.75" hidden="1" customHeight="1" spans="1:37">
      <c r="A281" s="1835" t="s">
        <v>206</v>
      </c>
      <c r="B281" s="1835" t="s">
        <v>789</v>
      </c>
      <c r="C281" s="1835" t="s">
        <v>790</v>
      </c>
      <c r="D281" s="1835" t="s">
        <v>791</v>
      </c>
      <c r="E281" s="1835" t="s">
        <v>791</v>
      </c>
      <c r="F281" s="1835" t="s">
        <v>805</v>
      </c>
      <c r="G281" s="1834" t="s">
        <v>793</v>
      </c>
      <c r="H281" s="1834"/>
      <c r="I281" s="1834"/>
      <c r="J281" s="1834"/>
      <c r="K281" s="1834"/>
      <c r="L281" s="1843"/>
      <c r="M281" s="1843"/>
      <c r="N281" s="1843"/>
      <c r="O281" s="1843"/>
      <c r="P281" s="1843"/>
      <c r="Q281" s="1843"/>
      <c r="R281" s="1843"/>
      <c r="S281" s="1843"/>
      <c r="T281" s="1843"/>
      <c r="U281" s="1843"/>
      <c r="V281" s="1843"/>
      <c r="W281" s="1843"/>
      <c r="X281" s="1843"/>
      <c r="Y281" s="1843"/>
      <c r="Z281" s="1843"/>
      <c r="AA281" s="1843"/>
      <c r="AB281" s="1843"/>
      <c r="AC281" s="1843"/>
      <c r="AD281" s="1843"/>
      <c r="AE281" s="1843"/>
      <c r="AF281" s="1843"/>
      <c r="AG281" s="1843"/>
      <c r="AH281" s="1843"/>
      <c r="AI281" s="1843"/>
      <c r="AJ281" s="1843"/>
      <c r="AK281" s="1843"/>
    </row>
    <row r="282" s="1816" customFormat="1" ht="168.75" hidden="1" customHeight="1" spans="1:37">
      <c r="A282" s="1835" t="s">
        <v>206</v>
      </c>
      <c r="B282" s="1835" t="s">
        <v>789</v>
      </c>
      <c r="C282" s="1835" t="s">
        <v>790</v>
      </c>
      <c r="D282" s="1835" t="s">
        <v>791</v>
      </c>
      <c r="E282" s="1835" t="s">
        <v>791</v>
      </c>
      <c r="F282" s="1851" t="s">
        <v>806</v>
      </c>
      <c r="G282" s="1834" t="s">
        <v>793</v>
      </c>
      <c r="H282" s="1834"/>
      <c r="I282" s="1834"/>
      <c r="J282" s="1834"/>
      <c r="K282" s="1834"/>
      <c r="L282" s="1843"/>
      <c r="M282" s="1843"/>
      <c r="N282" s="1843"/>
      <c r="O282" s="1843"/>
      <c r="P282" s="1843"/>
      <c r="Q282" s="1843"/>
      <c r="R282" s="1843"/>
      <c r="S282" s="1843"/>
      <c r="T282" s="1843"/>
      <c r="U282" s="1843"/>
      <c r="V282" s="1843"/>
      <c r="W282" s="1843"/>
      <c r="X282" s="1843"/>
      <c r="Y282" s="1843"/>
      <c r="Z282" s="1843"/>
      <c r="AA282" s="1843"/>
      <c r="AB282" s="1843"/>
      <c r="AC282" s="1843"/>
      <c r="AD282" s="1843"/>
      <c r="AE282" s="1843"/>
      <c r="AF282" s="1843"/>
      <c r="AG282" s="1843"/>
      <c r="AH282" s="1843"/>
      <c r="AI282" s="1843"/>
      <c r="AJ282" s="1843"/>
      <c r="AK282" s="1843"/>
    </row>
    <row r="283" s="1816" customFormat="1" ht="168.75" hidden="1" customHeight="1" spans="1:37">
      <c r="A283" s="1835" t="s">
        <v>206</v>
      </c>
      <c r="B283" s="1835" t="s">
        <v>789</v>
      </c>
      <c r="C283" s="1835" t="s">
        <v>790</v>
      </c>
      <c r="D283" s="1835" t="s">
        <v>791</v>
      </c>
      <c r="E283" s="1835" t="s">
        <v>791</v>
      </c>
      <c r="F283" s="1835" t="s">
        <v>807</v>
      </c>
      <c r="G283" s="1834" t="s">
        <v>802</v>
      </c>
      <c r="H283" s="1834"/>
      <c r="I283" s="1834"/>
      <c r="J283" s="1834"/>
      <c r="K283" s="1834"/>
      <c r="L283" s="1843"/>
      <c r="M283" s="1843"/>
      <c r="N283" s="1843"/>
      <c r="O283" s="1843"/>
      <c r="P283" s="1843"/>
      <c r="Q283" s="1843"/>
      <c r="R283" s="1843"/>
      <c r="S283" s="1843"/>
      <c r="T283" s="1843"/>
      <c r="U283" s="1843"/>
      <c r="V283" s="1843"/>
      <c r="W283" s="1843"/>
      <c r="X283" s="1843"/>
      <c r="Y283" s="1843"/>
      <c r="Z283" s="1843"/>
      <c r="AA283" s="1843"/>
      <c r="AB283" s="1843"/>
      <c r="AC283" s="1843"/>
      <c r="AD283" s="1843"/>
      <c r="AE283" s="1843"/>
      <c r="AF283" s="1843"/>
      <c r="AG283" s="1843"/>
      <c r="AH283" s="1843"/>
      <c r="AI283" s="1843"/>
      <c r="AJ283" s="1843"/>
      <c r="AK283" s="1843"/>
    </row>
    <row r="284" s="1816" customFormat="1" ht="168.75" hidden="1" customHeight="1" spans="1:37">
      <c r="A284" s="1835" t="s">
        <v>206</v>
      </c>
      <c r="B284" s="1835" t="s">
        <v>789</v>
      </c>
      <c r="C284" s="1835" t="s">
        <v>790</v>
      </c>
      <c r="D284" s="1835" t="s">
        <v>791</v>
      </c>
      <c r="E284" s="1835" t="s">
        <v>791</v>
      </c>
      <c r="F284" s="1835" t="s">
        <v>808</v>
      </c>
      <c r="G284" s="1834" t="s">
        <v>809</v>
      </c>
      <c r="H284" s="1834"/>
      <c r="I284" s="1834"/>
      <c r="J284" s="1834"/>
      <c r="K284" s="1834"/>
      <c r="L284" s="1843"/>
      <c r="M284" s="1843"/>
      <c r="N284" s="1843"/>
      <c r="O284" s="1843"/>
      <c r="P284" s="1843"/>
      <c r="Q284" s="1843"/>
      <c r="R284" s="1843"/>
      <c r="S284" s="1843"/>
      <c r="T284" s="1843"/>
      <c r="U284" s="1843"/>
      <c r="V284" s="1843"/>
      <c r="W284" s="1843"/>
      <c r="X284" s="1843"/>
      <c r="Y284" s="1843"/>
      <c r="Z284" s="1843"/>
      <c r="AA284" s="1843"/>
      <c r="AB284" s="1843"/>
      <c r="AC284" s="1843"/>
      <c r="AD284" s="1843"/>
      <c r="AE284" s="1843"/>
      <c r="AF284" s="1843"/>
      <c r="AG284" s="1843"/>
      <c r="AH284" s="1843"/>
      <c r="AI284" s="1843"/>
      <c r="AJ284" s="1843"/>
      <c r="AK284" s="1843"/>
    </row>
    <row r="285" s="1816" customFormat="1" ht="168.75" hidden="1" customHeight="1" spans="1:37">
      <c r="A285" s="1835" t="s">
        <v>206</v>
      </c>
      <c r="B285" s="1835" t="s">
        <v>789</v>
      </c>
      <c r="C285" s="1835" t="s">
        <v>790</v>
      </c>
      <c r="D285" s="1835" t="s">
        <v>791</v>
      </c>
      <c r="E285" s="1835" t="s">
        <v>791</v>
      </c>
      <c r="F285" s="1835" t="s">
        <v>810</v>
      </c>
      <c r="G285" s="1834" t="s">
        <v>809</v>
      </c>
      <c r="H285" s="1834"/>
      <c r="I285" s="1834"/>
      <c r="J285" s="1834"/>
      <c r="K285" s="1834"/>
      <c r="L285" s="1843"/>
      <c r="M285" s="1843"/>
      <c r="N285" s="1843"/>
      <c r="O285" s="1843"/>
      <c r="P285" s="1843"/>
      <c r="Q285" s="1843"/>
      <c r="R285" s="1843"/>
      <c r="S285" s="1843"/>
      <c r="T285" s="1843"/>
      <c r="U285" s="1843"/>
      <c r="V285" s="1843"/>
      <c r="W285" s="1843"/>
      <c r="X285" s="1843"/>
      <c r="Y285" s="1843"/>
      <c r="Z285" s="1843"/>
      <c r="AA285" s="1843"/>
      <c r="AB285" s="1843"/>
      <c r="AC285" s="1843"/>
      <c r="AD285" s="1843"/>
      <c r="AE285" s="1843"/>
      <c r="AF285" s="1843"/>
      <c r="AG285" s="1843"/>
      <c r="AH285" s="1843"/>
      <c r="AI285" s="1843"/>
      <c r="AJ285" s="1843"/>
      <c r="AK285" s="1843"/>
    </row>
    <row r="286" s="1816" customFormat="1" ht="164.25" hidden="1" customHeight="1" spans="1:37">
      <c r="A286" s="1835" t="s">
        <v>206</v>
      </c>
      <c r="B286" s="1835" t="s">
        <v>789</v>
      </c>
      <c r="C286" s="1835" t="s">
        <v>790</v>
      </c>
      <c r="D286" s="1835" t="s">
        <v>791</v>
      </c>
      <c r="E286" s="1835" t="s">
        <v>791</v>
      </c>
      <c r="F286" s="1835" t="s">
        <v>811</v>
      </c>
      <c r="G286" s="1834" t="s">
        <v>793</v>
      </c>
      <c r="H286" s="1834" t="s">
        <v>812</v>
      </c>
      <c r="I286" s="1834" t="s">
        <v>793</v>
      </c>
      <c r="J286" s="1834"/>
      <c r="K286" s="1834" t="s">
        <v>813</v>
      </c>
      <c r="L286" s="1843"/>
      <c r="M286" s="1843"/>
      <c r="N286" s="1843"/>
      <c r="O286" s="1843"/>
      <c r="P286" s="1843"/>
      <c r="Q286" s="1843"/>
      <c r="R286" s="1843"/>
      <c r="S286" s="1843"/>
      <c r="T286" s="1843"/>
      <c r="U286" s="1843"/>
      <c r="V286" s="1843"/>
      <c r="W286" s="1843"/>
      <c r="X286" s="1843"/>
      <c r="Y286" s="1843"/>
      <c r="Z286" s="1843"/>
      <c r="AA286" s="1843"/>
      <c r="AB286" s="1843"/>
      <c r="AC286" s="1843"/>
      <c r="AD286" s="1843"/>
      <c r="AE286" s="1843"/>
      <c r="AF286" s="1843"/>
      <c r="AG286" s="1843"/>
      <c r="AH286" s="1843"/>
      <c r="AI286" s="1843"/>
      <c r="AJ286" s="1843"/>
      <c r="AK286" s="1843"/>
    </row>
    <row r="287" s="1816" customFormat="1" ht="94.5" hidden="1" customHeight="1" spans="1:37">
      <c r="A287" s="1835" t="s">
        <v>206</v>
      </c>
      <c r="B287" s="1835" t="s">
        <v>789</v>
      </c>
      <c r="C287" s="1835" t="s">
        <v>790</v>
      </c>
      <c r="D287" s="1835" t="s">
        <v>791</v>
      </c>
      <c r="E287" s="1835" t="s">
        <v>814</v>
      </c>
      <c r="F287" s="1835" t="s">
        <v>815</v>
      </c>
      <c r="G287" s="1834" t="s">
        <v>816</v>
      </c>
      <c r="H287" s="1834"/>
      <c r="I287" s="1834"/>
      <c r="J287" s="1834"/>
      <c r="K287" s="1834" t="s">
        <v>817</v>
      </c>
      <c r="L287" s="1843"/>
      <c r="M287" s="1843"/>
      <c r="N287" s="1843"/>
      <c r="O287" s="1843"/>
      <c r="P287" s="1843"/>
      <c r="Q287" s="1843"/>
      <c r="R287" s="1843"/>
      <c r="S287" s="1843"/>
      <c r="T287" s="1843"/>
      <c r="U287" s="1843"/>
      <c r="V287" s="1843"/>
      <c r="W287" s="1843"/>
      <c r="X287" s="1843"/>
      <c r="Y287" s="1843"/>
      <c r="Z287" s="1843"/>
      <c r="AA287" s="1843"/>
      <c r="AB287" s="1843"/>
      <c r="AC287" s="1843"/>
      <c r="AD287" s="1843"/>
      <c r="AE287" s="1843"/>
      <c r="AF287" s="1843"/>
      <c r="AG287" s="1843"/>
      <c r="AH287" s="1843"/>
      <c r="AI287" s="1843"/>
      <c r="AJ287" s="1843"/>
      <c r="AK287" s="1843"/>
    </row>
    <row r="288" s="1816" customFormat="1" ht="94.5" hidden="1" customHeight="1" spans="1:37">
      <c r="A288" s="1835" t="s">
        <v>206</v>
      </c>
      <c r="B288" s="1835" t="s">
        <v>789</v>
      </c>
      <c r="C288" s="1835" t="s">
        <v>790</v>
      </c>
      <c r="D288" s="1835" t="s">
        <v>791</v>
      </c>
      <c r="E288" s="1835" t="s">
        <v>814</v>
      </c>
      <c r="F288" s="1835" t="s">
        <v>818</v>
      </c>
      <c r="G288" s="1834" t="s">
        <v>819</v>
      </c>
      <c r="H288" s="1834"/>
      <c r="I288" s="1834"/>
      <c r="J288" s="1834"/>
      <c r="K288" s="1834"/>
      <c r="L288" s="1843"/>
      <c r="M288" s="1843"/>
      <c r="N288" s="1843"/>
      <c r="O288" s="1843"/>
      <c r="P288" s="1843"/>
      <c r="Q288" s="1843"/>
      <c r="R288" s="1843"/>
      <c r="S288" s="1843"/>
      <c r="T288" s="1843"/>
      <c r="U288" s="1843"/>
      <c r="V288" s="1843"/>
      <c r="W288" s="1843"/>
      <c r="X288" s="1843"/>
      <c r="Y288" s="1843"/>
      <c r="Z288" s="1843"/>
      <c r="AA288" s="1843"/>
      <c r="AB288" s="1843"/>
      <c r="AC288" s="1843"/>
      <c r="AD288" s="1843"/>
      <c r="AE288" s="1843"/>
      <c r="AF288" s="1843"/>
      <c r="AG288" s="1843"/>
      <c r="AH288" s="1843"/>
      <c r="AI288" s="1843"/>
      <c r="AJ288" s="1843"/>
      <c r="AK288" s="1843"/>
    </row>
    <row r="289" s="1816" customFormat="1" ht="94.5" hidden="1" customHeight="1" spans="1:37">
      <c r="A289" s="1835" t="s">
        <v>206</v>
      </c>
      <c r="B289" s="1835" t="s">
        <v>789</v>
      </c>
      <c r="C289" s="1835" t="s">
        <v>790</v>
      </c>
      <c r="D289" s="1835" t="s">
        <v>791</v>
      </c>
      <c r="E289" s="1835" t="s">
        <v>814</v>
      </c>
      <c r="F289" s="1835" t="s">
        <v>820</v>
      </c>
      <c r="G289" s="1834" t="s">
        <v>793</v>
      </c>
      <c r="H289" s="1834"/>
      <c r="I289" s="1834" t="s">
        <v>793</v>
      </c>
      <c r="J289" s="1834"/>
      <c r="K289" s="1834" t="s">
        <v>817</v>
      </c>
      <c r="L289" s="1843"/>
      <c r="M289" s="1843"/>
      <c r="N289" s="1843"/>
      <c r="O289" s="1843"/>
      <c r="P289" s="1843"/>
      <c r="Q289" s="1843"/>
      <c r="R289" s="1843"/>
      <c r="S289" s="1843"/>
      <c r="T289" s="1843"/>
      <c r="U289" s="1843"/>
      <c r="V289" s="1843"/>
      <c r="W289" s="1843"/>
      <c r="X289" s="1843"/>
      <c r="Y289" s="1843"/>
      <c r="Z289" s="1843"/>
      <c r="AA289" s="1843"/>
      <c r="AB289" s="1843"/>
      <c r="AC289" s="1843"/>
      <c r="AD289" s="1843"/>
      <c r="AE289" s="1843"/>
      <c r="AF289" s="1843"/>
      <c r="AG289" s="1843"/>
      <c r="AH289" s="1843"/>
      <c r="AI289" s="1843"/>
      <c r="AJ289" s="1843"/>
      <c r="AK289" s="1843"/>
    </row>
    <row r="290" s="1816" customFormat="1" ht="94.5" hidden="1" customHeight="1" spans="1:37">
      <c r="A290" s="1835" t="s">
        <v>206</v>
      </c>
      <c r="B290" s="1835" t="s">
        <v>789</v>
      </c>
      <c r="C290" s="1835" t="s">
        <v>790</v>
      </c>
      <c r="D290" s="1835" t="s">
        <v>791</v>
      </c>
      <c r="E290" s="1835" t="s">
        <v>814</v>
      </c>
      <c r="F290" s="1835" t="s">
        <v>821</v>
      </c>
      <c r="G290" s="1834" t="s">
        <v>793</v>
      </c>
      <c r="H290" s="1834" t="s">
        <v>822</v>
      </c>
      <c r="I290" s="1834" t="s">
        <v>793</v>
      </c>
      <c r="J290" s="1834" t="s">
        <v>793</v>
      </c>
      <c r="K290" s="1834" t="s">
        <v>813</v>
      </c>
      <c r="L290" s="1843"/>
      <c r="M290" s="1843"/>
      <c r="N290" s="1843"/>
      <c r="O290" s="1843"/>
      <c r="P290" s="1843"/>
      <c r="Q290" s="1843"/>
      <c r="R290" s="1843"/>
      <c r="S290" s="1843"/>
      <c r="T290" s="1843"/>
      <c r="U290" s="1843"/>
      <c r="V290" s="1843"/>
      <c r="W290" s="1843"/>
      <c r="X290" s="1843"/>
      <c r="Y290" s="1843"/>
      <c r="Z290" s="1843"/>
      <c r="AA290" s="1843"/>
      <c r="AB290" s="1843"/>
      <c r="AC290" s="1843"/>
      <c r="AD290" s="1843"/>
      <c r="AE290" s="1843"/>
      <c r="AF290" s="1843"/>
      <c r="AG290" s="1843"/>
      <c r="AH290" s="1843"/>
      <c r="AI290" s="1843"/>
      <c r="AJ290" s="1843"/>
      <c r="AK290" s="1843"/>
    </row>
    <row r="291" s="1816" customFormat="1" ht="78.75" hidden="1" customHeight="1" spans="1:37">
      <c r="A291" s="1835" t="s">
        <v>206</v>
      </c>
      <c r="B291" s="1835" t="s">
        <v>789</v>
      </c>
      <c r="C291" s="1835" t="s">
        <v>790</v>
      </c>
      <c r="D291" s="1835" t="s">
        <v>791</v>
      </c>
      <c r="E291" s="1835" t="s">
        <v>823</v>
      </c>
      <c r="F291" s="1835" t="s">
        <v>824</v>
      </c>
      <c r="G291" s="1834" t="s">
        <v>793</v>
      </c>
      <c r="H291" s="1834"/>
      <c r="I291" s="1834"/>
      <c r="J291" s="1834"/>
      <c r="K291" s="1834"/>
      <c r="L291" s="1843"/>
      <c r="M291" s="1843"/>
      <c r="N291" s="1843"/>
      <c r="O291" s="1843"/>
      <c r="P291" s="1843"/>
      <c r="Q291" s="1843"/>
      <c r="R291" s="1843"/>
      <c r="S291" s="1843"/>
      <c r="T291" s="1843"/>
      <c r="U291" s="1843"/>
      <c r="V291" s="1843"/>
      <c r="W291" s="1843"/>
      <c r="X291" s="1843"/>
      <c r="Y291" s="1843"/>
      <c r="Z291" s="1843"/>
      <c r="AA291" s="1843"/>
      <c r="AB291" s="1843"/>
      <c r="AC291" s="1843"/>
      <c r="AD291" s="1843"/>
      <c r="AE291" s="1843"/>
      <c r="AF291" s="1843"/>
      <c r="AG291" s="1843"/>
      <c r="AH291" s="1843"/>
      <c r="AI291" s="1843"/>
      <c r="AJ291" s="1843"/>
      <c r="AK291" s="1843"/>
    </row>
    <row r="292" s="1816" customFormat="1" ht="81.75" hidden="1" customHeight="1" spans="1:37">
      <c r="A292" s="1835" t="s">
        <v>206</v>
      </c>
      <c r="B292" s="1835" t="s">
        <v>789</v>
      </c>
      <c r="C292" s="1835" t="s">
        <v>790</v>
      </c>
      <c r="D292" s="1835" t="s">
        <v>825</v>
      </c>
      <c r="E292" s="1835" t="s">
        <v>826</v>
      </c>
      <c r="F292" s="1835" t="s">
        <v>827</v>
      </c>
      <c r="G292" s="1834" t="s">
        <v>828</v>
      </c>
      <c r="H292" s="1834"/>
      <c r="I292" s="1834"/>
      <c r="J292" s="1834"/>
      <c r="K292" s="1834" t="s">
        <v>829</v>
      </c>
      <c r="L292" s="1843"/>
      <c r="M292" s="1843"/>
      <c r="N292" s="1843"/>
      <c r="O292" s="1843"/>
      <c r="P292" s="1843"/>
      <c r="Q292" s="1843"/>
      <c r="R292" s="1843"/>
      <c r="S292" s="1843"/>
      <c r="T292" s="1843"/>
      <c r="U292" s="1843"/>
      <c r="V292" s="1843"/>
      <c r="W292" s="1843"/>
      <c r="X292" s="1843"/>
      <c r="Y292" s="1843"/>
      <c r="Z292" s="1843"/>
      <c r="AA292" s="1843"/>
      <c r="AB292" s="1843"/>
      <c r="AC292" s="1843"/>
      <c r="AD292" s="1843"/>
      <c r="AE292" s="1843"/>
      <c r="AF292" s="1843"/>
      <c r="AG292" s="1843"/>
      <c r="AH292" s="1843"/>
      <c r="AI292" s="1843"/>
      <c r="AJ292" s="1843"/>
      <c r="AK292" s="1843"/>
    </row>
    <row r="293" s="1816" customFormat="1" ht="85.5" hidden="1" customHeight="1" spans="1:37">
      <c r="A293" s="1835" t="s">
        <v>206</v>
      </c>
      <c r="B293" s="1835" t="s">
        <v>789</v>
      </c>
      <c r="C293" s="1835" t="s">
        <v>790</v>
      </c>
      <c r="D293" s="1835" t="s">
        <v>825</v>
      </c>
      <c r="E293" s="1835" t="s">
        <v>826</v>
      </c>
      <c r="F293" s="1835" t="s">
        <v>830</v>
      </c>
      <c r="G293" s="1834" t="s">
        <v>831</v>
      </c>
      <c r="H293" s="1834"/>
      <c r="I293" s="1834" t="s">
        <v>793</v>
      </c>
      <c r="J293" s="1834"/>
      <c r="K293" s="1834" t="s">
        <v>141</v>
      </c>
      <c r="L293" s="1843"/>
      <c r="M293" s="1843"/>
      <c r="N293" s="1843"/>
      <c r="O293" s="1843"/>
      <c r="P293" s="1843"/>
      <c r="Q293" s="1843"/>
      <c r="R293" s="1843"/>
      <c r="S293" s="1843"/>
      <c r="T293" s="1843"/>
      <c r="U293" s="1843"/>
      <c r="V293" s="1843"/>
      <c r="W293" s="1843"/>
      <c r="X293" s="1843"/>
      <c r="Y293" s="1843"/>
      <c r="Z293" s="1843"/>
      <c r="AA293" s="1843"/>
      <c r="AB293" s="1843"/>
      <c r="AC293" s="1843"/>
      <c r="AD293" s="1843"/>
      <c r="AE293" s="1843"/>
      <c r="AF293" s="1843"/>
      <c r="AG293" s="1843"/>
      <c r="AH293" s="1843"/>
      <c r="AI293" s="1843"/>
      <c r="AJ293" s="1843"/>
      <c r="AK293" s="1843"/>
    </row>
    <row r="294" s="1816" customFormat="1" ht="102.75" hidden="1" customHeight="1" spans="1:37">
      <c r="A294" s="1835" t="s">
        <v>206</v>
      </c>
      <c r="B294" s="1835" t="s">
        <v>789</v>
      </c>
      <c r="C294" s="1835" t="s">
        <v>790</v>
      </c>
      <c r="D294" s="1835" t="s">
        <v>825</v>
      </c>
      <c r="E294" s="1835" t="s">
        <v>826</v>
      </c>
      <c r="F294" s="1835" t="s">
        <v>832</v>
      </c>
      <c r="G294" s="1834" t="s">
        <v>793</v>
      </c>
      <c r="H294" s="1834"/>
      <c r="I294" s="1834" t="s">
        <v>793</v>
      </c>
      <c r="J294" s="1834" t="s">
        <v>793</v>
      </c>
      <c r="K294" s="1834" t="s">
        <v>833</v>
      </c>
      <c r="L294" s="1843"/>
      <c r="M294" s="1843"/>
      <c r="N294" s="1843"/>
      <c r="O294" s="1843"/>
      <c r="P294" s="1843"/>
      <c r="Q294" s="1843"/>
      <c r="R294" s="1843"/>
      <c r="S294" s="1843"/>
      <c r="T294" s="1843"/>
      <c r="U294" s="1843"/>
      <c r="V294" s="1843"/>
      <c r="W294" s="1843"/>
      <c r="X294" s="1843"/>
      <c r="Y294" s="1843"/>
      <c r="Z294" s="1843"/>
      <c r="AA294" s="1843"/>
      <c r="AB294" s="1843"/>
      <c r="AC294" s="1843"/>
      <c r="AD294" s="1843"/>
      <c r="AE294" s="1843"/>
      <c r="AF294" s="1843"/>
      <c r="AG294" s="1843"/>
      <c r="AH294" s="1843"/>
      <c r="AI294" s="1843"/>
      <c r="AJ294" s="1843"/>
      <c r="AK294" s="1843"/>
    </row>
    <row r="295" s="1816" customFormat="1" ht="84.75" hidden="1" customHeight="1" spans="1:37">
      <c r="A295" s="1835" t="s">
        <v>206</v>
      </c>
      <c r="B295" s="1835" t="s">
        <v>789</v>
      </c>
      <c r="C295" s="1835" t="s">
        <v>790</v>
      </c>
      <c r="D295" s="1835" t="s">
        <v>825</v>
      </c>
      <c r="E295" s="1835" t="s">
        <v>834</v>
      </c>
      <c r="F295" s="1835" t="s">
        <v>835</v>
      </c>
      <c r="G295" s="1834" t="s">
        <v>793</v>
      </c>
      <c r="H295" s="1834" t="s">
        <v>836</v>
      </c>
      <c r="I295" s="1834" t="s">
        <v>793</v>
      </c>
      <c r="J295" s="1834"/>
      <c r="K295" s="1834" t="s">
        <v>833</v>
      </c>
      <c r="L295" s="1843"/>
      <c r="M295" s="1843"/>
      <c r="N295" s="1843"/>
      <c r="O295" s="1843"/>
      <c r="P295" s="1843"/>
      <c r="Q295" s="1843"/>
      <c r="R295" s="1843"/>
      <c r="S295" s="1843"/>
      <c r="T295" s="1843"/>
      <c r="U295" s="1843"/>
      <c r="V295" s="1843"/>
      <c r="W295" s="1843"/>
      <c r="X295" s="1843"/>
      <c r="Y295" s="1843"/>
      <c r="Z295" s="1843"/>
      <c r="AA295" s="1843"/>
      <c r="AB295" s="1843"/>
      <c r="AC295" s="1843"/>
      <c r="AD295" s="1843"/>
      <c r="AE295" s="1843"/>
      <c r="AF295" s="1843"/>
      <c r="AG295" s="1843"/>
      <c r="AH295" s="1843"/>
      <c r="AI295" s="1843"/>
      <c r="AJ295" s="1843"/>
      <c r="AK295" s="1843"/>
    </row>
    <row r="296" s="1816" customFormat="1" ht="118.5" hidden="1" customHeight="1" spans="1:37">
      <c r="A296" s="1835" t="s">
        <v>206</v>
      </c>
      <c r="B296" s="1835" t="s">
        <v>436</v>
      </c>
      <c r="C296" s="1835" t="s">
        <v>790</v>
      </c>
      <c r="D296" s="1835" t="s">
        <v>825</v>
      </c>
      <c r="E296" s="1835" t="s">
        <v>834</v>
      </c>
      <c r="F296" s="1835" t="s">
        <v>837</v>
      </c>
      <c r="G296" s="1834" t="s">
        <v>793</v>
      </c>
      <c r="H296" s="1834"/>
      <c r="I296" s="1834"/>
      <c r="J296" s="1834"/>
      <c r="K296" s="1834" t="s">
        <v>838</v>
      </c>
      <c r="L296" s="1843"/>
      <c r="M296" s="1843"/>
      <c r="N296" s="1843"/>
      <c r="O296" s="1843"/>
      <c r="P296" s="1843"/>
      <c r="Q296" s="1843"/>
      <c r="R296" s="1843"/>
      <c r="S296" s="1843"/>
      <c r="T296" s="1843"/>
      <c r="U296" s="1843"/>
      <c r="V296" s="1843"/>
      <c r="W296" s="1843"/>
      <c r="X296" s="1843"/>
      <c r="Y296" s="1843"/>
      <c r="Z296" s="1843"/>
      <c r="AA296" s="1843"/>
      <c r="AB296" s="1843"/>
      <c r="AC296" s="1843"/>
      <c r="AD296" s="1843"/>
      <c r="AE296" s="1843"/>
      <c r="AF296" s="1843"/>
      <c r="AG296" s="1843"/>
      <c r="AH296" s="1843"/>
      <c r="AI296" s="1843"/>
      <c r="AJ296" s="1843"/>
      <c r="AK296" s="1843"/>
    </row>
    <row r="297" s="1816" customFormat="1" ht="78.75" hidden="1" customHeight="1" spans="1:37">
      <c r="A297" s="1835" t="s">
        <v>206</v>
      </c>
      <c r="B297" s="1835" t="s">
        <v>789</v>
      </c>
      <c r="C297" s="1835" t="s">
        <v>790</v>
      </c>
      <c r="D297" s="1835" t="s">
        <v>825</v>
      </c>
      <c r="E297" s="1835" t="s">
        <v>839</v>
      </c>
      <c r="F297" s="1835" t="s">
        <v>840</v>
      </c>
      <c r="G297" s="1834" t="s">
        <v>793</v>
      </c>
      <c r="H297" s="1834" t="s">
        <v>822</v>
      </c>
      <c r="I297" s="1834" t="s">
        <v>841</v>
      </c>
      <c r="J297" s="1834" t="s">
        <v>793</v>
      </c>
      <c r="K297" s="1834" t="s">
        <v>813</v>
      </c>
      <c r="L297" s="1843"/>
      <c r="M297" s="1843"/>
      <c r="N297" s="1843"/>
      <c r="O297" s="1843"/>
      <c r="P297" s="1843"/>
      <c r="Q297" s="1843"/>
      <c r="R297" s="1843"/>
      <c r="S297" s="1843"/>
      <c r="T297" s="1843"/>
      <c r="U297" s="1843"/>
      <c r="V297" s="1843"/>
      <c r="W297" s="1843"/>
      <c r="X297" s="1843"/>
      <c r="Y297" s="1843"/>
      <c r="Z297" s="1843"/>
      <c r="AA297" s="1843"/>
      <c r="AB297" s="1843"/>
      <c r="AC297" s="1843"/>
      <c r="AD297" s="1843"/>
      <c r="AE297" s="1843"/>
      <c r="AF297" s="1843"/>
      <c r="AG297" s="1843"/>
      <c r="AH297" s="1843"/>
      <c r="AI297" s="1843"/>
      <c r="AJ297" s="1843"/>
      <c r="AK297" s="1843"/>
    </row>
    <row r="298" s="1817" customFormat="1" ht="145.5" hidden="1" customHeight="1" spans="1:37">
      <c r="A298" s="1831" t="s">
        <v>842</v>
      </c>
      <c r="B298" s="1835" t="s">
        <v>789</v>
      </c>
      <c r="C298" s="1831" t="s">
        <v>790</v>
      </c>
      <c r="D298" s="1832" t="s">
        <v>843</v>
      </c>
      <c r="E298" s="1832"/>
      <c r="F298" s="1832" t="s">
        <v>843</v>
      </c>
      <c r="G298" s="1834" t="s">
        <v>793</v>
      </c>
      <c r="H298" s="1834" t="s">
        <v>836</v>
      </c>
      <c r="I298" s="1834" t="s">
        <v>793</v>
      </c>
      <c r="J298" s="1834"/>
      <c r="K298" s="1834" t="s">
        <v>817</v>
      </c>
      <c r="L298" s="1860"/>
      <c r="M298" s="1860"/>
      <c r="N298" s="1860"/>
      <c r="O298" s="1860"/>
      <c r="P298" s="1860"/>
      <c r="Q298" s="1860"/>
      <c r="R298" s="1860"/>
      <c r="S298" s="1860"/>
      <c r="T298" s="1860"/>
      <c r="U298" s="1860"/>
      <c r="V298" s="1860"/>
      <c r="W298" s="1860"/>
      <c r="X298" s="1860"/>
      <c r="Y298" s="1860"/>
      <c r="Z298" s="1860"/>
      <c r="AA298" s="1860"/>
      <c r="AB298" s="1860"/>
      <c r="AC298" s="1860"/>
      <c r="AD298" s="1860"/>
      <c r="AE298" s="1860"/>
      <c r="AF298" s="1860"/>
      <c r="AG298" s="1860"/>
      <c r="AH298" s="1860"/>
      <c r="AI298" s="1860"/>
      <c r="AJ298" s="1860"/>
      <c r="AK298" s="1860"/>
    </row>
    <row r="299" s="1816" customFormat="1" ht="63" hidden="1" customHeight="1" spans="1:37">
      <c r="A299" s="1835" t="s">
        <v>695</v>
      </c>
      <c r="B299" s="1835" t="s">
        <v>574</v>
      </c>
      <c r="C299" s="1835" t="s">
        <v>844</v>
      </c>
      <c r="D299" s="1835" t="s">
        <v>845</v>
      </c>
      <c r="E299" s="1835" t="s">
        <v>846</v>
      </c>
      <c r="F299" s="1835" t="s">
        <v>847</v>
      </c>
      <c r="G299" s="1834" t="s">
        <v>219</v>
      </c>
      <c r="H299" s="1834"/>
      <c r="I299" s="1834"/>
      <c r="J299" s="1834"/>
      <c r="K299" s="1834"/>
      <c r="L299" s="1843"/>
      <c r="M299" s="1843"/>
      <c r="N299" s="1843"/>
      <c r="O299" s="1843"/>
      <c r="P299" s="1843"/>
      <c r="Q299" s="1843"/>
      <c r="R299" s="1843"/>
      <c r="S299" s="1843"/>
      <c r="T299" s="1843"/>
      <c r="U299" s="1843"/>
      <c r="V299" s="1843"/>
      <c r="W299" s="1843"/>
      <c r="X299" s="1843"/>
      <c r="Y299" s="1843"/>
      <c r="Z299" s="1843"/>
      <c r="AA299" s="1843"/>
      <c r="AB299" s="1843"/>
      <c r="AC299" s="1843"/>
      <c r="AD299" s="1843"/>
      <c r="AE299" s="1843"/>
      <c r="AF299" s="1843"/>
      <c r="AG299" s="1843"/>
      <c r="AH299" s="1843"/>
      <c r="AI299" s="1843"/>
      <c r="AJ299" s="1843"/>
      <c r="AK299" s="1843"/>
    </row>
    <row r="300" s="1816" customFormat="1" ht="113.25" hidden="1" customHeight="1" spans="1:37">
      <c r="A300" s="1835" t="s">
        <v>695</v>
      </c>
      <c r="B300" s="1831" t="s">
        <v>309</v>
      </c>
      <c r="C300" s="1835" t="s">
        <v>844</v>
      </c>
      <c r="D300" s="1835" t="s">
        <v>845</v>
      </c>
      <c r="E300" s="1835" t="s">
        <v>846</v>
      </c>
      <c r="F300" s="1835" t="s">
        <v>848</v>
      </c>
      <c r="G300" s="1834" t="s">
        <v>317</v>
      </c>
      <c r="H300" s="1848" t="s">
        <v>849</v>
      </c>
      <c r="I300" s="1834" t="s">
        <v>316</v>
      </c>
      <c r="J300" s="1834" t="s">
        <v>317</v>
      </c>
      <c r="K300" s="1834" t="s">
        <v>850</v>
      </c>
      <c r="L300" s="1843"/>
      <c r="M300" s="1843"/>
      <c r="N300" s="1843"/>
      <c r="O300" s="1843"/>
      <c r="P300" s="1843"/>
      <c r="Q300" s="1843"/>
      <c r="R300" s="1843"/>
      <c r="S300" s="1843"/>
      <c r="T300" s="1843"/>
      <c r="U300" s="1843"/>
      <c r="V300" s="1843"/>
      <c r="W300" s="1843"/>
      <c r="X300" s="1843"/>
      <c r="Y300" s="1843"/>
      <c r="Z300" s="1843"/>
      <c r="AA300" s="1843"/>
      <c r="AB300" s="1843"/>
      <c r="AC300" s="1843"/>
      <c r="AD300" s="1843"/>
      <c r="AE300" s="1843"/>
      <c r="AF300" s="1843"/>
      <c r="AG300" s="1843"/>
      <c r="AH300" s="1843"/>
      <c r="AI300" s="1843"/>
      <c r="AJ300" s="1843"/>
      <c r="AK300" s="1843"/>
    </row>
    <row r="301" s="1816" customFormat="1" ht="115.5" hidden="1" customHeight="1" spans="1:37">
      <c r="A301" s="1835" t="s">
        <v>695</v>
      </c>
      <c r="B301" s="1835" t="s">
        <v>574</v>
      </c>
      <c r="C301" s="1835" t="s">
        <v>844</v>
      </c>
      <c r="D301" s="1835" t="s">
        <v>845</v>
      </c>
      <c r="E301" s="1835" t="s">
        <v>846</v>
      </c>
      <c r="F301" s="1835" t="s">
        <v>851</v>
      </c>
      <c r="G301" s="1834" t="s">
        <v>852</v>
      </c>
      <c r="H301" s="1848" t="s">
        <v>849</v>
      </c>
      <c r="I301" s="1834" t="s">
        <v>316</v>
      </c>
      <c r="J301" s="1834" t="s">
        <v>853</v>
      </c>
      <c r="K301" s="1834" t="s">
        <v>850</v>
      </c>
      <c r="L301" s="1843"/>
      <c r="M301" s="1843"/>
      <c r="N301" s="1843"/>
      <c r="O301" s="1843"/>
      <c r="P301" s="1843"/>
      <c r="Q301" s="1843"/>
      <c r="R301" s="1843"/>
      <c r="S301" s="1843"/>
      <c r="T301" s="1843"/>
      <c r="U301" s="1843"/>
      <c r="V301" s="1843"/>
      <c r="W301" s="1843"/>
      <c r="X301" s="1843"/>
      <c r="Y301" s="1843"/>
      <c r="Z301" s="1843"/>
      <c r="AA301" s="1843"/>
      <c r="AB301" s="1843"/>
      <c r="AC301" s="1843"/>
      <c r="AD301" s="1843"/>
      <c r="AE301" s="1843"/>
      <c r="AF301" s="1843"/>
      <c r="AG301" s="1843"/>
      <c r="AH301" s="1843"/>
      <c r="AI301" s="1843"/>
      <c r="AJ301" s="1843"/>
      <c r="AK301" s="1843"/>
    </row>
    <row r="302" s="1816" customFormat="1" ht="159.75" hidden="1" customHeight="1" spans="1:37">
      <c r="A302" s="1835" t="s">
        <v>185</v>
      </c>
      <c r="B302" s="1831" t="s">
        <v>292</v>
      </c>
      <c r="C302" s="1835" t="s">
        <v>854</v>
      </c>
      <c r="D302" s="1835" t="s">
        <v>855</v>
      </c>
      <c r="E302" s="1835" t="s">
        <v>855</v>
      </c>
      <c r="F302" s="1835" t="s">
        <v>856</v>
      </c>
      <c r="G302" s="1834" t="s">
        <v>857</v>
      </c>
      <c r="H302" s="1834" t="s">
        <v>690</v>
      </c>
      <c r="I302" s="1834" t="s">
        <v>304</v>
      </c>
      <c r="J302" s="1834" t="s">
        <v>858</v>
      </c>
      <c r="K302" s="1834" t="s">
        <v>859</v>
      </c>
      <c r="L302" s="1843"/>
      <c r="M302" s="1843"/>
      <c r="N302" s="1843"/>
      <c r="O302" s="1843"/>
      <c r="P302" s="1843"/>
      <c r="Q302" s="1843"/>
      <c r="R302" s="1843"/>
      <c r="S302" s="1843"/>
      <c r="T302" s="1843"/>
      <c r="U302" s="1843"/>
      <c r="V302" s="1843"/>
      <c r="W302" s="1843"/>
      <c r="X302" s="1843"/>
      <c r="Y302" s="1843"/>
      <c r="Z302" s="1843"/>
      <c r="AA302" s="1843"/>
      <c r="AB302" s="1843"/>
      <c r="AC302" s="1843"/>
      <c r="AD302" s="1843"/>
      <c r="AE302" s="1843"/>
      <c r="AF302" s="1843"/>
      <c r="AG302" s="1843"/>
      <c r="AH302" s="1843"/>
      <c r="AI302" s="1843"/>
      <c r="AJ302" s="1843"/>
      <c r="AK302" s="1843"/>
    </row>
    <row r="303" s="1816" customFormat="1" ht="159.75" hidden="1" customHeight="1" spans="1:37">
      <c r="A303" s="1835" t="s">
        <v>185</v>
      </c>
      <c r="B303" s="1831" t="s">
        <v>292</v>
      </c>
      <c r="C303" s="1835" t="s">
        <v>854</v>
      </c>
      <c r="D303" s="1835" t="s">
        <v>855</v>
      </c>
      <c r="E303" s="1835" t="s">
        <v>855</v>
      </c>
      <c r="F303" s="1835" t="s">
        <v>860</v>
      </c>
      <c r="G303" s="1834" t="s">
        <v>861</v>
      </c>
      <c r="H303" s="1834" t="s">
        <v>690</v>
      </c>
      <c r="I303" s="1834" t="s">
        <v>304</v>
      </c>
      <c r="J303" s="1834" t="s">
        <v>858</v>
      </c>
      <c r="K303" s="1834" t="s">
        <v>859</v>
      </c>
      <c r="L303" s="1843"/>
      <c r="M303" s="1843"/>
      <c r="N303" s="1843"/>
      <c r="O303" s="1843"/>
      <c r="P303" s="1843"/>
      <c r="Q303" s="1843"/>
      <c r="R303" s="1843"/>
      <c r="S303" s="1843"/>
      <c r="T303" s="1843"/>
      <c r="U303" s="1843"/>
      <c r="V303" s="1843"/>
      <c r="W303" s="1843"/>
      <c r="X303" s="1843"/>
      <c r="Y303" s="1843"/>
      <c r="Z303" s="1843"/>
      <c r="AA303" s="1843"/>
      <c r="AB303" s="1843"/>
      <c r="AC303" s="1843"/>
      <c r="AD303" s="1843"/>
      <c r="AE303" s="1843"/>
      <c r="AF303" s="1843"/>
      <c r="AG303" s="1843"/>
      <c r="AH303" s="1843"/>
      <c r="AI303" s="1843"/>
      <c r="AJ303" s="1843"/>
      <c r="AK303" s="1843"/>
    </row>
    <row r="304" s="1816" customFormat="1" ht="159.75" hidden="1" customHeight="1" spans="1:37">
      <c r="A304" s="1835" t="s">
        <v>185</v>
      </c>
      <c r="B304" s="1831" t="s">
        <v>292</v>
      </c>
      <c r="C304" s="1835" t="s">
        <v>854</v>
      </c>
      <c r="D304" s="1835" t="s">
        <v>855</v>
      </c>
      <c r="E304" s="1835" t="s">
        <v>855</v>
      </c>
      <c r="F304" s="1835" t="s">
        <v>862</v>
      </c>
      <c r="G304" s="1834" t="s">
        <v>219</v>
      </c>
      <c r="H304" s="1834" t="s">
        <v>690</v>
      </c>
      <c r="I304" s="1834" t="s">
        <v>304</v>
      </c>
      <c r="J304" s="1834" t="s">
        <v>858</v>
      </c>
      <c r="K304" s="1834" t="s">
        <v>859</v>
      </c>
      <c r="L304" s="1843"/>
      <c r="M304" s="1843"/>
      <c r="N304" s="1843"/>
      <c r="O304" s="1843"/>
      <c r="P304" s="1843"/>
      <c r="Q304" s="1843"/>
      <c r="R304" s="1843"/>
      <c r="S304" s="1843"/>
      <c r="T304" s="1843"/>
      <c r="U304" s="1843"/>
      <c r="V304" s="1843"/>
      <c r="W304" s="1843"/>
      <c r="X304" s="1843"/>
      <c r="Y304" s="1843"/>
      <c r="Z304" s="1843"/>
      <c r="AA304" s="1843"/>
      <c r="AB304" s="1843"/>
      <c r="AC304" s="1843"/>
      <c r="AD304" s="1843"/>
      <c r="AE304" s="1843"/>
      <c r="AF304" s="1843"/>
      <c r="AG304" s="1843"/>
      <c r="AH304" s="1843"/>
      <c r="AI304" s="1843"/>
      <c r="AJ304" s="1843"/>
      <c r="AK304" s="1843"/>
    </row>
    <row r="305" s="1816" customFormat="1" ht="159.75" hidden="1" customHeight="1" spans="1:37">
      <c r="A305" s="1835" t="s">
        <v>185</v>
      </c>
      <c r="B305" s="1831" t="s">
        <v>292</v>
      </c>
      <c r="C305" s="1835" t="s">
        <v>854</v>
      </c>
      <c r="D305" s="1835" t="s">
        <v>855</v>
      </c>
      <c r="E305" s="1835" t="s">
        <v>855</v>
      </c>
      <c r="F305" s="1835" t="s">
        <v>863</v>
      </c>
      <c r="G305" s="1834" t="s">
        <v>304</v>
      </c>
      <c r="H305" s="1834" t="s">
        <v>690</v>
      </c>
      <c r="I305" s="1834" t="s">
        <v>304</v>
      </c>
      <c r="J305" s="1834" t="s">
        <v>858</v>
      </c>
      <c r="K305" s="1834" t="s">
        <v>859</v>
      </c>
      <c r="L305" s="1843"/>
      <c r="M305" s="1843"/>
      <c r="N305" s="1843"/>
      <c r="O305" s="1843"/>
      <c r="P305" s="1843"/>
      <c r="Q305" s="1843"/>
      <c r="R305" s="1843"/>
      <c r="S305" s="1843"/>
      <c r="T305" s="1843"/>
      <c r="U305" s="1843"/>
      <c r="V305" s="1843"/>
      <c r="W305" s="1843"/>
      <c r="X305" s="1843"/>
      <c r="Y305" s="1843"/>
      <c r="Z305" s="1843"/>
      <c r="AA305" s="1843"/>
      <c r="AB305" s="1843"/>
      <c r="AC305" s="1843"/>
      <c r="AD305" s="1843"/>
      <c r="AE305" s="1843"/>
      <c r="AF305" s="1843"/>
      <c r="AG305" s="1843"/>
      <c r="AH305" s="1843"/>
      <c r="AI305" s="1843"/>
      <c r="AJ305" s="1843"/>
      <c r="AK305" s="1843"/>
    </row>
    <row r="306" s="1816" customFormat="1" ht="159.75" hidden="1" customHeight="1" spans="1:37">
      <c r="A306" s="1835" t="s">
        <v>185</v>
      </c>
      <c r="B306" s="1831" t="s">
        <v>292</v>
      </c>
      <c r="C306" s="1835" t="s">
        <v>854</v>
      </c>
      <c r="D306" s="1835" t="s">
        <v>855</v>
      </c>
      <c r="E306" s="1835" t="s">
        <v>855</v>
      </c>
      <c r="F306" s="1835" t="s">
        <v>864</v>
      </c>
      <c r="G306" s="1834" t="s">
        <v>865</v>
      </c>
      <c r="H306" s="1834" t="s">
        <v>690</v>
      </c>
      <c r="I306" s="1834" t="s">
        <v>304</v>
      </c>
      <c r="J306" s="1834" t="s">
        <v>858</v>
      </c>
      <c r="K306" s="1834" t="s">
        <v>859</v>
      </c>
      <c r="L306" s="1843"/>
      <c r="M306" s="1843"/>
      <c r="N306" s="1843"/>
      <c r="O306" s="1843"/>
      <c r="P306" s="1843"/>
      <c r="Q306" s="1843"/>
      <c r="R306" s="1843"/>
      <c r="S306" s="1843"/>
      <c r="T306" s="1843"/>
      <c r="U306" s="1843"/>
      <c r="V306" s="1843"/>
      <c r="W306" s="1843"/>
      <c r="X306" s="1843"/>
      <c r="Y306" s="1843"/>
      <c r="Z306" s="1843"/>
      <c r="AA306" s="1843"/>
      <c r="AB306" s="1843"/>
      <c r="AC306" s="1843"/>
      <c r="AD306" s="1843"/>
      <c r="AE306" s="1843"/>
      <c r="AF306" s="1843"/>
      <c r="AG306" s="1843"/>
      <c r="AH306" s="1843"/>
      <c r="AI306" s="1843"/>
      <c r="AJ306" s="1843"/>
      <c r="AK306" s="1843"/>
    </row>
    <row r="307" s="1816" customFormat="1" ht="165" hidden="1" customHeight="1" spans="1:37">
      <c r="A307" s="1835" t="s">
        <v>185</v>
      </c>
      <c r="B307" s="1835" t="s">
        <v>292</v>
      </c>
      <c r="C307" s="1835" t="s">
        <v>854</v>
      </c>
      <c r="D307" s="1835" t="s">
        <v>855</v>
      </c>
      <c r="E307" s="1835" t="s">
        <v>855</v>
      </c>
      <c r="F307" s="1835" t="s">
        <v>866</v>
      </c>
      <c r="G307" s="1834" t="s">
        <v>867</v>
      </c>
      <c r="H307" s="1834" t="s">
        <v>690</v>
      </c>
      <c r="I307" s="1834" t="s">
        <v>304</v>
      </c>
      <c r="J307" s="1834" t="s">
        <v>858</v>
      </c>
      <c r="K307" s="1834" t="s">
        <v>859</v>
      </c>
      <c r="L307" s="1843"/>
      <c r="M307" s="1843"/>
      <c r="N307" s="1843"/>
      <c r="O307" s="1843"/>
      <c r="P307" s="1843"/>
      <c r="Q307" s="1843"/>
      <c r="R307" s="1843"/>
      <c r="S307" s="1843"/>
      <c r="T307" s="1843"/>
      <c r="U307" s="1843"/>
      <c r="V307" s="1843"/>
      <c r="W307" s="1843"/>
      <c r="X307" s="1843"/>
      <c r="Y307" s="1843"/>
      <c r="Z307" s="1843"/>
      <c r="AA307" s="1843"/>
      <c r="AB307" s="1843"/>
      <c r="AC307" s="1843"/>
      <c r="AD307" s="1843"/>
      <c r="AE307" s="1843"/>
      <c r="AF307" s="1843"/>
      <c r="AG307" s="1843"/>
      <c r="AH307" s="1843"/>
      <c r="AI307" s="1843"/>
      <c r="AJ307" s="1843"/>
      <c r="AK307" s="1843"/>
    </row>
    <row r="308" s="1816" customFormat="1" ht="165" hidden="1" customHeight="1" spans="1:37">
      <c r="A308" s="1835" t="s">
        <v>185</v>
      </c>
      <c r="B308" s="1835" t="s">
        <v>292</v>
      </c>
      <c r="C308" s="1835" t="s">
        <v>854</v>
      </c>
      <c r="D308" s="1835" t="s">
        <v>868</v>
      </c>
      <c r="E308" s="1835" t="s">
        <v>868</v>
      </c>
      <c r="F308" s="1835" t="s">
        <v>869</v>
      </c>
      <c r="G308" s="1834" t="s">
        <v>870</v>
      </c>
      <c r="H308" s="1834" t="s">
        <v>690</v>
      </c>
      <c r="I308" s="1834" t="s">
        <v>304</v>
      </c>
      <c r="J308" s="1834" t="s">
        <v>858</v>
      </c>
      <c r="K308" s="1834" t="s">
        <v>859</v>
      </c>
      <c r="L308" s="1843"/>
      <c r="M308" s="1843"/>
      <c r="N308" s="1843"/>
      <c r="O308" s="1843"/>
      <c r="P308" s="1843"/>
      <c r="Q308" s="1843"/>
      <c r="R308" s="1843"/>
      <c r="S308" s="1843"/>
      <c r="T308" s="1843"/>
      <c r="U308" s="1843"/>
      <c r="V308" s="1843"/>
      <c r="W308" s="1843"/>
      <c r="X308" s="1843"/>
      <c r="Y308" s="1843"/>
      <c r="Z308" s="1843"/>
      <c r="AA308" s="1843"/>
      <c r="AB308" s="1843"/>
      <c r="AC308" s="1843"/>
      <c r="AD308" s="1843"/>
      <c r="AE308" s="1843"/>
      <c r="AF308" s="1843"/>
      <c r="AG308" s="1843"/>
      <c r="AH308" s="1843"/>
      <c r="AI308" s="1843"/>
      <c r="AJ308" s="1843"/>
      <c r="AK308" s="1843"/>
    </row>
    <row r="309" s="1816" customFormat="1" ht="165" hidden="1" customHeight="1" spans="1:37">
      <c r="A309" s="1835" t="s">
        <v>185</v>
      </c>
      <c r="B309" s="1835" t="s">
        <v>292</v>
      </c>
      <c r="C309" s="1835" t="s">
        <v>854</v>
      </c>
      <c r="D309" s="1835" t="s">
        <v>868</v>
      </c>
      <c r="E309" s="1835" t="s">
        <v>868</v>
      </c>
      <c r="F309" s="1835" t="s">
        <v>871</v>
      </c>
      <c r="G309" s="1834" t="s">
        <v>872</v>
      </c>
      <c r="H309" s="1834" t="s">
        <v>690</v>
      </c>
      <c r="I309" s="1834" t="s">
        <v>304</v>
      </c>
      <c r="J309" s="1834" t="s">
        <v>858</v>
      </c>
      <c r="K309" s="1834" t="s">
        <v>859</v>
      </c>
      <c r="L309" s="1843"/>
      <c r="M309" s="1843"/>
      <c r="N309" s="1843"/>
      <c r="O309" s="1843"/>
      <c r="P309" s="1843"/>
      <c r="Q309" s="1843"/>
      <c r="R309" s="1843"/>
      <c r="S309" s="1843"/>
      <c r="T309" s="1843"/>
      <c r="U309" s="1843"/>
      <c r="V309" s="1843"/>
      <c r="W309" s="1843"/>
      <c r="X309" s="1843"/>
      <c r="Y309" s="1843"/>
      <c r="Z309" s="1843"/>
      <c r="AA309" s="1843"/>
      <c r="AB309" s="1843"/>
      <c r="AC309" s="1843"/>
      <c r="AD309" s="1843"/>
      <c r="AE309" s="1843"/>
      <c r="AF309" s="1843"/>
      <c r="AG309" s="1843"/>
      <c r="AH309" s="1843"/>
      <c r="AI309" s="1843"/>
      <c r="AJ309" s="1843"/>
      <c r="AK309" s="1843"/>
    </row>
    <row r="310" s="1816" customFormat="1" ht="165" hidden="1" customHeight="1" spans="1:37">
      <c r="A310" s="1835" t="s">
        <v>185</v>
      </c>
      <c r="B310" s="1831" t="s">
        <v>292</v>
      </c>
      <c r="C310" s="1835" t="s">
        <v>854</v>
      </c>
      <c r="D310" s="1835" t="s">
        <v>868</v>
      </c>
      <c r="E310" s="1835" t="s">
        <v>868</v>
      </c>
      <c r="F310" s="1835" t="s">
        <v>873</v>
      </c>
      <c r="G310" s="1834" t="s">
        <v>870</v>
      </c>
      <c r="H310" s="1834" t="s">
        <v>690</v>
      </c>
      <c r="I310" s="1834" t="s">
        <v>304</v>
      </c>
      <c r="J310" s="1834" t="s">
        <v>858</v>
      </c>
      <c r="K310" s="1834" t="s">
        <v>859</v>
      </c>
      <c r="L310" s="1843"/>
      <c r="M310" s="1843"/>
      <c r="N310" s="1843"/>
      <c r="O310" s="1843"/>
      <c r="P310" s="1843"/>
      <c r="Q310" s="1843"/>
      <c r="R310" s="1843"/>
      <c r="S310" s="1843"/>
      <c r="T310" s="1843"/>
      <c r="U310" s="1843"/>
      <c r="V310" s="1843"/>
      <c r="W310" s="1843"/>
      <c r="X310" s="1843"/>
      <c r="Y310" s="1843"/>
      <c r="Z310" s="1843"/>
      <c r="AA310" s="1843"/>
      <c r="AB310" s="1843"/>
      <c r="AC310" s="1843"/>
      <c r="AD310" s="1843"/>
      <c r="AE310" s="1843"/>
      <c r="AF310" s="1843"/>
      <c r="AG310" s="1843"/>
      <c r="AH310" s="1843"/>
      <c r="AI310" s="1843"/>
      <c r="AJ310" s="1843"/>
      <c r="AK310" s="1843"/>
    </row>
    <row r="311" s="1816" customFormat="1" ht="165" hidden="1" customHeight="1" spans="1:37">
      <c r="A311" s="1835" t="s">
        <v>185</v>
      </c>
      <c r="B311" s="1831" t="s">
        <v>292</v>
      </c>
      <c r="C311" s="1835" t="s">
        <v>854</v>
      </c>
      <c r="D311" s="1835" t="s">
        <v>868</v>
      </c>
      <c r="E311" s="1835" t="s">
        <v>868</v>
      </c>
      <c r="F311" s="1835" t="s">
        <v>874</v>
      </c>
      <c r="G311" s="1834" t="s">
        <v>872</v>
      </c>
      <c r="H311" s="1834" t="s">
        <v>690</v>
      </c>
      <c r="I311" s="1834" t="s">
        <v>304</v>
      </c>
      <c r="J311" s="1834" t="s">
        <v>858</v>
      </c>
      <c r="K311" s="1834" t="s">
        <v>859</v>
      </c>
      <c r="L311" s="1843"/>
      <c r="M311" s="1843"/>
      <c r="N311" s="1843"/>
      <c r="O311" s="1843"/>
      <c r="P311" s="1843"/>
      <c r="Q311" s="1843"/>
      <c r="R311" s="1843"/>
      <c r="S311" s="1843"/>
      <c r="T311" s="1843"/>
      <c r="U311" s="1843"/>
      <c r="V311" s="1843"/>
      <c r="W311" s="1843"/>
      <c r="X311" s="1843"/>
      <c r="Y311" s="1843"/>
      <c r="Z311" s="1843"/>
      <c r="AA311" s="1843"/>
      <c r="AB311" s="1843"/>
      <c r="AC311" s="1843"/>
      <c r="AD311" s="1843"/>
      <c r="AE311" s="1843"/>
      <c r="AF311" s="1843"/>
      <c r="AG311" s="1843"/>
      <c r="AH311" s="1843"/>
      <c r="AI311" s="1843"/>
      <c r="AJ311" s="1843"/>
      <c r="AK311" s="1843"/>
    </row>
    <row r="312" s="1816" customFormat="1" ht="100.5" hidden="1" customHeight="1" spans="1:37">
      <c r="A312" s="1835" t="s">
        <v>185</v>
      </c>
      <c r="B312" s="1835" t="s">
        <v>419</v>
      </c>
      <c r="C312" s="1835" t="s">
        <v>854</v>
      </c>
      <c r="D312" s="1835" t="s">
        <v>875</v>
      </c>
      <c r="E312" s="1835" t="s">
        <v>876</v>
      </c>
      <c r="F312" s="1835" t="s">
        <v>877</v>
      </c>
      <c r="G312" s="1834" t="s">
        <v>878</v>
      </c>
      <c r="H312" s="1834"/>
      <c r="I312" s="1834"/>
      <c r="J312" s="1834"/>
      <c r="K312" s="1834" t="s">
        <v>879</v>
      </c>
      <c r="L312" s="1843"/>
      <c r="M312" s="1843"/>
      <c r="N312" s="1843"/>
      <c r="O312" s="1843"/>
      <c r="P312" s="1843"/>
      <c r="Q312" s="1843"/>
      <c r="R312" s="1843"/>
      <c r="S312" s="1843"/>
      <c r="T312" s="1843"/>
      <c r="U312" s="1843"/>
      <c r="V312" s="1843"/>
      <c r="W312" s="1843"/>
      <c r="X312" s="1843"/>
      <c r="Y312" s="1843"/>
      <c r="Z312" s="1843"/>
      <c r="AA312" s="1843"/>
      <c r="AB312" s="1843"/>
      <c r="AC312" s="1843"/>
      <c r="AD312" s="1843"/>
      <c r="AE312" s="1843"/>
      <c r="AF312" s="1843"/>
      <c r="AG312" s="1843"/>
      <c r="AH312" s="1843"/>
      <c r="AI312" s="1843"/>
      <c r="AJ312" s="1843"/>
      <c r="AK312" s="1843"/>
    </row>
    <row r="313" s="1816" customFormat="1" ht="99.75" hidden="1" customHeight="1" spans="1:37">
      <c r="A313" s="1835" t="s">
        <v>185</v>
      </c>
      <c r="B313" s="1835" t="s">
        <v>419</v>
      </c>
      <c r="C313" s="1835" t="s">
        <v>854</v>
      </c>
      <c r="D313" s="1835" t="s">
        <v>875</v>
      </c>
      <c r="E313" s="1835" t="s">
        <v>876</v>
      </c>
      <c r="F313" s="1835" t="s">
        <v>880</v>
      </c>
      <c r="G313" s="1834" t="s">
        <v>410</v>
      </c>
      <c r="H313" s="1834"/>
      <c r="I313" s="1834"/>
      <c r="J313" s="1834"/>
      <c r="K313" s="1834" t="s">
        <v>879</v>
      </c>
      <c r="L313" s="1843"/>
      <c r="M313" s="1843"/>
      <c r="N313" s="1843"/>
      <c r="O313" s="1843"/>
      <c r="P313" s="1843"/>
      <c r="Q313" s="1843"/>
      <c r="R313" s="1843"/>
      <c r="S313" s="1843"/>
      <c r="T313" s="1843"/>
      <c r="U313" s="1843"/>
      <c r="V313" s="1843"/>
      <c r="W313" s="1843"/>
      <c r="X313" s="1843"/>
      <c r="Y313" s="1843"/>
      <c r="Z313" s="1843"/>
      <c r="AA313" s="1843"/>
      <c r="AB313" s="1843"/>
      <c r="AC313" s="1843"/>
      <c r="AD313" s="1843"/>
      <c r="AE313" s="1843"/>
      <c r="AF313" s="1843"/>
      <c r="AG313" s="1843"/>
      <c r="AH313" s="1843"/>
      <c r="AI313" s="1843"/>
      <c r="AJ313" s="1843"/>
      <c r="AK313" s="1843"/>
    </row>
    <row r="314" s="1816" customFormat="1" ht="98.25" hidden="1" customHeight="1" spans="1:37">
      <c r="A314" s="1835" t="s">
        <v>185</v>
      </c>
      <c r="B314" s="1835" t="s">
        <v>419</v>
      </c>
      <c r="C314" s="1835" t="s">
        <v>854</v>
      </c>
      <c r="D314" s="1835" t="s">
        <v>875</v>
      </c>
      <c r="E314" s="1835" t="s">
        <v>876</v>
      </c>
      <c r="F314" s="1835" t="s">
        <v>881</v>
      </c>
      <c r="G314" s="1834" t="s">
        <v>407</v>
      </c>
      <c r="H314" s="1834"/>
      <c r="I314" s="1834"/>
      <c r="J314" s="1834"/>
      <c r="K314" s="1834" t="s">
        <v>882</v>
      </c>
      <c r="L314" s="1843"/>
      <c r="M314" s="1843"/>
      <c r="N314" s="1843"/>
      <c r="O314" s="1843"/>
      <c r="P314" s="1843"/>
      <c r="Q314" s="1843"/>
      <c r="R314" s="1843"/>
      <c r="S314" s="1843"/>
      <c r="T314" s="1843"/>
      <c r="U314" s="1843"/>
      <c r="V314" s="1843"/>
      <c r="W314" s="1843"/>
      <c r="X314" s="1843"/>
      <c r="Y314" s="1843"/>
      <c r="Z314" s="1843"/>
      <c r="AA314" s="1843"/>
      <c r="AB314" s="1843"/>
      <c r="AC314" s="1843"/>
      <c r="AD314" s="1843"/>
      <c r="AE314" s="1843"/>
      <c r="AF314" s="1843"/>
      <c r="AG314" s="1843"/>
      <c r="AH314" s="1843"/>
      <c r="AI314" s="1843"/>
      <c r="AJ314" s="1843"/>
      <c r="AK314" s="1843"/>
    </row>
    <row r="315" s="1816" customFormat="1" ht="99.75" hidden="1" customHeight="1" spans="1:37">
      <c r="A315" s="1835" t="s">
        <v>185</v>
      </c>
      <c r="B315" s="1831" t="s">
        <v>292</v>
      </c>
      <c r="C315" s="1835" t="s">
        <v>854</v>
      </c>
      <c r="D315" s="1835" t="s">
        <v>875</v>
      </c>
      <c r="E315" s="1835" t="s">
        <v>876</v>
      </c>
      <c r="F315" s="1835" t="s">
        <v>883</v>
      </c>
      <c r="G315" s="1834" t="s">
        <v>884</v>
      </c>
      <c r="H315" s="1834"/>
      <c r="I315" s="1834"/>
      <c r="J315" s="1834"/>
      <c r="K315" s="1834" t="s">
        <v>879</v>
      </c>
      <c r="L315" s="1843"/>
      <c r="M315" s="1843"/>
      <c r="N315" s="1843"/>
      <c r="O315" s="1843"/>
      <c r="P315" s="1843"/>
      <c r="Q315" s="1843"/>
      <c r="R315" s="1843"/>
      <c r="S315" s="1843"/>
      <c r="T315" s="1843"/>
      <c r="U315" s="1843"/>
      <c r="V315" s="1843"/>
      <c r="W315" s="1843"/>
      <c r="X315" s="1843"/>
      <c r="Y315" s="1843"/>
      <c r="Z315" s="1843"/>
      <c r="AA315" s="1843"/>
      <c r="AB315" s="1843"/>
      <c r="AC315" s="1843"/>
      <c r="AD315" s="1843"/>
      <c r="AE315" s="1843"/>
      <c r="AF315" s="1843"/>
      <c r="AG315" s="1843"/>
      <c r="AH315" s="1843"/>
      <c r="AI315" s="1843"/>
      <c r="AJ315" s="1843"/>
      <c r="AK315" s="1843"/>
    </row>
    <row r="316" spans="1:37">
      <c r="A316" s="1852"/>
      <c r="B316" s="1852"/>
      <c r="C316" s="1819"/>
      <c r="D316" s="1819"/>
      <c r="E316" s="1819"/>
      <c r="F316" s="1819"/>
      <c r="G316" s="1819"/>
      <c r="H316" s="1853"/>
      <c r="I316" s="1819"/>
      <c r="J316" s="1819"/>
      <c r="K316" s="1861"/>
      <c r="L316" s="1240"/>
      <c r="M316" s="1240"/>
      <c r="N316" s="1240"/>
      <c r="O316" s="1240"/>
      <c r="P316" s="1240"/>
      <c r="Q316" s="1240"/>
      <c r="R316" s="1240"/>
      <c r="S316" s="1240"/>
      <c r="T316" s="1240"/>
      <c r="U316" s="1240"/>
      <c r="V316" s="1240"/>
      <c r="W316" s="1240"/>
      <c r="X316" s="1240"/>
      <c r="Y316" s="1240"/>
      <c r="Z316" s="1240"/>
      <c r="AA316" s="1240"/>
      <c r="AB316" s="1240"/>
      <c r="AC316" s="1240"/>
      <c r="AD316" s="1240"/>
      <c r="AE316" s="1240"/>
      <c r="AF316" s="1240"/>
      <c r="AG316" s="1240"/>
      <c r="AH316" s="1240"/>
      <c r="AI316" s="1240"/>
      <c r="AJ316" s="1240"/>
      <c r="AK316" s="1240"/>
    </row>
    <row r="317" ht="18.75" spans="1:37">
      <c r="A317" s="1854" t="s">
        <v>885</v>
      </c>
      <c r="B317" s="1855"/>
      <c r="C317" s="1856"/>
      <c r="D317" s="1856"/>
      <c r="E317" s="1856"/>
      <c r="F317" s="1856"/>
      <c r="G317" s="1856"/>
      <c r="H317" s="1856"/>
      <c r="I317" s="1856"/>
      <c r="J317" s="1856"/>
      <c r="K317" s="1862"/>
      <c r="L317" s="1240"/>
      <c r="M317" s="1240"/>
      <c r="N317" s="1240"/>
      <c r="O317" s="1240"/>
      <c r="P317" s="1240"/>
      <c r="Q317" s="1240"/>
      <c r="R317" s="1240"/>
      <c r="S317" s="1240"/>
      <c r="T317" s="1240"/>
      <c r="U317" s="1240"/>
      <c r="V317" s="1240"/>
      <c r="W317" s="1240"/>
      <c r="X317" s="1240"/>
      <c r="Y317" s="1240"/>
      <c r="Z317" s="1240"/>
      <c r="AA317" s="1240"/>
      <c r="AB317" s="1240"/>
      <c r="AC317" s="1240"/>
      <c r="AD317" s="1240"/>
      <c r="AE317" s="1240"/>
      <c r="AF317" s="1240"/>
      <c r="AG317" s="1240"/>
      <c r="AH317" s="1240"/>
      <c r="AI317" s="1240"/>
      <c r="AJ317" s="1240"/>
      <c r="AK317" s="1240"/>
    </row>
    <row r="318" ht="18.75" spans="1:37">
      <c r="A318" s="1857" t="s">
        <v>886</v>
      </c>
      <c r="B318" s="1855"/>
      <c r="C318" s="1856"/>
      <c r="D318" s="1856"/>
      <c r="E318" s="1856"/>
      <c r="F318" s="1856"/>
      <c r="G318" s="1856"/>
      <c r="H318" s="1856"/>
      <c r="I318" s="1856"/>
      <c r="J318" s="1856"/>
      <c r="K318" s="1862"/>
      <c r="L318" s="1240"/>
      <c r="M318" s="1240"/>
      <c r="N318" s="1240"/>
      <c r="O318" s="1240"/>
      <c r="P318" s="1240"/>
      <c r="Q318" s="1240"/>
      <c r="R318" s="1240"/>
      <c r="S318" s="1240"/>
      <c r="T318" s="1240"/>
      <c r="U318" s="1240"/>
      <c r="V318" s="1240"/>
      <c r="W318" s="1240"/>
      <c r="X318" s="1240"/>
      <c r="Y318" s="1240"/>
      <c r="Z318" s="1240"/>
      <c r="AA318" s="1240"/>
      <c r="AB318" s="1240"/>
      <c r="AC318" s="1240"/>
      <c r="AD318" s="1240"/>
      <c r="AE318" s="1240"/>
      <c r="AF318" s="1240"/>
      <c r="AG318" s="1240"/>
      <c r="AH318" s="1240"/>
      <c r="AI318" s="1240"/>
      <c r="AJ318" s="1240"/>
      <c r="AK318" s="1240"/>
    </row>
    <row r="319" spans="1:37">
      <c r="A319" s="1858"/>
      <c r="B319" s="1858"/>
      <c r="C319" s="1859"/>
      <c r="D319" s="1859"/>
      <c r="E319" s="1859"/>
      <c r="F319" s="1859"/>
      <c r="G319" s="1859"/>
      <c r="H319" s="1859"/>
      <c r="I319" s="1859"/>
      <c r="J319" s="1859"/>
      <c r="K319" s="1863"/>
      <c r="L319" s="1240"/>
      <c r="M319" s="1240"/>
      <c r="N319" s="1240"/>
      <c r="O319" s="1240"/>
      <c r="P319" s="1240"/>
      <c r="Q319" s="1240"/>
      <c r="R319" s="1240"/>
      <c r="S319" s="1240"/>
      <c r="T319" s="1240"/>
      <c r="U319" s="1240"/>
      <c r="V319" s="1240"/>
      <c r="W319" s="1240"/>
      <c r="X319" s="1240"/>
      <c r="Y319" s="1240"/>
      <c r="Z319" s="1240"/>
      <c r="AA319" s="1240"/>
      <c r="AB319" s="1240"/>
      <c r="AC319" s="1240"/>
      <c r="AD319" s="1240"/>
      <c r="AE319" s="1240"/>
      <c r="AF319" s="1240"/>
      <c r="AG319" s="1240"/>
      <c r="AH319" s="1240"/>
      <c r="AI319" s="1240"/>
      <c r="AJ319" s="1240"/>
      <c r="AK319" s="1240"/>
    </row>
    <row r="320" spans="1:37">
      <c r="A320" s="1858"/>
      <c r="B320" s="1858"/>
      <c r="C320" s="1859"/>
      <c r="D320" s="1859"/>
      <c r="E320" s="1859"/>
      <c r="F320" s="1859"/>
      <c r="G320" s="1859"/>
      <c r="H320" s="1859"/>
      <c r="I320" s="1859"/>
      <c r="J320" s="1859"/>
      <c r="K320" s="1863"/>
      <c r="L320" s="1240"/>
      <c r="M320" s="1240"/>
      <c r="N320" s="1240"/>
      <c r="O320" s="1240"/>
      <c r="P320" s="1240"/>
      <c r="Q320" s="1240"/>
      <c r="R320" s="1240"/>
      <c r="S320" s="1240"/>
      <c r="T320" s="1240"/>
      <c r="U320" s="1240"/>
      <c r="V320" s="1240"/>
      <c r="W320" s="1240"/>
      <c r="X320" s="1240"/>
      <c r="Y320" s="1240"/>
      <c r="Z320" s="1240"/>
      <c r="AA320" s="1240"/>
      <c r="AB320" s="1240"/>
      <c r="AC320" s="1240"/>
      <c r="AD320" s="1240"/>
      <c r="AE320" s="1240"/>
      <c r="AF320" s="1240"/>
      <c r="AG320" s="1240"/>
      <c r="AH320" s="1240"/>
      <c r="AI320" s="1240"/>
      <c r="AJ320" s="1240"/>
      <c r="AK320" s="1240"/>
    </row>
    <row r="321" spans="1:37">
      <c r="A321" s="1858"/>
      <c r="B321" s="1858"/>
      <c r="C321" s="1859"/>
      <c r="D321" s="1859"/>
      <c r="E321" s="1859"/>
      <c r="F321" s="1859"/>
      <c r="G321" s="1859"/>
      <c r="H321" s="1859"/>
      <c r="I321" s="1859"/>
      <c r="J321" s="1859"/>
      <c r="K321" s="1863"/>
      <c r="L321" s="1240"/>
      <c r="M321" s="1240"/>
      <c r="N321" s="1240"/>
      <c r="O321" s="1240"/>
      <c r="P321" s="1240"/>
      <c r="Q321" s="1240"/>
      <c r="R321" s="1240"/>
      <c r="S321" s="1240"/>
      <c r="T321" s="1240"/>
      <c r="U321" s="1240"/>
      <c r="V321" s="1240"/>
      <c r="W321" s="1240"/>
      <c r="X321" s="1240"/>
      <c r="Y321" s="1240"/>
      <c r="Z321" s="1240"/>
      <c r="AA321" s="1240"/>
      <c r="AB321" s="1240"/>
      <c r="AC321" s="1240"/>
      <c r="AD321" s="1240"/>
      <c r="AE321" s="1240"/>
      <c r="AF321" s="1240"/>
      <c r="AG321" s="1240"/>
      <c r="AH321" s="1240"/>
      <c r="AI321" s="1240"/>
      <c r="AJ321" s="1240"/>
      <c r="AK321" s="1240"/>
    </row>
    <row r="322" spans="1:37">
      <c r="A322" s="1858"/>
      <c r="B322" s="1858"/>
      <c r="C322" s="1859"/>
      <c r="D322" s="1859"/>
      <c r="E322" s="1859"/>
      <c r="F322" s="1859"/>
      <c r="G322" s="1859"/>
      <c r="H322" s="1859"/>
      <c r="I322" s="1859"/>
      <c r="J322" s="1859"/>
      <c r="K322" s="1863"/>
      <c r="L322" s="1240"/>
      <c r="M322" s="1240"/>
      <c r="N322" s="1240"/>
      <c r="O322" s="1240"/>
      <c r="P322" s="1240"/>
      <c r="Q322" s="1240"/>
      <c r="R322" s="1240"/>
      <c r="S322" s="1240"/>
      <c r="T322" s="1240"/>
      <c r="U322" s="1240"/>
      <c r="V322" s="1240"/>
      <c r="W322" s="1240"/>
      <c r="X322" s="1240"/>
      <c r="Y322" s="1240"/>
      <c r="Z322" s="1240"/>
      <c r="AA322" s="1240"/>
      <c r="AB322" s="1240"/>
      <c r="AC322" s="1240"/>
      <c r="AD322" s="1240"/>
      <c r="AE322" s="1240"/>
      <c r="AF322" s="1240"/>
      <c r="AG322" s="1240"/>
      <c r="AH322" s="1240"/>
      <c r="AI322" s="1240"/>
      <c r="AJ322" s="1240"/>
      <c r="AK322" s="1240"/>
    </row>
    <row r="323" spans="1:37">
      <c r="A323" s="1858"/>
      <c r="B323" s="1858"/>
      <c r="C323" s="1859"/>
      <c r="D323" s="1859"/>
      <c r="E323" s="1859"/>
      <c r="F323" s="1859"/>
      <c r="G323" s="1859"/>
      <c r="H323" s="1859"/>
      <c r="I323" s="1859"/>
      <c r="J323" s="1859"/>
      <c r="K323" s="1863"/>
      <c r="L323" s="1240"/>
      <c r="M323" s="1240"/>
      <c r="N323" s="1240"/>
      <c r="O323" s="1240"/>
      <c r="P323" s="1240"/>
      <c r="Q323" s="1240"/>
      <c r="R323" s="1240"/>
      <c r="S323" s="1240"/>
      <c r="T323" s="1240"/>
      <c r="U323" s="1240"/>
      <c r="V323" s="1240"/>
      <c r="W323" s="1240"/>
      <c r="X323" s="1240"/>
      <c r="Y323" s="1240"/>
      <c r="Z323" s="1240"/>
      <c r="AA323" s="1240"/>
      <c r="AB323" s="1240"/>
      <c r="AC323" s="1240"/>
      <c r="AD323" s="1240"/>
      <c r="AE323" s="1240"/>
      <c r="AF323" s="1240"/>
      <c r="AG323" s="1240"/>
      <c r="AH323" s="1240"/>
      <c r="AI323" s="1240"/>
      <c r="AJ323" s="1240"/>
      <c r="AK323" s="1240"/>
    </row>
    <row r="324" spans="1:37">
      <c r="A324" s="1858"/>
      <c r="B324" s="1858"/>
      <c r="C324" s="1859"/>
      <c r="D324" s="1859"/>
      <c r="E324" s="1859"/>
      <c r="F324" s="1859"/>
      <c r="G324" s="1859"/>
      <c r="H324" s="1859"/>
      <c r="I324" s="1859"/>
      <c r="J324" s="1859"/>
      <c r="K324" s="1863"/>
      <c r="L324" s="1240"/>
      <c r="M324" s="1240"/>
      <c r="N324" s="1240"/>
      <c r="O324" s="1240"/>
      <c r="P324" s="1240"/>
      <c r="Q324" s="1240"/>
      <c r="R324" s="1240"/>
      <c r="S324" s="1240"/>
      <c r="T324" s="1240"/>
      <c r="U324" s="1240"/>
      <c r="V324" s="1240"/>
      <c r="W324" s="1240"/>
      <c r="X324" s="1240"/>
      <c r="Y324" s="1240"/>
      <c r="Z324" s="1240"/>
      <c r="AA324" s="1240"/>
      <c r="AB324" s="1240"/>
      <c r="AC324" s="1240"/>
      <c r="AD324" s="1240"/>
      <c r="AE324" s="1240"/>
      <c r="AF324" s="1240"/>
      <c r="AG324" s="1240"/>
      <c r="AH324" s="1240"/>
      <c r="AI324" s="1240"/>
      <c r="AJ324" s="1240"/>
      <c r="AK324" s="1240"/>
    </row>
    <row r="325" spans="1:37">
      <c r="A325" s="1858"/>
      <c r="B325" s="1858"/>
      <c r="C325" s="1859"/>
      <c r="D325" s="1859"/>
      <c r="E325" s="1859"/>
      <c r="F325" s="1859"/>
      <c r="G325" s="1859"/>
      <c r="H325" s="1859"/>
      <c r="I325" s="1859"/>
      <c r="J325" s="1859"/>
      <c r="K325" s="1863"/>
      <c r="L325" s="1240"/>
      <c r="M325" s="1240"/>
      <c r="N325" s="1240"/>
      <c r="O325" s="1240"/>
      <c r="P325" s="1240"/>
      <c r="Q325" s="1240"/>
      <c r="R325" s="1240"/>
      <c r="S325" s="1240"/>
      <c r="T325" s="1240"/>
      <c r="U325" s="1240"/>
      <c r="V325" s="1240"/>
      <c r="W325" s="1240"/>
      <c r="X325" s="1240"/>
      <c r="Y325" s="1240"/>
      <c r="Z325" s="1240"/>
      <c r="AA325" s="1240"/>
      <c r="AB325" s="1240"/>
      <c r="AC325" s="1240"/>
      <c r="AD325" s="1240"/>
      <c r="AE325" s="1240"/>
      <c r="AF325" s="1240"/>
      <c r="AG325" s="1240"/>
      <c r="AH325" s="1240"/>
      <c r="AI325" s="1240"/>
      <c r="AJ325" s="1240"/>
      <c r="AK325" s="1240"/>
    </row>
    <row r="326" spans="1:37">
      <c r="A326" s="1858"/>
      <c r="B326" s="1858"/>
      <c r="C326" s="1859"/>
      <c r="D326" s="1859"/>
      <c r="E326" s="1859"/>
      <c r="F326" s="1859"/>
      <c r="G326" s="1859"/>
      <c r="H326" s="1859"/>
      <c r="I326" s="1859"/>
      <c r="J326" s="1859"/>
      <c r="K326" s="1863"/>
      <c r="L326" s="1240"/>
      <c r="M326" s="1240"/>
      <c r="N326" s="1240"/>
      <c r="O326" s="1240"/>
      <c r="P326" s="1240"/>
      <c r="Q326" s="1240"/>
      <c r="R326" s="1240"/>
      <c r="S326" s="1240"/>
      <c r="T326" s="1240"/>
      <c r="U326" s="1240"/>
      <c r="V326" s="1240"/>
      <c r="W326" s="1240"/>
      <c r="X326" s="1240"/>
      <c r="Y326" s="1240"/>
      <c r="Z326" s="1240"/>
      <c r="AA326" s="1240"/>
      <c r="AB326" s="1240"/>
      <c r="AC326" s="1240"/>
      <c r="AD326" s="1240"/>
      <c r="AE326" s="1240"/>
      <c r="AF326" s="1240"/>
      <c r="AG326" s="1240"/>
      <c r="AH326" s="1240"/>
      <c r="AI326" s="1240"/>
      <c r="AJ326" s="1240"/>
      <c r="AK326" s="1240"/>
    </row>
    <row r="327" spans="1:37">
      <c r="A327" s="1858"/>
      <c r="B327" s="1858"/>
      <c r="C327" s="1859"/>
      <c r="D327" s="1859"/>
      <c r="E327" s="1859"/>
      <c r="F327" s="1859"/>
      <c r="G327" s="1859"/>
      <c r="H327" s="1859"/>
      <c r="I327" s="1859"/>
      <c r="J327" s="1859"/>
      <c r="K327" s="1863"/>
      <c r="L327" s="1240"/>
      <c r="M327" s="1240"/>
      <c r="N327" s="1240"/>
      <c r="O327" s="1240"/>
      <c r="P327" s="1240"/>
      <c r="Q327" s="1240"/>
      <c r="R327" s="1240"/>
      <c r="S327" s="1240"/>
      <c r="T327" s="1240"/>
      <c r="U327" s="1240"/>
      <c r="V327" s="1240"/>
      <c r="W327" s="1240"/>
      <c r="X327" s="1240"/>
      <c r="Y327" s="1240"/>
      <c r="Z327" s="1240"/>
      <c r="AA327" s="1240"/>
      <c r="AB327" s="1240"/>
      <c r="AC327" s="1240"/>
      <c r="AD327" s="1240"/>
      <c r="AE327" s="1240"/>
      <c r="AF327" s="1240"/>
      <c r="AG327" s="1240"/>
      <c r="AH327" s="1240"/>
      <c r="AI327" s="1240"/>
      <c r="AJ327" s="1240"/>
      <c r="AK327" s="1240"/>
    </row>
    <row r="328" spans="1:37">
      <c r="A328" s="1858"/>
      <c r="B328" s="1858"/>
      <c r="C328" s="1859"/>
      <c r="D328" s="1859"/>
      <c r="E328" s="1859"/>
      <c r="F328" s="1859"/>
      <c r="G328" s="1859"/>
      <c r="H328" s="1859"/>
      <c r="I328" s="1859"/>
      <c r="J328" s="1859"/>
      <c r="K328" s="1863"/>
      <c r="L328" s="1240"/>
      <c r="M328" s="1240"/>
      <c r="N328" s="1240"/>
      <c r="O328" s="1240"/>
      <c r="P328" s="1240"/>
      <c r="Q328" s="1240"/>
      <c r="R328" s="1240"/>
      <c r="S328" s="1240"/>
      <c r="T328" s="1240"/>
      <c r="U328" s="1240"/>
      <c r="V328" s="1240"/>
      <c r="W328" s="1240"/>
      <c r="X328" s="1240"/>
      <c r="Y328" s="1240"/>
      <c r="Z328" s="1240"/>
      <c r="AA328" s="1240"/>
      <c r="AB328" s="1240"/>
      <c r="AC328" s="1240"/>
      <c r="AD328" s="1240"/>
      <c r="AE328" s="1240"/>
      <c r="AF328" s="1240"/>
      <c r="AG328" s="1240"/>
      <c r="AH328" s="1240"/>
      <c r="AI328" s="1240"/>
      <c r="AJ328" s="1240"/>
      <c r="AK328" s="1240"/>
    </row>
    <row r="329" spans="1:37">
      <c r="A329" s="1858"/>
      <c r="B329" s="1858"/>
      <c r="C329" s="1859"/>
      <c r="D329" s="1859"/>
      <c r="E329" s="1859"/>
      <c r="F329" s="1859"/>
      <c r="G329" s="1859"/>
      <c r="H329" s="1859"/>
      <c r="I329" s="1859"/>
      <c r="J329" s="1859"/>
      <c r="K329" s="1863"/>
      <c r="L329" s="1240"/>
      <c r="M329" s="1240"/>
      <c r="N329" s="1240"/>
      <c r="O329" s="1240"/>
      <c r="P329" s="1240"/>
      <c r="Q329" s="1240"/>
      <c r="R329" s="1240"/>
      <c r="S329" s="1240"/>
      <c r="T329" s="1240"/>
      <c r="U329" s="1240"/>
      <c r="V329" s="1240"/>
      <c r="W329" s="1240"/>
      <c r="X329" s="1240"/>
      <c r="Y329" s="1240"/>
      <c r="Z329" s="1240"/>
      <c r="AA329" s="1240"/>
      <c r="AB329" s="1240"/>
      <c r="AC329" s="1240"/>
      <c r="AD329" s="1240"/>
      <c r="AE329" s="1240"/>
      <c r="AF329" s="1240"/>
      <c r="AG329" s="1240"/>
      <c r="AH329" s="1240"/>
      <c r="AI329" s="1240"/>
      <c r="AJ329" s="1240"/>
      <c r="AK329" s="1240"/>
    </row>
    <row r="330" spans="1:37">
      <c r="A330" s="1858"/>
      <c r="B330" s="1858"/>
      <c r="C330" s="1859"/>
      <c r="D330" s="1859"/>
      <c r="E330" s="1859"/>
      <c r="F330" s="1859"/>
      <c r="G330" s="1859"/>
      <c r="H330" s="1859"/>
      <c r="I330" s="1859"/>
      <c r="J330" s="1859"/>
      <c r="K330" s="1863"/>
      <c r="L330" s="1240"/>
      <c r="M330" s="1240"/>
      <c r="N330" s="1240"/>
      <c r="O330" s="1240"/>
      <c r="P330" s="1240"/>
      <c r="Q330" s="1240"/>
      <c r="R330" s="1240"/>
      <c r="S330" s="1240"/>
      <c r="T330" s="1240"/>
      <c r="U330" s="1240"/>
      <c r="V330" s="1240"/>
      <c r="W330" s="1240"/>
      <c r="X330" s="1240"/>
      <c r="Y330" s="1240"/>
      <c r="Z330" s="1240"/>
      <c r="AA330" s="1240"/>
      <c r="AB330" s="1240"/>
      <c r="AC330" s="1240"/>
      <c r="AD330" s="1240"/>
      <c r="AE330" s="1240"/>
      <c r="AF330" s="1240"/>
      <c r="AG330" s="1240"/>
      <c r="AH330" s="1240"/>
      <c r="AI330" s="1240"/>
      <c r="AJ330" s="1240"/>
      <c r="AK330" s="1240"/>
    </row>
    <row r="331" spans="1:37">
      <c r="A331" s="1858"/>
      <c r="B331" s="1858"/>
      <c r="C331" s="1859"/>
      <c r="D331" s="1859"/>
      <c r="E331" s="1859"/>
      <c r="F331" s="1859"/>
      <c r="G331" s="1859"/>
      <c r="H331" s="1859"/>
      <c r="I331" s="1859"/>
      <c r="J331" s="1859"/>
      <c r="K331" s="1863"/>
      <c r="L331" s="1240"/>
      <c r="M331" s="1240"/>
      <c r="N331" s="1240"/>
      <c r="O331" s="1240"/>
      <c r="P331" s="1240"/>
      <c r="Q331" s="1240"/>
      <c r="R331" s="1240"/>
      <c r="S331" s="1240"/>
      <c r="T331" s="1240"/>
      <c r="U331" s="1240"/>
      <c r="V331" s="1240"/>
      <c r="W331" s="1240"/>
      <c r="X331" s="1240"/>
      <c r="Y331" s="1240"/>
      <c r="Z331" s="1240"/>
      <c r="AA331" s="1240"/>
      <c r="AB331" s="1240"/>
      <c r="AC331" s="1240"/>
      <c r="AD331" s="1240"/>
      <c r="AE331" s="1240"/>
      <c r="AF331" s="1240"/>
      <c r="AG331" s="1240"/>
      <c r="AH331" s="1240"/>
      <c r="AI331" s="1240"/>
      <c r="AJ331" s="1240"/>
      <c r="AK331" s="1240"/>
    </row>
    <row r="332" spans="1:37">
      <c r="A332" s="1858"/>
      <c r="B332" s="1858"/>
      <c r="C332" s="1859"/>
      <c r="D332" s="1859"/>
      <c r="E332" s="1859"/>
      <c r="F332" s="1859"/>
      <c r="G332" s="1859"/>
      <c r="H332" s="1859"/>
      <c r="I332" s="1859"/>
      <c r="J332" s="1859"/>
      <c r="K332" s="1863"/>
      <c r="L332" s="1240"/>
      <c r="M332" s="1240"/>
      <c r="N332" s="1240"/>
      <c r="O332" s="1240"/>
      <c r="P332" s="1240"/>
      <c r="Q332" s="1240"/>
      <c r="R332" s="1240"/>
      <c r="S332" s="1240"/>
      <c r="T332" s="1240"/>
      <c r="U332" s="1240"/>
      <c r="V332" s="1240"/>
      <c r="W332" s="1240"/>
      <c r="X332" s="1240"/>
      <c r="Y332" s="1240"/>
      <c r="Z332" s="1240"/>
      <c r="AA332" s="1240"/>
      <c r="AB332" s="1240"/>
      <c r="AC332" s="1240"/>
      <c r="AD332" s="1240"/>
      <c r="AE332" s="1240"/>
      <c r="AF332" s="1240"/>
      <c r="AG332" s="1240"/>
      <c r="AH332" s="1240"/>
      <c r="AI332" s="1240"/>
      <c r="AJ332" s="1240"/>
      <c r="AK332" s="1240"/>
    </row>
    <row r="333" spans="1:37">
      <c r="A333" s="1858"/>
      <c r="B333" s="1858"/>
      <c r="C333" s="1859"/>
      <c r="D333" s="1859"/>
      <c r="E333" s="1859"/>
      <c r="F333" s="1859"/>
      <c r="G333" s="1859"/>
      <c r="H333" s="1859"/>
      <c r="I333" s="1859"/>
      <c r="J333" s="1859"/>
      <c r="K333" s="1863"/>
      <c r="L333" s="1240"/>
      <c r="M333" s="1240"/>
      <c r="N333" s="1240"/>
      <c r="O333" s="1240"/>
      <c r="P333" s="1240"/>
      <c r="Q333" s="1240"/>
      <c r="R333" s="1240"/>
      <c r="S333" s="1240"/>
      <c r="T333" s="1240"/>
      <c r="U333" s="1240"/>
      <c r="V333" s="1240"/>
      <c r="W333" s="1240"/>
      <c r="X333" s="1240"/>
      <c r="Y333" s="1240"/>
      <c r="Z333" s="1240"/>
      <c r="AA333" s="1240"/>
      <c r="AB333" s="1240"/>
      <c r="AC333" s="1240"/>
      <c r="AD333" s="1240"/>
      <c r="AE333" s="1240"/>
      <c r="AF333" s="1240"/>
      <c r="AG333" s="1240"/>
      <c r="AH333" s="1240"/>
      <c r="AI333" s="1240"/>
      <c r="AJ333" s="1240"/>
      <c r="AK333" s="1240"/>
    </row>
    <row r="334" spans="1:37">
      <c r="A334" s="1858"/>
      <c r="B334" s="1858"/>
      <c r="C334" s="1859"/>
      <c r="D334" s="1859"/>
      <c r="E334" s="1859"/>
      <c r="F334" s="1859"/>
      <c r="G334" s="1859"/>
      <c r="H334" s="1859"/>
      <c r="I334" s="1859"/>
      <c r="J334" s="1859"/>
      <c r="K334" s="1863"/>
      <c r="L334" s="1240"/>
      <c r="M334" s="1240"/>
      <c r="N334" s="1240"/>
      <c r="O334" s="1240"/>
      <c r="P334" s="1240"/>
      <c r="Q334" s="1240"/>
      <c r="R334" s="1240"/>
      <c r="S334" s="1240"/>
      <c r="T334" s="1240"/>
      <c r="U334" s="1240"/>
      <c r="V334" s="1240"/>
      <c r="W334" s="1240"/>
      <c r="X334" s="1240"/>
      <c r="Y334" s="1240"/>
      <c r="Z334" s="1240"/>
      <c r="AA334" s="1240"/>
      <c r="AB334" s="1240"/>
      <c r="AC334" s="1240"/>
      <c r="AD334" s="1240"/>
      <c r="AE334" s="1240"/>
      <c r="AF334" s="1240"/>
      <c r="AG334" s="1240"/>
      <c r="AH334" s="1240"/>
      <c r="AI334" s="1240"/>
      <c r="AJ334" s="1240"/>
      <c r="AK334" s="1240"/>
    </row>
    <row r="335" spans="1:37">
      <c r="A335" s="1858"/>
      <c r="B335" s="1858"/>
      <c r="C335" s="1859"/>
      <c r="D335" s="1859"/>
      <c r="E335" s="1859"/>
      <c r="F335" s="1859"/>
      <c r="G335" s="1859"/>
      <c r="H335" s="1859"/>
      <c r="I335" s="1859"/>
      <c r="J335" s="1859"/>
      <c r="K335" s="1863"/>
      <c r="L335" s="1240"/>
      <c r="M335" s="1240"/>
      <c r="N335" s="1240"/>
      <c r="O335" s="1240"/>
      <c r="P335" s="1240"/>
      <c r="Q335" s="1240"/>
      <c r="R335" s="1240"/>
      <c r="S335" s="1240"/>
      <c r="T335" s="1240"/>
      <c r="U335" s="1240"/>
      <c r="V335" s="1240"/>
      <c r="W335" s="1240"/>
      <c r="X335" s="1240"/>
      <c r="Y335" s="1240"/>
      <c r="Z335" s="1240"/>
      <c r="AA335" s="1240"/>
      <c r="AB335" s="1240"/>
      <c r="AC335" s="1240"/>
      <c r="AD335" s="1240"/>
      <c r="AE335" s="1240"/>
      <c r="AF335" s="1240"/>
      <c r="AG335" s="1240"/>
      <c r="AH335" s="1240"/>
      <c r="AI335" s="1240"/>
      <c r="AJ335" s="1240"/>
      <c r="AK335" s="1240"/>
    </row>
    <row r="336" spans="1:37">
      <c r="A336" s="1858"/>
      <c r="B336" s="1858"/>
      <c r="C336" s="1859"/>
      <c r="D336" s="1859"/>
      <c r="E336" s="1859"/>
      <c r="F336" s="1859"/>
      <c r="G336" s="1859"/>
      <c r="H336" s="1859"/>
      <c r="I336" s="1859"/>
      <c r="J336" s="1859"/>
      <c r="K336" s="1863"/>
      <c r="L336" s="1240"/>
      <c r="M336" s="1240"/>
      <c r="N336" s="1240"/>
      <c r="O336" s="1240"/>
      <c r="P336" s="1240"/>
      <c r="Q336" s="1240"/>
      <c r="R336" s="1240"/>
      <c r="S336" s="1240"/>
      <c r="T336" s="1240"/>
      <c r="U336" s="1240"/>
      <c r="V336" s="1240"/>
      <c r="W336" s="1240"/>
      <c r="X336" s="1240"/>
      <c r="Y336" s="1240"/>
      <c r="Z336" s="1240"/>
      <c r="AA336" s="1240"/>
      <c r="AB336" s="1240"/>
      <c r="AC336" s="1240"/>
      <c r="AD336" s="1240"/>
      <c r="AE336" s="1240"/>
      <c r="AF336" s="1240"/>
      <c r="AG336" s="1240"/>
      <c r="AH336" s="1240"/>
      <c r="AI336" s="1240"/>
      <c r="AJ336" s="1240"/>
      <c r="AK336" s="1240"/>
    </row>
    <row r="337" spans="1:37">
      <c r="A337" s="1858"/>
      <c r="B337" s="1858"/>
      <c r="C337" s="1859"/>
      <c r="D337" s="1859"/>
      <c r="E337" s="1859"/>
      <c r="F337" s="1859"/>
      <c r="G337" s="1859"/>
      <c r="H337" s="1859"/>
      <c r="I337" s="1859"/>
      <c r="J337" s="1859"/>
      <c r="K337" s="1863"/>
      <c r="L337" s="1240"/>
      <c r="M337" s="1240"/>
      <c r="N337" s="1240"/>
      <c r="O337" s="1240"/>
      <c r="P337" s="1240"/>
      <c r="Q337" s="1240"/>
      <c r="R337" s="1240"/>
      <c r="S337" s="1240"/>
      <c r="T337" s="1240"/>
      <c r="U337" s="1240"/>
      <c r="V337" s="1240"/>
      <c r="W337" s="1240"/>
      <c r="X337" s="1240"/>
      <c r="Y337" s="1240"/>
      <c r="Z337" s="1240"/>
      <c r="AA337" s="1240"/>
      <c r="AB337" s="1240"/>
      <c r="AC337" s="1240"/>
      <c r="AD337" s="1240"/>
      <c r="AE337" s="1240"/>
      <c r="AF337" s="1240"/>
      <c r="AG337" s="1240"/>
      <c r="AH337" s="1240"/>
      <c r="AI337" s="1240"/>
      <c r="AJ337" s="1240"/>
      <c r="AK337" s="1240"/>
    </row>
    <row r="338" spans="1:37">
      <c r="A338" s="1858"/>
      <c r="B338" s="1858"/>
      <c r="C338" s="1859"/>
      <c r="D338" s="1859"/>
      <c r="E338" s="1859"/>
      <c r="F338" s="1859"/>
      <c r="G338" s="1859"/>
      <c r="H338" s="1859"/>
      <c r="I338" s="1859"/>
      <c r="J338" s="1859"/>
      <c r="K338" s="1863"/>
      <c r="L338" s="1240"/>
      <c r="M338" s="1240"/>
      <c r="N338" s="1240"/>
      <c r="O338" s="1240"/>
      <c r="P338" s="1240"/>
      <c r="Q338" s="1240"/>
      <c r="R338" s="1240"/>
      <c r="S338" s="1240"/>
      <c r="T338" s="1240"/>
      <c r="U338" s="1240"/>
      <c r="V338" s="1240"/>
      <c r="W338" s="1240"/>
      <c r="X338" s="1240"/>
      <c r="Y338" s="1240"/>
      <c r="Z338" s="1240"/>
      <c r="AA338" s="1240"/>
      <c r="AB338" s="1240"/>
      <c r="AC338" s="1240"/>
      <c r="AD338" s="1240"/>
      <c r="AE338" s="1240"/>
      <c r="AF338" s="1240"/>
      <c r="AG338" s="1240"/>
      <c r="AH338" s="1240"/>
      <c r="AI338" s="1240"/>
      <c r="AJ338" s="1240"/>
      <c r="AK338" s="1240"/>
    </row>
    <row r="339" spans="1:37">
      <c r="A339" s="1858"/>
      <c r="B339" s="1858"/>
      <c r="C339" s="1859"/>
      <c r="D339" s="1859"/>
      <c r="E339" s="1859"/>
      <c r="F339" s="1859"/>
      <c r="G339" s="1859"/>
      <c r="H339" s="1859"/>
      <c r="I339" s="1859"/>
      <c r="J339" s="1859"/>
      <c r="K339" s="1863"/>
      <c r="L339" s="1240"/>
      <c r="M339" s="1240"/>
      <c r="N339" s="1240"/>
      <c r="O339" s="1240"/>
      <c r="P339" s="1240"/>
      <c r="Q339" s="1240"/>
      <c r="R339" s="1240"/>
      <c r="S339" s="1240"/>
      <c r="T339" s="1240"/>
      <c r="U339" s="1240"/>
      <c r="V339" s="1240"/>
      <c r="W339" s="1240"/>
      <c r="X339" s="1240"/>
      <c r="Y339" s="1240"/>
      <c r="Z339" s="1240"/>
      <c r="AA339" s="1240"/>
      <c r="AB339" s="1240"/>
      <c r="AC339" s="1240"/>
      <c r="AD339" s="1240"/>
      <c r="AE339" s="1240"/>
      <c r="AF339" s="1240"/>
      <c r="AG339" s="1240"/>
      <c r="AH339" s="1240"/>
      <c r="AI339" s="1240"/>
      <c r="AJ339" s="1240"/>
      <c r="AK339" s="1240"/>
    </row>
    <row r="340" spans="1:37">
      <c r="A340" s="1858"/>
      <c r="B340" s="1858"/>
      <c r="C340" s="1859"/>
      <c r="D340" s="1859"/>
      <c r="E340" s="1859"/>
      <c r="F340" s="1859"/>
      <c r="G340" s="1859"/>
      <c r="H340" s="1859"/>
      <c r="I340" s="1859"/>
      <c r="J340" s="1859"/>
      <c r="K340" s="1863"/>
      <c r="L340" s="1240"/>
      <c r="M340" s="1240"/>
      <c r="N340" s="1240"/>
      <c r="O340" s="1240"/>
      <c r="P340" s="1240"/>
      <c r="Q340" s="1240"/>
      <c r="R340" s="1240"/>
      <c r="S340" s="1240"/>
      <c r="T340" s="1240"/>
      <c r="U340" s="1240"/>
      <c r="V340" s="1240"/>
      <c r="W340" s="1240"/>
      <c r="X340" s="1240"/>
      <c r="Y340" s="1240"/>
      <c r="Z340" s="1240"/>
      <c r="AA340" s="1240"/>
      <c r="AB340" s="1240"/>
      <c r="AC340" s="1240"/>
      <c r="AD340" s="1240"/>
      <c r="AE340" s="1240"/>
      <c r="AF340" s="1240"/>
      <c r="AG340" s="1240"/>
      <c r="AH340" s="1240"/>
      <c r="AI340" s="1240"/>
      <c r="AJ340" s="1240"/>
      <c r="AK340" s="1240"/>
    </row>
    <row r="341" spans="1:37">
      <c r="A341" s="1858"/>
      <c r="B341" s="1858"/>
      <c r="C341" s="1859"/>
      <c r="D341" s="1859"/>
      <c r="E341" s="1859"/>
      <c r="F341" s="1859"/>
      <c r="G341" s="1859"/>
      <c r="H341" s="1859"/>
      <c r="I341" s="1859"/>
      <c r="J341" s="1859"/>
      <c r="K341" s="1863"/>
      <c r="L341" s="1240"/>
      <c r="M341" s="1240"/>
      <c r="N341" s="1240"/>
      <c r="O341" s="1240"/>
      <c r="P341" s="1240"/>
      <c r="Q341" s="1240"/>
      <c r="R341" s="1240"/>
      <c r="S341" s="1240"/>
      <c r="T341" s="1240"/>
      <c r="U341" s="1240"/>
      <c r="V341" s="1240"/>
      <c r="W341" s="1240"/>
      <c r="X341" s="1240"/>
      <c r="Y341" s="1240"/>
      <c r="Z341" s="1240"/>
      <c r="AA341" s="1240"/>
      <c r="AB341" s="1240"/>
      <c r="AC341" s="1240"/>
      <c r="AD341" s="1240"/>
      <c r="AE341" s="1240"/>
      <c r="AF341" s="1240"/>
      <c r="AG341" s="1240"/>
      <c r="AH341" s="1240"/>
      <c r="AI341" s="1240"/>
      <c r="AJ341" s="1240"/>
      <c r="AK341" s="1240"/>
    </row>
    <row r="342" spans="1:37">
      <c r="A342" s="1858"/>
      <c r="B342" s="1858"/>
      <c r="C342" s="1859"/>
      <c r="D342" s="1859"/>
      <c r="E342" s="1859"/>
      <c r="F342" s="1859"/>
      <c r="G342" s="1859"/>
      <c r="H342" s="1859"/>
      <c r="I342" s="1859"/>
      <c r="J342" s="1859"/>
      <c r="K342" s="1863"/>
      <c r="L342" s="1240"/>
      <c r="M342" s="1240"/>
      <c r="N342" s="1240"/>
      <c r="O342" s="1240"/>
      <c r="P342" s="1240"/>
      <c r="Q342" s="1240"/>
      <c r="R342" s="1240"/>
      <c r="S342" s="1240"/>
      <c r="T342" s="1240"/>
      <c r="U342" s="1240"/>
      <c r="V342" s="1240"/>
      <c r="W342" s="1240"/>
      <c r="X342" s="1240"/>
      <c r="Y342" s="1240"/>
      <c r="Z342" s="1240"/>
      <c r="AA342" s="1240"/>
      <c r="AB342" s="1240"/>
      <c r="AC342" s="1240"/>
      <c r="AD342" s="1240"/>
      <c r="AE342" s="1240"/>
      <c r="AF342" s="1240"/>
      <c r="AG342" s="1240"/>
      <c r="AH342" s="1240"/>
      <c r="AI342" s="1240"/>
      <c r="AJ342" s="1240"/>
      <c r="AK342" s="1240"/>
    </row>
    <row r="343" spans="1:37">
      <c r="A343" s="1858"/>
      <c r="B343" s="1858"/>
      <c r="C343" s="1859"/>
      <c r="D343" s="1859"/>
      <c r="E343" s="1859"/>
      <c r="F343" s="1859"/>
      <c r="G343" s="1859"/>
      <c r="H343" s="1859"/>
      <c r="I343" s="1859"/>
      <c r="J343" s="1859"/>
      <c r="K343" s="1863"/>
      <c r="L343" s="1240"/>
      <c r="M343" s="1240"/>
      <c r="N343" s="1240"/>
      <c r="O343" s="1240"/>
      <c r="P343" s="1240"/>
      <c r="Q343" s="1240"/>
      <c r="R343" s="1240"/>
      <c r="S343" s="1240"/>
      <c r="T343" s="1240"/>
      <c r="U343" s="1240"/>
      <c r="V343" s="1240"/>
      <c r="W343" s="1240"/>
      <c r="X343" s="1240"/>
      <c r="Y343" s="1240"/>
      <c r="Z343" s="1240"/>
      <c r="AA343" s="1240"/>
      <c r="AB343" s="1240"/>
      <c r="AC343" s="1240"/>
      <c r="AD343" s="1240"/>
      <c r="AE343" s="1240"/>
      <c r="AF343" s="1240"/>
      <c r="AG343" s="1240"/>
      <c r="AH343" s="1240"/>
      <c r="AI343" s="1240"/>
      <c r="AJ343" s="1240"/>
      <c r="AK343" s="1240"/>
    </row>
    <row r="344" spans="1:37">
      <c r="A344" s="1858"/>
      <c r="B344" s="1858"/>
      <c r="C344" s="1859"/>
      <c r="D344" s="1859"/>
      <c r="E344" s="1859"/>
      <c r="F344" s="1859"/>
      <c r="G344" s="1859"/>
      <c r="H344" s="1859"/>
      <c r="I344" s="1859"/>
      <c r="J344" s="1859"/>
      <c r="K344" s="1863"/>
      <c r="L344" s="1240"/>
      <c r="M344" s="1240"/>
      <c r="N344" s="1240"/>
      <c r="O344" s="1240"/>
      <c r="P344" s="1240"/>
      <c r="Q344" s="1240"/>
      <c r="R344" s="1240"/>
      <c r="S344" s="1240"/>
      <c r="T344" s="1240"/>
      <c r="U344" s="1240"/>
      <c r="V344" s="1240"/>
      <c r="W344" s="1240"/>
      <c r="X344" s="1240"/>
      <c r="Y344" s="1240"/>
      <c r="Z344" s="1240"/>
      <c r="AA344" s="1240"/>
      <c r="AB344" s="1240"/>
      <c r="AC344" s="1240"/>
      <c r="AD344" s="1240"/>
      <c r="AE344" s="1240"/>
      <c r="AF344" s="1240"/>
      <c r="AG344" s="1240"/>
      <c r="AH344" s="1240"/>
      <c r="AI344" s="1240"/>
      <c r="AJ344" s="1240"/>
      <c r="AK344" s="1240"/>
    </row>
    <row r="345" spans="1:37">
      <c r="A345" s="1858"/>
      <c r="B345" s="1858"/>
      <c r="C345" s="1859"/>
      <c r="D345" s="1859"/>
      <c r="E345" s="1859"/>
      <c r="F345" s="1859"/>
      <c r="G345" s="1859"/>
      <c r="H345" s="1859"/>
      <c r="I345" s="1859"/>
      <c r="J345" s="1859"/>
      <c r="K345" s="1863"/>
      <c r="L345" s="1240"/>
      <c r="M345" s="1240"/>
      <c r="N345" s="1240"/>
      <c r="O345" s="1240"/>
      <c r="P345" s="1240"/>
      <c r="Q345" s="1240"/>
      <c r="R345" s="1240"/>
      <c r="S345" s="1240"/>
      <c r="T345" s="1240"/>
      <c r="U345" s="1240"/>
      <c r="V345" s="1240"/>
      <c r="W345" s="1240"/>
      <c r="X345" s="1240"/>
      <c r="Y345" s="1240"/>
      <c r="Z345" s="1240"/>
      <c r="AA345" s="1240"/>
      <c r="AB345" s="1240"/>
      <c r="AC345" s="1240"/>
      <c r="AD345" s="1240"/>
      <c r="AE345" s="1240"/>
      <c r="AF345" s="1240"/>
      <c r="AG345" s="1240"/>
      <c r="AH345" s="1240"/>
      <c r="AI345" s="1240"/>
      <c r="AJ345" s="1240"/>
      <c r="AK345" s="1240"/>
    </row>
    <row r="346" spans="1:37">
      <c r="A346" s="1858"/>
      <c r="B346" s="1858"/>
      <c r="C346" s="1859"/>
      <c r="D346" s="1859"/>
      <c r="E346" s="1859"/>
      <c r="F346" s="1859"/>
      <c r="G346" s="1859"/>
      <c r="H346" s="1859"/>
      <c r="I346" s="1859"/>
      <c r="J346" s="1859"/>
      <c r="K346" s="1863"/>
      <c r="L346" s="1240"/>
      <c r="M346" s="1240"/>
      <c r="N346" s="1240"/>
      <c r="O346" s="1240"/>
      <c r="P346" s="1240"/>
      <c r="Q346" s="1240"/>
      <c r="R346" s="1240"/>
      <c r="S346" s="1240"/>
      <c r="T346" s="1240"/>
      <c r="U346" s="1240"/>
      <c r="V346" s="1240"/>
      <c r="W346" s="1240"/>
      <c r="X346" s="1240"/>
      <c r="Y346" s="1240"/>
      <c r="Z346" s="1240"/>
      <c r="AA346" s="1240"/>
      <c r="AB346" s="1240"/>
      <c r="AC346" s="1240"/>
      <c r="AD346" s="1240"/>
      <c r="AE346" s="1240"/>
      <c r="AF346" s="1240"/>
      <c r="AG346" s="1240"/>
      <c r="AH346" s="1240"/>
      <c r="AI346" s="1240"/>
      <c r="AJ346" s="1240"/>
      <c r="AK346" s="1240"/>
    </row>
    <row r="347" spans="1:37">
      <c r="A347" s="1858"/>
      <c r="B347" s="1858"/>
      <c r="C347" s="1859"/>
      <c r="D347" s="1859"/>
      <c r="E347" s="1859"/>
      <c r="F347" s="1859"/>
      <c r="G347" s="1859"/>
      <c r="H347" s="1859"/>
      <c r="I347" s="1859"/>
      <c r="J347" s="1859"/>
      <c r="K347" s="1863"/>
      <c r="L347" s="1240"/>
      <c r="M347" s="1240"/>
      <c r="N347" s="1240"/>
      <c r="O347" s="1240"/>
      <c r="P347" s="1240"/>
      <c r="Q347" s="1240"/>
      <c r="R347" s="1240"/>
      <c r="S347" s="1240"/>
      <c r="T347" s="1240"/>
      <c r="U347" s="1240"/>
      <c r="V347" s="1240"/>
      <c r="W347" s="1240"/>
      <c r="X347" s="1240"/>
      <c r="Y347" s="1240"/>
      <c r="Z347" s="1240"/>
      <c r="AA347" s="1240"/>
      <c r="AB347" s="1240"/>
      <c r="AC347" s="1240"/>
      <c r="AD347" s="1240"/>
      <c r="AE347" s="1240"/>
      <c r="AF347" s="1240"/>
      <c r="AG347" s="1240"/>
      <c r="AH347" s="1240"/>
      <c r="AI347" s="1240"/>
      <c r="AJ347" s="1240"/>
      <c r="AK347" s="1240"/>
    </row>
    <row r="348" spans="1:37">
      <c r="A348" s="1858"/>
      <c r="B348" s="1858"/>
      <c r="C348" s="1859"/>
      <c r="D348" s="1859"/>
      <c r="E348" s="1859"/>
      <c r="F348" s="1859"/>
      <c r="G348" s="1859"/>
      <c r="H348" s="1859"/>
      <c r="I348" s="1859"/>
      <c r="J348" s="1859"/>
      <c r="K348" s="1863"/>
      <c r="L348" s="1240"/>
      <c r="M348" s="1240"/>
      <c r="N348" s="1240"/>
      <c r="O348" s="1240"/>
      <c r="P348" s="1240"/>
      <c r="Q348" s="1240"/>
      <c r="R348" s="1240"/>
      <c r="S348" s="1240"/>
      <c r="T348" s="1240"/>
      <c r="U348" s="1240"/>
      <c r="V348" s="1240"/>
      <c r="W348" s="1240"/>
      <c r="X348" s="1240"/>
      <c r="Y348" s="1240"/>
      <c r="Z348" s="1240"/>
      <c r="AA348" s="1240"/>
      <c r="AB348" s="1240"/>
      <c r="AC348" s="1240"/>
      <c r="AD348" s="1240"/>
      <c r="AE348" s="1240"/>
      <c r="AF348" s="1240"/>
      <c r="AG348" s="1240"/>
      <c r="AH348" s="1240"/>
      <c r="AI348" s="1240"/>
      <c r="AJ348" s="1240"/>
      <c r="AK348" s="1240"/>
    </row>
    <row r="349" spans="1:37">
      <c r="A349" s="1858"/>
      <c r="B349" s="1858"/>
      <c r="C349" s="1859"/>
      <c r="D349" s="1859"/>
      <c r="E349" s="1859"/>
      <c r="F349" s="1859"/>
      <c r="G349" s="1859"/>
      <c r="H349" s="1859"/>
      <c r="I349" s="1859"/>
      <c r="J349" s="1859"/>
      <c r="K349" s="1863"/>
      <c r="L349" s="1240"/>
      <c r="M349" s="1240"/>
      <c r="N349" s="1240"/>
      <c r="O349" s="1240"/>
      <c r="P349" s="1240"/>
      <c r="Q349" s="1240"/>
      <c r="R349" s="1240"/>
      <c r="S349" s="1240"/>
      <c r="T349" s="1240"/>
      <c r="U349" s="1240"/>
      <c r="V349" s="1240"/>
      <c r="W349" s="1240"/>
      <c r="X349" s="1240"/>
      <c r="Y349" s="1240"/>
      <c r="Z349" s="1240"/>
      <c r="AA349" s="1240"/>
      <c r="AB349" s="1240"/>
      <c r="AC349" s="1240"/>
      <c r="AD349" s="1240"/>
      <c r="AE349" s="1240"/>
      <c r="AF349" s="1240"/>
      <c r="AG349" s="1240"/>
      <c r="AH349" s="1240"/>
      <c r="AI349" s="1240"/>
      <c r="AJ349" s="1240"/>
      <c r="AK349" s="1240"/>
    </row>
    <row r="350" spans="1:37">
      <c r="A350" s="1858"/>
      <c r="B350" s="1858"/>
      <c r="C350" s="1859"/>
      <c r="D350" s="1859"/>
      <c r="E350" s="1859"/>
      <c r="F350" s="1859"/>
      <c r="G350" s="1859"/>
      <c r="H350" s="1859"/>
      <c r="I350" s="1859"/>
      <c r="J350" s="1859"/>
      <c r="K350" s="1863"/>
      <c r="L350" s="1240"/>
      <c r="M350" s="1240"/>
      <c r="N350" s="1240"/>
      <c r="O350" s="1240"/>
      <c r="P350" s="1240"/>
      <c r="Q350" s="1240"/>
      <c r="R350" s="1240"/>
      <c r="S350" s="1240"/>
      <c r="T350" s="1240"/>
      <c r="U350" s="1240"/>
      <c r="V350" s="1240"/>
      <c r="W350" s="1240"/>
      <c r="X350" s="1240"/>
      <c r="Y350" s="1240"/>
      <c r="Z350" s="1240"/>
      <c r="AA350" s="1240"/>
      <c r="AB350" s="1240"/>
      <c r="AC350" s="1240"/>
      <c r="AD350" s="1240"/>
      <c r="AE350" s="1240"/>
      <c r="AF350" s="1240"/>
      <c r="AG350" s="1240"/>
      <c r="AH350" s="1240"/>
      <c r="AI350" s="1240"/>
      <c r="AJ350" s="1240"/>
      <c r="AK350" s="1240"/>
    </row>
    <row r="351" spans="1:37">
      <c r="A351" s="1858"/>
      <c r="B351" s="1858"/>
      <c r="C351" s="1859"/>
      <c r="D351" s="1859"/>
      <c r="E351" s="1859"/>
      <c r="F351" s="1859"/>
      <c r="G351" s="1859"/>
      <c r="H351" s="1859"/>
      <c r="I351" s="1859"/>
      <c r="J351" s="1859"/>
      <c r="K351" s="1863"/>
      <c r="L351" s="1240"/>
      <c r="M351" s="1240"/>
      <c r="N351" s="1240"/>
      <c r="O351" s="1240"/>
      <c r="P351" s="1240"/>
      <c r="Q351" s="1240"/>
      <c r="R351" s="1240"/>
      <c r="S351" s="1240"/>
      <c r="T351" s="1240"/>
      <c r="U351" s="1240"/>
      <c r="V351" s="1240"/>
      <c r="W351" s="1240"/>
      <c r="X351" s="1240"/>
      <c r="Y351" s="1240"/>
      <c r="Z351" s="1240"/>
      <c r="AA351" s="1240"/>
      <c r="AB351" s="1240"/>
      <c r="AC351" s="1240"/>
      <c r="AD351" s="1240"/>
      <c r="AE351" s="1240"/>
      <c r="AF351" s="1240"/>
      <c r="AG351" s="1240"/>
      <c r="AH351" s="1240"/>
      <c r="AI351" s="1240"/>
      <c r="AJ351" s="1240"/>
      <c r="AK351" s="1240"/>
    </row>
    <row r="352" spans="1:37">
      <c r="A352" s="1858"/>
      <c r="B352" s="1858"/>
      <c r="C352" s="1859"/>
      <c r="D352" s="1859"/>
      <c r="E352" s="1859"/>
      <c r="F352" s="1859"/>
      <c r="G352" s="1859"/>
      <c r="H352" s="1859"/>
      <c r="I352" s="1859"/>
      <c r="J352" s="1859"/>
      <c r="K352" s="1863"/>
      <c r="L352" s="1240"/>
      <c r="M352" s="1240"/>
      <c r="N352" s="1240"/>
      <c r="O352" s="1240"/>
      <c r="P352" s="1240"/>
      <c r="Q352" s="1240"/>
      <c r="R352" s="1240"/>
      <c r="S352" s="1240"/>
      <c r="T352" s="1240"/>
      <c r="U352" s="1240"/>
      <c r="V352" s="1240"/>
      <c r="W352" s="1240"/>
      <c r="X352" s="1240"/>
      <c r="Y352" s="1240"/>
      <c r="Z352" s="1240"/>
      <c r="AA352" s="1240"/>
      <c r="AB352" s="1240"/>
      <c r="AC352" s="1240"/>
      <c r="AD352" s="1240"/>
      <c r="AE352" s="1240"/>
      <c r="AF352" s="1240"/>
      <c r="AG352" s="1240"/>
      <c r="AH352" s="1240"/>
      <c r="AI352" s="1240"/>
      <c r="AJ352" s="1240"/>
      <c r="AK352" s="1240"/>
    </row>
    <row r="353" spans="1:37">
      <c r="A353" s="1858"/>
      <c r="B353" s="1858"/>
      <c r="C353" s="1859"/>
      <c r="D353" s="1859"/>
      <c r="E353" s="1859"/>
      <c r="F353" s="1859"/>
      <c r="G353" s="1859"/>
      <c r="H353" s="1859"/>
      <c r="I353" s="1859"/>
      <c r="J353" s="1859"/>
      <c r="K353" s="1863"/>
      <c r="L353" s="1240"/>
      <c r="M353" s="1240"/>
      <c r="N353" s="1240"/>
      <c r="O353" s="1240"/>
      <c r="P353" s="1240"/>
      <c r="Q353" s="1240"/>
      <c r="R353" s="1240"/>
      <c r="S353" s="1240"/>
      <c r="T353" s="1240"/>
      <c r="U353" s="1240"/>
      <c r="V353" s="1240"/>
      <c r="W353" s="1240"/>
      <c r="X353" s="1240"/>
      <c r="Y353" s="1240"/>
      <c r="Z353" s="1240"/>
      <c r="AA353" s="1240"/>
      <c r="AB353" s="1240"/>
      <c r="AC353" s="1240"/>
      <c r="AD353" s="1240"/>
      <c r="AE353" s="1240"/>
      <c r="AF353" s="1240"/>
      <c r="AG353" s="1240"/>
      <c r="AH353" s="1240"/>
      <c r="AI353" s="1240"/>
      <c r="AJ353" s="1240"/>
      <c r="AK353" s="1240"/>
    </row>
    <row r="354" spans="1:37">
      <c r="A354" s="1858"/>
      <c r="B354" s="1858"/>
      <c r="C354" s="1859"/>
      <c r="D354" s="1859"/>
      <c r="E354" s="1859"/>
      <c r="F354" s="1859"/>
      <c r="G354" s="1859"/>
      <c r="H354" s="1859"/>
      <c r="I354" s="1859"/>
      <c r="J354" s="1859"/>
      <c r="K354" s="1863"/>
      <c r="L354" s="1240"/>
      <c r="M354" s="1240"/>
      <c r="N354" s="1240"/>
      <c r="O354" s="1240"/>
      <c r="P354" s="1240"/>
      <c r="Q354" s="1240"/>
      <c r="R354" s="1240"/>
      <c r="S354" s="1240"/>
      <c r="T354" s="1240"/>
      <c r="U354" s="1240"/>
      <c r="V354" s="1240"/>
      <c r="W354" s="1240"/>
      <c r="X354" s="1240"/>
      <c r="Y354" s="1240"/>
      <c r="Z354" s="1240"/>
      <c r="AA354" s="1240"/>
      <c r="AB354" s="1240"/>
      <c r="AC354" s="1240"/>
      <c r="AD354" s="1240"/>
      <c r="AE354" s="1240"/>
      <c r="AF354" s="1240"/>
      <c r="AG354" s="1240"/>
      <c r="AH354" s="1240"/>
      <c r="AI354" s="1240"/>
      <c r="AJ354" s="1240"/>
      <c r="AK354" s="1240"/>
    </row>
    <row r="355" spans="1:37">
      <c r="A355" s="1858"/>
      <c r="B355" s="1858"/>
      <c r="C355" s="1859"/>
      <c r="D355" s="1859"/>
      <c r="E355" s="1859"/>
      <c r="F355" s="1859"/>
      <c r="G355" s="1859"/>
      <c r="H355" s="1859"/>
      <c r="I355" s="1859"/>
      <c r="J355" s="1859"/>
      <c r="K355" s="1863"/>
      <c r="L355" s="1240"/>
      <c r="M355" s="1240"/>
      <c r="N355" s="1240"/>
      <c r="O355" s="1240"/>
      <c r="P355" s="1240"/>
      <c r="Q355" s="1240"/>
      <c r="R355" s="1240"/>
      <c r="S355" s="1240"/>
      <c r="T355" s="1240"/>
      <c r="U355" s="1240"/>
      <c r="V355" s="1240"/>
      <c r="W355" s="1240"/>
      <c r="X355" s="1240"/>
      <c r="Y355" s="1240"/>
      <c r="Z355" s="1240"/>
      <c r="AA355" s="1240"/>
      <c r="AB355" s="1240"/>
      <c r="AC355" s="1240"/>
      <c r="AD355" s="1240"/>
      <c r="AE355" s="1240"/>
      <c r="AF355" s="1240"/>
      <c r="AG355" s="1240"/>
      <c r="AH355" s="1240"/>
      <c r="AI355" s="1240"/>
      <c r="AJ355" s="1240"/>
      <c r="AK355" s="1240"/>
    </row>
    <row r="356" spans="1:37">
      <c r="A356" s="1858"/>
      <c r="B356" s="1858"/>
      <c r="C356" s="1859"/>
      <c r="D356" s="1859"/>
      <c r="E356" s="1859"/>
      <c r="F356" s="1859"/>
      <c r="G356" s="1859"/>
      <c r="H356" s="1859"/>
      <c r="I356" s="1859"/>
      <c r="J356" s="1859"/>
      <c r="K356" s="1863"/>
      <c r="L356" s="1240"/>
      <c r="M356" s="1240"/>
      <c r="N356" s="1240"/>
      <c r="O356" s="1240"/>
      <c r="P356" s="1240"/>
      <c r="Q356" s="1240"/>
      <c r="R356" s="1240"/>
      <c r="S356" s="1240"/>
      <c r="T356" s="1240"/>
      <c r="U356" s="1240"/>
      <c r="V356" s="1240"/>
      <c r="W356" s="1240"/>
      <c r="X356" s="1240"/>
      <c r="Y356" s="1240"/>
      <c r="Z356" s="1240"/>
      <c r="AA356" s="1240"/>
      <c r="AB356" s="1240"/>
      <c r="AC356" s="1240"/>
      <c r="AD356" s="1240"/>
      <c r="AE356" s="1240"/>
      <c r="AF356" s="1240"/>
      <c r="AG356" s="1240"/>
      <c r="AH356" s="1240"/>
      <c r="AI356" s="1240"/>
      <c r="AJ356" s="1240"/>
      <c r="AK356" s="1240"/>
    </row>
    <row r="357" spans="1:37">
      <c r="A357" s="1858"/>
      <c r="B357" s="1858"/>
      <c r="C357" s="1859"/>
      <c r="D357" s="1859"/>
      <c r="E357" s="1859"/>
      <c r="F357" s="1859"/>
      <c r="G357" s="1859"/>
      <c r="H357" s="1859"/>
      <c r="I357" s="1859"/>
      <c r="J357" s="1859"/>
      <c r="K357" s="1863"/>
      <c r="L357" s="1240"/>
      <c r="M357" s="1240"/>
      <c r="N357" s="1240"/>
      <c r="O357" s="1240"/>
      <c r="P357" s="1240"/>
      <c r="Q357" s="1240"/>
      <c r="R357" s="1240"/>
      <c r="S357" s="1240"/>
      <c r="T357" s="1240"/>
      <c r="U357" s="1240"/>
      <c r="V357" s="1240"/>
      <c r="W357" s="1240"/>
      <c r="X357" s="1240"/>
      <c r="Y357" s="1240"/>
      <c r="Z357" s="1240"/>
      <c r="AA357" s="1240"/>
      <c r="AB357" s="1240"/>
      <c r="AC357" s="1240"/>
      <c r="AD357" s="1240"/>
      <c r="AE357" s="1240"/>
      <c r="AF357" s="1240"/>
      <c r="AG357" s="1240"/>
      <c r="AH357" s="1240"/>
      <c r="AI357" s="1240"/>
      <c r="AJ357" s="1240"/>
      <c r="AK357" s="1240"/>
    </row>
    <row r="358" spans="1:37">
      <c r="A358" s="1858"/>
      <c r="B358" s="1858"/>
      <c r="C358" s="1859"/>
      <c r="D358" s="1859"/>
      <c r="E358" s="1859"/>
      <c r="F358" s="1859"/>
      <c r="G358" s="1859"/>
      <c r="H358" s="1859"/>
      <c r="I358" s="1859"/>
      <c r="J358" s="1859"/>
      <c r="K358" s="1863"/>
      <c r="L358" s="1240"/>
      <c r="M358" s="1240"/>
      <c r="N358" s="1240"/>
      <c r="O358" s="1240"/>
      <c r="P358" s="1240"/>
      <c r="Q358" s="1240"/>
      <c r="R358" s="1240"/>
      <c r="S358" s="1240"/>
      <c r="T358" s="1240"/>
      <c r="U358" s="1240"/>
      <c r="V358" s="1240"/>
      <c r="W358" s="1240"/>
      <c r="X358" s="1240"/>
      <c r="Y358" s="1240"/>
      <c r="Z358" s="1240"/>
      <c r="AA358" s="1240"/>
      <c r="AB358" s="1240"/>
      <c r="AC358" s="1240"/>
      <c r="AD358" s="1240"/>
      <c r="AE358" s="1240"/>
      <c r="AF358" s="1240"/>
      <c r="AG358" s="1240"/>
      <c r="AH358" s="1240"/>
      <c r="AI358" s="1240"/>
      <c r="AJ358" s="1240"/>
      <c r="AK358" s="1240"/>
    </row>
    <row r="359" spans="1:37">
      <c r="A359" s="1858"/>
      <c r="B359" s="1858"/>
      <c r="C359" s="1859"/>
      <c r="D359" s="1859"/>
      <c r="E359" s="1859"/>
      <c r="F359" s="1859"/>
      <c r="G359" s="1859"/>
      <c r="H359" s="1859"/>
      <c r="I359" s="1859"/>
      <c r="J359" s="1859"/>
      <c r="K359" s="1863"/>
      <c r="L359" s="1240"/>
      <c r="M359" s="1240"/>
      <c r="N359" s="1240"/>
      <c r="O359" s="1240"/>
      <c r="P359" s="1240"/>
      <c r="Q359" s="1240"/>
      <c r="R359" s="1240"/>
      <c r="S359" s="1240"/>
      <c r="T359" s="1240"/>
      <c r="U359" s="1240"/>
      <c r="V359" s="1240"/>
      <c r="W359" s="1240"/>
      <c r="X359" s="1240"/>
      <c r="Y359" s="1240"/>
      <c r="Z359" s="1240"/>
      <c r="AA359" s="1240"/>
      <c r="AB359" s="1240"/>
      <c r="AC359" s="1240"/>
      <c r="AD359" s="1240"/>
      <c r="AE359" s="1240"/>
      <c r="AF359" s="1240"/>
      <c r="AG359" s="1240"/>
      <c r="AH359" s="1240"/>
      <c r="AI359" s="1240"/>
      <c r="AJ359" s="1240"/>
      <c r="AK359" s="1240"/>
    </row>
    <row r="360" spans="1:37">
      <c r="A360" s="1858"/>
      <c r="B360" s="1858"/>
      <c r="C360" s="1859"/>
      <c r="D360" s="1859"/>
      <c r="E360" s="1859"/>
      <c r="F360" s="1859"/>
      <c r="G360" s="1859"/>
      <c r="H360" s="1859"/>
      <c r="I360" s="1859"/>
      <c r="J360" s="1859"/>
      <c r="K360" s="1863"/>
      <c r="L360" s="1240"/>
      <c r="M360" s="1240"/>
      <c r="N360" s="1240"/>
      <c r="O360" s="1240"/>
      <c r="P360" s="1240"/>
      <c r="Q360" s="1240"/>
      <c r="R360" s="1240"/>
      <c r="S360" s="1240"/>
      <c r="T360" s="1240"/>
      <c r="U360" s="1240"/>
      <c r="V360" s="1240"/>
      <c r="W360" s="1240"/>
      <c r="X360" s="1240"/>
      <c r="Y360" s="1240"/>
      <c r="Z360" s="1240"/>
      <c r="AA360" s="1240"/>
      <c r="AB360" s="1240"/>
      <c r="AC360" s="1240"/>
      <c r="AD360" s="1240"/>
      <c r="AE360" s="1240"/>
      <c r="AF360" s="1240"/>
      <c r="AG360" s="1240"/>
      <c r="AH360" s="1240"/>
      <c r="AI360" s="1240"/>
      <c r="AJ360" s="1240"/>
      <c r="AK360" s="1240"/>
    </row>
    <row r="361" spans="1:37">
      <c r="A361" s="1858"/>
      <c r="B361" s="1858"/>
      <c r="C361" s="1859"/>
      <c r="D361" s="1859"/>
      <c r="E361" s="1859"/>
      <c r="F361" s="1859"/>
      <c r="G361" s="1859"/>
      <c r="H361" s="1859"/>
      <c r="I361" s="1859"/>
      <c r="J361" s="1859"/>
      <c r="K361" s="1863"/>
      <c r="L361" s="1240"/>
      <c r="M361" s="1240"/>
      <c r="N361" s="1240"/>
      <c r="O361" s="1240"/>
      <c r="P361" s="1240"/>
      <c r="Q361" s="1240"/>
      <c r="R361" s="1240"/>
      <c r="S361" s="1240"/>
      <c r="T361" s="1240"/>
      <c r="U361" s="1240"/>
      <c r="V361" s="1240"/>
      <c r="W361" s="1240"/>
      <c r="X361" s="1240"/>
      <c r="Y361" s="1240"/>
      <c r="Z361" s="1240"/>
      <c r="AA361" s="1240"/>
      <c r="AB361" s="1240"/>
      <c r="AC361" s="1240"/>
      <c r="AD361" s="1240"/>
      <c r="AE361" s="1240"/>
      <c r="AF361" s="1240"/>
      <c r="AG361" s="1240"/>
      <c r="AH361" s="1240"/>
      <c r="AI361" s="1240"/>
      <c r="AJ361" s="1240"/>
      <c r="AK361" s="1240"/>
    </row>
    <row r="362" spans="1:37">
      <c r="A362" s="1858"/>
      <c r="B362" s="1858"/>
      <c r="C362" s="1859"/>
      <c r="D362" s="1859"/>
      <c r="E362" s="1859"/>
      <c r="F362" s="1859"/>
      <c r="G362" s="1859"/>
      <c r="H362" s="1859"/>
      <c r="I362" s="1859"/>
      <c r="J362" s="1859"/>
      <c r="K362" s="1863"/>
      <c r="L362" s="1240"/>
      <c r="M362" s="1240"/>
      <c r="N362" s="1240"/>
      <c r="O362" s="1240"/>
      <c r="P362" s="1240"/>
      <c r="Q362" s="1240"/>
      <c r="R362" s="1240"/>
      <c r="S362" s="1240"/>
      <c r="T362" s="1240"/>
      <c r="U362" s="1240"/>
      <c r="V362" s="1240"/>
      <c r="W362" s="1240"/>
      <c r="X362" s="1240"/>
      <c r="Y362" s="1240"/>
      <c r="Z362" s="1240"/>
      <c r="AA362" s="1240"/>
      <c r="AB362" s="1240"/>
      <c r="AC362" s="1240"/>
      <c r="AD362" s="1240"/>
      <c r="AE362" s="1240"/>
      <c r="AF362" s="1240"/>
      <c r="AG362" s="1240"/>
      <c r="AH362" s="1240"/>
      <c r="AI362" s="1240"/>
      <c r="AJ362" s="1240"/>
      <c r="AK362" s="1240"/>
    </row>
    <row r="363" spans="1:37">
      <c r="A363" s="1858"/>
      <c r="B363" s="1858"/>
      <c r="C363" s="1859"/>
      <c r="D363" s="1859"/>
      <c r="E363" s="1859"/>
      <c r="F363" s="1859"/>
      <c r="G363" s="1859"/>
      <c r="H363" s="1859"/>
      <c r="I363" s="1859"/>
      <c r="J363" s="1859"/>
      <c r="K363" s="1863"/>
      <c r="L363" s="1240"/>
      <c r="M363" s="1240"/>
      <c r="N363" s="1240"/>
      <c r="O363" s="1240"/>
      <c r="P363" s="1240"/>
      <c r="Q363" s="1240"/>
      <c r="R363" s="1240"/>
      <c r="S363" s="1240"/>
      <c r="T363" s="1240"/>
      <c r="U363" s="1240"/>
      <c r="V363" s="1240"/>
      <c r="W363" s="1240"/>
      <c r="X363" s="1240"/>
      <c r="Y363" s="1240"/>
      <c r="Z363" s="1240"/>
      <c r="AA363" s="1240"/>
      <c r="AB363" s="1240"/>
      <c r="AC363" s="1240"/>
      <c r="AD363" s="1240"/>
      <c r="AE363" s="1240"/>
      <c r="AF363" s="1240"/>
      <c r="AG363" s="1240"/>
      <c r="AH363" s="1240"/>
      <c r="AI363" s="1240"/>
      <c r="AJ363" s="1240"/>
      <c r="AK363" s="1240"/>
    </row>
    <row r="364" spans="1:37">
      <c r="A364" s="1858"/>
      <c r="B364" s="1858"/>
      <c r="C364" s="1859"/>
      <c r="D364" s="1859"/>
      <c r="E364" s="1859"/>
      <c r="F364" s="1859"/>
      <c r="G364" s="1859"/>
      <c r="H364" s="1859"/>
      <c r="I364" s="1859"/>
      <c r="J364" s="1859"/>
      <c r="K364" s="1863"/>
      <c r="L364" s="1240"/>
      <c r="M364" s="1240"/>
      <c r="N364" s="1240"/>
      <c r="O364" s="1240"/>
      <c r="P364" s="1240"/>
      <c r="Q364" s="1240"/>
      <c r="R364" s="1240"/>
      <c r="S364" s="1240"/>
      <c r="T364" s="1240"/>
      <c r="U364" s="1240"/>
      <c r="V364" s="1240"/>
      <c r="W364" s="1240"/>
      <c r="X364" s="1240"/>
      <c r="Y364" s="1240"/>
      <c r="Z364" s="1240"/>
      <c r="AA364" s="1240"/>
      <c r="AB364" s="1240"/>
      <c r="AC364" s="1240"/>
      <c r="AD364" s="1240"/>
      <c r="AE364" s="1240"/>
      <c r="AF364" s="1240"/>
      <c r="AG364" s="1240"/>
      <c r="AH364" s="1240"/>
      <c r="AI364" s="1240"/>
      <c r="AJ364" s="1240"/>
      <c r="AK364" s="1240"/>
    </row>
    <row r="365" spans="1:37">
      <c r="A365" s="1858"/>
      <c r="B365" s="1858"/>
      <c r="C365" s="1859"/>
      <c r="D365" s="1859"/>
      <c r="E365" s="1859"/>
      <c r="F365" s="1859"/>
      <c r="G365" s="1859"/>
      <c r="H365" s="1859"/>
      <c r="I365" s="1859"/>
      <c r="J365" s="1859"/>
      <c r="K365" s="1863"/>
      <c r="L365" s="1240"/>
      <c r="M365" s="1240"/>
      <c r="N365" s="1240"/>
      <c r="O365" s="1240"/>
      <c r="P365" s="1240"/>
      <c r="Q365" s="1240"/>
      <c r="R365" s="1240"/>
      <c r="S365" s="1240"/>
      <c r="T365" s="1240"/>
      <c r="U365" s="1240"/>
      <c r="V365" s="1240"/>
      <c r="W365" s="1240"/>
      <c r="X365" s="1240"/>
      <c r="Y365" s="1240"/>
      <c r="Z365" s="1240"/>
      <c r="AA365" s="1240"/>
      <c r="AB365" s="1240"/>
      <c r="AC365" s="1240"/>
      <c r="AD365" s="1240"/>
      <c r="AE365" s="1240"/>
      <c r="AF365" s="1240"/>
      <c r="AG365" s="1240"/>
      <c r="AH365" s="1240"/>
      <c r="AI365" s="1240"/>
      <c r="AJ365" s="1240"/>
      <c r="AK365" s="1240"/>
    </row>
    <row r="366" spans="1:37">
      <c r="A366" s="1858"/>
      <c r="B366" s="1858"/>
      <c r="C366" s="1859"/>
      <c r="D366" s="1859"/>
      <c r="E366" s="1859"/>
      <c r="F366" s="1859"/>
      <c r="G366" s="1859"/>
      <c r="H366" s="1859"/>
      <c r="I366" s="1859"/>
      <c r="J366" s="1859"/>
      <c r="K366" s="1863"/>
      <c r="L366" s="1240"/>
      <c r="M366" s="1240"/>
      <c r="N366" s="1240"/>
      <c r="O366" s="1240"/>
      <c r="P366" s="1240"/>
      <c r="Q366" s="1240"/>
      <c r="R366" s="1240"/>
      <c r="S366" s="1240"/>
      <c r="T366" s="1240"/>
      <c r="U366" s="1240"/>
      <c r="V366" s="1240"/>
      <c r="W366" s="1240"/>
      <c r="X366" s="1240"/>
      <c r="Y366" s="1240"/>
      <c r="Z366" s="1240"/>
      <c r="AA366" s="1240"/>
      <c r="AB366" s="1240"/>
      <c r="AC366" s="1240"/>
      <c r="AD366" s="1240"/>
      <c r="AE366" s="1240"/>
      <c r="AF366" s="1240"/>
      <c r="AG366" s="1240"/>
      <c r="AH366" s="1240"/>
      <c r="AI366" s="1240"/>
      <c r="AJ366" s="1240"/>
      <c r="AK366" s="1240"/>
    </row>
    <row r="367" spans="1:37">
      <c r="A367" s="1858"/>
      <c r="B367" s="1858"/>
      <c r="C367" s="1859"/>
      <c r="D367" s="1859"/>
      <c r="E367" s="1859"/>
      <c r="F367" s="1859"/>
      <c r="G367" s="1859"/>
      <c r="H367" s="1859"/>
      <c r="I367" s="1859"/>
      <c r="J367" s="1859"/>
      <c r="K367" s="1863"/>
      <c r="L367" s="1240"/>
      <c r="M367" s="1240"/>
      <c r="N367" s="1240"/>
      <c r="O367" s="1240"/>
      <c r="P367" s="1240"/>
      <c r="Q367" s="1240"/>
      <c r="R367" s="1240"/>
      <c r="S367" s="1240"/>
      <c r="T367" s="1240"/>
      <c r="U367" s="1240"/>
      <c r="V367" s="1240"/>
      <c r="W367" s="1240"/>
      <c r="X367" s="1240"/>
      <c r="Y367" s="1240"/>
      <c r="Z367" s="1240"/>
      <c r="AA367" s="1240"/>
      <c r="AB367" s="1240"/>
      <c r="AC367" s="1240"/>
      <c r="AD367" s="1240"/>
      <c r="AE367" s="1240"/>
      <c r="AF367" s="1240"/>
      <c r="AG367" s="1240"/>
      <c r="AH367" s="1240"/>
      <c r="AI367" s="1240"/>
      <c r="AJ367" s="1240"/>
      <c r="AK367" s="1240"/>
    </row>
    <row r="368" spans="1:11">
      <c r="A368" s="1852"/>
      <c r="B368" s="1852"/>
      <c r="C368" s="1819"/>
      <c r="D368" s="1819"/>
      <c r="E368" s="1819"/>
      <c r="F368" s="1819"/>
      <c r="G368" s="1819"/>
      <c r="I368" s="1819"/>
      <c r="J368" s="1819"/>
      <c r="K368" s="1861"/>
    </row>
    <row r="369" spans="1:11">
      <c r="A369" s="1852"/>
      <c r="B369" s="1852"/>
      <c r="C369" s="1819"/>
      <c r="D369" s="1819"/>
      <c r="E369" s="1819"/>
      <c r="F369" s="1819"/>
      <c r="G369" s="1819"/>
      <c r="I369" s="1819"/>
      <c r="J369" s="1819"/>
      <c r="K369" s="1861"/>
    </row>
    <row r="370" spans="1:11">
      <c r="A370" s="1852"/>
      <c r="B370" s="1852"/>
      <c r="C370" s="1819"/>
      <c r="D370" s="1819"/>
      <c r="E370" s="1819"/>
      <c r="F370" s="1819"/>
      <c r="G370" s="1819"/>
      <c r="I370" s="1819"/>
      <c r="J370" s="1819"/>
      <c r="K370" s="1861"/>
    </row>
    <row r="371" spans="1:11">
      <c r="A371" s="1852"/>
      <c r="B371" s="1852"/>
      <c r="C371" s="1819"/>
      <c r="D371" s="1819"/>
      <c r="E371" s="1819"/>
      <c r="F371" s="1819"/>
      <c r="G371" s="1819"/>
      <c r="I371" s="1819"/>
      <c r="J371" s="1819"/>
      <c r="K371" s="1861"/>
    </row>
    <row r="372" spans="1:11">
      <c r="A372" s="1852"/>
      <c r="B372" s="1852"/>
      <c r="C372" s="1819"/>
      <c r="D372" s="1819"/>
      <c r="E372" s="1819"/>
      <c r="F372" s="1819"/>
      <c r="G372" s="1819"/>
      <c r="I372" s="1819"/>
      <c r="J372" s="1819"/>
      <c r="K372" s="1861"/>
    </row>
    <row r="373" spans="1:11">
      <c r="A373" s="1852"/>
      <c r="B373" s="1852"/>
      <c r="C373" s="1819"/>
      <c r="D373" s="1819"/>
      <c r="E373" s="1819"/>
      <c r="F373" s="1819"/>
      <c r="G373" s="1819"/>
      <c r="I373" s="1819"/>
      <c r="J373" s="1819"/>
      <c r="K373" s="1861"/>
    </row>
    <row r="374" spans="1:11">
      <c r="A374" s="1852"/>
      <c r="B374" s="1852"/>
      <c r="C374" s="1819"/>
      <c r="D374" s="1819"/>
      <c r="E374" s="1819"/>
      <c r="F374" s="1819"/>
      <c r="G374" s="1819"/>
      <c r="I374" s="1819"/>
      <c r="J374" s="1819"/>
      <c r="K374" s="1861"/>
    </row>
    <row r="375" spans="1:11">
      <c r="A375" s="1852"/>
      <c r="B375" s="1852"/>
      <c r="C375" s="1819"/>
      <c r="D375" s="1819"/>
      <c r="E375" s="1819"/>
      <c r="F375" s="1819"/>
      <c r="G375" s="1819"/>
      <c r="I375" s="1819"/>
      <c r="J375" s="1819"/>
      <c r="K375" s="1861"/>
    </row>
    <row r="376" spans="1:11">
      <c r="A376" s="1852"/>
      <c r="B376" s="1852"/>
      <c r="C376" s="1819"/>
      <c r="D376" s="1819"/>
      <c r="E376" s="1819"/>
      <c r="F376" s="1819"/>
      <c r="G376" s="1819"/>
      <c r="I376" s="1819"/>
      <c r="J376" s="1819"/>
      <c r="K376" s="1861"/>
    </row>
    <row r="377" spans="1:11">
      <c r="A377" s="1852"/>
      <c r="B377" s="1852"/>
      <c r="C377" s="1819"/>
      <c r="D377" s="1819"/>
      <c r="E377" s="1819"/>
      <c r="F377" s="1819"/>
      <c r="G377" s="1819"/>
      <c r="I377" s="1819"/>
      <c r="J377" s="1819"/>
      <c r="K377" s="1861"/>
    </row>
    <row r="378" spans="1:11">
      <c r="A378" s="1852"/>
      <c r="B378" s="1852"/>
      <c r="C378" s="1819"/>
      <c r="D378" s="1819"/>
      <c r="E378" s="1819"/>
      <c r="F378" s="1819"/>
      <c r="G378" s="1819"/>
      <c r="I378" s="1819"/>
      <c r="J378" s="1819"/>
      <c r="K378" s="1861"/>
    </row>
    <row r="379" spans="1:11">
      <c r="A379" s="1852"/>
      <c r="B379" s="1852"/>
      <c r="C379" s="1819"/>
      <c r="D379" s="1819"/>
      <c r="E379" s="1819"/>
      <c r="F379" s="1819"/>
      <c r="G379" s="1819"/>
      <c r="I379" s="1819"/>
      <c r="J379" s="1819"/>
      <c r="K379" s="1861"/>
    </row>
    <row r="380" spans="1:11">
      <c r="A380" s="1852"/>
      <c r="B380" s="1852"/>
      <c r="C380" s="1819"/>
      <c r="D380" s="1819"/>
      <c r="E380" s="1819"/>
      <c r="F380" s="1819"/>
      <c r="G380" s="1819"/>
      <c r="I380" s="1819"/>
      <c r="J380" s="1819"/>
      <c r="K380" s="1861"/>
    </row>
    <row r="381" spans="1:11">
      <c r="A381" s="1852"/>
      <c r="B381" s="1852"/>
      <c r="C381" s="1819"/>
      <c r="D381" s="1819"/>
      <c r="E381" s="1819"/>
      <c r="F381" s="1819"/>
      <c r="G381" s="1819"/>
      <c r="I381" s="1819"/>
      <c r="J381" s="1819"/>
      <c r="K381" s="1861"/>
    </row>
    <row r="382" spans="1:11">
      <c r="A382" s="1852"/>
      <c r="B382" s="1852"/>
      <c r="C382" s="1819"/>
      <c r="D382" s="1819"/>
      <c r="E382" s="1819"/>
      <c r="F382" s="1819"/>
      <c r="G382" s="1819"/>
      <c r="I382" s="1819"/>
      <c r="J382" s="1819"/>
      <c r="K382" s="1861"/>
    </row>
    <row r="383" spans="1:11">
      <c r="A383" s="1852"/>
      <c r="B383" s="1852"/>
      <c r="C383" s="1819"/>
      <c r="D383" s="1819"/>
      <c r="E383" s="1819"/>
      <c r="F383" s="1819"/>
      <c r="G383" s="1819"/>
      <c r="I383" s="1819"/>
      <c r="J383" s="1819"/>
      <c r="K383" s="1861"/>
    </row>
    <row r="384" spans="1:11">
      <c r="A384" s="1852"/>
      <c r="B384" s="1852"/>
      <c r="C384" s="1819"/>
      <c r="D384" s="1819"/>
      <c r="E384" s="1819"/>
      <c r="F384" s="1819"/>
      <c r="G384" s="1819"/>
      <c r="I384" s="1819"/>
      <c r="J384" s="1819"/>
      <c r="K384" s="1861"/>
    </row>
    <row r="385" spans="1:11">
      <c r="A385" s="1852"/>
      <c r="B385" s="1852"/>
      <c r="C385" s="1819"/>
      <c r="D385" s="1819"/>
      <c r="E385" s="1819"/>
      <c r="F385" s="1819"/>
      <c r="G385" s="1819"/>
      <c r="I385" s="1819"/>
      <c r="J385" s="1819"/>
      <c r="K385" s="1861"/>
    </row>
    <row r="386" spans="1:11">
      <c r="A386" s="1852"/>
      <c r="B386" s="1852"/>
      <c r="C386" s="1819"/>
      <c r="D386" s="1819"/>
      <c r="E386" s="1819"/>
      <c r="F386" s="1819"/>
      <c r="G386" s="1819"/>
      <c r="I386" s="1819"/>
      <c r="J386" s="1819"/>
      <c r="K386" s="1861"/>
    </row>
    <row r="387" spans="1:11">
      <c r="A387" s="1852"/>
      <c r="B387" s="1852"/>
      <c r="C387" s="1819"/>
      <c r="D387" s="1819"/>
      <c r="E387" s="1819"/>
      <c r="F387" s="1819"/>
      <c r="G387" s="1819"/>
      <c r="I387" s="1819"/>
      <c r="J387" s="1819"/>
      <c r="K387" s="1861"/>
    </row>
    <row r="388" spans="1:11">
      <c r="A388" s="1852"/>
      <c r="B388" s="1852"/>
      <c r="C388" s="1819"/>
      <c r="D388" s="1819"/>
      <c r="E388" s="1819"/>
      <c r="F388" s="1819"/>
      <c r="G388" s="1819"/>
      <c r="I388" s="1819"/>
      <c r="J388" s="1819"/>
      <c r="K388" s="1861"/>
    </row>
    <row r="389" spans="1:11">
      <c r="A389" s="1852"/>
      <c r="B389" s="1852"/>
      <c r="C389" s="1819"/>
      <c r="D389" s="1819"/>
      <c r="E389" s="1819"/>
      <c r="F389" s="1819"/>
      <c r="G389" s="1819"/>
      <c r="I389" s="1819"/>
      <c r="J389" s="1819"/>
      <c r="K389" s="1861"/>
    </row>
    <row r="390" spans="1:11">
      <c r="A390" s="1852"/>
      <c r="B390" s="1852"/>
      <c r="C390" s="1819"/>
      <c r="D390" s="1819"/>
      <c r="E390" s="1819"/>
      <c r="F390" s="1819"/>
      <c r="G390" s="1819"/>
      <c r="I390" s="1819"/>
      <c r="J390" s="1819"/>
      <c r="K390" s="1861"/>
    </row>
    <row r="391" spans="1:11">
      <c r="A391" s="1852"/>
      <c r="B391" s="1852"/>
      <c r="C391" s="1819"/>
      <c r="D391" s="1819"/>
      <c r="E391" s="1819"/>
      <c r="F391" s="1819"/>
      <c r="G391" s="1819"/>
      <c r="I391" s="1819"/>
      <c r="J391" s="1819"/>
      <c r="K391" s="1861"/>
    </row>
    <row r="392" spans="1:11">
      <c r="A392" s="1852"/>
      <c r="B392" s="1852"/>
      <c r="C392" s="1819"/>
      <c r="D392" s="1819"/>
      <c r="E392" s="1819"/>
      <c r="F392" s="1819"/>
      <c r="G392" s="1819"/>
      <c r="I392" s="1819"/>
      <c r="J392" s="1819"/>
      <c r="K392" s="1861"/>
    </row>
    <row r="393" spans="1:11">
      <c r="A393" s="1852"/>
      <c r="B393" s="1852"/>
      <c r="C393" s="1819"/>
      <c r="D393" s="1819"/>
      <c r="E393" s="1819"/>
      <c r="F393" s="1819"/>
      <c r="G393" s="1819"/>
      <c r="I393" s="1819"/>
      <c r="J393" s="1819"/>
      <c r="K393" s="1861"/>
    </row>
    <row r="394" spans="1:11">
      <c r="A394" s="1852"/>
      <c r="B394" s="1852"/>
      <c r="C394" s="1819"/>
      <c r="D394" s="1819"/>
      <c r="E394" s="1819"/>
      <c r="F394" s="1819"/>
      <c r="G394" s="1819"/>
      <c r="I394" s="1819"/>
      <c r="J394" s="1819"/>
      <c r="K394" s="1861"/>
    </row>
    <row r="395" spans="1:11">
      <c r="A395" s="1852"/>
      <c r="B395" s="1852"/>
      <c r="C395" s="1819"/>
      <c r="D395" s="1819"/>
      <c r="E395" s="1819"/>
      <c r="F395" s="1819"/>
      <c r="G395" s="1819"/>
      <c r="I395" s="1819"/>
      <c r="J395" s="1819"/>
      <c r="K395" s="1861"/>
    </row>
    <row r="396" spans="1:11">
      <c r="A396" s="1852"/>
      <c r="B396" s="1852"/>
      <c r="C396" s="1819"/>
      <c r="D396" s="1819"/>
      <c r="E396" s="1819"/>
      <c r="F396" s="1819"/>
      <c r="G396" s="1819"/>
      <c r="I396" s="1819"/>
      <c r="J396" s="1819"/>
      <c r="K396" s="1861"/>
    </row>
    <row r="397" spans="1:11">
      <c r="A397" s="1852"/>
      <c r="B397" s="1852"/>
      <c r="C397" s="1819"/>
      <c r="D397" s="1819"/>
      <c r="E397" s="1819"/>
      <c r="F397" s="1819"/>
      <c r="G397" s="1819"/>
      <c r="I397" s="1819"/>
      <c r="J397" s="1819"/>
      <c r="K397" s="1861"/>
    </row>
    <row r="398" spans="1:11">
      <c r="A398" s="1852"/>
      <c r="B398" s="1852"/>
      <c r="C398" s="1819"/>
      <c r="D398" s="1819"/>
      <c r="E398" s="1819"/>
      <c r="F398" s="1819"/>
      <c r="G398" s="1819"/>
      <c r="I398" s="1819"/>
      <c r="J398" s="1819"/>
      <c r="K398" s="1861"/>
    </row>
    <row r="399" spans="1:11">
      <c r="A399" s="1852"/>
      <c r="B399" s="1852"/>
      <c r="C399" s="1819"/>
      <c r="D399" s="1819"/>
      <c r="E399" s="1819"/>
      <c r="F399" s="1819"/>
      <c r="G399" s="1819"/>
      <c r="I399" s="1819"/>
      <c r="J399" s="1819"/>
      <c r="K399" s="1861"/>
    </row>
    <row r="400" spans="1:11">
      <c r="A400" s="1852"/>
      <c r="B400" s="1852"/>
      <c r="C400" s="1819"/>
      <c r="D400" s="1819"/>
      <c r="E400" s="1819"/>
      <c r="F400" s="1819"/>
      <c r="G400" s="1819"/>
      <c r="I400" s="1819"/>
      <c r="J400" s="1819"/>
      <c r="K400" s="1861"/>
    </row>
    <row r="401" spans="1:11">
      <c r="A401" s="1852"/>
      <c r="B401" s="1852"/>
      <c r="C401" s="1819"/>
      <c r="D401" s="1819"/>
      <c r="E401" s="1819"/>
      <c r="F401" s="1819"/>
      <c r="G401" s="1819"/>
      <c r="I401" s="1819"/>
      <c r="J401" s="1819"/>
      <c r="K401" s="1861"/>
    </row>
    <row r="402" spans="1:11">
      <c r="A402" s="1852"/>
      <c r="B402" s="1852"/>
      <c r="C402" s="1819"/>
      <c r="D402" s="1819"/>
      <c r="E402" s="1819"/>
      <c r="F402" s="1819"/>
      <c r="G402" s="1819"/>
      <c r="I402" s="1819"/>
      <c r="J402" s="1819"/>
      <c r="K402" s="1861"/>
    </row>
    <row r="403" spans="1:11">
      <c r="A403" s="1852"/>
      <c r="B403" s="1852"/>
      <c r="C403" s="1819"/>
      <c r="D403" s="1819"/>
      <c r="E403" s="1819"/>
      <c r="F403" s="1819"/>
      <c r="G403" s="1819"/>
      <c r="I403" s="1819"/>
      <c r="J403" s="1819"/>
      <c r="K403" s="1861"/>
    </row>
    <row r="404" spans="1:11">
      <c r="A404" s="1852"/>
      <c r="B404" s="1852"/>
      <c r="C404" s="1819"/>
      <c r="D404" s="1819"/>
      <c r="E404" s="1819"/>
      <c r="F404" s="1819"/>
      <c r="G404" s="1819"/>
      <c r="I404" s="1819"/>
      <c r="J404" s="1819"/>
      <c r="K404" s="1861"/>
    </row>
    <row r="405" spans="1:11">
      <c r="A405" s="1852"/>
      <c r="B405" s="1852"/>
      <c r="C405" s="1819"/>
      <c r="D405" s="1819"/>
      <c r="E405" s="1819"/>
      <c r="F405" s="1819"/>
      <c r="G405" s="1819"/>
      <c r="I405" s="1819"/>
      <c r="J405" s="1819"/>
      <c r="K405" s="1861"/>
    </row>
    <row r="406" spans="1:11">
      <c r="A406" s="1852"/>
      <c r="B406" s="1852"/>
      <c r="C406" s="1819"/>
      <c r="D406" s="1819"/>
      <c r="E406" s="1819"/>
      <c r="F406" s="1819"/>
      <c r="G406" s="1819"/>
      <c r="I406" s="1819"/>
      <c r="J406" s="1819"/>
      <c r="K406" s="1861"/>
    </row>
    <row r="407" spans="1:11">
      <c r="A407" s="1852"/>
      <c r="B407" s="1852"/>
      <c r="C407" s="1819"/>
      <c r="D407" s="1819"/>
      <c r="E407" s="1819"/>
      <c r="F407" s="1819"/>
      <c r="G407" s="1819"/>
      <c r="I407" s="1819"/>
      <c r="J407" s="1819"/>
      <c r="K407" s="1861"/>
    </row>
    <row r="408" spans="1:11">
      <c r="A408" s="1852"/>
      <c r="B408" s="1852"/>
      <c r="C408" s="1819"/>
      <c r="D408" s="1819"/>
      <c r="E408" s="1819"/>
      <c r="F408" s="1819"/>
      <c r="G408" s="1819"/>
      <c r="I408" s="1819"/>
      <c r="J408" s="1819"/>
      <c r="K408" s="1861"/>
    </row>
    <row r="409" spans="1:11">
      <c r="A409" s="1852"/>
      <c r="B409" s="1852"/>
      <c r="C409" s="1819"/>
      <c r="D409" s="1819"/>
      <c r="E409" s="1819"/>
      <c r="F409" s="1819"/>
      <c r="G409" s="1819"/>
      <c r="I409" s="1819"/>
      <c r="J409" s="1819"/>
      <c r="K409" s="1861"/>
    </row>
    <row r="410" spans="1:11">
      <c r="A410" s="1852"/>
      <c r="B410" s="1852"/>
      <c r="C410" s="1819"/>
      <c r="D410" s="1819"/>
      <c r="E410" s="1819"/>
      <c r="F410" s="1819"/>
      <c r="G410" s="1819"/>
      <c r="I410" s="1819"/>
      <c r="J410" s="1819"/>
      <c r="K410" s="1861"/>
    </row>
    <row r="411" spans="1:11">
      <c r="A411" s="1852"/>
      <c r="B411" s="1852"/>
      <c r="C411" s="1819"/>
      <c r="D411" s="1819"/>
      <c r="E411" s="1819"/>
      <c r="F411" s="1819"/>
      <c r="G411" s="1819"/>
      <c r="I411" s="1819"/>
      <c r="J411" s="1819"/>
      <c r="K411" s="1861"/>
    </row>
    <row r="412" spans="1:11">
      <c r="A412" s="1852"/>
      <c r="B412" s="1852"/>
      <c r="C412" s="1819"/>
      <c r="D412" s="1819"/>
      <c r="E412" s="1819"/>
      <c r="F412" s="1819"/>
      <c r="G412" s="1819"/>
      <c r="I412" s="1819"/>
      <c r="J412" s="1819"/>
      <c r="K412" s="1861"/>
    </row>
    <row r="413" spans="1:11">
      <c r="A413" s="1852"/>
      <c r="B413" s="1852"/>
      <c r="C413" s="1819"/>
      <c r="D413" s="1819"/>
      <c r="E413" s="1819"/>
      <c r="F413" s="1819"/>
      <c r="G413" s="1819"/>
      <c r="I413" s="1819"/>
      <c r="J413" s="1819"/>
      <c r="K413" s="1861"/>
    </row>
    <row r="414" spans="1:11">
      <c r="A414" s="1852"/>
      <c r="B414" s="1852"/>
      <c r="C414" s="1819"/>
      <c r="D414" s="1819"/>
      <c r="E414" s="1819"/>
      <c r="F414" s="1819"/>
      <c r="G414" s="1819"/>
      <c r="I414" s="1819"/>
      <c r="J414" s="1819"/>
      <c r="K414" s="1861"/>
    </row>
    <row r="415" spans="1:11">
      <c r="A415" s="1852"/>
      <c r="B415" s="1852"/>
      <c r="C415" s="1819"/>
      <c r="D415" s="1819"/>
      <c r="E415" s="1819"/>
      <c r="F415" s="1819"/>
      <c r="G415" s="1819"/>
      <c r="I415" s="1819"/>
      <c r="J415" s="1819"/>
      <c r="K415" s="1861"/>
    </row>
    <row r="416" spans="1:11">
      <c r="A416" s="1852"/>
      <c r="B416" s="1852"/>
      <c r="C416" s="1819"/>
      <c r="D416" s="1819"/>
      <c r="E416" s="1819"/>
      <c r="F416" s="1819"/>
      <c r="G416" s="1819"/>
      <c r="I416" s="1819"/>
      <c r="J416" s="1819"/>
      <c r="K416" s="1861"/>
    </row>
    <row r="417" spans="1:11">
      <c r="A417" s="1852"/>
      <c r="B417" s="1852"/>
      <c r="C417" s="1819"/>
      <c r="D417" s="1819"/>
      <c r="E417" s="1819"/>
      <c r="F417" s="1819"/>
      <c r="G417" s="1819"/>
      <c r="I417" s="1819"/>
      <c r="J417" s="1819"/>
      <c r="K417" s="1861"/>
    </row>
    <row r="418" spans="1:11">
      <c r="A418" s="1852"/>
      <c r="B418" s="1852"/>
      <c r="C418" s="1819"/>
      <c r="D418" s="1819"/>
      <c r="E418" s="1819"/>
      <c r="F418" s="1819"/>
      <c r="G418" s="1819"/>
      <c r="I418" s="1819"/>
      <c r="J418" s="1819"/>
      <c r="K418" s="1861"/>
    </row>
    <row r="419" spans="1:11">
      <c r="A419" s="1852"/>
      <c r="B419" s="1852"/>
      <c r="C419" s="1819"/>
      <c r="D419" s="1819"/>
      <c r="E419" s="1819"/>
      <c r="F419" s="1819"/>
      <c r="G419" s="1819"/>
      <c r="I419" s="1819"/>
      <c r="J419" s="1819"/>
      <c r="K419" s="1861"/>
    </row>
    <row r="420" spans="1:11">
      <c r="A420" s="1852"/>
      <c r="B420" s="1852"/>
      <c r="C420" s="1819"/>
      <c r="D420" s="1819"/>
      <c r="E420" s="1819"/>
      <c r="F420" s="1819"/>
      <c r="G420" s="1819"/>
      <c r="I420" s="1819"/>
      <c r="J420" s="1819"/>
      <c r="K420" s="1861"/>
    </row>
    <row r="421" spans="1:11">
      <c r="A421" s="1852"/>
      <c r="B421" s="1852"/>
      <c r="C421" s="1819"/>
      <c r="D421" s="1819"/>
      <c r="E421" s="1819"/>
      <c r="F421" s="1819"/>
      <c r="G421" s="1819"/>
      <c r="I421" s="1819"/>
      <c r="J421" s="1819"/>
      <c r="K421" s="1861"/>
    </row>
    <row r="422" spans="1:11">
      <c r="A422" s="1852"/>
      <c r="B422" s="1852"/>
      <c r="C422" s="1819"/>
      <c r="D422" s="1819"/>
      <c r="E422" s="1819"/>
      <c r="F422" s="1819"/>
      <c r="G422" s="1819"/>
      <c r="I422" s="1819"/>
      <c r="J422" s="1819"/>
      <c r="K422" s="1861"/>
    </row>
    <row r="423" spans="1:11">
      <c r="A423" s="1852"/>
      <c r="B423" s="1852"/>
      <c r="C423" s="1819"/>
      <c r="D423" s="1819"/>
      <c r="E423" s="1819"/>
      <c r="F423" s="1819"/>
      <c r="G423" s="1819"/>
      <c r="I423" s="1819"/>
      <c r="J423" s="1819"/>
      <c r="K423" s="1861"/>
    </row>
    <row r="424" spans="1:11">
      <c r="A424" s="1852"/>
      <c r="B424" s="1852"/>
      <c r="C424" s="1819"/>
      <c r="D424" s="1819"/>
      <c r="E424" s="1819"/>
      <c r="F424" s="1819"/>
      <c r="G424" s="1819"/>
      <c r="I424" s="1819"/>
      <c r="J424" s="1819"/>
      <c r="K424" s="1861"/>
    </row>
    <row r="425" spans="1:11">
      <c r="A425" s="1852"/>
      <c r="B425" s="1852"/>
      <c r="C425" s="1819"/>
      <c r="D425" s="1819"/>
      <c r="E425" s="1819"/>
      <c r="F425" s="1819"/>
      <c r="G425" s="1819"/>
      <c r="I425" s="1819"/>
      <c r="J425" s="1819"/>
      <c r="K425" s="1861"/>
    </row>
    <row r="426" spans="1:11">
      <c r="A426" s="1852"/>
      <c r="B426" s="1852"/>
      <c r="C426" s="1819"/>
      <c r="D426" s="1819"/>
      <c r="E426" s="1819"/>
      <c r="F426" s="1819"/>
      <c r="G426" s="1819"/>
      <c r="I426" s="1819"/>
      <c r="J426" s="1819"/>
      <c r="K426" s="1861"/>
    </row>
    <row r="427" spans="1:11">
      <c r="A427" s="1852"/>
      <c r="B427" s="1852"/>
      <c r="C427" s="1819"/>
      <c r="D427" s="1819"/>
      <c r="E427" s="1819"/>
      <c r="F427" s="1819"/>
      <c r="G427" s="1819"/>
      <c r="I427" s="1819"/>
      <c r="J427" s="1819"/>
      <c r="K427" s="1861"/>
    </row>
    <row r="428" spans="1:11">
      <c r="A428" s="1852"/>
      <c r="B428" s="1852"/>
      <c r="C428" s="1819"/>
      <c r="D428" s="1819"/>
      <c r="E428" s="1819"/>
      <c r="F428" s="1819"/>
      <c r="G428" s="1819"/>
      <c r="I428" s="1819"/>
      <c r="J428" s="1819"/>
      <c r="K428" s="1861"/>
    </row>
    <row r="429" spans="1:11">
      <c r="A429" s="1852"/>
      <c r="B429" s="1852"/>
      <c r="C429" s="1819"/>
      <c r="D429" s="1819"/>
      <c r="E429" s="1819"/>
      <c r="F429" s="1819"/>
      <c r="G429" s="1819"/>
      <c r="I429" s="1819"/>
      <c r="J429" s="1819"/>
      <c r="K429" s="1861"/>
    </row>
    <row r="430" spans="1:11">
      <c r="A430" s="1852"/>
      <c r="B430" s="1852"/>
      <c r="C430" s="1819"/>
      <c r="D430" s="1819"/>
      <c r="E430" s="1819"/>
      <c r="F430" s="1819"/>
      <c r="G430" s="1819"/>
      <c r="I430" s="1819"/>
      <c r="J430" s="1819"/>
      <c r="K430" s="1861"/>
    </row>
    <row r="431" spans="1:11">
      <c r="A431" s="1852"/>
      <c r="B431" s="1852"/>
      <c r="C431" s="1819"/>
      <c r="D431" s="1819"/>
      <c r="E431" s="1819"/>
      <c r="F431" s="1819"/>
      <c r="G431" s="1819"/>
      <c r="I431" s="1819"/>
      <c r="J431" s="1819"/>
      <c r="K431" s="1861"/>
    </row>
    <row r="432" spans="1:11">
      <c r="A432" s="1852"/>
      <c r="B432" s="1852"/>
      <c r="C432" s="1819"/>
      <c r="D432" s="1819"/>
      <c r="E432" s="1819"/>
      <c r="F432" s="1819"/>
      <c r="G432" s="1819"/>
      <c r="I432" s="1819"/>
      <c r="J432" s="1819"/>
      <c r="K432" s="1861"/>
    </row>
    <row r="433" spans="1:11">
      <c r="A433" s="1852"/>
      <c r="B433" s="1852"/>
      <c r="C433" s="1819"/>
      <c r="D433" s="1819"/>
      <c r="E433" s="1819"/>
      <c r="F433" s="1819"/>
      <c r="G433" s="1819"/>
      <c r="I433" s="1819"/>
      <c r="J433" s="1819"/>
      <c r="K433" s="1861"/>
    </row>
    <row r="434" spans="1:11">
      <c r="A434" s="1852"/>
      <c r="B434" s="1852"/>
      <c r="C434" s="1819"/>
      <c r="D434" s="1819"/>
      <c r="E434" s="1819"/>
      <c r="F434" s="1819"/>
      <c r="G434" s="1819"/>
      <c r="I434" s="1819"/>
      <c r="J434" s="1819"/>
      <c r="K434" s="1861"/>
    </row>
    <row r="435" spans="1:11">
      <c r="A435" s="1852"/>
      <c r="B435" s="1852"/>
      <c r="C435" s="1819"/>
      <c r="D435" s="1819"/>
      <c r="E435" s="1819"/>
      <c r="F435" s="1819"/>
      <c r="G435" s="1819"/>
      <c r="I435" s="1819"/>
      <c r="J435" s="1819"/>
      <c r="K435" s="1861"/>
    </row>
    <row r="436" spans="1:11">
      <c r="A436" s="1852"/>
      <c r="B436" s="1852"/>
      <c r="C436" s="1819"/>
      <c r="D436" s="1819"/>
      <c r="E436" s="1819"/>
      <c r="F436" s="1819"/>
      <c r="G436" s="1819"/>
      <c r="I436" s="1819"/>
      <c r="J436" s="1819"/>
      <c r="K436" s="1861"/>
    </row>
    <row r="437" spans="1:11">
      <c r="A437" s="1852"/>
      <c r="B437" s="1852"/>
      <c r="C437" s="1819"/>
      <c r="D437" s="1819"/>
      <c r="E437" s="1819"/>
      <c r="F437" s="1819"/>
      <c r="G437" s="1819"/>
      <c r="I437" s="1819"/>
      <c r="J437" s="1819"/>
      <c r="K437" s="1861"/>
    </row>
    <row r="438" spans="1:11">
      <c r="A438" s="1852"/>
      <c r="B438" s="1852"/>
      <c r="C438" s="1819"/>
      <c r="D438" s="1819"/>
      <c r="E438" s="1819"/>
      <c r="F438" s="1819"/>
      <c r="G438" s="1819"/>
      <c r="I438" s="1819"/>
      <c r="J438" s="1819"/>
      <c r="K438" s="1861"/>
    </row>
    <row r="439" spans="1:11">
      <c r="A439" s="1852"/>
      <c r="B439" s="1852"/>
      <c r="C439" s="1819"/>
      <c r="D439" s="1819"/>
      <c r="E439" s="1819"/>
      <c r="F439" s="1819"/>
      <c r="G439" s="1819"/>
      <c r="I439" s="1819"/>
      <c r="J439" s="1819"/>
      <c r="K439" s="1861"/>
    </row>
    <row r="440" spans="1:11">
      <c r="A440" s="1852"/>
      <c r="B440" s="1852"/>
      <c r="C440" s="1819"/>
      <c r="D440" s="1819"/>
      <c r="E440" s="1819"/>
      <c r="F440" s="1819"/>
      <c r="G440" s="1819"/>
      <c r="I440" s="1819"/>
      <c r="J440" s="1819"/>
      <c r="K440" s="1861"/>
    </row>
    <row r="441" spans="1:11">
      <c r="A441" s="1852"/>
      <c r="B441" s="1852"/>
      <c r="C441" s="1819"/>
      <c r="D441" s="1819"/>
      <c r="E441" s="1819"/>
      <c r="F441" s="1819"/>
      <c r="G441" s="1819"/>
      <c r="I441" s="1819"/>
      <c r="J441" s="1819"/>
      <c r="K441" s="1861"/>
    </row>
    <row r="442" spans="1:11">
      <c r="A442" s="1852"/>
      <c r="B442" s="1852"/>
      <c r="C442" s="1819"/>
      <c r="D442" s="1819"/>
      <c r="E442" s="1819"/>
      <c r="F442" s="1819"/>
      <c r="G442" s="1819"/>
      <c r="I442" s="1819"/>
      <c r="J442" s="1819"/>
      <c r="K442" s="1861"/>
    </row>
    <row r="443" spans="1:11">
      <c r="A443" s="1852"/>
      <c r="B443" s="1852"/>
      <c r="C443" s="1819"/>
      <c r="D443" s="1819"/>
      <c r="E443" s="1819"/>
      <c r="F443" s="1819"/>
      <c r="G443" s="1819"/>
      <c r="I443" s="1819"/>
      <c r="J443" s="1819"/>
      <c r="K443" s="1861"/>
    </row>
    <row r="444" spans="1:11">
      <c r="A444" s="1852"/>
      <c r="B444" s="1852"/>
      <c r="C444" s="1819"/>
      <c r="D444" s="1819"/>
      <c r="E444" s="1819"/>
      <c r="F444" s="1819"/>
      <c r="G444" s="1819"/>
      <c r="I444" s="1819"/>
      <c r="J444" s="1819"/>
      <c r="K444" s="1861"/>
    </row>
    <row r="445" spans="1:11">
      <c r="A445" s="1852"/>
      <c r="B445" s="1852"/>
      <c r="C445" s="1819"/>
      <c r="D445" s="1819"/>
      <c r="E445" s="1819"/>
      <c r="F445" s="1819"/>
      <c r="G445" s="1819"/>
      <c r="I445" s="1819"/>
      <c r="J445" s="1819"/>
      <c r="K445" s="1861"/>
    </row>
    <row r="446" spans="1:11">
      <c r="A446" s="1852"/>
      <c r="B446" s="1852"/>
      <c r="C446" s="1819"/>
      <c r="D446" s="1819"/>
      <c r="E446" s="1819"/>
      <c r="F446" s="1819"/>
      <c r="G446" s="1819"/>
      <c r="I446" s="1819"/>
      <c r="J446" s="1819"/>
      <c r="K446" s="1861"/>
    </row>
    <row r="447" spans="1:11">
      <c r="A447" s="1852"/>
      <c r="B447" s="1852"/>
      <c r="C447" s="1819"/>
      <c r="D447" s="1819"/>
      <c r="E447" s="1819"/>
      <c r="F447" s="1819"/>
      <c r="G447" s="1819"/>
      <c r="I447" s="1819"/>
      <c r="J447" s="1819"/>
      <c r="K447" s="1861"/>
    </row>
    <row r="448" spans="1:11">
      <c r="A448" s="1852"/>
      <c r="B448" s="1852"/>
      <c r="C448" s="1819"/>
      <c r="D448" s="1819"/>
      <c r="E448" s="1819"/>
      <c r="F448" s="1819"/>
      <c r="G448" s="1819"/>
      <c r="I448" s="1819"/>
      <c r="J448" s="1819"/>
      <c r="K448" s="1861"/>
    </row>
    <row r="449" spans="1:11">
      <c r="A449" s="1852"/>
      <c r="B449" s="1852"/>
      <c r="C449" s="1819"/>
      <c r="D449" s="1819"/>
      <c r="E449" s="1819"/>
      <c r="F449" s="1819"/>
      <c r="G449" s="1819"/>
      <c r="I449" s="1819"/>
      <c r="J449" s="1819"/>
      <c r="K449" s="1861"/>
    </row>
    <row r="450" spans="1:11">
      <c r="A450" s="1852"/>
      <c r="B450" s="1852"/>
      <c r="C450" s="1819"/>
      <c r="D450" s="1819"/>
      <c r="E450" s="1819"/>
      <c r="F450" s="1819"/>
      <c r="G450" s="1819"/>
      <c r="I450" s="1819"/>
      <c r="J450" s="1819"/>
      <c r="K450" s="1861"/>
    </row>
    <row r="451" spans="1:11">
      <c r="A451" s="1852"/>
      <c r="B451" s="1852"/>
      <c r="C451" s="1819"/>
      <c r="D451" s="1819"/>
      <c r="E451" s="1819"/>
      <c r="F451" s="1819"/>
      <c r="G451" s="1819"/>
      <c r="I451" s="1819"/>
      <c r="J451" s="1819"/>
      <c r="K451" s="1861"/>
    </row>
    <row r="452" spans="1:11">
      <c r="A452" s="1852"/>
      <c r="B452" s="1852"/>
      <c r="C452" s="1819"/>
      <c r="D452" s="1819"/>
      <c r="E452" s="1819"/>
      <c r="F452" s="1819"/>
      <c r="G452" s="1819"/>
      <c r="I452" s="1819"/>
      <c r="J452" s="1819"/>
      <c r="K452" s="1861"/>
    </row>
    <row r="453" spans="1:11">
      <c r="A453" s="1852"/>
      <c r="B453" s="1852"/>
      <c r="C453" s="1819"/>
      <c r="D453" s="1819"/>
      <c r="E453" s="1819"/>
      <c r="F453" s="1819"/>
      <c r="G453" s="1819"/>
      <c r="I453" s="1819"/>
      <c r="J453" s="1819"/>
      <c r="K453" s="1861"/>
    </row>
    <row r="454" spans="1:11">
      <c r="A454" s="1852"/>
      <c r="B454" s="1852"/>
      <c r="C454" s="1819"/>
      <c r="D454" s="1819"/>
      <c r="E454" s="1819"/>
      <c r="F454" s="1819"/>
      <c r="G454" s="1819"/>
      <c r="I454" s="1819"/>
      <c r="J454" s="1819"/>
      <c r="K454" s="1861"/>
    </row>
    <row r="455" spans="1:11">
      <c r="A455" s="1852"/>
      <c r="B455" s="1852"/>
      <c r="C455" s="1819"/>
      <c r="D455" s="1819"/>
      <c r="E455" s="1819"/>
      <c r="F455" s="1819"/>
      <c r="G455" s="1819"/>
      <c r="I455" s="1819"/>
      <c r="J455" s="1819"/>
      <c r="K455" s="1861"/>
    </row>
    <row r="456" spans="1:11">
      <c r="A456" s="1852"/>
      <c r="B456" s="1852"/>
      <c r="C456" s="1819"/>
      <c r="D456" s="1819"/>
      <c r="E456" s="1819"/>
      <c r="F456" s="1819"/>
      <c r="G456" s="1819"/>
      <c r="I456" s="1819"/>
      <c r="J456" s="1819"/>
      <c r="K456" s="1861"/>
    </row>
    <row r="457" spans="1:11">
      <c r="A457" s="1852"/>
      <c r="B457" s="1852"/>
      <c r="C457" s="1819"/>
      <c r="D457" s="1819"/>
      <c r="E457" s="1819"/>
      <c r="F457" s="1819"/>
      <c r="G457" s="1819"/>
      <c r="I457" s="1819"/>
      <c r="J457" s="1819"/>
      <c r="K457" s="1861"/>
    </row>
    <row r="458" spans="1:11">
      <c r="A458" s="1852"/>
      <c r="B458" s="1852"/>
      <c r="C458" s="1819"/>
      <c r="D458" s="1819"/>
      <c r="E458" s="1819"/>
      <c r="F458" s="1819"/>
      <c r="G458" s="1819"/>
      <c r="I458" s="1819"/>
      <c r="J458" s="1819"/>
      <c r="K458" s="1861"/>
    </row>
    <row r="459" spans="1:11">
      <c r="A459" s="1852"/>
      <c r="B459" s="1852"/>
      <c r="C459" s="1819"/>
      <c r="D459" s="1819"/>
      <c r="E459" s="1819"/>
      <c r="F459" s="1819"/>
      <c r="G459" s="1819"/>
      <c r="I459" s="1819"/>
      <c r="J459" s="1819"/>
      <c r="K459" s="1861"/>
    </row>
    <row r="460" spans="1:11">
      <c r="A460" s="1852"/>
      <c r="B460" s="1852"/>
      <c r="C460" s="1819"/>
      <c r="D460" s="1819"/>
      <c r="E460" s="1819"/>
      <c r="F460" s="1819"/>
      <c r="G460" s="1819"/>
      <c r="I460" s="1819"/>
      <c r="J460" s="1819"/>
      <c r="K460" s="1861"/>
    </row>
    <row r="461" spans="1:11">
      <c r="A461" s="1852"/>
      <c r="B461" s="1852"/>
      <c r="C461" s="1819"/>
      <c r="D461" s="1819"/>
      <c r="E461" s="1819"/>
      <c r="F461" s="1819"/>
      <c r="G461" s="1819"/>
      <c r="I461" s="1819"/>
      <c r="J461" s="1819"/>
      <c r="K461" s="1861"/>
    </row>
    <row r="462" spans="1:11">
      <c r="A462" s="1852"/>
      <c r="B462" s="1852"/>
      <c r="C462" s="1819"/>
      <c r="D462" s="1819"/>
      <c r="E462" s="1819"/>
      <c r="F462" s="1819"/>
      <c r="G462" s="1819"/>
      <c r="I462" s="1819"/>
      <c r="J462" s="1819"/>
      <c r="K462" s="1861"/>
    </row>
    <row r="463" spans="1:11">
      <c r="A463" s="1852"/>
      <c r="B463" s="1852"/>
      <c r="C463" s="1819"/>
      <c r="D463" s="1819"/>
      <c r="E463" s="1819"/>
      <c r="F463" s="1819"/>
      <c r="G463" s="1819"/>
      <c r="I463" s="1819"/>
      <c r="J463" s="1819"/>
      <c r="K463" s="1861"/>
    </row>
    <row r="464" spans="1:11">
      <c r="A464" s="1852"/>
      <c r="B464" s="1852"/>
      <c r="C464" s="1819"/>
      <c r="D464" s="1819"/>
      <c r="E464" s="1819"/>
      <c r="F464" s="1819"/>
      <c r="G464" s="1819"/>
      <c r="I464" s="1819"/>
      <c r="J464" s="1819"/>
      <c r="K464" s="1861"/>
    </row>
    <row r="465" spans="1:11">
      <c r="A465" s="1852"/>
      <c r="B465" s="1852"/>
      <c r="C465" s="1819"/>
      <c r="D465" s="1819"/>
      <c r="E465" s="1819"/>
      <c r="F465" s="1819"/>
      <c r="G465" s="1819"/>
      <c r="I465" s="1819"/>
      <c r="J465" s="1819"/>
      <c r="K465" s="1861"/>
    </row>
    <row r="466" spans="1:11">
      <c r="A466" s="1852"/>
      <c r="B466" s="1852"/>
      <c r="C466" s="1819"/>
      <c r="D466" s="1819"/>
      <c r="E466" s="1819"/>
      <c r="F466" s="1819"/>
      <c r="G466" s="1819"/>
      <c r="I466" s="1819"/>
      <c r="J466" s="1819"/>
      <c r="K466" s="1861"/>
    </row>
    <row r="467" spans="1:11">
      <c r="A467" s="1852"/>
      <c r="B467" s="1852"/>
      <c r="C467" s="1819"/>
      <c r="D467" s="1819"/>
      <c r="E467" s="1819"/>
      <c r="F467" s="1819"/>
      <c r="G467" s="1819"/>
      <c r="I467" s="1819"/>
      <c r="J467" s="1819"/>
      <c r="K467" s="1861"/>
    </row>
    <row r="468" spans="1:11">
      <c r="A468" s="1852"/>
      <c r="B468" s="1852"/>
      <c r="C468" s="1819"/>
      <c r="D468" s="1819"/>
      <c r="E468" s="1819"/>
      <c r="F468" s="1819"/>
      <c r="G468" s="1819"/>
      <c r="I468" s="1819"/>
      <c r="J468" s="1819"/>
      <c r="K468" s="1861"/>
    </row>
    <row r="469" spans="1:11">
      <c r="A469" s="1852"/>
      <c r="B469" s="1852"/>
      <c r="C469" s="1819"/>
      <c r="D469" s="1819"/>
      <c r="E469" s="1819"/>
      <c r="F469" s="1819"/>
      <c r="G469" s="1819"/>
      <c r="I469" s="1819"/>
      <c r="J469" s="1819"/>
      <c r="K469" s="1861"/>
    </row>
    <row r="470" spans="1:11">
      <c r="A470" s="1852"/>
      <c r="B470" s="1852"/>
      <c r="C470" s="1819"/>
      <c r="D470" s="1819"/>
      <c r="E470" s="1819"/>
      <c r="F470" s="1819"/>
      <c r="G470" s="1819"/>
      <c r="I470" s="1819"/>
      <c r="J470" s="1819"/>
      <c r="K470" s="1861"/>
    </row>
    <row r="471" spans="1:11">
      <c r="A471" s="1852"/>
      <c r="B471" s="1852"/>
      <c r="C471" s="1819"/>
      <c r="D471" s="1819"/>
      <c r="E471" s="1819"/>
      <c r="F471" s="1819"/>
      <c r="G471" s="1819"/>
      <c r="I471" s="1819"/>
      <c r="J471" s="1819"/>
      <c r="K471" s="1861"/>
    </row>
    <row r="472" spans="1:11">
      <c r="A472" s="1852"/>
      <c r="B472" s="1852"/>
      <c r="C472" s="1819"/>
      <c r="D472" s="1819"/>
      <c r="E472" s="1819"/>
      <c r="F472" s="1819"/>
      <c r="G472" s="1819"/>
      <c r="I472" s="1819"/>
      <c r="J472" s="1819"/>
      <c r="K472" s="1861"/>
    </row>
    <row r="473" spans="1:11">
      <c r="A473" s="1852"/>
      <c r="B473" s="1852"/>
      <c r="C473" s="1819"/>
      <c r="D473" s="1819"/>
      <c r="E473" s="1819"/>
      <c r="F473" s="1819"/>
      <c r="G473" s="1819"/>
      <c r="I473" s="1819"/>
      <c r="J473" s="1819"/>
      <c r="K473" s="1861"/>
    </row>
    <row r="474" spans="1:11">
      <c r="A474" s="1852"/>
      <c r="B474" s="1852"/>
      <c r="C474" s="1819"/>
      <c r="D474" s="1819"/>
      <c r="E474" s="1819"/>
      <c r="F474" s="1819"/>
      <c r="G474" s="1819"/>
      <c r="I474" s="1819"/>
      <c r="J474" s="1819"/>
      <c r="K474" s="1861"/>
    </row>
    <row r="475" spans="1:11">
      <c r="A475" s="1852"/>
      <c r="B475" s="1852"/>
      <c r="C475" s="1819"/>
      <c r="D475" s="1819"/>
      <c r="E475" s="1819"/>
      <c r="F475" s="1819"/>
      <c r="G475" s="1819"/>
      <c r="I475" s="1819"/>
      <c r="J475" s="1819"/>
      <c r="K475" s="1861"/>
    </row>
    <row r="476" spans="1:11">
      <c r="A476" s="1852"/>
      <c r="B476" s="1852"/>
      <c r="C476" s="1819"/>
      <c r="D476" s="1819"/>
      <c r="E476" s="1819"/>
      <c r="F476" s="1819"/>
      <c r="G476" s="1819"/>
      <c r="I476" s="1819"/>
      <c r="J476" s="1819"/>
      <c r="K476" s="1861"/>
    </row>
    <row r="477" spans="1:11">
      <c r="A477" s="1852"/>
      <c r="B477" s="1852"/>
      <c r="C477" s="1819"/>
      <c r="D477" s="1819"/>
      <c r="E477" s="1819"/>
      <c r="F477" s="1819"/>
      <c r="G477" s="1819"/>
      <c r="I477" s="1819"/>
      <c r="J477" s="1819"/>
      <c r="K477" s="1861"/>
    </row>
    <row r="478" spans="1:11">
      <c r="A478" s="1852"/>
      <c r="B478" s="1852"/>
      <c r="C478" s="1819"/>
      <c r="D478" s="1819"/>
      <c r="E478" s="1819"/>
      <c r="F478" s="1819"/>
      <c r="G478" s="1819"/>
      <c r="I478" s="1819"/>
      <c r="J478" s="1819"/>
      <c r="K478" s="1861"/>
    </row>
    <row r="479" spans="1:11">
      <c r="A479" s="1852"/>
      <c r="B479" s="1852"/>
      <c r="C479" s="1819"/>
      <c r="D479" s="1819"/>
      <c r="E479" s="1819"/>
      <c r="F479" s="1819"/>
      <c r="G479" s="1819"/>
      <c r="I479" s="1819"/>
      <c r="J479" s="1819"/>
      <c r="K479" s="1861"/>
    </row>
    <row r="480" spans="1:11">
      <c r="A480" s="1852"/>
      <c r="B480" s="1852"/>
      <c r="C480" s="1819"/>
      <c r="D480" s="1819"/>
      <c r="E480" s="1819"/>
      <c r="F480" s="1819"/>
      <c r="G480" s="1819"/>
      <c r="I480" s="1819"/>
      <c r="J480" s="1819"/>
      <c r="K480" s="1861"/>
    </row>
    <row r="481" spans="1:11">
      <c r="A481" s="1852"/>
      <c r="B481" s="1852"/>
      <c r="C481" s="1819"/>
      <c r="D481" s="1819"/>
      <c r="E481" s="1819"/>
      <c r="F481" s="1819"/>
      <c r="G481" s="1819"/>
      <c r="I481" s="1819"/>
      <c r="J481" s="1819"/>
      <c r="K481" s="1861"/>
    </row>
    <row r="482" spans="1:11">
      <c r="A482" s="1852"/>
      <c r="B482" s="1852"/>
      <c r="C482" s="1819"/>
      <c r="D482" s="1819"/>
      <c r="E482" s="1819"/>
      <c r="F482" s="1819"/>
      <c r="G482" s="1819"/>
      <c r="I482" s="1819"/>
      <c r="J482" s="1819"/>
      <c r="K482" s="1861"/>
    </row>
    <row r="483" spans="1:11">
      <c r="A483" s="1852"/>
      <c r="B483" s="1852"/>
      <c r="C483" s="1819"/>
      <c r="D483" s="1819"/>
      <c r="E483" s="1819"/>
      <c r="F483" s="1819"/>
      <c r="G483" s="1819"/>
      <c r="I483" s="1819"/>
      <c r="J483" s="1819"/>
      <c r="K483" s="1861"/>
    </row>
    <row r="484" spans="1:11">
      <c r="A484" s="1852"/>
      <c r="B484" s="1852"/>
      <c r="C484" s="1819"/>
      <c r="D484" s="1819"/>
      <c r="E484" s="1819"/>
      <c r="F484" s="1819"/>
      <c r="G484" s="1819"/>
      <c r="I484" s="1819"/>
      <c r="J484" s="1819"/>
      <c r="K484" s="1861"/>
    </row>
    <row r="485" spans="1:11">
      <c r="A485" s="1852"/>
      <c r="B485" s="1852"/>
      <c r="C485" s="1819"/>
      <c r="D485" s="1819"/>
      <c r="E485" s="1819"/>
      <c r="F485" s="1819"/>
      <c r="G485" s="1819"/>
      <c r="I485" s="1819"/>
      <c r="J485" s="1819"/>
      <c r="K485" s="1861"/>
    </row>
    <row r="486" spans="1:11">
      <c r="A486" s="1852"/>
      <c r="B486" s="1852"/>
      <c r="C486" s="1819"/>
      <c r="D486" s="1819"/>
      <c r="E486" s="1819"/>
      <c r="F486" s="1819"/>
      <c r="G486" s="1819"/>
      <c r="I486" s="1819"/>
      <c r="J486" s="1819"/>
      <c r="K486" s="1861"/>
    </row>
    <row r="487" spans="1:11">
      <c r="A487" s="1852"/>
      <c r="B487" s="1852"/>
      <c r="C487" s="1819"/>
      <c r="D487" s="1819"/>
      <c r="E487" s="1819"/>
      <c r="F487" s="1819"/>
      <c r="G487" s="1819"/>
      <c r="I487" s="1819"/>
      <c r="J487" s="1819"/>
      <c r="K487" s="1861"/>
    </row>
    <row r="488" spans="1:11">
      <c r="A488" s="1852"/>
      <c r="B488" s="1852"/>
      <c r="C488" s="1819"/>
      <c r="D488" s="1819"/>
      <c r="E488" s="1819"/>
      <c r="F488" s="1819"/>
      <c r="G488" s="1819"/>
      <c r="I488" s="1819"/>
      <c r="J488" s="1819"/>
      <c r="K488" s="1861"/>
    </row>
    <row r="489" spans="1:11">
      <c r="A489" s="1852"/>
      <c r="B489" s="1852"/>
      <c r="C489" s="1819"/>
      <c r="D489" s="1819"/>
      <c r="E489" s="1819"/>
      <c r="F489" s="1819"/>
      <c r="G489" s="1819"/>
      <c r="I489" s="1819"/>
      <c r="J489" s="1819"/>
      <c r="K489" s="1861"/>
    </row>
    <row r="490" spans="1:11">
      <c r="A490" s="1852"/>
      <c r="B490" s="1852"/>
      <c r="C490" s="1819"/>
      <c r="D490" s="1819"/>
      <c r="E490" s="1819"/>
      <c r="F490" s="1819"/>
      <c r="G490" s="1819"/>
      <c r="I490" s="1819"/>
      <c r="J490" s="1819"/>
      <c r="K490" s="1861"/>
    </row>
    <row r="491" spans="1:11">
      <c r="A491" s="1852"/>
      <c r="B491" s="1852"/>
      <c r="C491" s="1819"/>
      <c r="D491" s="1819"/>
      <c r="E491" s="1819"/>
      <c r="F491" s="1819"/>
      <c r="G491" s="1819"/>
      <c r="I491" s="1819"/>
      <c r="J491" s="1819"/>
      <c r="K491" s="1861"/>
    </row>
    <row r="492" spans="1:11">
      <c r="A492" s="1852"/>
      <c r="B492" s="1852"/>
      <c r="C492" s="1819"/>
      <c r="D492" s="1819"/>
      <c r="E492" s="1819"/>
      <c r="F492" s="1819"/>
      <c r="G492" s="1819"/>
      <c r="I492" s="1819"/>
      <c r="J492" s="1819"/>
      <c r="K492" s="1861"/>
    </row>
    <row r="493" spans="1:11">
      <c r="A493" s="1852"/>
      <c r="B493" s="1852"/>
      <c r="C493" s="1819"/>
      <c r="D493" s="1819"/>
      <c r="E493" s="1819"/>
      <c r="F493" s="1819"/>
      <c r="G493" s="1819"/>
      <c r="I493" s="1819"/>
      <c r="J493" s="1819"/>
      <c r="K493" s="1861"/>
    </row>
    <row r="494" spans="1:11">
      <c r="A494" s="1852"/>
      <c r="B494" s="1852"/>
      <c r="C494" s="1819"/>
      <c r="D494" s="1819"/>
      <c r="E494" s="1819"/>
      <c r="F494" s="1819"/>
      <c r="G494" s="1819"/>
      <c r="I494" s="1819"/>
      <c r="J494" s="1819"/>
      <c r="K494" s="1861"/>
    </row>
    <row r="495" spans="1:11">
      <c r="A495" s="1852"/>
      <c r="B495" s="1852"/>
      <c r="C495" s="1819"/>
      <c r="D495" s="1819"/>
      <c r="E495" s="1819"/>
      <c r="F495" s="1819"/>
      <c r="G495" s="1819"/>
      <c r="I495" s="1819"/>
      <c r="J495" s="1819"/>
      <c r="K495" s="1861"/>
    </row>
    <row r="496" spans="1:11">
      <c r="A496" s="1852"/>
      <c r="B496" s="1852"/>
      <c r="C496" s="1819"/>
      <c r="D496" s="1819"/>
      <c r="E496" s="1819"/>
      <c r="F496" s="1819"/>
      <c r="G496" s="1819"/>
      <c r="I496" s="1819"/>
      <c r="J496" s="1819"/>
      <c r="K496" s="1861"/>
    </row>
    <row r="497" spans="1:11">
      <c r="A497" s="1852"/>
      <c r="B497" s="1852"/>
      <c r="C497" s="1819"/>
      <c r="D497" s="1819"/>
      <c r="E497" s="1819"/>
      <c r="F497" s="1819"/>
      <c r="G497" s="1819"/>
      <c r="I497" s="1819"/>
      <c r="J497" s="1819"/>
      <c r="K497" s="1861"/>
    </row>
    <row r="498" spans="1:11">
      <c r="A498" s="1852"/>
      <c r="B498" s="1852"/>
      <c r="C498" s="1819"/>
      <c r="D498" s="1819"/>
      <c r="E498" s="1819"/>
      <c r="F498" s="1819"/>
      <c r="G498" s="1819"/>
      <c r="I498" s="1819"/>
      <c r="J498" s="1819"/>
      <c r="K498" s="1861"/>
    </row>
    <row r="499" spans="1:11">
      <c r="A499" s="1852"/>
      <c r="B499" s="1852"/>
      <c r="C499" s="1819"/>
      <c r="D499" s="1819"/>
      <c r="E499" s="1819"/>
      <c r="F499" s="1819"/>
      <c r="G499" s="1819"/>
      <c r="I499" s="1819"/>
      <c r="J499" s="1819"/>
      <c r="K499" s="1861"/>
    </row>
    <row r="500" spans="1:11">
      <c r="A500" s="1852"/>
      <c r="B500" s="1852"/>
      <c r="C500" s="1819"/>
      <c r="D500" s="1819"/>
      <c r="E500" s="1819"/>
      <c r="F500" s="1819"/>
      <c r="G500" s="1819"/>
      <c r="I500" s="1819"/>
      <c r="J500" s="1819"/>
      <c r="K500" s="1861"/>
    </row>
    <row r="501" spans="1:11">
      <c r="A501" s="1852"/>
      <c r="B501" s="1852"/>
      <c r="C501" s="1819"/>
      <c r="D501" s="1819"/>
      <c r="E501" s="1819"/>
      <c r="F501" s="1819"/>
      <c r="G501" s="1819"/>
      <c r="I501" s="1819"/>
      <c r="J501" s="1819"/>
      <c r="K501" s="1861"/>
    </row>
    <row r="502" spans="1:11">
      <c r="A502" s="1852"/>
      <c r="B502" s="1852"/>
      <c r="C502" s="1819"/>
      <c r="D502" s="1819"/>
      <c r="E502" s="1819"/>
      <c r="F502" s="1819"/>
      <c r="G502" s="1819"/>
      <c r="I502" s="1819"/>
      <c r="J502" s="1819"/>
      <c r="K502" s="1861"/>
    </row>
    <row r="503" spans="1:11">
      <c r="A503" s="1852"/>
      <c r="B503" s="1852"/>
      <c r="C503" s="1819"/>
      <c r="D503" s="1819"/>
      <c r="E503" s="1819"/>
      <c r="F503" s="1819"/>
      <c r="G503" s="1819"/>
      <c r="I503" s="1819"/>
      <c r="J503" s="1819"/>
      <c r="K503" s="1861"/>
    </row>
    <row r="504" spans="1:11">
      <c r="A504" s="1852"/>
      <c r="B504" s="1852"/>
      <c r="C504" s="1819"/>
      <c r="D504" s="1819"/>
      <c r="E504" s="1819"/>
      <c r="F504" s="1819"/>
      <c r="G504" s="1819"/>
      <c r="I504" s="1819"/>
      <c r="J504" s="1819"/>
      <c r="K504" s="1861"/>
    </row>
    <row r="505" spans="1:11">
      <c r="A505" s="1852"/>
      <c r="B505" s="1852"/>
      <c r="C505" s="1819"/>
      <c r="D505" s="1819"/>
      <c r="E505" s="1819"/>
      <c r="F505" s="1819"/>
      <c r="G505" s="1819"/>
      <c r="I505" s="1819"/>
      <c r="J505" s="1819"/>
      <c r="K505" s="1861"/>
    </row>
    <row r="506" spans="1:11">
      <c r="A506" s="1852"/>
      <c r="B506" s="1852"/>
      <c r="C506" s="1819"/>
      <c r="D506" s="1819"/>
      <c r="E506" s="1819"/>
      <c r="F506" s="1819"/>
      <c r="G506" s="1819"/>
      <c r="I506" s="1819"/>
      <c r="J506" s="1819"/>
      <c r="K506" s="1861"/>
    </row>
    <row r="507" spans="1:11">
      <c r="A507" s="1852"/>
      <c r="B507" s="1852"/>
      <c r="C507" s="1819"/>
      <c r="D507" s="1819"/>
      <c r="E507" s="1819"/>
      <c r="F507" s="1819"/>
      <c r="G507" s="1819"/>
      <c r="I507" s="1819"/>
      <c r="J507" s="1819"/>
      <c r="K507" s="1861"/>
    </row>
    <row r="508" spans="1:11">
      <c r="A508" s="1852"/>
      <c r="B508" s="1852"/>
      <c r="C508" s="1819"/>
      <c r="D508" s="1819"/>
      <c r="E508" s="1819"/>
      <c r="F508" s="1819"/>
      <c r="G508" s="1819"/>
      <c r="I508" s="1819"/>
      <c r="J508" s="1819"/>
      <c r="K508" s="1861"/>
    </row>
    <row r="509" spans="1:11">
      <c r="A509" s="1852"/>
      <c r="B509" s="1852"/>
      <c r="C509" s="1819"/>
      <c r="D509" s="1819"/>
      <c r="E509" s="1819"/>
      <c r="F509" s="1819"/>
      <c r="G509" s="1819"/>
      <c r="I509" s="1819"/>
      <c r="J509" s="1819"/>
      <c r="K509" s="1861"/>
    </row>
    <row r="510" spans="1:11">
      <c r="A510" s="1852"/>
      <c r="B510" s="1852"/>
      <c r="C510" s="1819"/>
      <c r="D510" s="1819"/>
      <c r="E510" s="1819"/>
      <c r="F510" s="1819"/>
      <c r="G510" s="1819"/>
      <c r="I510" s="1819"/>
      <c r="J510" s="1819"/>
      <c r="K510" s="1861"/>
    </row>
    <row r="511" spans="1:11">
      <c r="A511" s="1852"/>
      <c r="B511" s="1852"/>
      <c r="C511" s="1819"/>
      <c r="D511" s="1819"/>
      <c r="E511" s="1819"/>
      <c r="F511" s="1819"/>
      <c r="G511" s="1819"/>
      <c r="I511" s="1819"/>
      <c r="J511" s="1819"/>
      <c r="K511" s="1861"/>
    </row>
    <row r="512" spans="1:11">
      <c r="A512" s="1852"/>
      <c r="B512" s="1852"/>
      <c r="C512" s="1819"/>
      <c r="D512" s="1819"/>
      <c r="E512" s="1819"/>
      <c r="F512" s="1819"/>
      <c r="G512" s="1819"/>
      <c r="I512" s="1819"/>
      <c r="J512" s="1819"/>
      <c r="K512" s="1861"/>
    </row>
    <row r="513" spans="1:11">
      <c r="A513" s="1852"/>
      <c r="B513" s="1852"/>
      <c r="C513" s="1819"/>
      <c r="D513" s="1819"/>
      <c r="E513" s="1819"/>
      <c r="F513" s="1819"/>
      <c r="G513" s="1819"/>
      <c r="I513" s="1819"/>
      <c r="J513" s="1819"/>
      <c r="K513" s="1861"/>
    </row>
    <row r="514" spans="1:11">
      <c r="A514" s="1852"/>
      <c r="B514" s="1852"/>
      <c r="C514" s="1819"/>
      <c r="D514" s="1819"/>
      <c r="E514" s="1819"/>
      <c r="F514" s="1819"/>
      <c r="G514" s="1819"/>
      <c r="I514" s="1819"/>
      <c r="J514" s="1819"/>
      <c r="K514" s="1861"/>
    </row>
    <row r="515" spans="1:11">
      <c r="A515" s="1852"/>
      <c r="B515" s="1852"/>
      <c r="C515" s="1819"/>
      <c r="D515" s="1819"/>
      <c r="E515" s="1819"/>
      <c r="F515" s="1819"/>
      <c r="G515" s="1819"/>
      <c r="I515" s="1819"/>
      <c r="J515" s="1819"/>
      <c r="K515" s="1861"/>
    </row>
    <row r="516" spans="1:11">
      <c r="A516" s="1852"/>
      <c r="B516" s="1852"/>
      <c r="C516" s="1819"/>
      <c r="D516" s="1819"/>
      <c r="E516" s="1819"/>
      <c r="F516" s="1819"/>
      <c r="G516" s="1819"/>
      <c r="I516" s="1819"/>
      <c r="J516" s="1819"/>
      <c r="K516" s="1861"/>
    </row>
    <row r="517" spans="1:11">
      <c r="A517" s="1852"/>
      <c r="B517" s="1852"/>
      <c r="C517" s="1819"/>
      <c r="D517" s="1819"/>
      <c r="E517" s="1819"/>
      <c r="F517" s="1819"/>
      <c r="G517" s="1819"/>
      <c r="I517" s="1819"/>
      <c r="J517" s="1819"/>
      <c r="K517" s="1861"/>
    </row>
    <row r="518" spans="1:11">
      <c r="A518" s="1852"/>
      <c r="B518" s="1852"/>
      <c r="C518" s="1819"/>
      <c r="D518" s="1819"/>
      <c r="E518" s="1819"/>
      <c r="F518" s="1819"/>
      <c r="G518" s="1819"/>
      <c r="I518" s="1819"/>
      <c r="J518" s="1819"/>
      <c r="K518" s="1861"/>
    </row>
    <row r="519" spans="1:11">
      <c r="A519" s="1852"/>
      <c r="B519" s="1852"/>
      <c r="C519" s="1819"/>
      <c r="D519" s="1819"/>
      <c r="E519" s="1819"/>
      <c r="F519" s="1819"/>
      <c r="G519" s="1819"/>
      <c r="I519" s="1819"/>
      <c r="J519" s="1819"/>
      <c r="K519" s="1861"/>
    </row>
    <row r="520" spans="1:11">
      <c r="A520" s="1852"/>
      <c r="B520" s="1852"/>
      <c r="C520" s="1819"/>
      <c r="D520" s="1819"/>
      <c r="E520" s="1819"/>
      <c r="F520" s="1819"/>
      <c r="G520" s="1819"/>
      <c r="I520" s="1819"/>
      <c r="J520" s="1819"/>
      <c r="K520" s="1861"/>
    </row>
    <row r="521" spans="1:11">
      <c r="A521" s="1852"/>
      <c r="B521" s="1852"/>
      <c r="C521" s="1819"/>
      <c r="D521" s="1819"/>
      <c r="E521" s="1819"/>
      <c r="F521" s="1819"/>
      <c r="G521" s="1819"/>
      <c r="I521" s="1819"/>
      <c r="J521" s="1819"/>
      <c r="K521" s="1861"/>
    </row>
    <row r="522" spans="1:11">
      <c r="A522" s="1852"/>
      <c r="B522" s="1852"/>
      <c r="C522" s="1819"/>
      <c r="D522" s="1819"/>
      <c r="E522" s="1819"/>
      <c r="F522" s="1819"/>
      <c r="G522" s="1819"/>
      <c r="I522" s="1819"/>
      <c r="J522" s="1819"/>
      <c r="K522" s="1861"/>
    </row>
    <row r="523" spans="1:11">
      <c r="A523" s="1852"/>
      <c r="B523" s="1852"/>
      <c r="C523" s="1819"/>
      <c r="D523" s="1819"/>
      <c r="E523" s="1819"/>
      <c r="F523" s="1819"/>
      <c r="G523" s="1819"/>
      <c r="I523" s="1819"/>
      <c r="J523" s="1819"/>
      <c r="K523" s="1861"/>
    </row>
    <row r="524" spans="1:11">
      <c r="A524" s="1852"/>
      <c r="B524" s="1852"/>
      <c r="C524" s="1819"/>
      <c r="D524" s="1819"/>
      <c r="E524" s="1819"/>
      <c r="F524" s="1819"/>
      <c r="G524" s="1819"/>
      <c r="I524" s="1819"/>
      <c r="J524" s="1819"/>
      <c r="K524" s="1861"/>
    </row>
    <row r="525" spans="1:11">
      <c r="A525" s="1852"/>
      <c r="B525" s="1852"/>
      <c r="C525" s="1819"/>
      <c r="D525" s="1819"/>
      <c r="E525" s="1819"/>
      <c r="F525" s="1819"/>
      <c r="G525" s="1819"/>
      <c r="I525" s="1819"/>
      <c r="J525" s="1819"/>
      <c r="K525" s="1861"/>
    </row>
    <row r="526" spans="1:11">
      <c r="A526" s="1852"/>
      <c r="B526" s="1852"/>
      <c r="C526" s="1819"/>
      <c r="D526" s="1819"/>
      <c r="E526" s="1819"/>
      <c r="F526" s="1819"/>
      <c r="G526" s="1819"/>
      <c r="I526" s="1819"/>
      <c r="J526" s="1819"/>
      <c r="K526" s="1861"/>
    </row>
    <row r="527" spans="1:11">
      <c r="A527" s="1852"/>
      <c r="B527" s="1852"/>
      <c r="C527" s="1819"/>
      <c r="D527" s="1819"/>
      <c r="E527" s="1819"/>
      <c r="F527" s="1819"/>
      <c r="G527" s="1819"/>
      <c r="I527" s="1819"/>
      <c r="J527" s="1819"/>
      <c r="K527" s="1861"/>
    </row>
    <row r="528" spans="1:11">
      <c r="A528" s="1852"/>
      <c r="B528" s="1852"/>
      <c r="C528" s="1819"/>
      <c r="D528" s="1819"/>
      <c r="E528" s="1819"/>
      <c r="F528" s="1819"/>
      <c r="G528" s="1819"/>
      <c r="I528" s="1819"/>
      <c r="J528" s="1819"/>
      <c r="K528" s="1861"/>
    </row>
    <row r="529" spans="1:11">
      <c r="A529" s="1852"/>
      <c r="B529" s="1852"/>
      <c r="C529" s="1819"/>
      <c r="D529" s="1819"/>
      <c r="E529" s="1819"/>
      <c r="F529" s="1819"/>
      <c r="G529" s="1819"/>
      <c r="I529" s="1819"/>
      <c r="J529" s="1819"/>
      <c r="K529" s="1861"/>
    </row>
    <row r="530" spans="1:11">
      <c r="A530" s="1852"/>
      <c r="B530" s="1852"/>
      <c r="C530" s="1819"/>
      <c r="D530" s="1819"/>
      <c r="E530" s="1819"/>
      <c r="F530" s="1819"/>
      <c r="G530" s="1819"/>
      <c r="I530" s="1819"/>
      <c r="J530" s="1819"/>
      <c r="K530" s="1861"/>
    </row>
    <row r="531" spans="1:11">
      <c r="A531" s="1852"/>
      <c r="B531" s="1852"/>
      <c r="C531" s="1819"/>
      <c r="D531" s="1819"/>
      <c r="E531" s="1819"/>
      <c r="F531" s="1819"/>
      <c r="G531" s="1819"/>
      <c r="I531" s="1819"/>
      <c r="J531" s="1819"/>
      <c r="K531" s="1861"/>
    </row>
    <row r="532" spans="1:11">
      <c r="A532" s="1852"/>
      <c r="B532" s="1852"/>
      <c r="C532" s="1819"/>
      <c r="D532" s="1819"/>
      <c r="E532" s="1819"/>
      <c r="F532" s="1819"/>
      <c r="G532" s="1819"/>
      <c r="I532" s="1819"/>
      <c r="J532" s="1819"/>
      <c r="K532" s="1861"/>
    </row>
    <row r="533" spans="1:11">
      <c r="A533" s="1852"/>
      <c r="B533" s="1852"/>
      <c r="C533" s="1819"/>
      <c r="D533" s="1819"/>
      <c r="E533" s="1819"/>
      <c r="F533" s="1819"/>
      <c r="G533" s="1819"/>
      <c r="I533" s="1819"/>
      <c r="J533" s="1819"/>
      <c r="K533" s="1861"/>
    </row>
    <row r="534" spans="1:11">
      <c r="A534" s="1852"/>
      <c r="B534" s="1852"/>
      <c r="C534" s="1819"/>
      <c r="D534" s="1819"/>
      <c r="E534" s="1819"/>
      <c r="F534" s="1819"/>
      <c r="G534" s="1819"/>
      <c r="I534" s="1819"/>
      <c r="J534" s="1819"/>
      <c r="K534" s="1861"/>
    </row>
    <row r="535" spans="1:11">
      <c r="A535" s="1852"/>
      <c r="B535" s="1852"/>
      <c r="C535" s="1819"/>
      <c r="D535" s="1819"/>
      <c r="E535" s="1819"/>
      <c r="F535" s="1819"/>
      <c r="G535" s="1819"/>
      <c r="I535" s="1819"/>
      <c r="J535" s="1819"/>
      <c r="K535" s="1861"/>
    </row>
    <row r="536" spans="1:11">
      <c r="A536" s="1852"/>
      <c r="B536" s="1852"/>
      <c r="C536" s="1819"/>
      <c r="D536" s="1819"/>
      <c r="E536" s="1819"/>
      <c r="F536" s="1819"/>
      <c r="G536" s="1819"/>
      <c r="I536" s="1819"/>
      <c r="J536" s="1819"/>
      <c r="K536" s="1861"/>
    </row>
    <row r="537" spans="1:11">
      <c r="A537" s="1852"/>
      <c r="B537" s="1852"/>
      <c r="C537" s="1819"/>
      <c r="D537" s="1819"/>
      <c r="E537" s="1819"/>
      <c r="F537" s="1819"/>
      <c r="G537" s="1819"/>
      <c r="I537" s="1819"/>
      <c r="J537" s="1819"/>
      <c r="K537" s="1861"/>
    </row>
    <row r="538" spans="1:11">
      <c r="A538" s="1852"/>
      <c r="B538" s="1852"/>
      <c r="C538" s="1819"/>
      <c r="D538" s="1819"/>
      <c r="E538" s="1819"/>
      <c r="F538" s="1819"/>
      <c r="G538" s="1819"/>
      <c r="I538" s="1819"/>
      <c r="J538" s="1819"/>
      <c r="K538" s="1861"/>
    </row>
    <row r="539" spans="1:11">
      <c r="A539" s="1852"/>
      <c r="B539" s="1852"/>
      <c r="C539" s="1819"/>
      <c r="D539" s="1819"/>
      <c r="E539" s="1819"/>
      <c r="F539" s="1819"/>
      <c r="G539" s="1819"/>
      <c r="I539" s="1819"/>
      <c r="J539" s="1819"/>
      <c r="K539" s="1861"/>
    </row>
    <row r="540" spans="1:11">
      <c r="A540" s="1852"/>
      <c r="B540" s="1852"/>
      <c r="C540" s="1819"/>
      <c r="D540" s="1819"/>
      <c r="E540" s="1819"/>
      <c r="F540" s="1819"/>
      <c r="G540" s="1819"/>
      <c r="I540" s="1819"/>
      <c r="J540" s="1819"/>
      <c r="K540" s="1861"/>
    </row>
    <row r="541" spans="1:11">
      <c r="A541" s="1852"/>
      <c r="B541" s="1852"/>
      <c r="C541" s="1819"/>
      <c r="D541" s="1819"/>
      <c r="E541" s="1819"/>
      <c r="F541" s="1819"/>
      <c r="G541" s="1819"/>
      <c r="I541" s="1819"/>
      <c r="J541" s="1819"/>
      <c r="K541" s="1861"/>
    </row>
    <row r="542" spans="1:11">
      <c r="A542" s="1852"/>
      <c r="B542" s="1852"/>
      <c r="C542" s="1819"/>
      <c r="D542" s="1819"/>
      <c r="E542" s="1819"/>
      <c r="F542" s="1819"/>
      <c r="G542" s="1819"/>
      <c r="I542" s="1819"/>
      <c r="J542" s="1819"/>
      <c r="K542" s="1861"/>
    </row>
    <row r="543" spans="1:11">
      <c r="A543" s="1852"/>
      <c r="B543" s="1852"/>
      <c r="C543" s="1819"/>
      <c r="D543" s="1819"/>
      <c r="E543" s="1819"/>
      <c r="F543" s="1819"/>
      <c r="G543" s="1819"/>
      <c r="I543" s="1819"/>
      <c r="J543" s="1819"/>
      <c r="K543" s="1861"/>
    </row>
    <row r="544" spans="1:11">
      <c r="A544" s="1852"/>
      <c r="B544" s="1852"/>
      <c r="C544" s="1819"/>
      <c r="D544" s="1819"/>
      <c r="E544" s="1819"/>
      <c r="F544" s="1819"/>
      <c r="G544" s="1819"/>
      <c r="I544" s="1819"/>
      <c r="J544" s="1819"/>
      <c r="K544" s="1861"/>
    </row>
    <row r="545" spans="1:11">
      <c r="A545" s="1852"/>
      <c r="B545" s="1852"/>
      <c r="C545" s="1819"/>
      <c r="D545" s="1819"/>
      <c r="E545" s="1819"/>
      <c r="F545" s="1819"/>
      <c r="G545" s="1819"/>
      <c r="I545" s="1819"/>
      <c r="J545" s="1819"/>
      <c r="K545" s="1861"/>
    </row>
    <row r="546" spans="1:11">
      <c r="A546" s="1852"/>
      <c r="B546" s="1852"/>
      <c r="C546" s="1819"/>
      <c r="D546" s="1819"/>
      <c r="E546" s="1819"/>
      <c r="F546" s="1819"/>
      <c r="G546" s="1819"/>
      <c r="I546" s="1819"/>
      <c r="J546" s="1819"/>
      <c r="K546" s="1861"/>
    </row>
    <row r="547" spans="1:11">
      <c r="A547" s="1852"/>
      <c r="B547" s="1852"/>
      <c r="C547" s="1819"/>
      <c r="D547" s="1819"/>
      <c r="E547" s="1819"/>
      <c r="F547" s="1819"/>
      <c r="G547" s="1819"/>
      <c r="I547" s="1819"/>
      <c r="J547" s="1819"/>
      <c r="K547" s="1861"/>
    </row>
    <row r="548" spans="1:11">
      <c r="A548" s="1852"/>
      <c r="B548" s="1852"/>
      <c r="C548" s="1819"/>
      <c r="D548" s="1819"/>
      <c r="E548" s="1819"/>
      <c r="F548" s="1819"/>
      <c r="G548" s="1819"/>
      <c r="I548" s="1819"/>
      <c r="J548" s="1819"/>
      <c r="K548" s="1861"/>
    </row>
    <row r="549" spans="1:11">
      <c r="A549" s="1852"/>
      <c r="B549" s="1852"/>
      <c r="C549" s="1819"/>
      <c r="D549" s="1819"/>
      <c r="E549" s="1819"/>
      <c r="F549" s="1819"/>
      <c r="G549" s="1819"/>
      <c r="I549" s="1819"/>
      <c r="J549" s="1819"/>
      <c r="K549" s="1861"/>
    </row>
    <row r="550" spans="1:11">
      <c r="A550" s="1852"/>
      <c r="B550" s="1852"/>
      <c r="C550" s="1819"/>
      <c r="D550" s="1819"/>
      <c r="E550" s="1819"/>
      <c r="F550" s="1819"/>
      <c r="G550" s="1819"/>
      <c r="I550" s="1819"/>
      <c r="J550" s="1819"/>
      <c r="K550" s="1861"/>
    </row>
    <row r="551" spans="1:11">
      <c r="A551" s="1852"/>
      <c r="B551" s="1852"/>
      <c r="C551" s="1819"/>
      <c r="D551" s="1819"/>
      <c r="E551" s="1819"/>
      <c r="F551" s="1819"/>
      <c r="G551" s="1819"/>
      <c r="I551" s="1819"/>
      <c r="J551" s="1819"/>
      <c r="K551" s="1861"/>
    </row>
    <row r="552" spans="1:11">
      <c r="A552" s="1852"/>
      <c r="B552" s="1852"/>
      <c r="C552" s="1819"/>
      <c r="D552" s="1819"/>
      <c r="E552" s="1819"/>
      <c r="F552" s="1819"/>
      <c r="G552" s="1819"/>
      <c r="I552" s="1819"/>
      <c r="J552" s="1819"/>
      <c r="K552" s="1861"/>
    </row>
    <row r="553" spans="1:11">
      <c r="A553" s="1852"/>
      <c r="B553" s="1852"/>
      <c r="C553" s="1819"/>
      <c r="D553" s="1819"/>
      <c r="E553" s="1819"/>
      <c r="F553" s="1819"/>
      <c r="G553" s="1819"/>
      <c r="I553" s="1819"/>
      <c r="J553" s="1819"/>
      <c r="K553" s="1861"/>
    </row>
    <row r="554" spans="1:11">
      <c r="A554" s="1852"/>
      <c r="B554" s="1852"/>
      <c r="C554" s="1819"/>
      <c r="D554" s="1819"/>
      <c r="E554" s="1819"/>
      <c r="F554" s="1819"/>
      <c r="G554" s="1819"/>
      <c r="I554" s="1819"/>
      <c r="J554" s="1819"/>
      <c r="K554" s="1861"/>
    </row>
    <row r="555" spans="1:11">
      <c r="A555" s="1852"/>
      <c r="B555" s="1852"/>
      <c r="C555" s="1819"/>
      <c r="D555" s="1819"/>
      <c r="E555" s="1819"/>
      <c r="F555" s="1819"/>
      <c r="G555" s="1819"/>
      <c r="I555" s="1819"/>
      <c r="J555" s="1819"/>
      <c r="K555" s="1861"/>
    </row>
    <row r="556" spans="1:11">
      <c r="A556" s="1852"/>
      <c r="B556" s="1852"/>
      <c r="C556" s="1819"/>
      <c r="D556" s="1819"/>
      <c r="E556" s="1819"/>
      <c r="F556" s="1819"/>
      <c r="G556" s="1819"/>
      <c r="I556" s="1819"/>
      <c r="J556" s="1819"/>
      <c r="K556" s="1861"/>
    </row>
    <row r="557" spans="1:11">
      <c r="A557" s="1852"/>
      <c r="B557" s="1852"/>
      <c r="C557" s="1819"/>
      <c r="D557" s="1819"/>
      <c r="E557" s="1819"/>
      <c r="F557" s="1819"/>
      <c r="G557" s="1819"/>
      <c r="I557" s="1819"/>
      <c r="J557" s="1819"/>
      <c r="K557" s="1861"/>
    </row>
    <row r="558" spans="1:11">
      <c r="A558" s="1852"/>
      <c r="B558" s="1852"/>
      <c r="C558" s="1819"/>
      <c r="D558" s="1819"/>
      <c r="E558" s="1819"/>
      <c r="F558" s="1819"/>
      <c r="G558" s="1819"/>
      <c r="I558" s="1819"/>
      <c r="J558" s="1819"/>
      <c r="K558" s="1861"/>
    </row>
    <row r="559" spans="1:11">
      <c r="A559" s="1852"/>
      <c r="B559" s="1852"/>
      <c r="C559" s="1819"/>
      <c r="D559" s="1819"/>
      <c r="E559" s="1819"/>
      <c r="F559" s="1819"/>
      <c r="G559" s="1819"/>
      <c r="I559" s="1819"/>
      <c r="J559" s="1819"/>
      <c r="K559" s="1861"/>
    </row>
    <row r="560" spans="1:11">
      <c r="A560" s="1852"/>
      <c r="B560" s="1852"/>
      <c r="C560" s="1819"/>
      <c r="D560" s="1819"/>
      <c r="E560" s="1819"/>
      <c r="F560" s="1819"/>
      <c r="G560" s="1819"/>
      <c r="I560" s="1819"/>
      <c r="J560" s="1819"/>
      <c r="K560" s="1861"/>
    </row>
    <row r="561" spans="1:11">
      <c r="A561" s="1852"/>
      <c r="B561" s="1852"/>
      <c r="C561" s="1819"/>
      <c r="D561" s="1819"/>
      <c r="E561" s="1819"/>
      <c r="F561" s="1819"/>
      <c r="G561" s="1819"/>
      <c r="I561" s="1819"/>
      <c r="J561" s="1819"/>
      <c r="K561" s="1861"/>
    </row>
    <row r="562" spans="1:11">
      <c r="A562" s="1852"/>
      <c r="B562" s="1852"/>
      <c r="C562" s="1819"/>
      <c r="D562" s="1819"/>
      <c r="E562" s="1819"/>
      <c r="F562" s="1819"/>
      <c r="G562" s="1819"/>
      <c r="I562" s="1819"/>
      <c r="J562" s="1819"/>
      <c r="K562" s="1861"/>
    </row>
    <row r="563" spans="1:11">
      <c r="A563" s="1852"/>
      <c r="B563" s="1852"/>
      <c r="C563" s="1819"/>
      <c r="D563" s="1819"/>
      <c r="E563" s="1819"/>
      <c r="F563" s="1819"/>
      <c r="G563" s="1819"/>
      <c r="I563" s="1819"/>
      <c r="J563" s="1819"/>
      <c r="K563" s="1861"/>
    </row>
    <row r="564" spans="1:11">
      <c r="A564" s="1852"/>
      <c r="B564" s="1852"/>
      <c r="C564" s="1819"/>
      <c r="D564" s="1819"/>
      <c r="E564" s="1819"/>
      <c r="F564" s="1819"/>
      <c r="G564" s="1819"/>
      <c r="I564" s="1819"/>
      <c r="J564" s="1819"/>
      <c r="K564" s="1861"/>
    </row>
    <row r="565" spans="1:11">
      <c r="A565" s="1852"/>
      <c r="B565" s="1852"/>
      <c r="C565" s="1819"/>
      <c r="D565" s="1819"/>
      <c r="E565" s="1819"/>
      <c r="F565" s="1819"/>
      <c r="G565" s="1819"/>
      <c r="I565" s="1819"/>
      <c r="J565" s="1819"/>
      <c r="K565" s="1861"/>
    </row>
    <row r="566" spans="1:11">
      <c r="A566" s="1852"/>
      <c r="B566" s="1852"/>
      <c r="C566" s="1819"/>
      <c r="D566" s="1819"/>
      <c r="E566" s="1819"/>
      <c r="F566" s="1819"/>
      <c r="G566" s="1819"/>
      <c r="I566" s="1819"/>
      <c r="J566" s="1819"/>
      <c r="K566" s="1861"/>
    </row>
    <row r="567" spans="1:11">
      <c r="A567" s="1852"/>
      <c r="B567" s="1852"/>
      <c r="C567" s="1819"/>
      <c r="D567" s="1819"/>
      <c r="E567" s="1819"/>
      <c r="F567" s="1819"/>
      <c r="G567" s="1819"/>
      <c r="I567" s="1819"/>
      <c r="J567" s="1819"/>
      <c r="K567" s="1861"/>
    </row>
    <row r="568" spans="1:11">
      <c r="A568" s="1852"/>
      <c r="B568" s="1852"/>
      <c r="C568" s="1819"/>
      <c r="D568" s="1819"/>
      <c r="E568" s="1819"/>
      <c r="F568" s="1819"/>
      <c r="G568" s="1819"/>
      <c r="I568" s="1819"/>
      <c r="J568" s="1819"/>
      <c r="K568" s="1861"/>
    </row>
    <row r="569" spans="1:11">
      <c r="A569" s="1852"/>
      <c r="B569" s="1852"/>
      <c r="C569" s="1819"/>
      <c r="D569" s="1819"/>
      <c r="E569" s="1819"/>
      <c r="F569" s="1819"/>
      <c r="G569" s="1819"/>
      <c r="I569" s="1819"/>
      <c r="J569" s="1819"/>
      <c r="K569" s="1861"/>
    </row>
    <row r="570" spans="1:11">
      <c r="A570" s="1852"/>
      <c r="B570" s="1852"/>
      <c r="C570" s="1819"/>
      <c r="D570" s="1819"/>
      <c r="E570" s="1819"/>
      <c r="F570" s="1819"/>
      <c r="G570" s="1819"/>
      <c r="I570" s="1819"/>
      <c r="J570" s="1819"/>
      <c r="K570" s="1861"/>
    </row>
    <row r="571" spans="1:11">
      <c r="A571" s="1852"/>
      <c r="B571" s="1852"/>
      <c r="C571" s="1819"/>
      <c r="D571" s="1819"/>
      <c r="E571" s="1819"/>
      <c r="F571" s="1819"/>
      <c r="G571" s="1819"/>
      <c r="I571" s="1819"/>
      <c r="J571" s="1819"/>
      <c r="K571" s="1861"/>
    </row>
    <row r="572" spans="1:11">
      <c r="A572" s="1852"/>
      <c r="B572" s="1852"/>
      <c r="C572" s="1819"/>
      <c r="D572" s="1819"/>
      <c r="E572" s="1819"/>
      <c r="F572" s="1819"/>
      <c r="G572" s="1819"/>
      <c r="I572" s="1819"/>
      <c r="J572" s="1819"/>
      <c r="K572" s="1861"/>
    </row>
    <row r="573" spans="1:11">
      <c r="A573" s="1852"/>
      <c r="B573" s="1852"/>
      <c r="C573" s="1819"/>
      <c r="D573" s="1819"/>
      <c r="E573" s="1819"/>
      <c r="F573" s="1819"/>
      <c r="G573" s="1819"/>
      <c r="I573" s="1819"/>
      <c r="J573" s="1819"/>
      <c r="K573" s="1861"/>
    </row>
    <row r="574" spans="1:11">
      <c r="A574" s="1852"/>
      <c r="B574" s="1852"/>
      <c r="C574" s="1819"/>
      <c r="D574" s="1819"/>
      <c r="E574" s="1819"/>
      <c r="F574" s="1819"/>
      <c r="G574" s="1819"/>
      <c r="I574" s="1819"/>
      <c r="J574" s="1819"/>
      <c r="K574" s="1861"/>
    </row>
    <row r="575" spans="1:11">
      <c r="A575" s="1852"/>
      <c r="B575" s="1852"/>
      <c r="C575" s="1819"/>
      <c r="D575" s="1819"/>
      <c r="E575" s="1819"/>
      <c r="F575" s="1819"/>
      <c r="G575" s="1819"/>
      <c r="I575" s="1819"/>
      <c r="J575" s="1819"/>
      <c r="K575" s="1861"/>
    </row>
    <row r="576" spans="1:11">
      <c r="A576" s="1852"/>
      <c r="B576" s="1852"/>
      <c r="C576" s="1819"/>
      <c r="D576" s="1819"/>
      <c r="E576" s="1819"/>
      <c r="F576" s="1819"/>
      <c r="G576" s="1819"/>
      <c r="I576" s="1819"/>
      <c r="J576" s="1819"/>
      <c r="K576" s="1861"/>
    </row>
    <row r="577" spans="1:11">
      <c r="A577" s="1852"/>
      <c r="B577" s="1852"/>
      <c r="C577" s="1819"/>
      <c r="D577" s="1819"/>
      <c r="E577" s="1819"/>
      <c r="F577" s="1819"/>
      <c r="G577" s="1819"/>
      <c r="I577" s="1819"/>
      <c r="J577" s="1819"/>
      <c r="K577" s="1861"/>
    </row>
    <row r="578" spans="1:11">
      <c r="A578" s="1852"/>
      <c r="B578" s="1852"/>
      <c r="C578" s="1819"/>
      <c r="D578" s="1819"/>
      <c r="E578" s="1819"/>
      <c r="F578" s="1819"/>
      <c r="G578" s="1819"/>
      <c r="I578" s="1819"/>
      <c r="J578" s="1819"/>
      <c r="K578" s="1861"/>
    </row>
    <row r="579" spans="1:11">
      <c r="A579" s="1852"/>
      <c r="B579" s="1852"/>
      <c r="C579" s="1819"/>
      <c r="D579" s="1819"/>
      <c r="E579" s="1819"/>
      <c r="F579" s="1819"/>
      <c r="G579" s="1819"/>
      <c r="I579" s="1819"/>
      <c r="J579" s="1819"/>
      <c r="K579" s="1861"/>
    </row>
    <row r="580" spans="1:11">
      <c r="A580" s="1852"/>
      <c r="B580" s="1852"/>
      <c r="C580" s="1819"/>
      <c r="D580" s="1819"/>
      <c r="E580" s="1819"/>
      <c r="F580" s="1819"/>
      <c r="G580" s="1819"/>
      <c r="I580" s="1819"/>
      <c r="J580" s="1819"/>
      <c r="K580" s="1861"/>
    </row>
    <row r="581" spans="1:11">
      <c r="A581" s="1852"/>
      <c r="B581" s="1852"/>
      <c r="C581" s="1819"/>
      <c r="D581" s="1819"/>
      <c r="E581" s="1819"/>
      <c r="F581" s="1819"/>
      <c r="G581" s="1819"/>
      <c r="I581" s="1819"/>
      <c r="J581" s="1819"/>
      <c r="K581" s="1861"/>
    </row>
    <row r="582" spans="1:11">
      <c r="A582" s="1852"/>
      <c r="B582" s="1852"/>
      <c r="C582" s="1819"/>
      <c r="D582" s="1819"/>
      <c r="E582" s="1819"/>
      <c r="F582" s="1819"/>
      <c r="G582" s="1819"/>
      <c r="I582" s="1819"/>
      <c r="J582" s="1819"/>
      <c r="K582" s="1861"/>
    </row>
    <row r="583" spans="1:11">
      <c r="A583" s="1852"/>
      <c r="B583" s="1852"/>
      <c r="C583" s="1819"/>
      <c r="D583" s="1819"/>
      <c r="E583" s="1819"/>
      <c r="F583" s="1819"/>
      <c r="G583" s="1819"/>
      <c r="I583" s="1819"/>
      <c r="J583" s="1819"/>
      <c r="K583" s="1861"/>
    </row>
    <row r="584" spans="1:11">
      <c r="A584" s="1852"/>
      <c r="B584" s="1852"/>
      <c r="C584" s="1819"/>
      <c r="D584" s="1819"/>
      <c r="E584" s="1819"/>
      <c r="F584" s="1819"/>
      <c r="G584" s="1819"/>
      <c r="I584" s="1819"/>
      <c r="J584" s="1819"/>
      <c r="K584" s="1861"/>
    </row>
    <row r="585" spans="1:11">
      <c r="A585" s="1852"/>
      <c r="B585" s="1852"/>
      <c r="C585" s="1819"/>
      <c r="D585" s="1819"/>
      <c r="E585" s="1819"/>
      <c r="F585" s="1819"/>
      <c r="G585" s="1819"/>
      <c r="I585" s="1819"/>
      <c r="J585" s="1819"/>
      <c r="K585" s="1861"/>
    </row>
    <row r="586" spans="1:11">
      <c r="A586" s="1852"/>
      <c r="B586" s="1852"/>
      <c r="C586" s="1819"/>
      <c r="D586" s="1819"/>
      <c r="E586" s="1819"/>
      <c r="F586" s="1819"/>
      <c r="G586" s="1819"/>
      <c r="I586" s="1819"/>
      <c r="J586" s="1819"/>
      <c r="K586" s="1861"/>
    </row>
    <row r="587" spans="1:11">
      <c r="A587" s="1852"/>
      <c r="B587" s="1852"/>
      <c r="C587" s="1819"/>
      <c r="D587" s="1819"/>
      <c r="E587" s="1819"/>
      <c r="F587" s="1819"/>
      <c r="G587" s="1819"/>
      <c r="I587" s="1819"/>
      <c r="J587" s="1819"/>
      <c r="K587" s="1861"/>
    </row>
    <row r="588" spans="1:11">
      <c r="A588" s="1852"/>
      <c r="B588" s="1852"/>
      <c r="C588" s="1819"/>
      <c r="D588" s="1819"/>
      <c r="E588" s="1819"/>
      <c r="F588" s="1819"/>
      <c r="G588" s="1819"/>
      <c r="I588" s="1819"/>
      <c r="J588" s="1819"/>
      <c r="K588" s="1861"/>
    </row>
    <row r="589" spans="1:11">
      <c r="A589" s="1852"/>
      <c r="B589" s="1852"/>
      <c r="C589" s="1819"/>
      <c r="D589" s="1819"/>
      <c r="E589" s="1819"/>
      <c r="F589" s="1819"/>
      <c r="G589" s="1819"/>
      <c r="I589" s="1819"/>
      <c r="J589" s="1819"/>
      <c r="K589" s="1861"/>
    </row>
    <row r="590" spans="1:11">
      <c r="A590" s="1852"/>
      <c r="B590" s="1852"/>
      <c r="C590" s="1819"/>
      <c r="D590" s="1819"/>
      <c r="E590" s="1819"/>
      <c r="F590" s="1819"/>
      <c r="G590" s="1819"/>
      <c r="I590" s="1819"/>
      <c r="J590" s="1819"/>
      <c r="K590" s="1861"/>
    </row>
    <row r="591" spans="1:11">
      <c r="A591" s="1852"/>
      <c r="B591" s="1852"/>
      <c r="C591" s="1819"/>
      <c r="D591" s="1819"/>
      <c r="E591" s="1819"/>
      <c r="F591" s="1819"/>
      <c r="G591" s="1819"/>
      <c r="I591" s="1819"/>
      <c r="J591" s="1819"/>
      <c r="K591" s="1861"/>
    </row>
    <row r="592" spans="1:11">
      <c r="A592" s="1852"/>
      <c r="B592" s="1852"/>
      <c r="C592" s="1819"/>
      <c r="D592" s="1819"/>
      <c r="E592" s="1819"/>
      <c r="F592" s="1819"/>
      <c r="G592" s="1819"/>
      <c r="I592" s="1819"/>
      <c r="J592" s="1819"/>
      <c r="K592" s="1861"/>
    </row>
    <row r="593" spans="1:11">
      <c r="A593" s="1852"/>
      <c r="B593" s="1852"/>
      <c r="C593" s="1819"/>
      <c r="D593" s="1819"/>
      <c r="E593" s="1819"/>
      <c r="F593" s="1819"/>
      <c r="G593" s="1819"/>
      <c r="I593" s="1819"/>
      <c r="J593" s="1819"/>
      <c r="K593" s="1861"/>
    </row>
    <row r="594" spans="1:11">
      <c r="A594" s="1852"/>
      <c r="B594" s="1852"/>
      <c r="C594" s="1819"/>
      <c r="D594" s="1819"/>
      <c r="E594" s="1819"/>
      <c r="F594" s="1819"/>
      <c r="G594" s="1819"/>
      <c r="I594" s="1819"/>
      <c r="J594" s="1819"/>
      <c r="K594" s="1861"/>
    </row>
    <row r="595" spans="1:11">
      <c r="A595" s="1852"/>
      <c r="B595" s="1852"/>
      <c r="C595" s="1819"/>
      <c r="D595" s="1819"/>
      <c r="E595" s="1819"/>
      <c r="F595" s="1819"/>
      <c r="G595" s="1819"/>
      <c r="I595" s="1819"/>
      <c r="J595" s="1819"/>
      <c r="K595" s="1861"/>
    </row>
    <row r="596" spans="1:11">
      <c r="A596" s="1852"/>
      <c r="B596" s="1852"/>
      <c r="C596" s="1819"/>
      <c r="D596" s="1819"/>
      <c r="E596" s="1819"/>
      <c r="F596" s="1819"/>
      <c r="G596" s="1819"/>
      <c r="I596" s="1819"/>
      <c r="J596" s="1819"/>
      <c r="K596" s="1861"/>
    </row>
    <row r="597" spans="1:11">
      <c r="A597" s="1852"/>
      <c r="B597" s="1852"/>
      <c r="C597" s="1819"/>
      <c r="D597" s="1819"/>
      <c r="E597" s="1819"/>
      <c r="F597" s="1819"/>
      <c r="G597" s="1819"/>
      <c r="I597" s="1819"/>
      <c r="J597" s="1819"/>
      <c r="K597" s="1861"/>
    </row>
    <row r="598" spans="1:11">
      <c r="A598" s="1852"/>
      <c r="B598" s="1852"/>
      <c r="C598" s="1819"/>
      <c r="D598" s="1819"/>
      <c r="E598" s="1819"/>
      <c r="F598" s="1819"/>
      <c r="G598" s="1819"/>
      <c r="I598" s="1819"/>
      <c r="J598" s="1819"/>
      <c r="K598" s="1861"/>
    </row>
    <row r="599" spans="1:11">
      <c r="A599" s="1852"/>
      <c r="B599" s="1852"/>
      <c r="C599" s="1819"/>
      <c r="D599" s="1819"/>
      <c r="E599" s="1819"/>
      <c r="F599" s="1819"/>
      <c r="G599" s="1819"/>
      <c r="I599" s="1819"/>
      <c r="J599" s="1819"/>
      <c r="K599" s="1861"/>
    </row>
    <row r="600" spans="1:11">
      <c r="A600" s="1852"/>
      <c r="B600" s="1852"/>
      <c r="C600" s="1819"/>
      <c r="D600" s="1819"/>
      <c r="E600" s="1819"/>
      <c r="F600" s="1819"/>
      <c r="G600" s="1819"/>
      <c r="I600" s="1819"/>
      <c r="J600" s="1819"/>
      <c r="K600" s="1861"/>
    </row>
    <row r="601" spans="1:11">
      <c r="A601" s="1852"/>
      <c r="B601" s="1852"/>
      <c r="C601" s="1819"/>
      <c r="D601" s="1819"/>
      <c r="E601" s="1819"/>
      <c r="F601" s="1819"/>
      <c r="G601" s="1819"/>
      <c r="I601" s="1819"/>
      <c r="J601" s="1819"/>
      <c r="K601" s="1861"/>
    </row>
    <row r="602" spans="1:11">
      <c r="A602" s="1852"/>
      <c r="B602" s="1852"/>
      <c r="C602" s="1819"/>
      <c r="D602" s="1819"/>
      <c r="E602" s="1819"/>
      <c r="F602" s="1819"/>
      <c r="G602" s="1819"/>
      <c r="I602" s="1819"/>
      <c r="J602" s="1819"/>
      <c r="K602" s="1861"/>
    </row>
    <row r="603" spans="1:11">
      <c r="A603" s="1852"/>
      <c r="B603" s="1852"/>
      <c r="C603" s="1819"/>
      <c r="D603" s="1819"/>
      <c r="E603" s="1819"/>
      <c r="F603" s="1819"/>
      <c r="G603" s="1819"/>
      <c r="I603" s="1819"/>
      <c r="J603" s="1819"/>
      <c r="K603" s="1861"/>
    </row>
    <row r="604" spans="1:11">
      <c r="A604" s="1852"/>
      <c r="B604" s="1852"/>
      <c r="C604" s="1819"/>
      <c r="D604" s="1819"/>
      <c r="E604" s="1819"/>
      <c r="F604" s="1819"/>
      <c r="G604" s="1819"/>
      <c r="I604" s="1819"/>
      <c r="J604" s="1819"/>
      <c r="K604" s="1861"/>
    </row>
    <row r="605" spans="1:11">
      <c r="A605" s="1852"/>
      <c r="B605" s="1852"/>
      <c r="C605" s="1819"/>
      <c r="D605" s="1819"/>
      <c r="E605" s="1819"/>
      <c r="F605" s="1819"/>
      <c r="G605" s="1819"/>
      <c r="I605" s="1819"/>
      <c r="J605" s="1819"/>
      <c r="K605" s="1861"/>
    </row>
    <row r="606" spans="1:11">
      <c r="A606" s="1852"/>
      <c r="B606" s="1852"/>
      <c r="C606" s="1819"/>
      <c r="D606" s="1819"/>
      <c r="E606" s="1819"/>
      <c r="F606" s="1819"/>
      <c r="G606" s="1819"/>
      <c r="I606" s="1819"/>
      <c r="J606" s="1819"/>
      <c r="K606" s="1861"/>
    </row>
    <row r="607" spans="1:11">
      <c r="A607" s="1852"/>
      <c r="B607" s="1852"/>
      <c r="C607" s="1819"/>
      <c r="D607" s="1819"/>
      <c r="E607" s="1819"/>
      <c r="F607" s="1819"/>
      <c r="G607" s="1819"/>
      <c r="I607" s="1819"/>
      <c r="J607" s="1819"/>
      <c r="K607" s="1861"/>
    </row>
    <row r="608" spans="1:11">
      <c r="A608" s="1852"/>
      <c r="B608" s="1852"/>
      <c r="C608" s="1819"/>
      <c r="D608" s="1819"/>
      <c r="E608" s="1819"/>
      <c r="F608" s="1819"/>
      <c r="G608" s="1819"/>
      <c r="I608" s="1819"/>
      <c r="J608" s="1819"/>
      <c r="K608" s="1861"/>
    </row>
    <row r="609" spans="1:11">
      <c r="A609" s="1852"/>
      <c r="B609" s="1852"/>
      <c r="C609" s="1819"/>
      <c r="D609" s="1819"/>
      <c r="E609" s="1819"/>
      <c r="F609" s="1819"/>
      <c r="G609" s="1819"/>
      <c r="I609" s="1819"/>
      <c r="J609" s="1819"/>
      <c r="K609" s="1861"/>
    </row>
    <row r="610" spans="1:11">
      <c r="A610" s="1852"/>
      <c r="B610" s="1852"/>
      <c r="C610" s="1819"/>
      <c r="D610" s="1819"/>
      <c r="E610" s="1819"/>
      <c r="F610" s="1819"/>
      <c r="G610" s="1819"/>
      <c r="I610" s="1819"/>
      <c r="J610" s="1819"/>
      <c r="K610" s="1861"/>
    </row>
    <row r="611" spans="1:11">
      <c r="A611" s="1852"/>
      <c r="B611" s="1852"/>
      <c r="C611" s="1819"/>
      <c r="D611" s="1819"/>
      <c r="E611" s="1819"/>
      <c r="F611" s="1819"/>
      <c r="G611" s="1819"/>
      <c r="I611" s="1819"/>
      <c r="J611" s="1819"/>
      <c r="K611" s="1861"/>
    </row>
    <row r="612" spans="1:11">
      <c r="A612" s="1852"/>
      <c r="B612" s="1852"/>
      <c r="C612" s="1819"/>
      <c r="D612" s="1819"/>
      <c r="E612" s="1819"/>
      <c r="F612" s="1819"/>
      <c r="G612" s="1819"/>
      <c r="I612" s="1819"/>
      <c r="J612" s="1819"/>
      <c r="K612" s="1861"/>
    </row>
    <row r="613" spans="1:11">
      <c r="A613" s="1852"/>
      <c r="B613" s="1852"/>
      <c r="C613" s="1819"/>
      <c r="D613" s="1819"/>
      <c r="E613" s="1819"/>
      <c r="F613" s="1819"/>
      <c r="G613" s="1819"/>
      <c r="I613" s="1819"/>
      <c r="J613" s="1819"/>
      <c r="K613" s="1861"/>
    </row>
    <row r="614" spans="1:11">
      <c r="A614" s="1852"/>
      <c r="B614" s="1852"/>
      <c r="C614" s="1819"/>
      <c r="D614" s="1819"/>
      <c r="E614" s="1819"/>
      <c r="F614" s="1819"/>
      <c r="G614" s="1819"/>
      <c r="I614" s="1819"/>
      <c r="J614" s="1819"/>
      <c r="K614" s="1861"/>
    </row>
    <row r="615" spans="1:11">
      <c r="A615" s="1852"/>
      <c r="B615" s="1852"/>
      <c r="C615" s="1819"/>
      <c r="D615" s="1819"/>
      <c r="E615" s="1819"/>
      <c r="F615" s="1819"/>
      <c r="G615" s="1819"/>
      <c r="I615" s="1819"/>
      <c r="J615" s="1819"/>
      <c r="K615" s="1861"/>
    </row>
    <row r="616" spans="1:11">
      <c r="A616" s="1852"/>
      <c r="B616" s="1852"/>
      <c r="C616" s="1819"/>
      <c r="D616" s="1819"/>
      <c r="E616" s="1819"/>
      <c r="F616" s="1819"/>
      <c r="G616" s="1819"/>
      <c r="I616" s="1819"/>
      <c r="J616" s="1819"/>
      <c r="K616" s="1861"/>
    </row>
    <row r="617" spans="1:11">
      <c r="A617" s="1852"/>
      <c r="B617" s="1852"/>
      <c r="C617" s="1819"/>
      <c r="D617" s="1819"/>
      <c r="E617" s="1819"/>
      <c r="F617" s="1819"/>
      <c r="G617" s="1819"/>
      <c r="I617" s="1819"/>
      <c r="J617" s="1819"/>
      <c r="K617" s="1861"/>
    </row>
    <row r="618" spans="1:11">
      <c r="A618" s="1852"/>
      <c r="B618" s="1852"/>
      <c r="C618" s="1819"/>
      <c r="D618" s="1819"/>
      <c r="E618" s="1819"/>
      <c r="F618" s="1819"/>
      <c r="G618" s="1819"/>
      <c r="I618" s="1819"/>
      <c r="J618" s="1819"/>
      <c r="K618" s="1861"/>
    </row>
    <row r="619" spans="1:11">
      <c r="A619" s="1852"/>
      <c r="B619" s="1852"/>
      <c r="C619" s="1819"/>
      <c r="D619" s="1819"/>
      <c r="E619" s="1819"/>
      <c r="F619" s="1819"/>
      <c r="G619" s="1819"/>
      <c r="I619" s="1819"/>
      <c r="J619" s="1819"/>
      <c r="K619" s="1861"/>
    </row>
    <row r="620" spans="1:11">
      <c r="A620" s="1852"/>
      <c r="B620" s="1852"/>
      <c r="C620" s="1819"/>
      <c r="D620" s="1819"/>
      <c r="E620" s="1819"/>
      <c r="F620" s="1819"/>
      <c r="G620" s="1819"/>
      <c r="I620" s="1819"/>
      <c r="J620" s="1819"/>
      <c r="K620" s="1861"/>
    </row>
    <row r="621" spans="1:11">
      <c r="A621" s="1852"/>
      <c r="B621" s="1852"/>
      <c r="C621" s="1819"/>
      <c r="D621" s="1819"/>
      <c r="E621" s="1819"/>
      <c r="F621" s="1819"/>
      <c r="G621" s="1819"/>
      <c r="I621" s="1819"/>
      <c r="J621" s="1819"/>
      <c r="K621" s="1861"/>
    </row>
    <row r="622" spans="1:11">
      <c r="A622" s="1852"/>
      <c r="B622" s="1852"/>
      <c r="C622" s="1819"/>
      <c r="D622" s="1819"/>
      <c r="E622" s="1819"/>
      <c r="F622" s="1819"/>
      <c r="G622" s="1819"/>
      <c r="I622" s="1819"/>
      <c r="J622" s="1819"/>
      <c r="K622" s="1861"/>
    </row>
    <row r="623" spans="1:11">
      <c r="A623" s="1852"/>
      <c r="B623" s="1852"/>
      <c r="C623" s="1819"/>
      <c r="D623" s="1819"/>
      <c r="E623" s="1819"/>
      <c r="F623" s="1819"/>
      <c r="G623" s="1819"/>
      <c r="I623" s="1819"/>
      <c r="J623" s="1819"/>
      <c r="K623" s="1861"/>
    </row>
    <row r="624" spans="1:11">
      <c r="A624" s="1852"/>
      <c r="B624" s="1852"/>
      <c r="C624" s="1819"/>
      <c r="D624" s="1819"/>
      <c r="E624" s="1819"/>
      <c r="F624" s="1819"/>
      <c r="G624" s="1819"/>
      <c r="I624" s="1819"/>
      <c r="J624" s="1819"/>
      <c r="K624" s="1861"/>
    </row>
    <row r="625" spans="1:11">
      <c r="A625" s="1852"/>
      <c r="B625" s="1852"/>
      <c r="C625" s="1819"/>
      <c r="D625" s="1819"/>
      <c r="E625" s="1819"/>
      <c r="F625" s="1819"/>
      <c r="G625" s="1819"/>
      <c r="I625" s="1819"/>
      <c r="J625" s="1819"/>
      <c r="K625" s="1861"/>
    </row>
    <row r="626" spans="1:11">
      <c r="A626" s="1852"/>
      <c r="B626" s="1852"/>
      <c r="C626" s="1819"/>
      <c r="D626" s="1819"/>
      <c r="E626" s="1819"/>
      <c r="F626" s="1819"/>
      <c r="G626" s="1819"/>
      <c r="I626" s="1819"/>
      <c r="J626" s="1819"/>
      <c r="K626" s="1861"/>
    </row>
    <row r="627" spans="1:11">
      <c r="A627" s="1852"/>
      <c r="B627" s="1852"/>
      <c r="C627" s="1819"/>
      <c r="D627" s="1819"/>
      <c r="E627" s="1819"/>
      <c r="F627" s="1819"/>
      <c r="G627" s="1819"/>
      <c r="I627" s="1819"/>
      <c r="J627" s="1819"/>
      <c r="K627" s="1861"/>
    </row>
    <row r="628" spans="1:11">
      <c r="A628" s="1852"/>
      <c r="B628" s="1852"/>
      <c r="C628" s="1819"/>
      <c r="D628" s="1819"/>
      <c r="E628" s="1819"/>
      <c r="F628" s="1819"/>
      <c r="G628" s="1819"/>
      <c r="I628" s="1819"/>
      <c r="J628" s="1819"/>
      <c r="K628" s="1861"/>
    </row>
    <row r="629" spans="1:11">
      <c r="A629" s="1852"/>
      <c r="B629" s="1852"/>
      <c r="C629" s="1819"/>
      <c r="D629" s="1819"/>
      <c r="E629" s="1819"/>
      <c r="F629" s="1819"/>
      <c r="G629" s="1819"/>
      <c r="I629" s="1819"/>
      <c r="J629" s="1819"/>
      <c r="K629" s="1861"/>
    </row>
    <row r="630" spans="1:11">
      <c r="A630" s="1852"/>
      <c r="B630" s="1852"/>
      <c r="C630" s="1819"/>
      <c r="D630" s="1819"/>
      <c r="E630" s="1819"/>
      <c r="F630" s="1819"/>
      <c r="G630" s="1819"/>
      <c r="I630" s="1819"/>
      <c r="J630" s="1819"/>
      <c r="K630" s="1861"/>
    </row>
    <row r="631" spans="1:11">
      <c r="A631" s="1852"/>
      <c r="B631" s="1852"/>
      <c r="C631" s="1819"/>
      <c r="D631" s="1819"/>
      <c r="E631" s="1819"/>
      <c r="F631" s="1819"/>
      <c r="G631" s="1819"/>
      <c r="I631" s="1819"/>
      <c r="J631" s="1819"/>
      <c r="K631" s="1861"/>
    </row>
    <row r="632" spans="1:11">
      <c r="A632" s="1852"/>
      <c r="B632" s="1852"/>
      <c r="C632" s="1819"/>
      <c r="D632" s="1819"/>
      <c r="E632" s="1819"/>
      <c r="F632" s="1819"/>
      <c r="G632" s="1819"/>
      <c r="I632" s="1819"/>
      <c r="J632" s="1819"/>
      <c r="K632" s="1861"/>
    </row>
    <row r="633" spans="1:11">
      <c r="A633" s="1852"/>
      <c r="B633" s="1852"/>
      <c r="C633" s="1819"/>
      <c r="D633" s="1819"/>
      <c r="E633" s="1819"/>
      <c r="F633" s="1819"/>
      <c r="G633" s="1819"/>
      <c r="I633" s="1819"/>
      <c r="J633" s="1819"/>
      <c r="K633" s="1861"/>
    </row>
    <row r="634" spans="1:11">
      <c r="A634" s="1852"/>
      <c r="B634" s="1852"/>
      <c r="C634" s="1819"/>
      <c r="D634" s="1819"/>
      <c r="E634" s="1819"/>
      <c r="F634" s="1819"/>
      <c r="G634" s="1819"/>
      <c r="I634" s="1819"/>
      <c r="J634" s="1819"/>
      <c r="K634" s="1861"/>
    </row>
    <row r="635" spans="1:11">
      <c r="A635" s="1852"/>
      <c r="B635" s="1852"/>
      <c r="C635" s="1819"/>
      <c r="D635" s="1819"/>
      <c r="E635" s="1819"/>
      <c r="F635" s="1819"/>
      <c r="G635" s="1819"/>
      <c r="I635" s="1819"/>
      <c r="J635" s="1819"/>
      <c r="K635" s="1861"/>
    </row>
    <row r="636" spans="1:11">
      <c r="A636" s="1852"/>
      <c r="B636" s="1852"/>
      <c r="C636" s="1819"/>
      <c r="D636" s="1819"/>
      <c r="E636" s="1819"/>
      <c r="F636" s="1819"/>
      <c r="G636" s="1819"/>
      <c r="I636" s="1819"/>
      <c r="J636" s="1819"/>
      <c r="K636" s="1861"/>
    </row>
    <row r="637" spans="1:11">
      <c r="A637" s="1852"/>
      <c r="B637" s="1852"/>
      <c r="C637" s="1819"/>
      <c r="D637" s="1819"/>
      <c r="E637" s="1819"/>
      <c r="F637" s="1819"/>
      <c r="G637" s="1819"/>
      <c r="I637" s="1819"/>
      <c r="J637" s="1819"/>
      <c r="K637" s="1861"/>
    </row>
    <row r="638" spans="1:11">
      <c r="A638" s="1852"/>
      <c r="B638" s="1852"/>
      <c r="C638" s="1819"/>
      <c r="D638" s="1819"/>
      <c r="E638" s="1819"/>
      <c r="F638" s="1819"/>
      <c r="G638" s="1819"/>
      <c r="I638" s="1819"/>
      <c r="J638" s="1819"/>
      <c r="K638" s="1861"/>
    </row>
    <row r="639" spans="1:11">
      <c r="A639" s="1852"/>
      <c r="B639" s="1852"/>
      <c r="C639" s="1819"/>
      <c r="D639" s="1819"/>
      <c r="E639" s="1819"/>
      <c r="F639" s="1819"/>
      <c r="G639" s="1819"/>
      <c r="I639" s="1819"/>
      <c r="J639" s="1819"/>
      <c r="K639" s="1861"/>
    </row>
    <row r="640" spans="1:11">
      <c r="A640" s="1852"/>
      <c r="B640" s="1852"/>
      <c r="C640" s="1819"/>
      <c r="D640" s="1819"/>
      <c r="E640" s="1819"/>
      <c r="F640" s="1819"/>
      <c r="G640" s="1819"/>
      <c r="I640" s="1819"/>
      <c r="J640" s="1819"/>
      <c r="K640" s="1861"/>
    </row>
    <row r="641" spans="1:11">
      <c r="A641" s="1852"/>
      <c r="B641" s="1852"/>
      <c r="C641" s="1819"/>
      <c r="D641" s="1819"/>
      <c r="E641" s="1819"/>
      <c r="F641" s="1819"/>
      <c r="G641" s="1819"/>
      <c r="I641" s="1819"/>
      <c r="J641" s="1819"/>
      <c r="K641" s="1861"/>
    </row>
    <row r="642" spans="1:11">
      <c r="A642" s="1852"/>
      <c r="B642" s="1852"/>
      <c r="C642" s="1819"/>
      <c r="D642" s="1819"/>
      <c r="E642" s="1819"/>
      <c r="F642" s="1819"/>
      <c r="G642" s="1819"/>
      <c r="I642" s="1819"/>
      <c r="J642" s="1819"/>
      <c r="K642" s="1861"/>
    </row>
    <row r="643" spans="1:11">
      <c r="A643" s="1852"/>
      <c r="B643" s="1852"/>
      <c r="C643" s="1819"/>
      <c r="D643" s="1819"/>
      <c r="E643" s="1819"/>
      <c r="F643" s="1819"/>
      <c r="G643" s="1819"/>
      <c r="I643" s="1819"/>
      <c r="J643" s="1819"/>
      <c r="K643" s="1861"/>
    </row>
    <row r="644" spans="1:11">
      <c r="A644" s="1852"/>
      <c r="B644" s="1852"/>
      <c r="C644" s="1819"/>
      <c r="D644" s="1819"/>
      <c r="E644" s="1819"/>
      <c r="F644" s="1819"/>
      <c r="G644" s="1819"/>
      <c r="I644" s="1819"/>
      <c r="J644" s="1819"/>
      <c r="K644" s="1861"/>
    </row>
    <row r="645" spans="1:11">
      <c r="A645" s="1852"/>
      <c r="B645" s="1852"/>
      <c r="C645" s="1819"/>
      <c r="D645" s="1819"/>
      <c r="E645" s="1819"/>
      <c r="F645" s="1819"/>
      <c r="G645" s="1819"/>
      <c r="I645" s="1819"/>
      <c r="J645" s="1819"/>
      <c r="K645" s="1861"/>
    </row>
    <row r="646" spans="1:11">
      <c r="A646" s="1852"/>
      <c r="B646" s="1852"/>
      <c r="C646" s="1819"/>
      <c r="D646" s="1819"/>
      <c r="E646" s="1819"/>
      <c r="F646" s="1819"/>
      <c r="G646" s="1819"/>
      <c r="I646" s="1819"/>
      <c r="J646" s="1819"/>
      <c r="K646" s="1861"/>
    </row>
    <row r="647" spans="1:11">
      <c r="A647" s="1852"/>
      <c r="B647" s="1852"/>
      <c r="C647" s="1819"/>
      <c r="D647" s="1819"/>
      <c r="E647" s="1819"/>
      <c r="F647" s="1819"/>
      <c r="G647" s="1819"/>
      <c r="I647" s="1819"/>
      <c r="J647" s="1819"/>
      <c r="K647" s="1861"/>
    </row>
    <row r="648" spans="1:11">
      <c r="A648" s="1852"/>
      <c r="B648" s="1852"/>
      <c r="C648" s="1819"/>
      <c r="D648" s="1819"/>
      <c r="E648" s="1819"/>
      <c r="F648" s="1819"/>
      <c r="G648" s="1819"/>
      <c r="I648" s="1819"/>
      <c r="J648" s="1819"/>
      <c r="K648" s="1861"/>
    </row>
    <row r="649" spans="1:11">
      <c r="A649" s="1852"/>
      <c r="B649" s="1852"/>
      <c r="C649" s="1819"/>
      <c r="D649" s="1819"/>
      <c r="E649" s="1819"/>
      <c r="F649" s="1819"/>
      <c r="G649" s="1819"/>
      <c r="I649" s="1819"/>
      <c r="J649" s="1819"/>
      <c r="K649" s="1861"/>
    </row>
    <row r="650" spans="1:11">
      <c r="A650" s="1852"/>
      <c r="B650" s="1852"/>
      <c r="C650" s="1819"/>
      <c r="D650" s="1819"/>
      <c r="E650" s="1819"/>
      <c r="F650" s="1819"/>
      <c r="G650" s="1819"/>
      <c r="I650" s="1819"/>
      <c r="J650" s="1819"/>
      <c r="K650" s="1861"/>
    </row>
    <row r="651" spans="1:11">
      <c r="A651" s="1852"/>
      <c r="B651" s="1852"/>
      <c r="C651" s="1819"/>
      <c r="D651" s="1819"/>
      <c r="E651" s="1819"/>
      <c r="F651" s="1819"/>
      <c r="G651" s="1819"/>
      <c r="I651" s="1819"/>
      <c r="J651" s="1819"/>
      <c r="K651" s="1861"/>
    </row>
    <row r="652" spans="1:11">
      <c r="A652" s="1852"/>
      <c r="B652" s="1852"/>
      <c r="C652" s="1819"/>
      <c r="D652" s="1819"/>
      <c r="E652" s="1819"/>
      <c r="F652" s="1819"/>
      <c r="G652" s="1819"/>
      <c r="I652" s="1819"/>
      <c r="J652" s="1819"/>
      <c r="K652" s="1861"/>
    </row>
    <row r="653" spans="1:11">
      <c r="A653" s="1852"/>
      <c r="B653" s="1852"/>
      <c r="C653" s="1819"/>
      <c r="D653" s="1819"/>
      <c r="E653" s="1819"/>
      <c r="F653" s="1819"/>
      <c r="G653" s="1819"/>
      <c r="I653" s="1819"/>
      <c r="J653" s="1819"/>
      <c r="K653" s="1861"/>
    </row>
    <row r="654" spans="1:11">
      <c r="A654" s="1852"/>
      <c r="B654" s="1852"/>
      <c r="C654" s="1819"/>
      <c r="D654" s="1819"/>
      <c r="E654" s="1819"/>
      <c r="F654" s="1819"/>
      <c r="G654" s="1819"/>
      <c r="I654" s="1819"/>
      <c r="J654" s="1819"/>
      <c r="K654" s="1861"/>
    </row>
    <row r="655" spans="1:11">
      <c r="A655" s="1852"/>
      <c r="B655" s="1852"/>
      <c r="C655" s="1819"/>
      <c r="D655" s="1819"/>
      <c r="E655" s="1819"/>
      <c r="F655" s="1819"/>
      <c r="G655" s="1819"/>
      <c r="I655" s="1819"/>
      <c r="J655" s="1819"/>
      <c r="K655" s="1861"/>
    </row>
    <row r="656" spans="1:11">
      <c r="A656" s="1852"/>
      <c r="B656" s="1852"/>
      <c r="C656" s="1819"/>
      <c r="D656" s="1819"/>
      <c r="E656" s="1819"/>
      <c r="F656" s="1819"/>
      <c r="G656" s="1819"/>
      <c r="I656" s="1819"/>
      <c r="J656" s="1819"/>
      <c r="K656" s="1861"/>
    </row>
    <row r="657" spans="1:11">
      <c r="A657" s="1852"/>
      <c r="B657" s="1852"/>
      <c r="C657" s="1819"/>
      <c r="D657" s="1819"/>
      <c r="E657" s="1819"/>
      <c r="F657" s="1819"/>
      <c r="G657" s="1819"/>
      <c r="I657" s="1819"/>
      <c r="J657" s="1819"/>
      <c r="K657" s="1861"/>
    </row>
    <row r="658" spans="1:11">
      <c r="A658" s="1852"/>
      <c r="B658" s="1852"/>
      <c r="C658" s="1819"/>
      <c r="D658" s="1819"/>
      <c r="E658" s="1819"/>
      <c r="F658" s="1819"/>
      <c r="G658" s="1819"/>
      <c r="I658" s="1819"/>
      <c r="J658" s="1819"/>
      <c r="K658" s="1861"/>
    </row>
    <row r="659" spans="1:11">
      <c r="A659" s="1852"/>
      <c r="B659" s="1852"/>
      <c r="C659" s="1819"/>
      <c r="D659" s="1819"/>
      <c r="E659" s="1819"/>
      <c r="F659" s="1819"/>
      <c r="G659" s="1819"/>
      <c r="I659" s="1819"/>
      <c r="J659" s="1819"/>
      <c r="K659" s="1861"/>
    </row>
    <row r="660" spans="1:11">
      <c r="A660" s="1852"/>
      <c r="B660" s="1852"/>
      <c r="C660" s="1819"/>
      <c r="D660" s="1819"/>
      <c r="E660" s="1819"/>
      <c r="F660" s="1819"/>
      <c r="G660" s="1819"/>
      <c r="I660" s="1819"/>
      <c r="J660" s="1819"/>
      <c r="K660" s="1861"/>
    </row>
    <row r="661" spans="1:11">
      <c r="A661" s="1852"/>
      <c r="B661" s="1852"/>
      <c r="C661" s="1819"/>
      <c r="D661" s="1819"/>
      <c r="E661" s="1819"/>
      <c r="F661" s="1819"/>
      <c r="G661" s="1819"/>
      <c r="I661" s="1819"/>
      <c r="J661" s="1819"/>
      <c r="K661" s="1861"/>
    </row>
    <row r="662" spans="1:11">
      <c r="A662" s="1852"/>
      <c r="B662" s="1852"/>
      <c r="C662" s="1819"/>
      <c r="D662" s="1819"/>
      <c r="E662" s="1819"/>
      <c r="F662" s="1819"/>
      <c r="G662" s="1819"/>
      <c r="I662" s="1819"/>
      <c r="J662" s="1819"/>
      <c r="K662" s="1861"/>
    </row>
    <row r="663" spans="1:11">
      <c r="A663" s="1852"/>
      <c r="B663" s="1852"/>
      <c r="C663" s="1819"/>
      <c r="D663" s="1819"/>
      <c r="E663" s="1819"/>
      <c r="F663" s="1819"/>
      <c r="G663" s="1819"/>
      <c r="I663" s="1819"/>
      <c r="J663" s="1819"/>
      <c r="K663" s="1861"/>
    </row>
    <row r="664" spans="1:11">
      <c r="A664" s="1852"/>
      <c r="B664" s="1852"/>
      <c r="C664" s="1819"/>
      <c r="D664" s="1819"/>
      <c r="E664" s="1819"/>
      <c r="F664" s="1819"/>
      <c r="G664" s="1819"/>
      <c r="I664" s="1819"/>
      <c r="J664" s="1819"/>
      <c r="K664" s="1861"/>
    </row>
    <row r="665" spans="1:11">
      <c r="A665" s="1852"/>
      <c r="B665" s="1852"/>
      <c r="C665" s="1819"/>
      <c r="D665" s="1819"/>
      <c r="E665" s="1819"/>
      <c r="F665" s="1819"/>
      <c r="G665" s="1819"/>
      <c r="I665" s="1819"/>
      <c r="J665" s="1819"/>
      <c r="K665" s="1861"/>
    </row>
    <row r="666" spans="1:11">
      <c r="A666" s="1852"/>
      <c r="B666" s="1852"/>
      <c r="C666" s="1819"/>
      <c r="D666" s="1819"/>
      <c r="E666" s="1819"/>
      <c r="F666" s="1819"/>
      <c r="G666" s="1819"/>
      <c r="I666" s="1819"/>
      <c r="J666" s="1819"/>
      <c r="K666" s="1861"/>
    </row>
    <row r="667" spans="1:11">
      <c r="A667" s="1852"/>
      <c r="B667" s="1852"/>
      <c r="C667" s="1819"/>
      <c r="D667" s="1819"/>
      <c r="E667" s="1819"/>
      <c r="F667" s="1819"/>
      <c r="G667" s="1819"/>
      <c r="I667" s="1819"/>
      <c r="J667" s="1819"/>
      <c r="K667" s="1861"/>
    </row>
    <row r="668" spans="1:11">
      <c r="A668" s="1852"/>
      <c r="B668" s="1852"/>
      <c r="C668" s="1819"/>
      <c r="D668" s="1819"/>
      <c r="E668" s="1819"/>
      <c r="F668" s="1819"/>
      <c r="G668" s="1819"/>
      <c r="I668" s="1819"/>
      <c r="J668" s="1819"/>
      <c r="K668" s="1861"/>
    </row>
    <row r="669" spans="1:11">
      <c r="A669" s="1852"/>
      <c r="B669" s="1852"/>
      <c r="C669" s="1819"/>
      <c r="D669" s="1819"/>
      <c r="E669" s="1819"/>
      <c r="F669" s="1819"/>
      <c r="G669" s="1819"/>
      <c r="I669" s="1819"/>
      <c r="J669" s="1819"/>
      <c r="K669" s="1861"/>
    </row>
    <row r="670" spans="1:11">
      <c r="A670" s="1852"/>
      <c r="B670" s="1852"/>
      <c r="C670" s="1819"/>
      <c r="D670" s="1819"/>
      <c r="E670" s="1819"/>
      <c r="F670" s="1819"/>
      <c r="G670" s="1819"/>
      <c r="I670" s="1819"/>
      <c r="J670" s="1819"/>
      <c r="K670" s="1861"/>
    </row>
    <row r="671" spans="1:11">
      <c r="A671" s="1852"/>
      <c r="B671" s="1852"/>
      <c r="C671" s="1819"/>
      <c r="D671" s="1819"/>
      <c r="E671" s="1819"/>
      <c r="F671" s="1819"/>
      <c r="G671" s="1819"/>
      <c r="I671" s="1819"/>
      <c r="J671" s="1819"/>
      <c r="K671" s="1861"/>
    </row>
    <row r="672" spans="1:11">
      <c r="A672" s="1852"/>
      <c r="B672" s="1852"/>
      <c r="C672" s="1819"/>
      <c r="D672" s="1819"/>
      <c r="E672" s="1819"/>
      <c r="F672" s="1819"/>
      <c r="G672" s="1819"/>
      <c r="I672" s="1819"/>
      <c r="J672" s="1819"/>
      <c r="K672" s="1861"/>
    </row>
    <row r="673" spans="1:11">
      <c r="A673" s="1852"/>
      <c r="B673" s="1852"/>
      <c r="C673" s="1819"/>
      <c r="D673" s="1819"/>
      <c r="E673" s="1819"/>
      <c r="F673" s="1819"/>
      <c r="G673" s="1819"/>
      <c r="I673" s="1819"/>
      <c r="J673" s="1819"/>
      <c r="K673" s="1861"/>
    </row>
    <row r="674" spans="1:11">
      <c r="A674" s="1852"/>
      <c r="B674" s="1852"/>
      <c r="C674" s="1819"/>
      <c r="D674" s="1819"/>
      <c r="E674" s="1819"/>
      <c r="F674" s="1819"/>
      <c r="G674" s="1819"/>
      <c r="I674" s="1819"/>
      <c r="J674" s="1819"/>
      <c r="K674" s="1861"/>
    </row>
    <row r="675" spans="1:11">
      <c r="A675" s="1852"/>
      <c r="B675" s="1852"/>
      <c r="C675" s="1819"/>
      <c r="D675" s="1819"/>
      <c r="E675" s="1819"/>
      <c r="F675" s="1819"/>
      <c r="G675" s="1819"/>
      <c r="I675" s="1819"/>
      <c r="J675" s="1819"/>
      <c r="K675" s="1861"/>
    </row>
    <row r="676" spans="1:11">
      <c r="A676" s="1852"/>
      <c r="B676" s="1852"/>
      <c r="C676" s="1819"/>
      <c r="D676" s="1819"/>
      <c r="E676" s="1819"/>
      <c r="F676" s="1819"/>
      <c r="G676" s="1819"/>
      <c r="I676" s="1819"/>
      <c r="J676" s="1819"/>
      <c r="K676" s="1861"/>
    </row>
    <row r="677" spans="1:11">
      <c r="A677" s="1852"/>
      <c r="B677" s="1852"/>
      <c r="C677" s="1819"/>
      <c r="D677" s="1819"/>
      <c r="E677" s="1819"/>
      <c r="F677" s="1819"/>
      <c r="G677" s="1819"/>
      <c r="I677" s="1819"/>
      <c r="J677" s="1819"/>
      <c r="K677" s="1861"/>
    </row>
    <row r="678" spans="1:11">
      <c r="A678" s="1852"/>
      <c r="B678" s="1852"/>
      <c r="C678" s="1819"/>
      <c r="D678" s="1819"/>
      <c r="E678" s="1819"/>
      <c r="F678" s="1819"/>
      <c r="G678" s="1819"/>
      <c r="I678" s="1819"/>
      <c r="J678" s="1819"/>
      <c r="K678" s="1861"/>
    </row>
    <row r="679" spans="1:11">
      <c r="A679" s="1852"/>
      <c r="B679" s="1852"/>
      <c r="C679" s="1819"/>
      <c r="D679" s="1819"/>
      <c r="E679" s="1819"/>
      <c r="F679" s="1819"/>
      <c r="G679" s="1819"/>
      <c r="I679" s="1819"/>
      <c r="J679" s="1819"/>
      <c r="K679" s="1861"/>
    </row>
    <row r="680" spans="1:11">
      <c r="A680" s="1852"/>
      <c r="B680" s="1852"/>
      <c r="C680" s="1819"/>
      <c r="D680" s="1819"/>
      <c r="E680" s="1819"/>
      <c r="F680" s="1819"/>
      <c r="G680" s="1819"/>
      <c r="I680" s="1819"/>
      <c r="J680" s="1819"/>
      <c r="K680" s="1861"/>
    </row>
    <row r="681" spans="1:11">
      <c r="A681" s="1852"/>
      <c r="B681" s="1852"/>
      <c r="C681" s="1819"/>
      <c r="D681" s="1819"/>
      <c r="E681" s="1819"/>
      <c r="F681" s="1819"/>
      <c r="G681" s="1819"/>
      <c r="I681" s="1819"/>
      <c r="J681" s="1819"/>
      <c r="K681" s="1861"/>
    </row>
    <row r="682" spans="1:11">
      <c r="A682" s="1852"/>
      <c r="B682" s="1852"/>
      <c r="C682" s="1819"/>
      <c r="D682" s="1819"/>
      <c r="E682" s="1819"/>
      <c r="F682" s="1819"/>
      <c r="G682" s="1819"/>
      <c r="I682" s="1819"/>
      <c r="J682" s="1819"/>
      <c r="K682" s="1861"/>
    </row>
    <row r="683" spans="1:11">
      <c r="A683" s="1852"/>
      <c r="B683" s="1852"/>
      <c r="C683" s="1819"/>
      <c r="D683" s="1819"/>
      <c r="E683" s="1819"/>
      <c r="F683" s="1819"/>
      <c r="G683" s="1819"/>
      <c r="I683" s="1819"/>
      <c r="J683" s="1819"/>
      <c r="K683" s="1861"/>
    </row>
    <row r="684" spans="1:11">
      <c r="A684" s="1852"/>
      <c r="B684" s="1852"/>
      <c r="C684" s="1819"/>
      <c r="D684" s="1819"/>
      <c r="E684" s="1819"/>
      <c r="F684" s="1819"/>
      <c r="G684" s="1819"/>
      <c r="I684" s="1819"/>
      <c r="J684" s="1819"/>
      <c r="K684" s="1861"/>
    </row>
    <row r="685" spans="1:11">
      <c r="A685" s="1852"/>
      <c r="B685" s="1852"/>
      <c r="C685" s="1819"/>
      <c r="D685" s="1819"/>
      <c r="E685" s="1819"/>
      <c r="F685" s="1819"/>
      <c r="G685" s="1819"/>
      <c r="I685" s="1819"/>
      <c r="J685" s="1819"/>
      <c r="K685" s="1861"/>
    </row>
    <row r="686" spans="1:11">
      <c r="A686" s="1852"/>
      <c r="B686" s="1852"/>
      <c r="C686" s="1819"/>
      <c r="D686" s="1819"/>
      <c r="E686" s="1819"/>
      <c r="F686" s="1819"/>
      <c r="G686" s="1819"/>
      <c r="I686" s="1819"/>
      <c r="J686" s="1819"/>
      <c r="K686" s="1861"/>
    </row>
    <row r="687" spans="1:11">
      <c r="A687" s="1852"/>
      <c r="B687" s="1852"/>
      <c r="C687" s="1819"/>
      <c r="D687" s="1819"/>
      <c r="E687" s="1819"/>
      <c r="F687" s="1819"/>
      <c r="G687" s="1819"/>
      <c r="I687" s="1819"/>
      <c r="J687" s="1819"/>
      <c r="K687" s="1861"/>
    </row>
    <row r="688" spans="1:11">
      <c r="A688" s="1852"/>
      <c r="B688" s="1852"/>
      <c r="C688" s="1819"/>
      <c r="D688" s="1819"/>
      <c r="E688" s="1819"/>
      <c r="F688" s="1819"/>
      <c r="G688" s="1819"/>
      <c r="I688" s="1819"/>
      <c r="J688" s="1819"/>
      <c r="K688" s="1861"/>
    </row>
    <row r="689" spans="1:11">
      <c r="A689" s="1852"/>
      <c r="B689" s="1852"/>
      <c r="C689" s="1819"/>
      <c r="D689" s="1819"/>
      <c r="E689" s="1819"/>
      <c r="F689" s="1819"/>
      <c r="G689" s="1819"/>
      <c r="I689" s="1819"/>
      <c r="J689" s="1819"/>
      <c r="K689" s="1861"/>
    </row>
    <row r="690" spans="1:11">
      <c r="A690" s="1852"/>
      <c r="B690" s="1852"/>
      <c r="C690" s="1819"/>
      <c r="D690" s="1819"/>
      <c r="E690" s="1819"/>
      <c r="F690" s="1819"/>
      <c r="G690" s="1819"/>
      <c r="I690" s="1819"/>
      <c r="J690" s="1819"/>
      <c r="K690" s="1861"/>
    </row>
    <row r="691" spans="1:11">
      <c r="A691" s="1852"/>
      <c r="B691" s="1852"/>
      <c r="C691" s="1819"/>
      <c r="D691" s="1819"/>
      <c r="E691" s="1819"/>
      <c r="F691" s="1819"/>
      <c r="G691" s="1819"/>
      <c r="I691" s="1819"/>
      <c r="J691" s="1819"/>
      <c r="K691" s="1861"/>
    </row>
    <row r="692" spans="1:11">
      <c r="A692" s="1852"/>
      <c r="B692" s="1852"/>
      <c r="C692" s="1819"/>
      <c r="D692" s="1819"/>
      <c r="E692" s="1819"/>
      <c r="F692" s="1819"/>
      <c r="G692" s="1819"/>
      <c r="I692" s="1819"/>
      <c r="J692" s="1819"/>
      <c r="K692" s="1861"/>
    </row>
    <row r="693" spans="1:11">
      <c r="A693" s="1852"/>
      <c r="B693" s="1852"/>
      <c r="C693" s="1819"/>
      <c r="D693" s="1819"/>
      <c r="E693" s="1819"/>
      <c r="F693" s="1819"/>
      <c r="G693" s="1819"/>
      <c r="I693" s="1819"/>
      <c r="J693" s="1819"/>
      <c r="K693" s="1861"/>
    </row>
    <row r="694" spans="1:11">
      <c r="A694" s="1852"/>
      <c r="B694" s="1852"/>
      <c r="C694" s="1819"/>
      <c r="D694" s="1819"/>
      <c r="E694" s="1819"/>
      <c r="F694" s="1819"/>
      <c r="G694" s="1819"/>
      <c r="I694" s="1819"/>
      <c r="J694" s="1819"/>
      <c r="K694" s="1861"/>
    </row>
    <row r="695" spans="1:11">
      <c r="A695" s="1852"/>
      <c r="B695" s="1852"/>
      <c r="C695" s="1819"/>
      <c r="D695" s="1819"/>
      <c r="E695" s="1819"/>
      <c r="F695" s="1819"/>
      <c r="G695" s="1819"/>
      <c r="I695" s="1819"/>
      <c r="J695" s="1819"/>
      <c r="K695" s="1861"/>
    </row>
    <row r="696" spans="1:11">
      <c r="A696" s="1852"/>
      <c r="B696" s="1852"/>
      <c r="C696" s="1819"/>
      <c r="D696" s="1819"/>
      <c r="E696" s="1819"/>
      <c r="F696" s="1819"/>
      <c r="G696" s="1819"/>
      <c r="I696" s="1819"/>
      <c r="J696" s="1819"/>
      <c r="K696" s="1861"/>
    </row>
    <row r="697" spans="1:11">
      <c r="A697" s="1852"/>
      <c r="B697" s="1852"/>
      <c r="C697" s="1819"/>
      <c r="D697" s="1819"/>
      <c r="E697" s="1819"/>
      <c r="F697" s="1819"/>
      <c r="G697" s="1819"/>
      <c r="I697" s="1819"/>
      <c r="J697" s="1819"/>
      <c r="K697" s="1861"/>
    </row>
    <row r="698" spans="1:11">
      <c r="A698" s="1852"/>
      <c r="B698" s="1852"/>
      <c r="C698" s="1819"/>
      <c r="D698" s="1819"/>
      <c r="E698" s="1819"/>
      <c r="F698" s="1819"/>
      <c r="G698" s="1819"/>
      <c r="I698" s="1819"/>
      <c r="J698" s="1819"/>
      <c r="K698" s="1861"/>
    </row>
    <row r="699" spans="1:11">
      <c r="A699" s="1852"/>
      <c r="B699" s="1852"/>
      <c r="C699" s="1819"/>
      <c r="D699" s="1819"/>
      <c r="E699" s="1819"/>
      <c r="F699" s="1819"/>
      <c r="G699" s="1819"/>
      <c r="I699" s="1819"/>
      <c r="J699" s="1819"/>
      <c r="K699" s="1861"/>
    </row>
    <row r="700" spans="1:11">
      <c r="A700" s="1852"/>
      <c r="B700" s="1852"/>
      <c r="C700" s="1819"/>
      <c r="D700" s="1819"/>
      <c r="E700" s="1819"/>
      <c r="F700" s="1819"/>
      <c r="G700" s="1819"/>
      <c r="I700" s="1819"/>
      <c r="J700" s="1819"/>
      <c r="K700" s="1861"/>
    </row>
    <row r="701" spans="1:11">
      <c r="A701" s="1852"/>
      <c r="B701" s="1852"/>
      <c r="C701" s="1819"/>
      <c r="D701" s="1819"/>
      <c r="E701" s="1819"/>
      <c r="F701" s="1819"/>
      <c r="G701" s="1819"/>
      <c r="I701" s="1819"/>
      <c r="J701" s="1819"/>
      <c r="K701" s="1861"/>
    </row>
    <row r="702" spans="1:11">
      <c r="A702" s="1852"/>
      <c r="B702" s="1852"/>
      <c r="C702" s="1819"/>
      <c r="D702" s="1819"/>
      <c r="E702" s="1819"/>
      <c r="F702" s="1819"/>
      <c r="G702" s="1819"/>
      <c r="I702" s="1819"/>
      <c r="J702" s="1819"/>
      <c r="K702" s="1861"/>
    </row>
    <row r="703" spans="1:11">
      <c r="A703" s="1852"/>
      <c r="B703" s="1852"/>
      <c r="C703" s="1819"/>
      <c r="D703" s="1819"/>
      <c r="E703" s="1819"/>
      <c r="F703" s="1819"/>
      <c r="G703" s="1819"/>
      <c r="I703" s="1819"/>
      <c r="J703" s="1819"/>
      <c r="K703" s="1861"/>
    </row>
    <row r="704" spans="1:11">
      <c r="A704" s="1852"/>
      <c r="B704" s="1852"/>
      <c r="C704" s="1819"/>
      <c r="D704" s="1819"/>
      <c r="E704" s="1819"/>
      <c r="F704" s="1819"/>
      <c r="G704" s="1819"/>
      <c r="I704" s="1819"/>
      <c r="J704" s="1819"/>
      <c r="K704" s="1861"/>
    </row>
    <row r="705" spans="1:11">
      <c r="A705" s="1852"/>
      <c r="B705" s="1852"/>
      <c r="C705" s="1819"/>
      <c r="D705" s="1819"/>
      <c r="E705" s="1819"/>
      <c r="F705" s="1819"/>
      <c r="G705" s="1819"/>
      <c r="I705" s="1819"/>
      <c r="J705" s="1819"/>
      <c r="K705" s="1861"/>
    </row>
    <row r="706" spans="1:11">
      <c r="A706" s="1852"/>
      <c r="B706" s="1852"/>
      <c r="C706" s="1819"/>
      <c r="D706" s="1819"/>
      <c r="E706" s="1819"/>
      <c r="F706" s="1819"/>
      <c r="G706" s="1819"/>
      <c r="I706" s="1819"/>
      <c r="J706" s="1819"/>
      <c r="K706" s="1861"/>
    </row>
    <row r="707" spans="1:11">
      <c r="A707" s="1852"/>
      <c r="B707" s="1852"/>
      <c r="C707" s="1819"/>
      <c r="D707" s="1819"/>
      <c r="E707" s="1819"/>
      <c r="F707" s="1819"/>
      <c r="G707" s="1819"/>
      <c r="I707" s="1819"/>
      <c r="J707" s="1819"/>
      <c r="K707" s="1861"/>
    </row>
    <row r="708" spans="1:11">
      <c r="A708" s="1852"/>
      <c r="B708" s="1852"/>
      <c r="C708" s="1819"/>
      <c r="D708" s="1819"/>
      <c r="E708" s="1819"/>
      <c r="F708" s="1819"/>
      <c r="G708" s="1819"/>
      <c r="I708" s="1819"/>
      <c r="J708" s="1819"/>
      <c r="K708" s="1861"/>
    </row>
    <row r="709" spans="1:11">
      <c r="A709" s="1852"/>
      <c r="B709" s="1852"/>
      <c r="C709" s="1819"/>
      <c r="D709" s="1819"/>
      <c r="E709" s="1819"/>
      <c r="F709" s="1819"/>
      <c r="G709" s="1819"/>
      <c r="I709" s="1819"/>
      <c r="J709" s="1819"/>
      <c r="K709" s="1861"/>
    </row>
    <row r="710" spans="1:11">
      <c r="A710" s="1852"/>
      <c r="B710" s="1852"/>
      <c r="C710" s="1819"/>
      <c r="D710" s="1819"/>
      <c r="E710" s="1819"/>
      <c r="F710" s="1819"/>
      <c r="G710" s="1819"/>
      <c r="I710" s="1819"/>
      <c r="J710" s="1819"/>
      <c r="K710" s="1861"/>
    </row>
    <row r="711" spans="1:11">
      <c r="A711" s="1852"/>
      <c r="B711" s="1852"/>
      <c r="C711" s="1819"/>
      <c r="D711" s="1819"/>
      <c r="E711" s="1819"/>
      <c r="F711" s="1819"/>
      <c r="G711" s="1819"/>
      <c r="I711" s="1819"/>
      <c r="J711" s="1819"/>
      <c r="K711" s="1861"/>
    </row>
    <row r="712" spans="1:11">
      <c r="A712" s="1852"/>
      <c r="B712" s="1852"/>
      <c r="C712" s="1819"/>
      <c r="D712" s="1819"/>
      <c r="E712" s="1819"/>
      <c r="F712" s="1819"/>
      <c r="G712" s="1819"/>
      <c r="I712" s="1819"/>
      <c r="J712" s="1819"/>
      <c r="K712" s="1861"/>
    </row>
    <row r="713" spans="1:11">
      <c r="A713" s="1852"/>
      <c r="B713" s="1852"/>
      <c r="C713" s="1819"/>
      <c r="D713" s="1819"/>
      <c r="E713" s="1819"/>
      <c r="F713" s="1819"/>
      <c r="G713" s="1819"/>
      <c r="I713" s="1819"/>
      <c r="J713" s="1819"/>
      <c r="K713" s="1861"/>
    </row>
    <row r="714" spans="1:11">
      <c r="A714" s="1852"/>
      <c r="B714" s="1852"/>
      <c r="C714" s="1819"/>
      <c r="D714" s="1819"/>
      <c r="E714" s="1819"/>
      <c r="F714" s="1819"/>
      <c r="G714" s="1819"/>
      <c r="I714" s="1819"/>
      <c r="J714" s="1819"/>
      <c r="K714" s="1861"/>
    </row>
    <row r="715" spans="1:11">
      <c r="A715" s="1852"/>
      <c r="B715" s="1852"/>
      <c r="C715" s="1819"/>
      <c r="D715" s="1819"/>
      <c r="E715" s="1819"/>
      <c r="F715" s="1819"/>
      <c r="G715" s="1819"/>
      <c r="I715" s="1819"/>
      <c r="J715" s="1819"/>
      <c r="K715" s="1861"/>
    </row>
    <row r="716" spans="1:11">
      <c r="A716" s="1852"/>
      <c r="B716" s="1852"/>
      <c r="C716" s="1819"/>
      <c r="D716" s="1819"/>
      <c r="E716" s="1819"/>
      <c r="F716" s="1819"/>
      <c r="G716" s="1819"/>
      <c r="I716" s="1819"/>
      <c r="J716" s="1819"/>
      <c r="K716" s="1861"/>
    </row>
    <row r="717" spans="1:11">
      <c r="A717" s="1852"/>
      <c r="B717" s="1852"/>
      <c r="C717" s="1819"/>
      <c r="D717" s="1819"/>
      <c r="E717" s="1819"/>
      <c r="F717" s="1819"/>
      <c r="G717" s="1819"/>
      <c r="I717" s="1819"/>
      <c r="J717" s="1819"/>
      <c r="K717" s="1861"/>
    </row>
    <row r="718" spans="1:11">
      <c r="A718" s="1852"/>
      <c r="B718" s="1852"/>
      <c r="C718" s="1819"/>
      <c r="D718" s="1819"/>
      <c r="E718" s="1819"/>
      <c r="F718" s="1819"/>
      <c r="G718" s="1819"/>
      <c r="I718" s="1819"/>
      <c r="J718" s="1819"/>
      <c r="K718" s="1861"/>
    </row>
    <row r="719" spans="1:11">
      <c r="A719" s="1852"/>
      <c r="B719" s="1852"/>
      <c r="C719" s="1819"/>
      <c r="D719" s="1819"/>
      <c r="E719" s="1819"/>
      <c r="F719" s="1819"/>
      <c r="G719" s="1819"/>
      <c r="I719" s="1819"/>
      <c r="J719" s="1819"/>
      <c r="K719" s="1861"/>
    </row>
    <row r="720" spans="1:11">
      <c r="A720" s="1852"/>
      <c r="B720" s="1852"/>
      <c r="C720" s="1819"/>
      <c r="D720" s="1819"/>
      <c r="E720" s="1819"/>
      <c r="F720" s="1819"/>
      <c r="G720" s="1819"/>
      <c r="I720" s="1819"/>
      <c r="J720" s="1819"/>
      <c r="K720" s="1861"/>
    </row>
    <row r="721" spans="1:11">
      <c r="A721" s="1852"/>
      <c r="B721" s="1852"/>
      <c r="C721" s="1819"/>
      <c r="D721" s="1819"/>
      <c r="E721" s="1819"/>
      <c r="F721" s="1819"/>
      <c r="G721" s="1819"/>
      <c r="I721" s="1819"/>
      <c r="J721" s="1819"/>
      <c r="K721" s="1861"/>
    </row>
    <row r="722" spans="1:11">
      <c r="A722" s="1852"/>
      <c r="B722" s="1852"/>
      <c r="C722" s="1819"/>
      <c r="D722" s="1819"/>
      <c r="E722" s="1819"/>
      <c r="F722" s="1819"/>
      <c r="G722" s="1819"/>
      <c r="I722" s="1819"/>
      <c r="J722" s="1819"/>
      <c r="K722" s="1861"/>
    </row>
    <row r="723" spans="1:11">
      <c r="A723" s="1852"/>
      <c r="B723" s="1852"/>
      <c r="C723" s="1819"/>
      <c r="D723" s="1819"/>
      <c r="E723" s="1819"/>
      <c r="F723" s="1819"/>
      <c r="G723" s="1819"/>
      <c r="I723" s="1819"/>
      <c r="J723" s="1819"/>
      <c r="K723" s="1861"/>
    </row>
    <row r="724" spans="1:11">
      <c r="A724" s="1852"/>
      <c r="B724" s="1852"/>
      <c r="C724" s="1819"/>
      <c r="D724" s="1819"/>
      <c r="E724" s="1819"/>
      <c r="F724" s="1819"/>
      <c r="G724" s="1819"/>
      <c r="I724" s="1819"/>
      <c r="J724" s="1819"/>
      <c r="K724" s="1861"/>
    </row>
    <row r="725" spans="1:11">
      <c r="A725" s="1852"/>
      <c r="B725" s="1852"/>
      <c r="C725" s="1819"/>
      <c r="D725" s="1819"/>
      <c r="E725" s="1819"/>
      <c r="F725" s="1819"/>
      <c r="G725" s="1819"/>
      <c r="I725" s="1819"/>
      <c r="J725" s="1819"/>
      <c r="K725" s="1861"/>
    </row>
    <row r="726" spans="1:11">
      <c r="A726" s="1852"/>
      <c r="B726" s="1852"/>
      <c r="C726" s="1819"/>
      <c r="D726" s="1819"/>
      <c r="E726" s="1819"/>
      <c r="F726" s="1819"/>
      <c r="G726" s="1819"/>
      <c r="I726" s="1819"/>
      <c r="J726" s="1819"/>
      <c r="K726" s="1861"/>
    </row>
    <row r="727" spans="1:11">
      <c r="A727" s="1852"/>
      <c r="B727" s="1852"/>
      <c r="C727" s="1819"/>
      <c r="D727" s="1819"/>
      <c r="E727" s="1819"/>
      <c r="F727" s="1819"/>
      <c r="G727" s="1819"/>
      <c r="I727" s="1819"/>
      <c r="J727" s="1819"/>
      <c r="K727" s="1861"/>
    </row>
    <row r="728" spans="1:11">
      <c r="A728" s="1852"/>
      <c r="B728" s="1852"/>
      <c r="C728" s="1819"/>
      <c r="D728" s="1819"/>
      <c r="E728" s="1819"/>
      <c r="F728" s="1819"/>
      <c r="G728" s="1819"/>
      <c r="I728" s="1819"/>
      <c r="J728" s="1819"/>
      <c r="K728" s="1861"/>
    </row>
    <row r="729" spans="1:11">
      <c r="A729" s="1852"/>
      <c r="B729" s="1852"/>
      <c r="C729" s="1819"/>
      <c r="D729" s="1819"/>
      <c r="E729" s="1819"/>
      <c r="F729" s="1819"/>
      <c r="G729" s="1819"/>
      <c r="I729" s="1819"/>
      <c r="J729" s="1819"/>
      <c r="K729" s="1861"/>
    </row>
    <row r="730" spans="1:11">
      <c r="A730" s="1852"/>
      <c r="B730" s="1852"/>
      <c r="C730" s="1819"/>
      <c r="D730" s="1819"/>
      <c r="E730" s="1819"/>
      <c r="F730" s="1819"/>
      <c r="G730" s="1819"/>
      <c r="I730" s="1819"/>
      <c r="J730" s="1819"/>
      <c r="K730" s="1861"/>
    </row>
    <row r="731" spans="1:11">
      <c r="A731" s="1852"/>
      <c r="B731" s="1852"/>
      <c r="C731" s="1819"/>
      <c r="D731" s="1819"/>
      <c r="E731" s="1819"/>
      <c r="F731" s="1819"/>
      <c r="G731" s="1819"/>
      <c r="I731" s="1819"/>
      <c r="J731" s="1819"/>
      <c r="K731" s="1861"/>
    </row>
    <row r="732" spans="1:11">
      <c r="A732" s="1852"/>
      <c r="B732" s="1852"/>
      <c r="C732" s="1819"/>
      <c r="D732" s="1819"/>
      <c r="E732" s="1819"/>
      <c r="F732" s="1819"/>
      <c r="G732" s="1819"/>
      <c r="I732" s="1819"/>
      <c r="J732" s="1819"/>
      <c r="K732" s="1861"/>
    </row>
    <row r="733" spans="1:11">
      <c r="A733" s="1852"/>
      <c r="B733" s="1852"/>
      <c r="C733" s="1819"/>
      <c r="D733" s="1819"/>
      <c r="E733" s="1819"/>
      <c r="F733" s="1819"/>
      <c r="G733" s="1819"/>
      <c r="I733" s="1819"/>
      <c r="J733" s="1819"/>
      <c r="K733" s="1861"/>
    </row>
    <row r="734" spans="1:11">
      <c r="A734" s="1852"/>
      <c r="B734" s="1852"/>
      <c r="C734" s="1819"/>
      <c r="D734" s="1819"/>
      <c r="E734" s="1819"/>
      <c r="F734" s="1819"/>
      <c r="G734" s="1819"/>
      <c r="I734" s="1819"/>
      <c r="J734" s="1819"/>
      <c r="K734" s="1861"/>
    </row>
    <row r="735" spans="1:11">
      <c r="A735" s="1852"/>
      <c r="B735" s="1852"/>
      <c r="C735" s="1819"/>
      <c r="D735" s="1819"/>
      <c r="E735" s="1819"/>
      <c r="F735" s="1819"/>
      <c r="G735" s="1819"/>
      <c r="I735" s="1819"/>
      <c r="J735" s="1819"/>
      <c r="K735" s="1861"/>
    </row>
    <row r="736" spans="1:11">
      <c r="A736" s="1852"/>
      <c r="B736" s="1852"/>
      <c r="C736" s="1819"/>
      <c r="D736" s="1819"/>
      <c r="E736" s="1819"/>
      <c r="F736" s="1819"/>
      <c r="G736" s="1819"/>
      <c r="I736" s="1819"/>
      <c r="J736" s="1819"/>
      <c r="K736" s="1861"/>
    </row>
    <row r="737" spans="1:11">
      <c r="A737" s="1852"/>
      <c r="B737" s="1852"/>
      <c r="C737" s="1819"/>
      <c r="D737" s="1819"/>
      <c r="E737" s="1819"/>
      <c r="F737" s="1819"/>
      <c r="G737" s="1819"/>
      <c r="I737" s="1819"/>
      <c r="J737" s="1819"/>
      <c r="K737" s="1861"/>
    </row>
    <row r="738" spans="1:11">
      <c r="A738" s="1852"/>
      <c r="B738" s="1852"/>
      <c r="C738" s="1819"/>
      <c r="D738" s="1819"/>
      <c r="E738" s="1819"/>
      <c r="F738" s="1819"/>
      <c r="G738" s="1819"/>
      <c r="I738" s="1819"/>
      <c r="J738" s="1819"/>
      <c r="K738" s="1861"/>
    </row>
    <row r="739" spans="1:11">
      <c r="A739" s="1852"/>
      <c r="B739" s="1852"/>
      <c r="C739" s="1819"/>
      <c r="D739" s="1819"/>
      <c r="E739" s="1819"/>
      <c r="F739" s="1819"/>
      <c r="G739" s="1819"/>
      <c r="I739" s="1819"/>
      <c r="J739" s="1819"/>
      <c r="K739" s="1861"/>
    </row>
    <row r="740" spans="1:11">
      <c r="A740" s="1852"/>
      <c r="B740" s="1852"/>
      <c r="C740" s="1819"/>
      <c r="D740" s="1819"/>
      <c r="E740" s="1819"/>
      <c r="F740" s="1819"/>
      <c r="G740" s="1819"/>
      <c r="I740" s="1819"/>
      <c r="J740" s="1819"/>
      <c r="K740" s="1861"/>
    </row>
    <row r="741" spans="1:11">
      <c r="A741" s="1852"/>
      <c r="B741" s="1852"/>
      <c r="C741" s="1819"/>
      <c r="D741" s="1819"/>
      <c r="E741" s="1819"/>
      <c r="F741" s="1819"/>
      <c r="G741" s="1819"/>
      <c r="I741" s="1819"/>
      <c r="J741" s="1819"/>
      <c r="K741" s="1861"/>
    </row>
    <row r="742" spans="1:11">
      <c r="A742" s="1852"/>
      <c r="B742" s="1852"/>
      <c r="C742" s="1819"/>
      <c r="D742" s="1819"/>
      <c r="E742" s="1819"/>
      <c r="F742" s="1819"/>
      <c r="G742" s="1819"/>
      <c r="I742" s="1819"/>
      <c r="J742" s="1819"/>
      <c r="K742" s="1861"/>
    </row>
    <row r="743" spans="1:11">
      <c r="A743" s="1852"/>
      <c r="B743" s="1852"/>
      <c r="C743" s="1819"/>
      <c r="D743" s="1819"/>
      <c r="E743" s="1819"/>
      <c r="F743" s="1819"/>
      <c r="G743" s="1819"/>
      <c r="I743" s="1819"/>
      <c r="J743" s="1819"/>
      <c r="K743" s="1861"/>
    </row>
    <row r="744" spans="1:11">
      <c r="A744" s="1852"/>
      <c r="B744" s="1852"/>
      <c r="C744" s="1819"/>
      <c r="D744" s="1819"/>
      <c r="E744" s="1819"/>
      <c r="F744" s="1819"/>
      <c r="G744" s="1819"/>
      <c r="I744" s="1819"/>
      <c r="J744" s="1819"/>
      <c r="K744" s="1861"/>
    </row>
    <row r="745" spans="1:11">
      <c r="A745" s="1852"/>
      <c r="B745" s="1852"/>
      <c r="C745" s="1819"/>
      <c r="D745" s="1819"/>
      <c r="E745" s="1819"/>
      <c r="F745" s="1819"/>
      <c r="G745" s="1819"/>
      <c r="I745" s="1819"/>
      <c r="J745" s="1819"/>
      <c r="K745" s="1861"/>
    </row>
    <row r="746" spans="1:11">
      <c r="A746" s="1852"/>
      <c r="B746" s="1852"/>
      <c r="C746" s="1819"/>
      <c r="D746" s="1819"/>
      <c r="E746" s="1819"/>
      <c r="F746" s="1819"/>
      <c r="G746" s="1819"/>
      <c r="I746" s="1819"/>
      <c r="J746" s="1819"/>
      <c r="K746" s="1861"/>
    </row>
    <row r="747" spans="1:11">
      <c r="A747" s="1852"/>
      <c r="B747" s="1852"/>
      <c r="C747" s="1819"/>
      <c r="D747" s="1819"/>
      <c r="E747" s="1819"/>
      <c r="F747" s="1819"/>
      <c r="G747" s="1819"/>
      <c r="I747" s="1819"/>
      <c r="J747" s="1819"/>
      <c r="K747" s="1861"/>
    </row>
    <row r="748" spans="1:11">
      <c r="A748" s="1852"/>
      <c r="B748" s="1852"/>
      <c r="C748" s="1819"/>
      <c r="D748" s="1819"/>
      <c r="E748" s="1819"/>
      <c r="F748" s="1819"/>
      <c r="G748" s="1819"/>
      <c r="I748" s="1819"/>
      <c r="J748" s="1819"/>
      <c r="K748" s="1861"/>
    </row>
    <row r="749" spans="1:11">
      <c r="A749" s="1852"/>
      <c r="B749" s="1852"/>
      <c r="C749" s="1819"/>
      <c r="D749" s="1819"/>
      <c r="E749" s="1819"/>
      <c r="F749" s="1819"/>
      <c r="G749" s="1819"/>
      <c r="I749" s="1819"/>
      <c r="J749" s="1819"/>
      <c r="K749" s="1861"/>
    </row>
    <row r="750" spans="1:11">
      <c r="A750" s="1852"/>
      <c r="B750" s="1852"/>
      <c r="C750" s="1819"/>
      <c r="D750" s="1819"/>
      <c r="E750" s="1819"/>
      <c r="F750" s="1819"/>
      <c r="G750" s="1819"/>
      <c r="I750" s="1819"/>
      <c r="J750" s="1819"/>
      <c r="K750" s="1861"/>
    </row>
    <row r="751" spans="1:11">
      <c r="A751" s="1852"/>
      <c r="B751" s="1852"/>
      <c r="C751" s="1819"/>
      <c r="D751" s="1819"/>
      <c r="E751" s="1819"/>
      <c r="F751" s="1819"/>
      <c r="G751" s="1819"/>
      <c r="I751" s="1819"/>
      <c r="J751" s="1819"/>
      <c r="K751" s="1861"/>
    </row>
    <row r="752" spans="1:11">
      <c r="A752" s="1852"/>
      <c r="B752" s="1852"/>
      <c r="C752" s="1819"/>
      <c r="D752" s="1819"/>
      <c r="E752" s="1819"/>
      <c r="F752" s="1819"/>
      <c r="G752" s="1819"/>
      <c r="I752" s="1819"/>
      <c r="J752" s="1819"/>
      <c r="K752" s="1861"/>
    </row>
    <row r="753" spans="1:11">
      <c r="A753" s="1852"/>
      <c r="B753" s="1852"/>
      <c r="C753" s="1819"/>
      <c r="D753" s="1819"/>
      <c r="E753" s="1819"/>
      <c r="F753" s="1819"/>
      <c r="G753" s="1819"/>
      <c r="I753" s="1819"/>
      <c r="J753" s="1819"/>
      <c r="K753" s="1861"/>
    </row>
    <row r="754" spans="1:11">
      <c r="A754" s="1852"/>
      <c r="B754" s="1852"/>
      <c r="C754" s="1819"/>
      <c r="D754" s="1819"/>
      <c r="E754" s="1819"/>
      <c r="F754" s="1819"/>
      <c r="G754" s="1819"/>
      <c r="I754" s="1819"/>
      <c r="J754" s="1819"/>
      <c r="K754" s="1861"/>
    </row>
    <row r="755" spans="1:11">
      <c r="A755" s="1852"/>
      <c r="B755" s="1852"/>
      <c r="C755" s="1819"/>
      <c r="D755" s="1819"/>
      <c r="E755" s="1819"/>
      <c r="F755" s="1819"/>
      <c r="G755" s="1819"/>
      <c r="I755" s="1819"/>
      <c r="J755" s="1819"/>
      <c r="K755" s="1861"/>
    </row>
    <row r="756" spans="1:11">
      <c r="A756" s="1852"/>
      <c r="B756" s="1852"/>
      <c r="C756" s="1819"/>
      <c r="D756" s="1819"/>
      <c r="E756" s="1819"/>
      <c r="F756" s="1819"/>
      <c r="G756" s="1819"/>
      <c r="I756" s="1819"/>
      <c r="J756" s="1819"/>
      <c r="K756" s="1861"/>
    </row>
    <row r="757" spans="1:11">
      <c r="A757" s="1852"/>
      <c r="B757" s="1852"/>
      <c r="C757" s="1819"/>
      <c r="D757" s="1819"/>
      <c r="E757" s="1819"/>
      <c r="F757" s="1819"/>
      <c r="G757" s="1819"/>
      <c r="I757" s="1819"/>
      <c r="J757" s="1819"/>
      <c r="K757" s="1861"/>
    </row>
    <row r="758" spans="1:11">
      <c r="A758" s="1852"/>
      <c r="B758" s="1852"/>
      <c r="C758" s="1819"/>
      <c r="D758" s="1819"/>
      <c r="E758" s="1819"/>
      <c r="F758" s="1819"/>
      <c r="G758" s="1819"/>
      <c r="I758" s="1819"/>
      <c r="J758" s="1819"/>
      <c r="K758" s="1861"/>
    </row>
    <row r="759" spans="1:11">
      <c r="A759" s="1852"/>
      <c r="B759" s="1852"/>
      <c r="C759" s="1819"/>
      <c r="D759" s="1819"/>
      <c r="E759" s="1819"/>
      <c r="F759" s="1819"/>
      <c r="G759" s="1819"/>
      <c r="I759" s="1819"/>
      <c r="J759" s="1819"/>
      <c r="K759" s="1861"/>
    </row>
    <row r="760" spans="1:11">
      <c r="A760" s="1852"/>
      <c r="B760" s="1852"/>
      <c r="C760" s="1819"/>
      <c r="D760" s="1819"/>
      <c r="E760" s="1819"/>
      <c r="F760" s="1819"/>
      <c r="G760" s="1819"/>
      <c r="I760" s="1819"/>
      <c r="J760" s="1819"/>
      <c r="K760" s="1861"/>
    </row>
    <row r="761" spans="1:11">
      <c r="A761" s="1852"/>
      <c r="B761" s="1852"/>
      <c r="C761" s="1819"/>
      <c r="D761" s="1819"/>
      <c r="E761" s="1819"/>
      <c r="F761" s="1819"/>
      <c r="G761" s="1819"/>
      <c r="I761" s="1819"/>
      <c r="J761" s="1819"/>
      <c r="K761" s="1861"/>
    </row>
    <row r="762" spans="1:11">
      <c r="A762" s="1852"/>
      <c r="B762" s="1852"/>
      <c r="C762" s="1819"/>
      <c r="D762" s="1819"/>
      <c r="E762" s="1819"/>
      <c r="F762" s="1819"/>
      <c r="G762" s="1819"/>
      <c r="I762" s="1819"/>
      <c r="J762" s="1819"/>
      <c r="K762" s="1861"/>
    </row>
    <row r="763" spans="1:11">
      <c r="A763" s="1852"/>
      <c r="B763" s="1852"/>
      <c r="C763" s="1819"/>
      <c r="D763" s="1819"/>
      <c r="E763" s="1819"/>
      <c r="F763" s="1819"/>
      <c r="G763" s="1819"/>
      <c r="I763" s="1819"/>
      <c r="J763" s="1819"/>
      <c r="K763" s="1861"/>
    </row>
    <row r="764" spans="1:11">
      <c r="A764" s="1852"/>
      <c r="B764" s="1852"/>
      <c r="C764" s="1819"/>
      <c r="D764" s="1819"/>
      <c r="E764" s="1819"/>
      <c r="F764" s="1819"/>
      <c r="G764" s="1819"/>
      <c r="I764" s="1819"/>
      <c r="J764" s="1819"/>
      <c r="K764" s="1861"/>
    </row>
    <row r="765" spans="1:11">
      <c r="A765" s="1852"/>
      <c r="B765" s="1852"/>
      <c r="C765" s="1819"/>
      <c r="D765" s="1819"/>
      <c r="E765" s="1819"/>
      <c r="F765" s="1819"/>
      <c r="G765" s="1819"/>
      <c r="I765" s="1819"/>
      <c r="J765" s="1819"/>
      <c r="K765" s="1861"/>
    </row>
    <row r="766" spans="1:11">
      <c r="A766" s="1852"/>
      <c r="B766" s="1852"/>
      <c r="C766" s="1819"/>
      <c r="D766" s="1819"/>
      <c r="E766" s="1819"/>
      <c r="F766" s="1819"/>
      <c r="G766" s="1819"/>
      <c r="I766" s="1819"/>
      <c r="J766" s="1819"/>
      <c r="K766" s="1861"/>
    </row>
    <row r="767" spans="1:11">
      <c r="A767" s="1852"/>
      <c r="B767" s="1852"/>
      <c r="C767" s="1819"/>
      <c r="D767" s="1819"/>
      <c r="E767" s="1819"/>
      <c r="F767" s="1819"/>
      <c r="G767" s="1819"/>
      <c r="I767" s="1819"/>
      <c r="J767" s="1819"/>
      <c r="K767" s="1861"/>
    </row>
    <row r="768" spans="1:11">
      <c r="A768" s="1852"/>
      <c r="B768" s="1852"/>
      <c r="C768" s="1819"/>
      <c r="D768" s="1819"/>
      <c r="E768" s="1819"/>
      <c r="F768" s="1819"/>
      <c r="G768" s="1819"/>
      <c r="I768" s="1819"/>
      <c r="J768" s="1819"/>
      <c r="K768" s="1861"/>
    </row>
    <row r="769" spans="1:11">
      <c r="A769" s="1852"/>
      <c r="B769" s="1852"/>
      <c r="C769" s="1819"/>
      <c r="D769" s="1819"/>
      <c r="E769" s="1819"/>
      <c r="F769" s="1819"/>
      <c r="G769" s="1819"/>
      <c r="I769" s="1819"/>
      <c r="J769" s="1819"/>
      <c r="K769" s="1861"/>
    </row>
    <row r="770" spans="1:11">
      <c r="A770" s="1852"/>
      <c r="B770" s="1852"/>
      <c r="C770" s="1819"/>
      <c r="D770" s="1819"/>
      <c r="E770" s="1819"/>
      <c r="F770" s="1819"/>
      <c r="G770" s="1819"/>
      <c r="I770" s="1819"/>
      <c r="J770" s="1819"/>
      <c r="K770" s="1861"/>
    </row>
    <row r="771" spans="1:11">
      <c r="A771" s="1852"/>
      <c r="B771" s="1852"/>
      <c r="C771" s="1819"/>
      <c r="D771" s="1819"/>
      <c r="E771" s="1819"/>
      <c r="F771" s="1819"/>
      <c r="G771" s="1819"/>
      <c r="I771" s="1819"/>
      <c r="J771" s="1819"/>
      <c r="K771" s="1861"/>
    </row>
    <row r="772" spans="1:11">
      <c r="A772" s="1852"/>
      <c r="B772" s="1852"/>
      <c r="C772" s="1819"/>
      <c r="D772" s="1819"/>
      <c r="E772" s="1819"/>
      <c r="F772" s="1819"/>
      <c r="G772" s="1819"/>
      <c r="I772" s="1819"/>
      <c r="J772" s="1819"/>
      <c r="K772" s="1861"/>
    </row>
    <row r="773" spans="1:11">
      <c r="A773" s="1852"/>
      <c r="B773" s="1852"/>
      <c r="C773" s="1819"/>
      <c r="D773" s="1819"/>
      <c r="E773" s="1819"/>
      <c r="F773" s="1819"/>
      <c r="G773" s="1819"/>
      <c r="I773" s="1819"/>
      <c r="J773" s="1819"/>
      <c r="K773" s="1861"/>
    </row>
    <row r="774" spans="1:11">
      <c r="A774" s="1852"/>
      <c r="B774" s="1852"/>
      <c r="C774" s="1819"/>
      <c r="D774" s="1819"/>
      <c r="E774" s="1819"/>
      <c r="F774" s="1819"/>
      <c r="G774" s="1819"/>
      <c r="I774" s="1819"/>
      <c r="J774" s="1819"/>
      <c r="K774" s="1861"/>
    </row>
    <row r="775" spans="1:11">
      <c r="A775" s="1852"/>
      <c r="B775" s="1852"/>
      <c r="C775" s="1819"/>
      <c r="D775" s="1819"/>
      <c r="E775" s="1819"/>
      <c r="F775" s="1819"/>
      <c r="G775" s="1819"/>
      <c r="I775" s="1819"/>
      <c r="J775" s="1819"/>
      <c r="K775" s="1861"/>
    </row>
    <row r="776" spans="1:11">
      <c r="A776" s="1852"/>
      <c r="B776" s="1852"/>
      <c r="C776" s="1819"/>
      <c r="D776" s="1819"/>
      <c r="E776" s="1819"/>
      <c r="F776" s="1819"/>
      <c r="G776" s="1819"/>
      <c r="I776" s="1819"/>
      <c r="J776" s="1819"/>
      <c r="K776" s="1861"/>
    </row>
    <row r="777" spans="1:11">
      <c r="A777" s="1852"/>
      <c r="B777" s="1852"/>
      <c r="C777" s="1819"/>
      <c r="D777" s="1819"/>
      <c r="E777" s="1819"/>
      <c r="F777" s="1819"/>
      <c r="G777" s="1819"/>
      <c r="I777" s="1819"/>
      <c r="J777" s="1819"/>
      <c r="K777" s="1861"/>
    </row>
    <row r="778" spans="1:11">
      <c r="A778" s="1852"/>
      <c r="B778" s="1852"/>
      <c r="C778" s="1819"/>
      <c r="D778" s="1819"/>
      <c r="E778" s="1819"/>
      <c r="F778" s="1819"/>
      <c r="G778" s="1819"/>
      <c r="I778" s="1819"/>
      <c r="J778" s="1819"/>
      <c r="K778" s="1861"/>
    </row>
    <row r="779" spans="1:11">
      <c r="A779" s="1852"/>
      <c r="B779" s="1852"/>
      <c r="C779" s="1819"/>
      <c r="D779" s="1819"/>
      <c r="E779" s="1819"/>
      <c r="F779" s="1819"/>
      <c r="G779" s="1819"/>
      <c r="I779" s="1819"/>
      <c r="J779" s="1819"/>
      <c r="K779" s="1861"/>
    </row>
    <row r="780" spans="1:11">
      <c r="A780" s="1852"/>
      <c r="B780" s="1852"/>
      <c r="C780" s="1819"/>
      <c r="D780" s="1819"/>
      <c r="E780" s="1819"/>
      <c r="F780" s="1819"/>
      <c r="G780" s="1819"/>
      <c r="I780" s="1819"/>
      <c r="J780" s="1819"/>
      <c r="K780" s="1861"/>
    </row>
    <row r="781" spans="1:11">
      <c r="A781" s="1852"/>
      <c r="B781" s="1852"/>
      <c r="C781" s="1819"/>
      <c r="D781" s="1819"/>
      <c r="E781" s="1819"/>
      <c r="F781" s="1819"/>
      <c r="G781" s="1819"/>
      <c r="I781" s="1819"/>
      <c r="J781" s="1819"/>
      <c r="K781" s="1861"/>
    </row>
    <row r="782" spans="1:11">
      <c r="A782" s="1852"/>
      <c r="B782" s="1852"/>
      <c r="C782" s="1819"/>
      <c r="D782" s="1819"/>
      <c r="E782" s="1819"/>
      <c r="F782" s="1819"/>
      <c r="G782" s="1819"/>
      <c r="I782" s="1819"/>
      <c r="J782" s="1819"/>
      <c r="K782" s="1861"/>
    </row>
    <row r="783" spans="1:11">
      <c r="A783" s="1852"/>
      <c r="B783" s="1852"/>
      <c r="C783" s="1819"/>
      <c r="D783" s="1819"/>
      <c r="E783" s="1819"/>
      <c r="F783" s="1819"/>
      <c r="G783" s="1819"/>
      <c r="I783" s="1819"/>
      <c r="J783" s="1819"/>
      <c r="K783" s="1861"/>
    </row>
    <row r="784" spans="1:11">
      <c r="A784" s="1852"/>
      <c r="B784" s="1852"/>
      <c r="C784" s="1819"/>
      <c r="D784" s="1819"/>
      <c r="E784" s="1819"/>
      <c r="F784" s="1819"/>
      <c r="G784" s="1819"/>
      <c r="I784" s="1819"/>
      <c r="J784" s="1819"/>
      <c r="K784" s="1861"/>
    </row>
    <row r="785" spans="1:11">
      <c r="A785" s="1852"/>
      <c r="B785" s="1852"/>
      <c r="C785" s="1819"/>
      <c r="D785" s="1819"/>
      <c r="E785" s="1819"/>
      <c r="F785" s="1819"/>
      <c r="G785" s="1819"/>
      <c r="I785" s="1819"/>
      <c r="J785" s="1819"/>
      <c r="K785" s="1861"/>
    </row>
    <row r="786" spans="1:11">
      <c r="A786" s="1852"/>
      <c r="B786" s="1852"/>
      <c r="C786" s="1819"/>
      <c r="D786" s="1819"/>
      <c r="E786" s="1819"/>
      <c r="F786" s="1819"/>
      <c r="G786" s="1819"/>
      <c r="I786" s="1819"/>
      <c r="J786" s="1819"/>
      <c r="K786" s="1861"/>
    </row>
    <row r="787" spans="1:11">
      <c r="A787" s="1852"/>
      <c r="B787" s="1852"/>
      <c r="C787" s="1819"/>
      <c r="D787" s="1819"/>
      <c r="E787" s="1819"/>
      <c r="F787" s="1819"/>
      <c r="G787" s="1819"/>
      <c r="I787" s="1819"/>
      <c r="J787" s="1819"/>
      <c r="K787" s="1861"/>
    </row>
    <row r="788" spans="1:11">
      <c r="A788" s="1852"/>
      <c r="B788" s="1852"/>
      <c r="C788" s="1819"/>
      <c r="D788" s="1819"/>
      <c r="E788" s="1819"/>
      <c r="F788" s="1819"/>
      <c r="G788" s="1819"/>
      <c r="I788" s="1819"/>
      <c r="J788" s="1819"/>
      <c r="K788" s="1861"/>
    </row>
    <row r="789" spans="1:11">
      <c r="A789" s="1852"/>
      <c r="B789" s="1852"/>
      <c r="C789" s="1819"/>
      <c r="D789" s="1819"/>
      <c r="E789" s="1819"/>
      <c r="F789" s="1819"/>
      <c r="G789" s="1819"/>
      <c r="I789" s="1819"/>
      <c r="J789" s="1819"/>
      <c r="K789" s="1861"/>
    </row>
    <row r="790" spans="1:11">
      <c r="A790" s="1852"/>
      <c r="B790" s="1852"/>
      <c r="C790" s="1819"/>
      <c r="D790" s="1819"/>
      <c r="E790" s="1819"/>
      <c r="F790" s="1819"/>
      <c r="G790" s="1819"/>
      <c r="I790" s="1819"/>
      <c r="J790" s="1819"/>
      <c r="K790" s="1861"/>
    </row>
    <row r="791" spans="1:11">
      <c r="A791" s="1852"/>
      <c r="B791" s="1852"/>
      <c r="C791" s="1819"/>
      <c r="D791" s="1819"/>
      <c r="E791" s="1819"/>
      <c r="F791" s="1819"/>
      <c r="G791" s="1819"/>
      <c r="I791" s="1819"/>
      <c r="J791" s="1819"/>
      <c r="K791" s="1861"/>
    </row>
    <row r="792" spans="1:11">
      <c r="A792" s="1852"/>
      <c r="B792" s="1852"/>
      <c r="C792" s="1819"/>
      <c r="D792" s="1819"/>
      <c r="E792" s="1819"/>
      <c r="F792" s="1819"/>
      <c r="G792" s="1819"/>
      <c r="I792" s="1819"/>
      <c r="J792" s="1819"/>
      <c r="K792" s="1861"/>
    </row>
    <row r="793" spans="1:11">
      <c r="A793" s="1852"/>
      <c r="B793" s="1852"/>
      <c r="C793" s="1819"/>
      <c r="D793" s="1819"/>
      <c r="E793" s="1819"/>
      <c r="F793" s="1819"/>
      <c r="G793" s="1819"/>
      <c r="I793" s="1819"/>
      <c r="J793" s="1819"/>
      <c r="K793" s="1861"/>
    </row>
    <row r="794" spans="1:11">
      <c r="A794" s="1852"/>
      <c r="B794" s="1852"/>
      <c r="C794" s="1819"/>
      <c r="D794" s="1819"/>
      <c r="E794" s="1819"/>
      <c r="F794" s="1819"/>
      <c r="G794" s="1819"/>
      <c r="I794" s="1819"/>
      <c r="J794" s="1819"/>
      <c r="K794" s="1861"/>
    </row>
    <row r="795" spans="1:11">
      <c r="A795" s="1852"/>
      <c r="B795" s="1852"/>
      <c r="C795" s="1819"/>
      <c r="D795" s="1819"/>
      <c r="E795" s="1819"/>
      <c r="F795" s="1819"/>
      <c r="G795" s="1819"/>
      <c r="I795" s="1819"/>
      <c r="J795" s="1819"/>
      <c r="K795" s="1861"/>
    </row>
    <row r="796" spans="1:11">
      <c r="A796" s="1852"/>
      <c r="B796" s="1852"/>
      <c r="C796" s="1819"/>
      <c r="D796" s="1819"/>
      <c r="E796" s="1819"/>
      <c r="F796" s="1819"/>
      <c r="G796" s="1819"/>
      <c r="I796" s="1819"/>
      <c r="J796" s="1819"/>
      <c r="K796" s="1861"/>
    </row>
    <row r="797" spans="1:11">
      <c r="A797" s="1852"/>
      <c r="B797" s="1852"/>
      <c r="C797" s="1819"/>
      <c r="D797" s="1819"/>
      <c r="E797" s="1819"/>
      <c r="F797" s="1819"/>
      <c r="G797" s="1819"/>
      <c r="I797" s="1819"/>
      <c r="J797" s="1819"/>
      <c r="K797" s="1861"/>
    </row>
    <row r="798" spans="1:11">
      <c r="A798" s="1852"/>
      <c r="B798" s="1852"/>
      <c r="C798" s="1819"/>
      <c r="D798" s="1819"/>
      <c r="E798" s="1819"/>
      <c r="F798" s="1819"/>
      <c r="G798" s="1819"/>
      <c r="I798" s="1819"/>
      <c r="J798" s="1819"/>
      <c r="K798" s="1861"/>
    </row>
    <row r="799" spans="1:11">
      <c r="A799" s="1852"/>
      <c r="B799" s="1852"/>
      <c r="C799" s="1819"/>
      <c r="D799" s="1819"/>
      <c r="E799" s="1819"/>
      <c r="F799" s="1819"/>
      <c r="G799" s="1819"/>
      <c r="I799" s="1819"/>
      <c r="J799" s="1819"/>
      <c r="K799" s="1861"/>
    </row>
    <row r="800" spans="1:11">
      <c r="A800" s="1852"/>
      <c r="B800" s="1852"/>
      <c r="C800" s="1819"/>
      <c r="D800" s="1819"/>
      <c r="E800" s="1819"/>
      <c r="F800" s="1819"/>
      <c r="G800" s="1819"/>
      <c r="I800" s="1819"/>
      <c r="J800" s="1819"/>
      <c r="K800" s="1861"/>
    </row>
    <row r="801" spans="1:11">
      <c r="A801" s="1852"/>
      <c r="B801" s="1852"/>
      <c r="C801" s="1819"/>
      <c r="D801" s="1819"/>
      <c r="E801" s="1819"/>
      <c r="F801" s="1819"/>
      <c r="G801" s="1819"/>
      <c r="I801" s="1819"/>
      <c r="J801" s="1819"/>
      <c r="K801" s="1861"/>
    </row>
    <row r="802" spans="1:11">
      <c r="A802" s="1852"/>
      <c r="B802" s="1852"/>
      <c r="C802" s="1819"/>
      <c r="D802" s="1819"/>
      <c r="E802" s="1819"/>
      <c r="F802" s="1819"/>
      <c r="G802" s="1819"/>
      <c r="I802" s="1819"/>
      <c r="J802" s="1819"/>
      <c r="K802" s="1861"/>
    </row>
    <row r="803" spans="1:11">
      <c r="A803" s="1852"/>
      <c r="B803" s="1852"/>
      <c r="C803" s="1819"/>
      <c r="D803" s="1819"/>
      <c r="E803" s="1819"/>
      <c r="F803" s="1819"/>
      <c r="G803" s="1819"/>
      <c r="I803" s="1819"/>
      <c r="J803" s="1819"/>
      <c r="K803" s="1861"/>
    </row>
    <row r="804" spans="1:11">
      <c r="A804" s="1852"/>
      <c r="B804" s="1852"/>
      <c r="C804" s="1819"/>
      <c r="D804" s="1819"/>
      <c r="E804" s="1819"/>
      <c r="F804" s="1819"/>
      <c r="G804" s="1819"/>
      <c r="I804" s="1819"/>
      <c r="J804" s="1819"/>
      <c r="K804" s="1861"/>
    </row>
    <row r="805" spans="1:11">
      <c r="A805" s="1852"/>
      <c r="B805" s="1852"/>
      <c r="C805" s="1819"/>
      <c r="D805" s="1819"/>
      <c r="E805" s="1819"/>
      <c r="F805" s="1819"/>
      <c r="G805" s="1819"/>
      <c r="I805" s="1819"/>
      <c r="J805" s="1819"/>
      <c r="K805" s="1861"/>
    </row>
    <row r="806" spans="1:11">
      <c r="A806" s="1852"/>
      <c r="B806" s="1852"/>
      <c r="C806" s="1819"/>
      <c r="D806" s="1819"/>
      <c r="E806" s="1819"/>
      <c r="F806" s="1819"/>
      <c r="G806" s="1819"/>
      <c r="I806" s="1819"/>
      <c r="J806" s="1819"/>
      <c r="K806" s="1861"/>
    </row>
    <row r="807" spans="1:11">
      <c r="A807" s="1852"/>
      <c r="B807" s="1852"/>
      <c r="C807" s="1819"/>
      <c r="D807" s="1819"/>
      <c r="E807" s="1819"/>
      <c r="F807" s="1819"/>
      <c r="G807" s="1819"/>
      <c r="I807" s="1819"/>
      <c r="J807" s="1819"/>
      <c r="K807" s="1861"/>
    </row>
    <row r="808" spans="1:11">
      <c r="A808" s="1852"/>
      <c r="B808" s="1852"/>
      <c r="C808" s="1819"/>
      <c r="D808" s="1819"/>
      <c r="E808" s="1819"/>
      <c r="F808" s="1819"/>
      <c r="G808" s="1819"/>
      <c r="I808" s="1819"/>
      <c r="J808" s="1819"/>
      <c r="K808" s="1861"/>
    </row>
    <row r="809" spans="1:11">
      <c r="A809" s="1852"/>
      <c r="B809" s="1852"/>
      <c r="C809" s="1819"/>
      <c r="D809" s="1819"/>
      <c r="E809" s="1819"/>
      <c r="F809" s="1819"/>
      <c r="G809" s="1819"/>
      <c r="I809" s="1819"/>
      <c r="J809" s="1819"/>
      <c r="K809" s="1861"/>
    </row>
    <row r="810" spans="1:11">
      <c r="A810" s="1852"/>
      <c r="B810" s="1852"/>
      <c r="C810" s="1819"/>
      <c r="D810" s="1819"/>
      <c r="E810" s="1819"/>
      <c r="F810" s="1819"/>
      <c r="G810" s="1819"/>
      <c r="I810" s="1819"/>
      <c r="J810" s="1819"/>
      <c r="K810" s="1861"/>
    </row>
    <row r="811" spans="1:11">
      <c r="A811" s="1852"/>
      <c r="B811" s="1852"/>
      <c r="C811" s="1819"/>
      <c r="D811" s="1819"/>
      <c r="E811" s="1819"/>
      <c r="F811" s="1819"/>
      <c r="G811" s="1819"/>
      <c r="I811" s="1819"/>
      <c r="J811" s="1819"/>
      <c r="K811" s="1861"/>
    </row>
    <row r="812" spans="1:11">
      <c r="A812" s="1852"/>
      <c r="B812" s="1852"/>
      <c r="C812" s="1819"/>
      <c r="D812" s="1819"/>
      <c r="E812" s="1819"/>
      <c r="F812" s="1819"/>
      <c r="G812" s="1819"/>
      <c r="I812" s="1819"/>
      <c r="J812" s="1819"/>
      <c r="K812" s="1861"/>
    </row>
    <row r="813" spans="1:11">
      <c r="A813" s="1852"/>
      <c r="B813" s="1852"/>
      <c r="C813" s="1819"/>
      <c r="D813" s="1819"/>
      <c r="E813" s="1819"/>
      <c r="F813" s="1819"/>
      <c r="G813" s="1819"/>
      <c r="I813" s="1819"/>
      <c r="J813" s="1819"/>
      <c r="K813" s="1861"/>
    </row>
    <row r="814" spans="1:11">
      <c r="A814" s="1852"/>
      <c r="B814" s="1852"/>
      <c r="C814" s="1819"/>
      <c r="D814" s="1819"/>
      <c r="E814" s="1819"/>
      <c r="F814" s="1819"/>
      <c r="G814" s="1819"/>
      <c r="I814" s="1819"/>
      <c r="J814" s="1819"/>
      <c r="K814" s="1861"/>
    </row>
    <row r="815" spans="1:11">
      <c r="A815" s="1852"/>
      <c r="B815" s="1852"/>
      <c r="C815" s="1819"/>
      <c r="D815" s="1819"/>
      <c r="E815" s="1819"/>
      <c r="F815" s="1819"/>
      <c r="G815" s="1819"/>
      <c r="I815" s="1819"/>
      <c r="J815" s="1819"/>
      <c r="K815" s="1861"/>
    </row>
    <row r="816" spans="1:11">
      <c r="A816" s="1852"/>
      <c r="B816" s="1852"/>
      <c r="C816" s="1819"/>
      <c r="D816" s="1819"/>
      <c r="E816" s="1819"/>
      <c r="F816" s="1819"/>
      <c r="G816" s="1819"/>
      <c r="I816" s="1819"/>
      <c r="J816" s="1819"/>
      <c r="K816" s="1861"/>
    </row>
    <row r="817" spans="1:11">
      <c r="A817" s="1852"/>
      <c r="B817" s="1852"/>
      <c r="C817" s="1819"/>
      <c r="D817" s="1819"/>
      <c r="E817" s="1819"/>
      <c r="F817" s="1819"/>
      <c r="G817" s="1819"/>
      <c r="I817" s="1819"/>
      <c r="J817" s="1819"/>
      <c r="K817" s="1861"/>
    </row>
    <row r="818" spans="1:11">
      <c r="A818" s="1852"/>
      <c r="B818" s="1852"/>
      <c r="C818" s="1819"/>
      <c r="D818" s="1819"/>
      <c r="E818" s="1819"/>
      <c r="F818" s="1819"/>
      <c r="G818" s="1819"/>
      <c r="I818" s="1819"/>
      <c r="J818" s="1819"/>
      <c r="K818" s="1861"/>
    </row>
    <row r="819" spans="1:11">
      <c r="A819" s="1852"/>
      <c r="B819" s="1852"/>
      <c r="C819" s="1819"/>
      <c r="D819" s="1819"/>
      <c r="E819" s="1819"/>
      <c r="F819" s="1819"/>
      <c r="G819" s="1819"/>
      <c r="I819" s="1819"/>
      <c r="J819" s="1819"/>
      <c r="K819" s="1861"/>
    </row>
    <row r="820" spans="1:11">
      <c r="A820" s="1852"/>
      <c r="B820" s="1852"/>
      <c r="C820" s="1819"/>
      <c r="D820" s="1819"/>
      <c r="E820" s="1819"/>
      <c r="F820" s="1819"/>
      <c r="G820" s="1819"/>
      <c r="I820" s="1819"/>
      <c r="J820" s="1819"/>
      <c r="K820" s="1861"/>
    </row>
    <row r="821" spans="1:11">
      <c r="A821" s="1852"/>
      <c r="B821" s="1852"/>
      <c r="C821" s="1819"/>
      <c r="D821" s="1819"/>
      <c r="E821" s="1819"/>
      <c r="F821" s="1819"/>
      <c r="G821" s="1819"/>
      <c r="I821" s="1819"/>
      <c r="J821" s="1819"/>
      <c r="K821" s="1861"/>
    </row>
    <row r="822" spans="1:11">
      <c r="A822" s="1852"/>
      <c r="B822" s="1852"/>
      <c r="C822" s="1819"/>
      <c r="D822" s="1819"/>
      <c r="E822" s="1819"/>
      <c r="F822" s="1819"/>
      <c r="G822" s="1819"/>
      <c r="I822" s="1819"/>
      <c r="J822" s="1819"/>
      <c r="K822" s="1861"/>
    </row>
    <row r="823" spans="1:11">
      <c r="A823" s="1852"/>
      <c r="B823" s="1852"/>
      <c r="C823" s="1819"/>
      <c r="D823" s="1819"/>
      <c r="E823" s="1819"/>
      <c r="F823" s="1819"/>
      <c r="G823" s="1819"/>
      <c r="I823" s="1819"/>
      <c r="J823" s="1819"/>
      <c r="K823" s="1861"/>
    </row>
    <row r="824" spans="1:11">
      <c r="A824" s="1852"/>
      <c r="B824" s="1852"/>
      <c r="C824" s="1819"/>
      <c r="D824" s="1819"/>
      <c r="E824" s="1819"/>
      <c r="F824" s="1819"/>
      <c r="G824" s="1819"/>
      <c r="I824" s="1819"/>
      <c r="J824" s="1819"/>
      <c r="K824" s="1861"/>
    </row>
    <row r="825" spans="1:11">
      <c r="A825" s="1852"/>
      <c r="B825" s="1852"/>
      <c r="C825" s="1819"/>
      <c r="D825" s="1819"/>
      <c r="E825" s="1819"/>
      <c r="F825" s="1819"/>
      <c r="G825" s="1819"/>
      <c r="I825" s="1819"/>
      <c r="J825" s="1819"/>
      <c r="K825" s="1861"/>
    </row>
  </sheetData>
  <sheetProtection selectLockedCells="1" autoFilter="0"/>
  <autoFilter xmlns:etc="http://www.wps.cn/officeDocument/2017/etCustomData" ref="A5:K315" etc:filterBottomFollowUsedRange="0">
    <filterColumn colId="6">
      <customFilters>
        <customFilter operator="equal" val="MIDES, MINEDUC, SEPREM"/>
        <customFilter operator="equal" val="SEPREM"/>
      </customFilters>
    </filterColumn>
    <extLst/>
  </autoFilter>
  <mergeCells count="3">
    <mergeCell ref="A1:K1"/>
    <mergeCell ref="A3:I3"/>
    <mergeCell ref="A4:E4"/>
  </mergeCells>
  <pageMargins left="0.708661417322835" right="0.708661417322835" top="0.748031496062992" bottom="0.748031496062992" header="0.31496062992126" footer="0.31496062992126"/>
  <pageSetup paperSize="1" scale="18" fitToHeight="0" orientation="landscape"/>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4"/>
  </sheetPr>
  <dimension ref="A1:S23"/>
  <sheetViews>
    <sheetView view="pageBreakPreview" zoomScaleNormal="100" topLeftCell="G1" workbookViewId="0">
      <selection activeCell="B6" sqref="A6:M6"/>
    </sheetView>
  </sheetViews>
  <sheetFormatPr defaultColWidth="11.4285714285714" defaultRowHeight="15.75"/>
  <cols>
    <col min="1" max="1" width="4.42857142857143" style="1769" customWidth="1"/>
    <col min="2" max="2" width="29.7142857142857" style="1769" customWidth="1"/>
    <col min="3" max="3" width="28.8571428571429" style="1769" customWidth="1"/>
    <col min="4" max="4" width="19.2857142857143" style="1769" customWidth="1"/>
    <col min="5" max="7" width="23.4285714285714" style="1769" customWidth="1"/>
    <col min="8" max="9" width="21.7142857142857" style="1769" customWidth="1"/>
    <col min="10" max="10" width="25.8571428571429" style="1769" customWidth="1"/>
    <col min="11" max="11" width="36.2857142857143" style="1769" customWidth="1"/>
    <col min="12" max="12" width="28.8571428571429" style="1769" customWidth="1"/>
    <col min="13" max="13" width="30.4285714285714" style="1769" customWidth="1"/>
    <col min="14" max="14" width="23.1428571428571" style="1769" customWidth="1"/>
    <col min="15" max="15" width="40.8571428571429" style="1769" customWidth="1"/>
    <col min="16" max="16384" width="11.4285714285714" style="1769"/>
  </cols>
  <sheetData>
    <row r="1" ht="16.5" spans="1:15">
      <c r="A1" s="1770" t="s">
        <v>887</v>
      </c>
      <c r="B1" s="1771"/>
      <c r="C1" s="1771"/>
      <c r="D1" s="1771"/>
      <c r="E1" s="1771"/>
      <c r="F1" s="1771"/>
      <c r="G1" s="1771"/>
      <c r="H1" s="1771"/>
      <c r="I1" s="1771"/>
      <c r="J1" s="1771"/>
      <c r="K1" s="1771"/>
      <c r="L1" s="1771"/>
      <c r="M1" s="1788" t="s">
        <v>40</v>
      </c>
      <c r="N1" s="1772"/>
      <c r="O1" s="1772"/>
    </row>
    <row r="2" spans="1:15">
      <c r="A2" s="1772"/>
      <c r="B2" s="1772"/>
      <c r="C2" s="1772"/>
      <c r="D2" s="1772"/>
      <c r="E2" s="1772"/>
      <c r="F2" s="1772"/>
      <c r="G2" s="1772"/>
      <c r="H2" s="1772"/>
      <c r="I2" s="1772"/>
      <c r="J2" s="1789"/>
      <c r="K2" s="1789"/>
      <c r="L2" s="1789"/>
      <c r="M2" s="1790"/>
      <c r="N2" s="1772"/>
      <c r="O2" s="1772"/>
    </row>
    <row r="3" spans="1:15">
      <c r="A3" s="1677" t="s">
        <v>132</v>
      </c>
      <c r="B3" s="1678"/>
      <c r="C3" s="1678"/>
      <c r="D3" s="1678"/>
      <c r="E3" s="1678"/>
      <c r="F3" s="1678"/>
      <c r="G3" s="1678"/>
      <c r="H3" s="1678"/>
      <c r="I3" s="1678"/>
      <c r="J3" s="1678"/>
      <c r="K3" s="1678"/>
      <c r="L3" s="1678"/>
      <c r="M3" s="1678"/>
      <c r="N3" s="1772"/>
      <c r="O3" s="1772"/>
    </row>
    <row r="4" ht="16.5" spans="1:18">
      <c r="A4" s="1772"/>
      <c r="B4" s="1772"/>
      <c r="C4" s="1772"/>
      <c r="D4" s="1772"/>
      <c r="E4" s="1772"/>
      <c r="F4" s="1772"/>
      <c r="G4" s="1772"/>
      <c r="H4" s="1772"/>
      <c r="I4" s="1772"/>
      <c r="J4" s="1791"/>
      <c r="K4" s="1792"/>
      <c r="L4" s="1792"/>
      <c r="M4" s="1772"/>
      <c r="N4" s="1772"/>
      <c r="O4" s="1772"/>
      <c r="P4" s="1772"/>
      <c r="Q4" s="1772"/>
      <c r="R4" s="1772"/>
    </row>
    <row r="5" s="1767" customFormat="1" ht="16.5" spans="1:19">
      <c r="A5" s="1531" t="s">
        <v>133</v>
      </c>
      <c r="B5" s="1773"/>
      <c r="C5" s="1773"/>
      <c r="D5" s="1773"/>
      <c r="E5" s="1773"/>
      <c r="F5" s="1773"/>
      <c r="G5" s="1773"/>
      <c r="H5" s="1773"/>
      <c r="I5" s="1773"/>
      <c r="J5" s="1532"/>
      <c r="K5" s="1311"/>
      <c r="L5" s="1311"/>
      <c r="M5" s="1260"/>
      <c r="N5" s="1260"/>
      <c r="O5" s="1260"/>
      <c r="P5" s="1680"/>
      <c r="Q5" s="1680"/>
      <c r="R5" s="1680"/>
      <c r="S5" s="1680"/>
    </row>
    <row r="6" s="1767" customFormat="1" ht="44.25" customHeight="1" spans="1:19">
      <c r="A6" s="1263" t="s">
        <v>888</v>
      </c>
      <c r="B6" s="1264"/>
      <c r="C6" s="1264"/>
      <c r="D6" s="1264"/>
      <c r="E6" s="1264"/>
      <c r="F6" s="1264"/>
      <c r="G6" s="1264"/>
      <c r="H6" s="1264"/>
      <c r="I6" s="1264"/>
      <c r="J6" s="1264"/>
      <c r="K6" s="1264"/>
      <c r="L6" s="1264"/>
      <c r="M6" s="1264"/>
      <c r="N6" s="1793"/>
      <c r="O6" s="1793"/>
      <c r="P6" s="1794"/>
      <c r="Q6" s="1794"/>
      <c r="R6" s="1794"/>
      <c r="S6" s="1794"/>
    </row>
    <row r="7" ht="16.5" spans="11:15">
      <c r="K7" s="1795"/>
      <c r="L7" s="1795"/>
      <c r="M7" s="1795"/>
      <c r="N7" s="1772"/>
      <c r="O7" s="1772"/>
    </row>
    <row r="8" ht="24" customHeight="1" spans="1:15">
      <c r="A8" s="1774" t="s">
        <v>135</v>
      </c>
      <c r="B8" s="1774" t="s">
        <v>889</v>
      </c>
      <c r="C8" s="1774" t="s">
        <v>175</v>
      </c>
      <c r="D8" s="1774" t="s">
        <v>890</v>
      </c>
      <c r="E8" s="1774" t="s">
        <v>891</v>
      </c>
      <c r="F8" s="1774" t="s">
        <v>178</v>
      </c>
      <c r="G8" s="1774" t="s">
        <v>179</v>
      </c>
      <c r="H8" s="1774" t="s">
        <v>892</v>
      </c>
      <c r="I8" s="1796" t="s">
        <v>893</v>
      </c>
      <c r="J8" s="1797"/>
      <c r="K8" s="1798" t="s">
        <v>138</v>
      </c>
      <c r="L8" s="1799" t="s">
        <v>139</v>
      </c>
      <c r="M8" s="1800" t="s">
        <v>140</v>
      </c>
      <c r="N8" s="1772"/>
      <c r="O8" s="1772"/>
    </row>
    <row r="9" s="1768" customFormat="1" ht="24" customHeight="1" spans="1:15">
      <c r="A9" s="1775"/>
      <c r="B9" s="1775"/>
      <c r="C9" s="1775"/>
      <c r="D9" s="1775"/>
      <c r="E9" s="1775"/>
      <c r="F9" s="1775"/>
      <c r="G9" s="1775"/>
      <c r="H9" s="1775"/>
      <c r="I9" s="1801" t="s">
        <v>894</v>
      </c>
      <c r="J9" s="1801" t="s">
        <v>895</v>
      </c>
      <c r="K9" s="1802"/>
      <c r="L9" s="1803"/>
      <c r="M9" s="1804"/>
      <c r="N9" s="1805"/>
      <c r="O9" s="1805"/>
    </row>
    <row r="10" ht="173.25" spans="1:15">
      <c r="A10" s="1776">
        <v>1</v>
      </c>
      <c r="B10" s="1777" t="s">
        <v>206</v>
      </c>
      <c r="C10" s="1777" t="s">
        <v>264</v>
      </c>
      <c r="D10" s="1777" t="s">
        <v>187</v>
      </c>
      <c r="E10" s="1777" t="s">
        <v>188</v>
      </c>
      <c r="F10" s="1777" t="s">
        <v>265</v>
      </c>
      <c r="G10" s="1777" t="s">
        <v>267</v>
      </c>
      <c r="H10" s="1778"/>
      <c r="I10" s="1806" t="s">
        <v>896</v>
      </c>
      <c r="J10" s="1807" t="s">
        <v>897</v>
      </c>
      <c r="K10" s="1752" t="s">
        <v>898</v>
      </c>
      <c r="L10" s="1754" t="s">
        <v>899</v>
      </c>
      <c r="M10" s="1755" t="s">
        <v>899</v>
      </c>
      <c r="N10" s="1772"/>
      <c r="O10" s="1772"/>
    </row>
    <row r="11" ht="189" spans="1:15">
      <c r="A11" s="1776">
        <v>2</v>
      </c>
      <c r="B11" s="1777" t="s">
        <v>206</v>
      </c>
      <c r="C11" s="1777" t="s">
        <v>322</v>
      </c>
      <c r="D11" s="1777" t="s">
        <v>323</v>
      </c>
      <c r="E11" s="1777" t="s">
        <v>324</v>
      </c>
      <c r="F11" s="1777" t="s">
        <v>342</v>
      </c>
      <c r="G11" s="1777" t="s">
        <v>343</v>
      </c>
      <c r="H11" s="1777" t="s">
        <v>900</v>
      </c>
      <c r="I11" s="1777" t="s">
        <v>901</v>
      </c>
      <c r="J11" s="1807" t="s">
        <v>897</v>
      </c>
      <c r="K11" s="1752" t="s">
        <v>902</v>
      </c>
      <c r="L11" s="1754" t="s">
        <v>903</v>
      </c>
      <c r="M11" s="1755" t="s">
        <v>903</v>
      </c>
      <c r="N11" s="1772"/>
      <c r="O11" s="1772"/>
    </row>
    <row r="12" ht="189" spans="1:15">
      <c r="A12" s="1776">
        <v>3</v>
      </c>
      <c r="B12" s="1777" t="s">
        <v>206</v>
      </c>
      <c r="C12" s="1777" t="s">
        <v>322</v>
      </c>
      <c r="D12" s="1777" t="s">
        <v>323</v>
      </c>
      <c r="E12" s="1777" t="s">
        <v>324</v>
      </c>
      <c r="F12" s="1777" t="s">
        <v>342</v>
      </c>
      <c r="G12" s="1777" t="s">
        <v>347</v>
      </c>
      <c r="H12" s="1777" t="s">
        <v>900</v>
      </c>
      <c r="I12" s="1777" t="s">
        <v>901</v>
      </c>
      <c r="J12" s="1807" t="s">
        <v>897</v>
      </c>
      <c r="K12" s="1752" t="s">
        <v>902</v>
      </c>
      <c r="L12" s="1754" t="s">
        <v>903</v>
      </c>
      <c r="M12" s="1755" t="s">
        <v>903</v>
      </c>
      <c r="N12" s="1772"/>
      <c r="O12" s="1772"/>
    </row>
    <row r="13" ht="16.5" spans="1:15">
      <c r="A13" s="1779"/>
      <c r="B13" s="1780"/>
      <c r="C13" s="1780"/>
      <c r="D13" s="1780"/>
      <c r="E13" s="1780"/>
      <c r="F13" s="1780"/>
      <c r="G13" s="1780"/>
      <c r="H13" s="1780"/>
      <c r="I13" s="1780"/>
      <c r="J13" s="1780"/>
      <c r="K13" s="1808"/>
      <c r="L13" s="1809"/>
      <c r="M13" s="1810"/>
      <c r="N13" s="1772"/>
      <c r="O13" s="1772"/>
    </row>
    <row r="14" ht="16.5" spans="1:15">
      <c r="A14" s="1781"/>
      <c r="B14" s="1782" t="s">
        <v>904</v>
      </c>
      <c r="C14" s="1783"/>
      <c r="D14" s="1783"/>
      <c r="E14" s="1783"/>
      <c r="F14" s="1783"/>
      <c r="G14" s="1783"/>
      <c r="H14" s="1784"/>
      <c r="I14" s="1784"/>
      <c r="J14" s="1811"/>
      <c r="K14" s="1812"/>
      <c r="L14" s="1812"/>
      <c r="M14" s="1813"/>
      <c r="N14" s="1772"/>
      <c r="O14" s="1772"/>
    </row>
    <row r="15" ht="16.5" spans="1:15">
      <c r="A15" s="1785"/>
      <c r="B15" s="1786" t="s">
        <v>905</v>
      </c>
      <c r="C15" s="1787"/>
      <c r="D15" s="1787"/>
      <c r="E15" s="1787"/>
      <c r="F15" s="1787"/>
      <c r="G15" s="1787"/>
      <c r="H15" s="1787"/>
      <c r="I15" s="1787"/>
      <c r="J15" s="1787"/>
      <c r="K15" s="1787"/>
      <c r="L15" s="1787"/>
      <c r="M15" s="1814"/>
      <c r="N15" s="1772"/>
      <c r="O15" s="1772"/>
    </row>
    <row r="16" spans="1:15">
      <c r="A16" s="1772"/>
      <c r="B16" s="1772"/>
      <c r="C16" s="1772"/>
      <c r="D16" s="1772"/>
      <c r="E16" s="1772"/>
      <c r="F16" s="1772"/>
      <c r="G16" s="1772"/>
      <c r="H16" s="1772"/>
      <c r="I16" s="1772"/>
      <c r="J16" s="1772"/>
      <c r="K16" s="1772"/>
      <c r="L16" s="1772"/>
      <c r="M16" s="1772"/>
      <c r="N16" s="1772"/>
      <c r="O16" s="1772"/>
    </row>
    <row r="17" spans="1:15">
      <c r="A17" s="1769" t="s">
        <v>906</v>
      </c>
      <c r="N17" s="1772"/>
      <c r="O17" s="1772"/>
    </row>
    <row r="18" spans="14:15">
      <c r="N18" s="1772"/>
      <c r="O18" s="1772"/>
    </row>
    <row r="19" spans="14:15">
      <c r="N19" s="1772"/>
      <c r="O19" s="1772"/>
    </row>
    <row r="20" spans="14:15">
      <c r="N20" s="1772"/>
      <c r="O20" s="1772"/>
    </row>
    <row r="21" spans="14:15">
      <c r="N21" s="1772"/>
      <c r="O21" s="1772"/>
    </row>
    <row r="22" spans="14:15">
      <c r="N22" s="1772"/>
      <c r="O22" s="1772"/>
    </row>
    <row r="23" spans="11:11">
      <c r="K23" s="1769" t="s">
        <v>907</v>
      </c>
    </row>
  </sheetData>
  <mergeCells count="17">
    <mergeCell ref="A1:L1"/>
    <mergeCell ref="A3:M3"/>
    <mergeCell ref="A5:J5"/>
    <mergeCell ref="A6:M6"/>
    <mergeCell ref="I8:J8"/>
    <mergeCell ref="B15:M15"/>
    <mergeCell ref="A8:A9"/>
    <mergeCell ref="B8:B9"/>
    <mergeCell ref="C8:C9"/>
    <mergeCell ref="D8:D9"/>
    <mergeCell ref="E8:E9"/>
    <mergeCell ref="F8:F9"/>
    <mergeCell ref="G8:G9"/>
    <mergeCell ref="H8:H9"/>
    <mergeCell ref="K8:K9"/>
    <mergeCell ref="L8:L9"/>
    <mergeCell ref="M8:M9"/>
  </mergeCells>
  <conditionalFormatting sqref="X6:X12">
    <cfRule type="cellIs" dxfId="1" priority="1" operator="between">
      <formula>6.51</formula>
      <formula>10.1</formula>
    </cfRule>
    <cfRule type="cellIs" dxfId="2" priority="2" operator="between">
      <formula>1</formula>
      <formula>4</formula>
    </cfRule>
    <cfRule type="cellIs" dxfId="1" priority="3" operator="between">
      <formula>6.501</formula>
      <formula>10</formula>
    </cfRule>
    <cfRule type="cellIs" dxfId="3" priority="4" operator="between">
      <formula>3.01</formula>
      <formula>6.5</formula>
    </cfRule>
    <cfRule type="cellIs" dxfId="4" priority="5" operator="between">
      <formula>1</formula>
      <formula>3</formula>
    </cfRule>
  </conditionalFormatting>
  <pageMargins left="0.7" right="0.7" top="0.75" bottom="0.75" header="0.3" footer="0.3"/>
  <pageSetup paperSize="1" scale="49" orientation="landscape"/>
  <headerFooter/>
  <colBreaks count="1" manualBreakCount="1">
    <brk id="10" max="28" man="1"/>
  </colBreaks>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4"/>
  </sheetPr>
  <dimension ref="A1:K28"/>
  <sheetViews>
    <sheetView view="pageBreakPreview" zoomScaleNormal="100" topLeftCell="A17" workbookViewId="0">
      <selection activeCell="B6" sqref="A6:F6"/>
    </sheetView>
  </sheetViews>
  <sheetFormatPr defaultColWidth="11.4285714285714" defaultRowHeight="12.75"/>
  <cols>
    <col min="1" max="1" width="6" style="50" customWidth="1"/>
    <col min="2" max="2" width="42.4285714285714" style="930" customWidth="1"/>
    <col min="3" max="3" width="41.4285714285714" style="930" customWidth="1"/>
    <col min="4" max="4" width="27.2857142857143" style="930" customWidth="1"/>
    <col min="5" max="5" width="30.4285714285714" style="930" customWidth="1"/>
    <col min="6" max="6" width="23.1428571428571" style="930" customWidth="1"/>
    <col min="7" max="7" width="40.8571428571429" style="930" customWidth="1"/>
    <col min="8" max="16384" width="11.4285714285714" style="930"/>
  </cols>
  <sheetData>
    <row r="1" ht="29.25" customHeight="1" spans="1:5">
      <c r="A1" s="1672" t="s">
        <v>41</v>
      </c>
      <c r="B1" s="1673"/>
      <c r="C1" s="1673"/>
      <c r="D1" s="1673"/>
      <c r="E1" s="1674" t="s">
        <v>42</v>
      </c>
    </row>
    <row r="2" ht="14.25" customHeight="1" spans="1:6">
      <c r="A2" s="55"/>
      <c r="B2" s="1675"/>
      <c r="C2" s="1675"/>
      <c r="D2" s="1675"/>
      <c r="E2" s="1676"/>
      <c r="F2" s="931"/>
    </row>
    <row r="3" ht="27" customHeight="1" spans="1:5">
      <c r="A3" s="1677" t="s">
        <v>132</v>
      </c>
      <c r="B3" s="1678"/>
      <c r="C3" s="1678"/>
      <c r="D3" s="1678"/>
      <c r="E3" s="1678"/>
    </row>
    <row r="4" ht="13.5" spans="1:10">
      <c r="A4" s="55"/>
      <c r="B4" s="1738"/>
      <c r="C4" s="1739"/>
      <c r="D4" s="1739"/>
      <c r="E4" s="931"/>
      <c r="F4" s="931"/>
      <c r="G4" s="931"/>
      <c r="H4" s="931"/>
      <c r="I4" s="931"/>
      <c r="J4" s="931"/>
    </row>
    <row r="5" customFormat="1" ht="15.75" customHeight="1" spans="1:11">
      <c r="A5" s="1531" t="s">
        <v>133</v>
      </c>
      <c r="B5" s="1532"/>
      <c r="C5" s="1311"/>
      <c r="D5" s="1311"/>
      <c r="E5" s="1260"/>
      <c r="F5" s="1260"/>
      <c r="G5" s="1680"/>
      <c r="H5" s="1680"/>
      <c r="I5" s="1680"/>
      <c r="J5" s="1680"/>
      <c r="K5" s="1680"/>
    </row>
    <row r="6" customFormat="1" ht="33" customHeight="1" spans="1:11">
      <c r="A6" s="1263" t="s">
        <v>908</v>
      </c>
      <c r="B6" s="1264"/>
      <c r="C6" s="1264"/>
      <c r="D6" s="1264"/>
      <c r="E6" s="1264"/>
      <c r="F6" s="1682"/>
      <c r="G6" s="1682"/>
      <c r="H6" s="1682"/>
      <c r="I6" s="1682"/>
      <c r="J6" s="1682"/>
      <c r="K6" s="1682"/>
    </row>
    <row r="7" ht="13.5" spans="1:6">
      <c r="A7" s="55"/>
      <c r="B7" s="931"/>
      <c r="C7" s="931"/>
      <c r="D7" s="931"/>
      <c r="E7" s="931"/>
      <c r="F7" s="931"/>
    </row>
    <row r="8" s="1737" customFormat="1" ht="49.5" customHeight="1" spans="1:6">
      <c r="A8" s="1740" t="s">
        <v>135</v>
      </c>
      <c r="B8" s="1741" t="s">
        <v>909</v>
      </c>
      <c r="C8" s="1742" t="s">
        <v>138</v>
      </c>
      <c r="D8" s="1743" t="s">
        <v>139</v>
      </c>
      <c r="E8" s="1743" t="s">
        <v>140</v>
      </c>
      <c r="F8" s="1208"/>
    </row>
    <row r="9" s="1123" customFormat="1" ht="90" customHeight="1" spans="1:6">
      <c r="A9" s="1744">
        <v>1</v>
      </c>
      <c r="B9" s="1745" t="s">
        <v>910</v>
      </c>
      <c r="C9" s="1746" t="s">
        <v>911</v>
      </c>
      <c r="D9" s="1747" t="s">
        <v>912</v>
      </c>
      <c r="E9" s="1747" t="s">
        <v>912</v>
      </c>
      <c r="F9" s="1161"/>
    </row>
    <row r="10" s="1123" customFormat="1" ht="90" spans="1:6">
      <c r="A10" s="1744">
        <v>2</v>
      </c>
      <c r="B10" s="1748"/>
      <c r="C10" s="1746" t="s">
        <v>913</v>
      </c>
      <c r="D10" s="1749"/>
      <c r="E10" s="1749"/>
      <c r="F10" s="1161"/>
    </row>
    <row r="11" s="1123" customFormat="1" ht="97.5" customHeight="1" spans="1:6">
      <c r="A11" s="1744">
        <v>3</v>
      </c>
      <c r="B11" s="1748"/>
      <c r="C11" s="1746" t="s">
        <v>914</v>
      </c>
      <c r="D11" s="1749"/>
      <c r="E11" s="1749"/>
      <c r="F11" s="1161"/>
    </row>
    <row r="12" s="1123" customFormat="1" ht="90" spans="1:6">
      <c r="A12" s="1744">
        <v>4</v>
      </c>
      <c r="B12" s="1748"/>
      <c r="C12" s="1746" t="s">
        <v>915</v>
      </c>
      <c r="D12" s="1749"/>
      <c r="E12" s="1749"/>
      <c r="F12" s="1161"/>
    </row>
    <row r="13" s="1123" customFormat="1" ht="60" spans="1:6">
      <c r="A13" s="1744">
        <v>5</v>
      </c>
      <c r="B13" s="1750"/>
      <c r="C13" s="1746" t="s">
        <v>916</v>
      </c>
      <c r="D13" s="1749"/>
      <c r="E13" s="1749"/>
      <c r="F13" s="1161"/>
    </row>
    <row r="14" s="1123" customFormat="1" ht="45" spans="1:6">
      <c r="A14" s="1744">
        <v>6</v>
      </c>
      <c r="B14" s="1748"/>
      <c r="C14" s="1746" t="s">
        <v>917</v>
      </c>
      <c r="D14" s="1751"/>
      <c r="E14" s="1751"/>
      <c r="F14" s="1161"/>
    </row>
    <row r="15" s="1123" customFormat="1" ht="31.5" spans="1:6">
      <c r="A15" s="1744"/>
      <c r="B15" s="1748"/>
      <c r="C15" s="1746" t="s">
        <v>918</v>
      </c>
      <c r="D15" s="1752" t="s">
        <v>919</v>
      </c>
      <c r="E15" s="1752" t="s">
        <v>919</v>
      </c>
      <c r="F15" s="1161"/>
    </row>
    <row r="16" s="1123" customFormat="1" ht="31.5" spans="1:6">
      <c r="A16" s="1744">
        <v>7</v>
      </c>
      <c r="B16" s="1753"/>
      <c r="C16" s="1746" t="s">
        <v>920</v>
      </c>
      <c r="D16" s="1754" t="s">
        <v>921</v>
      </c>
      <c r="E16" s="1755" t="s">
        <v>921</v>
      </c>
      <c r="F16" s="1161"/>
    </row>
    <row r="17" s="1123" customFormat="1" ht="105" spans="1:6">
      <c r="A17" s="1744">
        <v>8</v>
      </c>
      <c r="B17" s="1756" t="s">
        <v>922</v>
      </c>
      <c r="C17" s="1746" t="s">
        <v>923</v>
      </c>
      <c r="D17" s="1754" t="s">
        <v>924</v>
      </c>
      <c r="E17" s="1755" t="s">
        <v>924</v>
      </c>
      <c r="F17" s="1161"/>
    </row>
    <row r="18" s="1123" customFormat="1" ht="39.95" customHeight="1" spans="1:6">
      <c r="A18" s="1757">
        <v>9</v>
      </c>
      <c r="B18" s="1758" t="s">
        <v>925</v>
      </c>
      <c r="C18" s="1759" t="s">
        <v>926</v>
      </c>
      <c r="D18" s="1760" t="s">
        <v>927</v>
      </c>
      <c r="E18" s="1761" t="s">
        <v>928</v>
      </c>
      <c r="F18" s="1161"/>
    </row>
    <row r="19" s="1123" customFormat="1" ht="24.75" customHeight="1" spans="1:6">
      <c r="A19" s="1762"/>
      <c r="B19" s="1763" t="s">
        <v>126</v>
      </c>
      <c r="C19" s="1764"/>
      <c r="D19" s="1764"/>
      <c r="E19" s="1161"/>
      <c r="F19" s="1161"/>
    </row>
    <row r="20" ht="84.75" customHeight="1" spans="2:5">
      <c r="B20" s="1765" t="s">
        <v>929</v>
      </c>
      <c r="C20" s="1766"/>
      <c r="D20" s="1766"/>
      <c r="E20" s="1766"/>
    </row>
    <row r="28" spans="3:3">
      <c r="C28" s="930" t="s">
        <v>907</v>
      </c>
    </row>
  </sheetData>
  <sheetProtection selectLockedCells="1"/>
  <mergeCells count="7">
    <mergeCell ref="A1:D1"/>
    <mergeCell ref="A3:E3"/>
    <mergeCell ref="A5:B5"/>
    <mergeCell ref="A6:E6"/>
    <mergeCell ref="B20:E20"/>
    <mergeCell ref="D9:D14"/>
    <mergeCell ref="E9:E14"/>
  </mergeCells>
  <conditionalFormatting sqref="P6:P16">
    <cfRule type="cellIs" dxfId="1" priority="1" operator="between">
      <formula>6.51</formula>
      <formula>10.1</formula>
    </cfRule>
    <cfRule type="cellIs" dxfId="2" priority="3" operator="between">
      <formula>1</formula>
      <formula>4</formula>
    </cfRule>
    <cfRule type="cellIs" dxfId="1" priority="8" operator="between">
      <formula>6.501</formula>
      <formula>10</formula>
    </cfRule>
    <cfRule type="cellIs" dxfId="3" priority="9" operator="between">
      <formula>3.01</formula>
      <formula>6.5</formula>
    </cfRule>
    <cfRule type="cellIs" dxfId="4" priority="10" operator="between">
      <formula>1</formula>
      <formula>3</formula>
    </cfRule>
  </conditionalFormatting>
  <printOptions horizontalCentered="1"/>
  <pageMargins left="0.15748031496063" right="0.15748031496063" top="0.78740157480315" bottom="0.196850393700787" header="0.31496062992126" footer="0.196850393700787"/>
  <pageSetup paperSize="1" scale="39" orientation="portrait"/>
  <headerFooter alignWithMargins="0"/>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4"/>
  </sheetPr>
  <dimension ref="A1:V41"/>
  <sheetViews>
    <sheetView view="pageBreakPreview" zoomScaleNormal="100" workbookViewId="0">
      <selection activeCell="B6" sqref="A6:F6"/>
    </sheetView>
  </sheetViews>
  <sheetFormatPr defaultColWidth="11" defaultRowHeight="15"/>
  <cols>
    <col min="1" max="1" width="16.4285714285714" style="1614" customWidth="1"/>
    <col min="2" max="2" width="37.2857142857143" style="1614" customWidth="1"/>
    <col min="3" max="3" width="25.2857142857143" style="1614" customWidth="1"/>
    <col min="4" max="4" width="18.7142857142857" style="1614" customWidth="1"/>
    <col min="5" max="5" width="14.8571428571429" style="1615" customWidth="1"/>
    <col min="6" max="6" width="18.1428571428571" style="1615" customWidth="1"/>
    <col min="7" max="7" width="12.7142857142857" style="1614" customWidth="1"/>
    <col min="8" max="8" width="9.57142857142857" style="1614" customWidth="1"/>
    <col min="9" max="9" width="11.4285714285714" style="1614" customWidth="1"/>
    <col min="10" max="10" width="7" style="1614" customWidth="1"/>
    <col min="11" max="13" width="12.7142857142857" style="1614" customWidth="1"/>
    <col min="14" max="14" width="6.42857142857143" style="1614" customWidth="1"/>
    <col min="15" max="17" width="12.7142857142857" style="1614" customWidth="1"/>
    <col min="18" max="18" width="5" style="1614" customWidth="1"/>
    <col min="19" max="19" width="5.71428571428571" style="1614" customWidth="1"/>
    <col min="20" max="20" width="8.28571428571429" style="1616" customWidth="1"/>
    <col min="21" max="21" width="6.14285714285714" style="1614" customWidth="1"/>
    <col min="22" max="16384" width="11" style="1614"/>
  </cols>
  <sheetData>
    <row r="1" s="930" customFormat="1" ht="29.25" customHeight="1" spans="1:7">
      <c r="A1" s="1672" t="s">
        <v>930</v>
      </c>
      <c r="B1" s="1673"/>
      <c r="C1" s="1673"/>
      <c r="D1" s="1673"/>
      <c r="E1" s="1674" t="s">
        <v>931</v>
      </c>
      <c r="F1" s="931"/>
      <c r="G1" s="931"/>
    </row>
    <row r="2" s="930" customFormat="1" ht="14.25" customHeight="1" spans="1:7">
      <c r="A2" s="55"/>
      <c r="B2" s="1675"/>
      <c r="C2" s="1675"/>
      <c r="D2" s="1675"/>
      <c r="E2" s="1676"/>
      <c r="F2" s="931"/>
      <c r="G2" s="931"/>
    </row>
    <row r="3" s="930" customFormat="1" ht="27" customHeight="1" spans="1:7">
      <c r="A3" s="1677" t="s">
        <v>132</v>
      </c>
      <c r="B3" s="1678"/>
      <c r="C3" s="1678"/>
      <c r="D3" s="1678"/>
      <c r="E3" s="1678"/>
      <c r="F3" s="931"/>
      <c r="G3" s="931"/>
    </row>
    <row r="4" s="930" customFormat="1" ht="33" customHeight="1" spans="1:10">
      <c r="A4" s="1679" t="s">
        <v>932</v>
      </c>
      <c r="B4" s="1679"/>
      <c r="C4" s="1679"/>
      <c r="D4" s="1679"/>
      <c r="E4" s="1679"/>
      <c r="F4" s="931"/>
      <c r="G4" s="931"/>
      <c r="H4" s="931"/>
      <c r="I4" s="931"/>
      <c r="J4" s="931"/>
    </row>
    <row r="5" customFormat="1" ht="15.75" customHeight="1" spans="1:11">
      <c r="A5" s="1531" t="s">
        <v>133</v>
      </c>
      <c r="B5" s="1532"/>
      <c r="C5" s="1311"/>
      <c r="D5" s="1311"/>
      <c r="E5" s="1260"/>
      <c r="F5" s="1260"/>
      <c r="G5" s="1260"/>
      <c r="H5" s="1680"/>
      <c r="I5" s="1680"/>
      <c r="J5" s="1680"/>
      <c r="K5" s="1680"/>
    </row>
    <row r="6" customFormat="1" ht="68.25" customHeight="1" spans="1:11">
      <c r="A6" s="1263" t="s">
        <v>933</v>
      </c>
      <c r="B6" s="1264"/>
      <c r="C6" s="1264"/>
      <c r="D6" s="1264"/>
      <c r="E6" s="1264"/>
      <c r="F6" s="1681"/>
      <c r="G6" s="1681"/>
      <c r="H6" s="1682"/>
      <c r="I6" s="1682"/>
      <c r="J6" s="1682"/>
      <c r="K6" s="1682"/>
    </row>
    <row r="7" ht="29.25" customHeight="1" spans="1:21">
      <c r="A7" s="1684"/>
      <c r="B7" s="1684"/>
      <c r="C7" s="1684"/>
      <c r="D7" s="1684"/>
      <c r="E7" s="1684"/>
      <c r="F7" s="1710"/>
      <c r="G7" s="1710"/>
      <c r="H7" s="1710"/>
      <c r="I7" s="1710"/>
      <c r="J7" s="1710"/>
      <c r="K7" s="1710"/>
      <c r="L7" s="1710"/>
      <c r="M7" s="1710"/>
      <c r="N7" s="1710"/>
      <c r="O7" s="1722"/>
      <c r="P7" s="1722"/>
      <c r="Q7" s="1722"/>
      <c r="R7" s="1722"/>
      <c r="S7" s="1732"/>
      <c r="T7" s="1732"/>
      <c r="U7" s="1732"/>
    </row>
    <row r="8" ht="24" customHeight="1" spans="1:19">
      <c r="A8" s="1711"/>
      <c r="B8" s="1711"/>
      <c r="C8" s="1711"/>
      <c r="D8" s="1712"/>
      <c r="E8" s="1712"/>
      <c r="F8" s="1712"/>
      <c r="G8" s="1712"/>
      <c r="H8" s="1712"/>
      <c r="I8" s="1712"/>
      <c r="J8" s="1712"/>
      <c r="K8" s="1712"/>
      <c r="L8" s="1712"/>
      <c r="M8" s="1712"/>
      <c r="N8" s="1712"/>
      <c r="O8" s="1723"/>
      <c r="P8" s="1723"/>
      <c r="Q8" s="1723"/>
      <c r="R8" s="1723"/>
      <c r="S8" s="1723"/>
    </row>
    <row r="9" ht="20.25" customHeight="1" spans="1:20">
      <c r="A9" s="1713"/>
      <c r="B9" s="1713"/>
      <c r="C9" s="1713"/>
      <c r="D9" s="1714"/>
      <c r="E9" s="1714"/>
      <c r="F9" s="1714"/>
      <c r="G9" s="1714"/>
      <c r="H9" s="1714"/>
      <c r="I9" s="1714"/>
      <c r="J9" s="1714"/>
      <c r="K9" s="1714"/>
      <c r="L9" s="1714"/>
      <c r="M9" s="1714"/>
      <c r="N9" s="1714"/>
      <c r="O9" s="1724"/>
      <c r="P9" s="1724"/>
      <c r="Q9" s="1724"/>
      <c r="R9" s="1724"/>
      <c r="S9" s="1724"/>
      <c r="T9" s="1614"/>
    </row>
    <row r="10" ht="29.25" customHeight="1" spans="1:22">
      <c r="A10" s="1715"/>
      <c r="B10" s="1715"/>
      <c r="C10" s="1715"/>
      <c r="D10" s="1716"/>
      <c r="E10" s="1716"/>
      <c r="F10" s="1716"/>
      <c r="G10" s="1716"/>
      <c r="H10" s="1716"/>
      <c r="I10" s="1716"/>
      <c r="J10" s="1716"/>
      <c r="K10" s="1725"/>
      <c r="L10" s="1725"/>
      <c r="M10" s="1725"/>
      <c r="N10" s="1725"/>
      <c r="O10" s="1726"/>
      <c r="P10" s="1726"/>
      <c r="Q10" s="1726"/>
      <c r="R10" s="1726"/>
      <c r="S10" s="1733"/>
      <c r="T10" s="1734"/>
      <c r="U10" s="1734"/>
      <c r="V10" s="1734"/>
    </row>
    <row r="11" s="1612" customFormat="1" ht="36" customHeight="1" spans="1:21">
      <c r="A11" s="1629"/>
      <c r="B11" s="1717"/>
      <c r="C11" s="1717"/>
      <c r="D11" s="1631"/>
      <c r="E11" s="1631"/>
      <c r="F11" s="1718"/>
      <c r="G11" s="1718"/>
      <c r="H11" s="1719"/>
      <c r="I11" s="1718"/>
      <c r="J11" s="1727"/>
      <c r="K11" s="1728"/>
      <c r="L11" s="1729"/>
      <c r="M11" s="1728"/>
      <c r="N11" s="1727"/>
      <c r="O11" s="1730"/>
      <c r="P11" s="1731"/>
      <c r="Q11" s="1731"/>
      <c r="R11" s="1735"/>
      <c r="S11" s="1733"/>
      <c r="T11" s="1736"/>
      <c r="U11" s="1736"/>
    </row>
    <row r="12" ht="16.5" spans="1:21">
      <c r="A12" s="1684"/>
      <c r="B12" s="1684"/>
      <c r="C12" s="1684"/>
      <c r="D12" s="1684"/>
      <c r="E12" s="1684"/>
      <c r="F12" s="1635"/>
      <c r="G12" s="1635"/>
      <c r="H12" s="1635"/>
      <c r="I12" s="1635"/>
      <c r="J12" s="1696"/>
      <c r="K12" s="1635"/>
      <c r="L12" s="1635"/>
      <c r="M12" s="1635"/>
      <c r="N12" s="1696"/>
      <c r="O12" s="1697"/>
      <c r="P12" s="1697"/>
      <c r="Q12" s="1697"/>
      <c r="R12" s="1704"/>
      <c r="S12" s="1705"/>
      <c r="T12" s="1706"/>
      <c r="U12" s="1701"/>
    </row>
    <row r="13" ht="33.95" customHeight="1" spans="1:21">
      <c r="A13" s="1720" t="s">
        <v>904</v>
      </c>
      <c r="B13" s="1721"/>
      <c r="C13" s="1721"/>
      <c r="D13" s="1721"/>
      <c r="E13" s="1721"/>
      <c r="F13" s="1712"/>
      <c r="G13" s="1712"/>
      <c r="H13" s="1635"/>
      <c r="I13" s="1635"/>
      <c r="J13" s="1696"/>
      <c r="K13" s="1635"/>
      <c r="L13" s="1635"/>
      <c r="M13" s="1635"/>
      <c r="N13" s="1696"/>
      <c r="O13" s="1697"/>
      <c r="P13" s="1697"/>
      <c r="Q13" s="1697"/>
      <c r="R13" s="1704"/>
      <c r="S13" s="1705"/>
      <c r="T13" s="1706"/>
      <c r="U13" s="1701"/>
    </row>
    <row r="14" ht="33.95" customHeight="1" spans="1:21">
      <c r="A14" s="1263" t="s">
        <v>934</v>
      </c>
      <c r="B14" s="1264"/>
      <c r="C14" s="1264"/>
      <c r="D14" s="1264"/>
      <c r="E14" s="1264"/>
      <c r="F14" s="1712"/>
      <c r="G14" s="1712"/>
      <c r="H14" s="1635"/>
      <c r="I14" s="1635"/>
      <c r="J14" s="1696"/>
      <c r="K14" s="1635"/>
      <c r="L14" s="1635"/>
      <c r="M14" s="1635"/>
      <c r="N14" s="1696"/>
      <c r="O14" s="1697"/>
      <c r="P14" s="1697"/>
      <c r="Q14" s="1697"/>
      <c r="R14" s="1704"/>
      <c r="S14" s="1705"/>
      <c r="T14" s="1706"/>
      <c r="U14" s="1701"/>
    </row>
    <row r="15" ht="33.95" customHeight="1" spans="1:21">
      <c r="A15" s="1633"/>
      <c r="B15" s="1683"/>
      <c r="C15" s="1683"/>
      <c r="D15" s="1635"/>
      <c r="E15" s="1635"/>
      <c r="F15" s="1635"/>
      <c r="G15" s="1635"/>
      <c r="H15" s="1635"/>
      <c r="I15" s="1635"/>
      <c r="J15" s="1696"/>
      <c r="K15" s="1635"/>
      <c r="L15" s="1635"/>
      <c r="M15" s="1635"/>
      <c r="N15" s="1696"/>
      <c r="O15" s="1697"/>
      <c r="P15" s="1697"/>
      <c r="Q15" s="1697"/>
      <c r="R15" s="1704"/>
      <c r="S15" s="1705"/>
      <c r="T15" s="1706"/>
      <c r="U15" s="1701"/>
    </row>
    <row r="16" ht="33.95" customHeight="1" spans="1:21">
      <c r="A16" s="1633"/>
      <c r="B16" s="1683"/>
      <c r="C16" s="1683"/>
      <c r="D16" s="1635"/>
      <c r="E16" s="1635"/>
      <c r="F16" s="1635"/>
      <c r="G16" s="1635"/>
      <c r="H16" s="1635"/>
      <c r="I16" s="1635"/>
      <c r="J16" s="1696"/>
      <c r="K16" s="1635"/>
      <c r="L16" s="1635"/>
      <c r="M16" s="1635"/>
      <c r="N16" s="1696"/>
      <c r="O16" s="1697"/>
      <c r="P16" s="1697"/>
      <c r="Q16" s="1697"/>
      <c r="R16" s="1704"/>
      <c r="S16" s="1705"/>
      <c r="T16" s="1706"/>
      <c r="U16" s="1701"/>
    </row>
    <row r="17" ht="33.95" customHeight="1" spans="1:21">
      <c r="A17" s="1633"/>
      <c r="B17" s="1683"/>
      <c r="C17" s="1683"/>
      <c r="D17" s="1635"/>
      <c r="E17" s="1635"/>
      <c r="F17" s="1635"/>
      <c r="G17" s="1635"/>
      <c r="H17" s="1635"/>
      <c r="I17" s="1635"/>
      <c r="J17" s="1696"/>
      <c r="K17" s="1635"/>
      <c r="L17" s="1635"/>
      <c r="M17" s="1635"/>
      <c r="N17" s="1696"/>
      <c r="O17" s="1697"/>
      <c r="P17" s="1697"/>
      <c r="Q17" s="1697"/>
      <c r="R17" s="1704"/>
      <c r="S17" s="1705"/>
      <c r="T17" s="1706"/>
      <c r="U17" s="1701"/>
    </row>
    <row r="18" ht="22.5" customHeight="1" spans="1:21">
      <c r="A18" s="1633"/>
      <c r="B18" s="1683"/>
      <c r="C18" s="1683"/>
      <c r="D18" s="1635"/>
      <c r="E18" s="1635"/>
      <c r="F18" s="1635"/>
      <c r="G18" s="1635"/>
      <c r="H18" s="1635"/>
      <c r="I18" s="1635"/>
      <c r="J18" s="1696"/>
      <c r="K18" s="1635"/>
      <c r="L18" s="1635"/>
      <c r="M18" s="1635"/>
      <c r="N18" s="1696"/>
      <c r="O18" s="1697"/>
      <c r="P18" s="1697"/>
      <c r="Q18" s="1697"/>
      <c r="R18" s="1704"/>
      <c r="S18" s="1705"/>
      <c r="T18" s="1706"/>
      <c r="U18" s="1701"/>
    </row>
    <row r="19" ht="116.25" customHeight="1" spans="1:21">
      <c r="A19" s="1684"/>
      <c r="B19" s="1684"/>
      <c r="C19" s="1684"/>
      <c r="D19" s="1684"/>
      <c r="E19" s="1684"/>
      <c r="F19" s="1635"/>
      <c r="G19" s="1635"/>
      <c r="H19" s="1635"/>
      <c r="I19" s="1635"/>
      <c r="J19" s="1696"/>
      <c r="K19" s="1635"/>
      <c r="L19" s="1635"/>
      <c r="M19" s="1635"/>
      <c r="N19" s="1696"/>
      <c r="O19" s="1697"/>
      <c r="P19" s="1697"/>
      <c r="Q19" s="1697"/>
      <c r="R19" s="1704"/>
      <c r="S19" s="1705"/>
      <c r="T19" s="1706"/>
      <c r="U19" s="1701"/>
    </row>
    <row r="20" s="1613" customFormat="1" ht="12" spans="1:22">
      <c r="A20" s="1685"/>
      <c r="B20" s="1685"/>
      <c r="C20" s="1685"/>
      <c r="D20" s="1645"/>
      <c r="E20" s="1645"/>
      <c r="F20" s="1645"/>
      <c r="G20" s="1645"/>
      <c r="H20" s="1645"/>
      <c r="I20" s="1645"/>
      <c r="J20" s="1645"/>
      <c r="K20" s="1685"/>
      <c r="L20" s="1685"/>
      <c r="M20" s="1685"/>
      <c r="N20" s="1670"/>
      <c r="T20" s="1707"/>
      <c r="V20" s="1708"/>
    </row>
    <row r="21" s="1613" customFormat="1" ht="20.25" customHeight="1" spans="1:22">
      <c r="A21" s="1645"/>
      <c r="B21" s="1645"/>
      <c r="C21" s="1646"/>
      <c r="D21" s="1647"/>
      <c r="E21" s="1645"/>
      <c r="F21" s="1645"/>
      <c r="G21" s="1645"/>
      <c r="H21" s="1645"/>
      <c r="I21" s="1645"/>
      <c r="J21" s="1646"/>
      <c r="K21" s="1685"/>
      <c r="L21" s="1685"/>
      <c r="M21" s="1670"/>
      <c r="N21" s="1670"/>
      <c r="O21" s="1698"/>
      <c r="P21" s="1698"/>
      <c r="Q21" s="1698"/>
      <c r="R21" s="1698"/>
      <c r="S21" s="1698"/>
      <c r="T21" s="1698"/>
      <c r="U21" s="1698"/>
      <c r="V21" s="1709"/>
    </row>
    <row r="22" ht="44.1" customHeight="1" spans="1:22">
      <c r="A22" s="1686"/>
      <c r="B22" s="1687"/>
      <c r="C22" s="1688"/>
      <c r="D22" s="1689"/>
      <c r="E22" s="1649"/>
      <c r="F22" s="1649"/>
      <c r="G22" s="1649"/>
      <c r="H22" s="1649"/>
      <c r="I22" s="1649"/>
      <c r="J22" s="1699"/>
      <c r="K22" s="1700"/>
      <c r="L22" s="1700"/>
      <c r="M22" s="1628"/>
      <c r="N22" s="1628"/>
      <c r="O22" s="1701"/>
      <c r="P22" s="1701"/>
      <c r="Q22" s="1702"/>
      <c r="R22" s="1702"/>
      <c r="S22" s="1702"/>
      <c r="T22" s="1702"/>
      <c r="U22" s="1702"/>
      <c r="V22" s="1703"/>
    </row>
    <row r="23" ht="44.1" customHeight="1" spans="1:22">
      <c r="A23" s="1690"/>
      <c r="B23" s="1687"/>
      <c r="C23" s="1688"/>
      <c r="D23" s="1691"/>
      <c r="E23" s="1649"/>
      <c r="F23" s="1649"/>
      <c r="G23" s="1649"/>
      <c r="H23" s="1649"/>
      <c r="I23" s="1649"/>
      <c r="J23" s="1699"/>
      <c r="K23" s="1700"/>
      <c r="L23" s="1628"/>
      <c r="M23" s="1628"/>
      <c r="N23" s="1628"/>
      <c r="O23" s="1702"/>
      <c r="P23" s="1702"/>
      <c r="Q23" s="1702"/>
      <c r="R23" s="1702"/>
      <c r="S23" s="1702"/>
      <c r="T23" s="1702"/>
      <c r="U23" s="1702"/>
      <c r="V23" s="1703"/>
    </row>
    <row r="24" ht="44.1" customHeight="1" spans="1:21">
      <c r="A24" s="1690"/>
      <c r="B24" s="1649"/>
      <c r="C24" s="1688"/>
      <c r="D24" s="1691"/>
      <c r="E24" s="1649"/>
      <c r="F24" s="1649"/>
      <c r="G24" s="1649"/>
      <c r="H24" s="1649"/>
      <c r="I24" s="1649"/>
      <c r="J24" s="1699"/>
      <c r="K24" s="1700"/>
      <c r="L24" s="1700"/>
      <c r="M24" s="1628"/>
      <c r="N24" s="1628"/>
      <c r="O24" s="1702"/>
      <c r="P24" s="1702"/>
      <c r="Q24" s="1702"/>
      <c r="R24" s="1702"/>
      <c r="S24" s="1702"/>
      <c r="T24" s="1702"/>
      <c r="U24" s="1702"/>
    </row>
    <row r="25" ht="44.1" customHeight="1" spans="1:14">
      <c r="A25" s="1690"/>
      <c r="B25" s="1649"/>
      <c r="C25" s="1688"/>
      <c r="D25" s="1691"/>
      <c r="E25" s="1649"/>
      <c r="F25" s="1649"/>
      <c r="G25" s="1649"/>
      <c r="H25" s="1649"/>
      <c r="I25" s="1649"/>
      <c r="J25" s="1699"/>
      <c r="K25" s="1700"/>
      <c r="L25" s="1700"/>
      <c r="M25" s="1628"/>
      <c r="N25" s="1628"/>
    </row>
    <row r="26" ht="13.5" customHeight="1" spans="1:21">
      <c r="A26" s="1690"/>
      <c r="B26" s="1649"/>
      <c r="C26" s="1688"/>
      <c r="D26" s="1691"/>
      <c r="E26" s="1649"/>
      <c r="F26" s="1649"/>
      <c r="G26" s="1649"/>
      <c r="H26" s="1649"/>
      <c r="I26" s="1649"/>
      <c r="J26" s="1699"/>
      <c r="K26" s="1700"/>
      <c r="L26" s="1700"/>
      <c r="M26" s="1628"/>
      <c r="N26" s="1628"/>
      <c r="O26" s="1703"/>
      <c r="P26" s="1703"/>
      <c r="Q26" s="1612"/>
      <c r="R26" s="1612"/>
      <c r="S26" s="1612"/>
      <c r="T26" s="1612"/>
      <c r="U26" s="1612"/>
    </row>
    <row r="27" ht="18" customHeight="1" spans="1:14">
      <c r="A27" s="1628"/>
      <c r="B27" s="1628"/>
      <c r="C27" s="1670"/>
      <c r="D27" s="1628"/>
      <c r="E27" s="1662"/>
      <c r="F27" s="1662"/>
      <c r="G27" s="1658"/>
      <c r="H27" s="1658"/>
      <c r="I27" s="1658"/>
      <c r="J27" s="1658"/>
      <c r="K27" s="1628"/>
      <c r="L27" s="1628"/>
      <c r="M27" s="1628"/>
      <c r="N27" s="1628"/>
    </row>
    <row r="28" ht="42.75" customHeight="1" spans="1:14">
      <c r="A28" s="1628"/>
      <c r="B28" s="1628"/>
      <c r="C28" s="1628"/>
      <c r="D28" s="1692"/>
      <c r="E28" s="1692"/>
      <c r="F28" s="1692"/>
      <c r="G28" s="1692"/>
      <c r="H28" s="1692"/>
      <c r="I28" s="1692"/>
      <c r="J28" s="1692"/>
      <c r="K28" s="1692"/>
      <c r="L28" s="1692"/>
      <c r="M28" s="1692"/>
      <c r="N28" s="1692"/>
    </row>
    <row r="29" ht="26.25" customHeight="1" spans="1:14">
      <c r="A29" s="1628"/>
      <c r="B29" s="1628"/>
      <c r="C29" s="1628"/>
      <c r="D29" s="1628"/>
      <c r="E29" s="1662"/>
      <c r="F29" s="1662"/>
      <c r="G29" s="1628"/>
      <c r="H29" s="1628"/>
      <c r="I29" s="1628"/>
      <c r="J29" s="1658"/>
      <c r="K29" s="1628"/>
      <c r="L29" s="1628"/>
      <c r="M29" s="1628"/>
      <c r="N29" s="1628"/>
    </row>
    <row r="30" ht="30" customHeight="1" spans="1:14">
      <c r="A30" s="1628"/>
      <c r="B30" s="1628"/>
      <c r="C30" s="1628"/>
      <c r="D30" s="1628"/>
      <c r="E30" s="1662"/>
      <c r="F30" s="1662"/>
      <c r="G30" s="1628"/>
      <c r="H30" s="1628"/>
      <c r="I30" s="1628"/>
      <c r="J30" s="1671"/>
      <c r="K30" s="1628"/>
      <c r="L30" s="1628"/>
      <c r="M30" s="1628"/>
      <c r="N30" s="1628"/>
    </row>
    <row r="31" ht="36.75" customHeight="1" spans="1:14">
      <c r="A31" s="1628"/>
      <c r="B31" s="1628"/>
      <c r="C31" s="1628"/>
      <c r="D31" s="1628"/>
      <c r="E31" s="1662"/>
      <c r="F31" s="1662"/>
      <c r="G31" s="1628"/>
      <c r="H31" s="1628"/>
      <c r="I31" s="1628"/>
      <c r="J31" s="1671"/>
      <c r="K31" s="1628"/>
      <c r="L31" s="1628"/>
      <c r="M31" s="1628"/>
      <c r="N31" s="1628"/>
    </row>
    <row r="32" spans="1:14">
      <c r="A32" s="1628"/>
      <c r="B32" s="1628"/>
      <c r="C32" s="1628"/>
      <c r="D32" s="1628"/>
      <c r="E32" s="1662"/>
      <c r="F32" s="1662"/>
      <c r="G32" s="1628"/>
      <c r="H32" s="1628"/>
      <c r="I32" s="1628"/>
      <c r="J32" s="1628"/>
      <c r="K32" s="1628"/>
      <c r="L32" s="1628"/>
      <c r="M32" s="1628"/>
      <c r="N32" s="1628"/>
    </row>
    <row r="33" spans="1:14">
      <c r="A33" s="1628"/>
      <c r="B33" s="1628"/>
      <c r="C33" s="1628"/>
      <c r="D33" s="1628"/>
      <c r="E33" s="1662"/>
      <c r="F33" s="1662"/>
      <c r="G33" s="1628"/>
      <c r="H33" s="1628"/>
      <c r="I33" s="1628"/>
      <c r="J33" s="1628"/>
      <c r="K33" s="1628"/>
      <c r="L33" s="1628"/>
      <c r="M33" s="1628"/>
      <c r="N33" s="1628"/>
    </row>
    <row r="34" spans="1:14">
      <c r="A34" s="1628"/>
      <c r="B34" s="1628"/>
      <c r="C34" s="1628"/>
      <c r="D34" s="1628"/>
      <c r="E34" s="1662"/>
      <c r="F34" s="1662"/>
      <c r="G34" s="1628"/>
      <c r="H34" s="1628"/>
      <c r="I34" s="1628"/>
      <c r="J34" s="1628"/>
      <c r="K34" s="1628"/>
      <c r="L34" s="1628"/>
      <c r="M34" s="1628"/>
      <c r="N34" s="1628"/>
    </row>
    <row r="35" spans="1:14">
      <c r="A35" s="1628"/>
      <c r="B35" s="1628"/>
      <c r="C35" s="1628"/>
      <c r="D35" s="1628"/>
      <c r="E35" s="1662"/>
      <c r="F35" s="1662"/>
      <c r="G35" s="1628"/>
      <c r="H35" s="1628"/>
      <c r="I35" s="1628"/>
      <c r="J35" s="1628"/>
      <c r="K35" s="1628"/>
      <c r="L35" s="1628"/>
      <c r="M35" s="1628"/>
      <c r="N35" s="1628"/>
    </row>
    <row r="37" ht="51.75" customHeight="1" spans="4:14">
      <c r="D37" s="1693"/>
      <c r="E37" s="1693"/>
      <c r="F37" s="1693"/>
      <c r="G37" s="1693"/>
      <c r="H37" s="1693"/>
      <c r="I37" s="1693"/>
      <c r="J37" s="1693"/>
      <c r="K37" s="1693"/>
      <c r="L37" s="1693"/>
      <c r="M37" s="1693"/>
      <c r="N37" s="1693"/>
    </row>
    <row r="38" spans="4:14">
      <c r="D38" s="1694"/>
      <c r="E38" s="1694"/>
      <c r="F38" s="1694"/>
      <c r="G38" s="1694"/>
      <c r="H38" s="1694"/>
      <c r="I38" s="1694"/>
      <c r="J38" s="1694"/>
      <c r="K38" s="1694"/>
      <c r="L38" s="1694"/>
      <c r="M38" s="1694"/>
      <c r="N38" s="1694"/>
    </row>
    <row r="39" spans="5:5">
      <c r="E39" s="1695"/>
    </row>
    <row r="40" spans="5:5">
      <c r="E40" s="1695"/>
    </row>
    <row r="41" spans="5:5">
      <c r="E41" s="1695"/>
    </row>
  </sheetData>
  <mergeCells count="41">
    <mergeCell ref="A1:D1"/>
    <mergeCell ref="A3:E3"/>
    <mergeCell ref="A4:E4"/>
    <mergeCell ref="A5:B5"/>
    <mergeCell ref="A6:E6"/>
    <mergeCell ref="A7:E7"/>
    <mergeCell ref="S7:U7"/>
    <mergeCell ref="K10:N10"/>
    <mergeCell ref="O10:R10"/>
    <mergeCell ref="T10:V10"/>
    <mergeCell ref="D11:E11"/>
    <mergeCell ref="A12:E12"/>
    <mergeCell ref="F12:G12"/>
    <mergeCell ref="A14:E14"/>
    <mergeCell ref="D15:E15"/>
    <mergeCell ref="F15:G15"/>
    <mergeCell ref="D16:E16"/>
    <mergeCell ref="F16:G16"/>
    <mergeCell ref="D17:E17"/>
    <mergeCell ref="F17:G17"/>
    <mergeCell ref="D18:E18"/>
    <mergeCell ref="F18:G18"/>
    <mergeCell ref="A19:E19"/>
    <mergeCell ref="F19:G19"/>
    <mergeCell ref="D20:J20"/>
    <mergeCell ref="E21:I21"/>
    <mergeCell ref="O21:U21"/>
    <mergeCell ref="E22:I22"/>
    <mergeCell ref="O22:P22"/>
    <mergeCell ref="Q22:U22"/>
    <mergeCell ref="E23:I23"/>
    <mergeCell ref="O23:P23"/>
    <mergeCell ref="Q23:U23"/>
    <mergeCell ref="E24:I24"/>
    <mergeCell ref="O24:P24"/>
    <mergeCell ref="Q24:U24"/>
    <mergeCell ref="E25:I25"/>
    <mergeCell ref="E26:I26"/>
    <mergeCell ref="Q26:U26"/>
    <mergeCell ref="D38:N38"/>
    <mergeCell ref="S10:S11"/>
  </mergeCells>
  <conditionalFormatting sqref="P6">
    <cfRule type="cellIs" dxfId="1" priority="1" operator="between">
      <formula>6.51</formula>
      <formula>10.1</formula>
    </cfRule>
    <cfRule type="cellIs" dxfId="2" priority="2" operator="between">
      <formula>1</formula>
      <formula>4</formula>
    </cfRule>
    <cfRule type="cellIs" dxfId="1" priority="3" operator="between">
      <formula>6.501</formula>
      <formula>10</formula>
    </cfRule>
    <cfRule type="cellIs" dxfId="3" priority="4" operator="between">
      <formula>3.01</formula>
      <formula>6.5</formula>
    </cfRule>
    <cfRule type="cellIs" dxfId="4" priority="5" operator="between">
      <formula>1</formula>
      <formula>3</formula>
    </cfRule>
  </conditionalFormatting>
  <conditionalFormatting sqref="S12:S19">
    <cfRule type="cellIs" dxfId="1" priority="6" operator="between">
      <formula>6.51</formula>
      <formula>10.1</formula>
    </cfRule>
    <cfRule type="cellIs" dxfId="2" priority="8" operator="between">
      <formula>1</formula>
      <formula>4</formula>
    </cfRule>
    <cfRule type="cellIs" dxfId="1" priority="13" operator="between">
      <formula>6.501</formula>
      <formula>10</formula>
    </cfRule>
    <cfRule type="cellIs" dxfId="3" priority="14" operator="between">
      <formula>3.01</formula>
      <formula>6.5</formula>
    </cfRule>
  </conditionalFormatting>
  <conditionalFormatting sqref="T12:T19">
    <cfRule type="cellIs" dxfId="2" priority="7" operator="between">
      <formula>"Baja Prioridad"</formula>
      <formula>"Baja Prioridad"</formula>
    </cfRule>
    <cfRule type="cellIs" dxfId="4" priority="9" operator="between">
      <formula>"Baja Prioridad"</formula>
      <formula>"Baja Prioridad"</formula>
    </cfRule>
    <cfRule type="cellIs" dxfId="3" priority="10" operator="between">
      <formula>"Mediana Prioridad"</formula>
      <formula>"Mediana Prioridad"</formula>
    </cfRule>
    <cfRule type="cellIs" dxfId="1" priority="11" operator="between">
      <formula>"Alta Prioridad"</formula>
      <formula>"Alta Prioridad"</formula>
    </cfRule>
    <cfRule type="cellIs" dxfId="1" priority="12" operator="equal">
      <formula>"""Alta Prioridad"""</formula>
    </cfRule>
    <cfRule type="cellIs" dxfId="5" priority="17" operator="equal">
      <formula>$S$12</formula>
    </cfRule>
  </conditionalFormatting>
  <conditionalFormatting sqref="S12:T19">
    <cfRule type="cellIs" dxfId="4" priority="15" operator="between">
      <formula>1</formula>
      <formula>3</formula>
    </cfRule>
  </conditionalFormatting>
  <pageMargins left="0.7" right="0.7" top="0.75" bottom="0.75" header="0.3" footer="0.3"/>
  <pageSetup paperSize="1" scale="64" orientation="portrait"/>
  <headerFooter/>
  <drawing r:id="rId1"/>
  <extLst>
    <ext xmlns:x14="http://schemas.microsoft.com/office/spreadsheetml/2009/9/main" uri="{78C0D931-6437-407d-A8EE-F0AAD7539E65}">
      <x14:conditionalFormattings>
        <x14:conditionalFormatting xmlns:xm="http://schemas.microsoft.com/office/excel/2006/main">
          <x14:cfRule type="containsText" priority="18" operator="containsText" id="{3d1007eb-040e-4a10-a03a-286b3c6da4fc}">
            <xm:f>NOT(ISERROR(SEARCH($S$12,T12)))</xm:f>
            <xm:f>$S$12</xm:f>
            <x14:dxf>
              <font>
                <color rgb="FF9C0006"/>
              </font>
              <fill>
                <patternFill patternType="solid">
                  <bgColor rgb="FFFFC7CE"/>
                </patternFill>
              </fill>
            </x14:dxf>
          </x14:cfRule>
          <xm:sqref>T12:T19</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1" master="" otherUserPermission="visible"/>
  <rangeList sheetStid="51" master="" otherUserPermission="visible"/>
  <rangeList sheetStid="102" master="" otherUserPermission="visible"/>
  <rangeList sheetStid="53" master="" otherUserPermission="visible"/>
  <rangeList sheetStid="46" master="" otherUserPermission="visible"/>
  <rangeList sheetStid="140" master="" otherUserPermission="visible"/>
  <rangeList sheetStid="142" master="" otherUserPermission="visible"/>
  <rangeList sheetStid="141" master="" otherUserPermission="visible"/>
  <rangeList sheetStid="157" master="" otherUserPermission="visible"/>
  <rangeList sheetStid="135" master="" otherUserPermission="visible"/>
  <rangeList sheetStid="158" master="" otherUserPermission="visible"/>
  <rangeList sheetStid="136" master="" otherUserPermission="visible"/>
  <rangeList sheetStid="137" master="" otherUserPermission="visible"/>
  <rangeList sheetStid="159" master="" otherUserPermission="visible"/>
  <rangeList sheetStid="161" master="" otherUserPermission="visible"/>
  <rangeList sheetStid="75" master="" otherUserPermission="visible"/>
  <rangeList sheetStid="176" master="" otherUserPermission="visible"/>
  <rangeList sheetStid="177" master="" otherUserPermission="visible"/>
  <rangeList sheetStid="178" master="" otherUserPermission="visible"/>
  <rangeList sheetStid="35" master="" otherUserPermission="visible"/>
  <rangeList sheetStid="139" master="" otherUserPermission="visible"/>
  <rangeList sheetStid="138" master="" otherUserPermission="visible"/>
  <rangeList sheetStid="164" master="" otherUserPermission="visible"/>
  <rangeList sheetStid="179" master="" otherUserPermission="visible">
    <arrUserId title="Rango2" rangeCreator="" othersAccessPermission="edit"/>
  </rangeList>
  <rangeList sheetStid="180" master="" otherUserPermission="visible">
    <arrUserId title="Rango2_1" rangeCreator="" othersAccessPermission="edit"/>
  </rangeList>
  <rangeList sheetStid="181" master="" otherUserPermission="visible"/>
  <rangeList sheetStid="182" master="" otherUserPermission="visible"/>
  <rangeList sheetStid="183" master="" otherUserPermission="visible">
    <arrUserId title="Rango2" rangeCreator="" othersAccessPermission="edit"/>
  </rangeList>
  <rangeList sheetStid="191" master="" otherUserPermission="visible"/>
  <rangeList sheetStid="184" master="" otherUserPermission="visible">
    <arrUserId title="Rango1" rangeCreator="" othersAccessPermission="edit"/>
  </rangeList>
  <rangeList sheetStid="206" master="" otherUserPermission="visible"/>
  <rangeList sheetStid="204" master="" otherUserPermission="visible"/>
  <rangeList sheetStid="205" master="" otherUserPermission="visible"/>
  <rangeList sheetStid="203" master="" otherUserPermission="visible"/>
  <rangeList sheetStid="192" master="" otherUserPermission="visible"/>
  <rangeList sheetStid="185" master="" otherUserPermission="visible"/>
  <rangeList sheetStid="190" master="" otherUserPermission="visible"/>
  <rangeList sheetStid="186" master="" otherUserPermission="visible"/>
  <rangeList sheetStid="187" master="" otherUserPermission="visible"/>
  <rangeList sheetStid="188" master="" otherUserPermission="visible"/>
  <rangeList sheetStid="189"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SEGEPLAN</Company>
  <Application>Microsoft Excel Online</Application>
  <HeadingPairs>
    <vt:vector size="2" baseType="variant">
      <vt:variant>
        <vt:lpstr>工作表</vt:lpstr>
      </vt:variant>
      <vt:variant>
        <vt:i4>41</vt:i4>
      </vt:variant>
    </vt:vector>
  </HeadingPairs>
  <TitlesOfParts>
    <vt:vector size="41" baseType="lpstr">
      <vt:lpstr>Carátula</vt:lpstr>
      <vt:lpstr>Introducción</vt:lpstr>
      <vt:lpstr>Contenido PEI</vt:lpstr>
      <vt:lpstr>01 Mandatos </vt:lpstr>
      <vt:lpstr>02 AnalisisPolíticas</vt:lpstr>
      <vt:lpstr>03  Referencia-Alineación-Vinc</vt:lpstr>
      <vt:lpstr>04 Vinculación Inst</vt:lpstr>
      <vt:lpstr>05 EnfoquesPlani</vt:lpstr>
      <vt:lpstr>06 GpR-Vinculación a PES</vt:lpstr>
      <vt:lpstr>07 Modelaje completo GpR</vt:lpstr>
      <vt:lpstr>08 Priorización de Problemática</vt:lpstr>
      <vt:lpstr>09 Población</vt:lpstr>
      <vt:lpstr>Lista a seleccionar</vt:lpstr>
      <vt:lpstr>10 Análisis de evidencias causa</vt:lpstr>
      <vt:lpstr>11 Análisis de intervenciones</vt:lpstr>
      <vt:lpstr>12 Matriz PEI</vt:lpstr>
      <vt:lpstr>13 F Indicador (Institucional)</vt:lpstr>
      <vt:lpstr>13.1 F Indicador (Intemedio)</vt:lpstr>
      <vt:lpstr>13.2 F Indicador (Inmediato)</vt:lpstr>
      <vt:lpstr>14 Visión, Misión, Val</vt:lpstr>
      <vt:lpstr>15 A Cap- FODA</vt:lpstr>
      <vt:lpstr>16 Análisis Actores</vt:lpstr>
      <vt:lpstr>Contenido POM POA</vt:lpstr>
      <vt:lpstr>17 POM</vt:lpstr>
      <vt:lpstr>18 PR INV</vt:lpstr>
      <vt:lpstr>19 Ficha de Indicadores POM</vt:lpstr>
      <vt:lpstr>20 POA</vt:lpstr>
      <vt:lpstr>21 PR IN</vt:lpstr>
      <vt:lpstr>POA PRESUPUESTARIO 2025</vt:lpstr>
      <vt:lpstr>22 Acciones</vt:lpstr>
      <vt:lpstr>Hoja1</vt:lpstr>
      <vt:lpstr>Cuatrimestral 2025</vt:lpstr>
      <vt:lpstr>F61</vt:lpstr>
      <vt:lpstr>Multianual 2025-2029</vt:lpstr>
      <vt:lpstr>ESTRUCTURA </vt:lpstr>
      <vt:lpstr>23 Ficha de Indicadores POA </vt:lpstr>
      <vt:lpstr>POA METAS 2025</vt:lpstr>
      <vt:lpstr>Anexo-1 Ruta de Trabajo </vt:lpstr>
      <vt:lpstr>Anexo-2 Clasif.Tematicos</vt:lpstr>
      <vt:lpstr>Anexo-3 Ejemplo de aplicación</vt:lpstr>
      <vt:lpstr>Anexo-4 Vinc. Plan - Red Prog </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Alicia y Edvan</dc:creator>
  <cp:lastModifiedBy>apineda</cp:lastModifiedBy>
  <dcterms:created xsi:type="dcterms:W3CDTF">2009-04-07T15:58:00Z</dcterms:created>
  <dcterms:modified xsi:type="dcterms:W3CDTF">2026-01-12T21:52:29Z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814FC10B02A540479B094EE69CA63C02_13</vt:lpwstr>
  </property>
  <property fmtid="{D5CDD505-2E9C-101B-9397-08002B2CF9AE}" pid="3" name="KSOProductBuildVer">
    <vt:lpwstr>2058-12.2.0.23196</vt:lpwstr>
  </property>
</Properties>
</file>